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lalal\Documents\SQL project folder\Excel Only\"/>
    </mc:Choice>
  </mc:AlternateContent>
  <xr:revisionPtr revIDLastSave="0" documentId="13_ncr:40009_{F4D1985E-A54D-4C52-B20A-C682C9413123}" xr6:coauthVersionLast="47" xr6:coauthVersionMax="47" xr10:uidLastSave="{00000000-0000-0000-0000-000000000000}"/>
  <bookViews>
    <workbookView xWindow="-108" yWindow="-108" windowWidth="23256" windowHeight="12576"/>
  </bookViews>
  <sheets>
    <sheet name="Dashboard" sheetId="10" r:id="rId1"/>
    <sheet name="Table" sheetId="3" r:id="rId2"/>
    <sheet name="Pivot_1" sheetId="7" r:id="rId3"/>
    <sheet name="Pivot_2" sheetId="8" r:id="rId4"/>
    <sheet name="Chart_3" sheetId="12" r:id="rId5"/>
    <sheet name="Notes&amp;Formulas" sheetId="5" r:id="rId6"/>
    <sheet name="Raw Data" sheetId="1" r:id="rId7"/>
  </sheets>
  <definedNames>
    <definedName name="Slicer_Distributor">#N/A</definedName>
    <definedName name="Slicer_Rating">#N/A</definedName>
    <definedName name="Slicer_World_Sales_Brackets">#N/A</definedName>
  </definedNames>
  <calcPr calcId="0"/>
  <pivotCaches>
    <pivotCache cacheId="20" r:id="rId8"/>
    <pivotCache cacheId="26"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3" l="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Q7" i="3" a="1"/>
  <c r="Q7" i="3" s="1"/>
  <c r="K4" i="5"/>
  <c r="K3" i="5"/>
  <c r="K2" i="5"/>
  <c r="I9" i="5"/>
  <c r="I7" i="5"/>
  <c r="I6" i="5"/>
  <c r="I5" i="5"/>
  <c r="I4" i="5"/>
  <c r="I2" i="5"/>
  <c r="I3" i="5"/>
  <c r="I25" i="3" s="1"/>
  <c r="Q919" i="3"/>
  <c r="Q917" i="3"/>
  <c r="Q915" i="3"/>
  <c r="Q914" i="3"/>
  <c r="Q913" i="3"/>
  <c r="Q912" i="3"/>
  <c r="Q910" i="3"/>
  <c r="Q909" i="3"/>
  <c r="Q902" i="3"/>
  <c r="Q901" i="3"/>
  <c r="Q899" i="3"/>
  <c r="Q895" i="3"/>
  <c r="Q894" i="3"/>
  <c r="Q893" i="3"/>
  <c r="Q888" i="3"/>
  <c r="Q885" i="3"/>
  <c r="Q872" i="3"/>
  <c r="Q870" i="3"/>
  <c r="Q867" i="3"/>
  <c r="Q865" i="3"/>
  <c r="Q861" i="3"/>
  <c r="Q858" i="3"/>
  <c r="Q855" i="3"/>
  <c r="Q851" i="3"/>
  <c r="Q849" i="3"/>
  <c r="Q848" i="3"/>
  <c r="Q844" i="3"/>
  <c r="Q842" i="3"/>
  <c r="Q837" i="3"/>
  <c r="Q834" i="3"/>
  <c r="Q833" i="3"/>
  <c r="Q831" i="3"/>
  <c r="Q824" i="3"/>
  <c r="Q822" i="3"/>
  <c r="Q819" i="3"/>
  <c r="Q816" i="3"/>
  <c r="Q805" i="3"/>
  <c r="Q803" i="3"/>
  <c r="Q793" i="3"/>
  <c r="Q790" i="3"/>
  <c r="Q789" i="3"/>
  <c r="Q780" i="3"/>
  <c r="Q775" i="3"/>
  <c r="Q757" i="3"/>
  <c r="Q756" i="3"/>
  <c r="Q752" i="3"/>
  <c r="Q749" i="3"/>
  <c r="Q743" i="3"/>
  <c r="Q742" i="3"/>
  <c r="Q740" i="3"/>
  <c r="Q734" i="3"/>
  <c r="Q733" i="3"/>
  <c r="Q731" i="3"/>
  <c r="Q726" i="3"/>
  <c r="Q725" i="3"/>
  <c r="Q716" i="3"/>
  <c r="Q712" i="3"/>
  <c r="Q710" i="3"/>
  <c r="Q707" i="3"/>
  <c r="Q704" i="3"/>
  <c r="Q690" i="3"/>
  <c r="Q683" i="3"/>
  <c r="Q682" i="3"/>
  <c r="Q677" i="3"/>
  <c r="Q668" i="3"/>
  <c r="Q655" i="3"/>
  <c r="Q645" i="3"/>
  <c r="Q636" i="3"/>
  <c r="Q633" i="3"/>
  <c r="Q621" i="3"/>
  <c r="Q616" i="3"/>
  <c r="Q612" i="3"/>
  <c r="Q609" i="3"/>
  <c r="Q603" i="3"/>
  <c r="Q598" i="3"/>
  <c r="Q596" i="3"/>
  <c r="Q591" i="3"/>
  <c r="Q590" i="3"/>
  <c r="Q589" i="3"/>
  <c r="Q582" i="3"/>
  <c r="Q576" i="3"/>
  <c r="Q572" i="3"/>
  <c r="Q566" i="3"/>
  <c r="Q561" i="3"/>
  <c r="Q557" i="3"/>
  <c r="Q548" i="3"/>
  <c r="Q546" i="3"/>
  <c r="Q542" i="3"/>
  <c r="Q533" i="3"/>
  <c r="Q528" i="3"/>
  <c r="Q524" i="3"/>
  <c r="Q522" i="3"/>
  <c r="Q516" i="3"/>
  <c r="Q513" i="3"/>
  <c r="Q491" i="3"/>
  <c r="Q479" i="3"/>
  <c r="Q474" i="3"/>
  <c r="Q471" i="3"/>
  <c r="Q469" i="3"/>
  <c r="Q468" i="3"/>
  <c r="Q463" i="3"/>
  <c r="Q462" i="3"/>
  <c r="Q458" i="3"/>
  <c r="Q456" i="3"/>
  <c r="Q448" i="3"/>
  <c r="Q445" i="3"/>
  <c r="Q439" i="3"/>
  <c r="Q420" i="3"/>
  <c r="Q413" i="3"/>
  <c r="Q410" i="3"/>
  <c r="Q409" i="3"/>
  <c r="Q408" i="3"/>
  <c r="Q407" i="3"/>
  <c r="Q406" i="3"/>
  <c r="Q398" i="3"/>
  <c r="Q390" i="3"/>
  <c r="Q384" i="3"/>
  <c r="Q375" i="3"/>
  <c r="Q367" i="3"/>
  <c r="Q366" i="3"/>
  <c r="Q361" i="3"/>
  <c r="Q352" i="3"/>
  <c r="Q344" i="3"/>
  <c r="Q323" i="3"/>
  <c r="Q320" i="3"/>
  <c r="Q318" i="3"/>
  <c r="Q309" i="3"/>
  <c r="Q303" i="3"/>
  <c r="Q300" i="3"/>
  <c r="Q290" i="3"/>
  <c r="Q289" i="3"/>
  <c r="Q280" i="3"/>
  <c r="Q279" i="3"/>
  <c r="Q270" i="3"/>
  <c r="Q263" i="3"/>
  <c r="Q248" i="3"/>
  <c r="Q246" i="3"/>
  <c r="Q241" i="3"/>
  <c r="Q236" i="3"/>
  <c r="Q229" i="3"/>
  <c r="Q216" i="3"/>
  <c r="Q214" i="3"/>
  <c r="Q211" i="3"/>
  <c r="Q210" i="3"/>
  <c r="Q209" i="3"/>
  <c r="Q204" i="3"/>
  <c r="Q198" i="3"/>
  <c r="Q189" i="3"/>
  <c r="Q186" i="3"/>
  <c r="Q173" i="3"/>
  <c r="Q153" i="3"/>
  <c r="Q146" i="3"/>
  <c r="Q143" i="3"/>
  <c r="Q137" i="3"/>
  <c r="Q123" i="3"/>
  <c r="Q116" i="3"/>
  <c r="Q113" i="3"/>
  <c r="Q104" i="3"/>
  <c r="Q101" i="3"/>
  <c r="Q88" i="3"/>
  <c r="Q60" i="3"/>
  <c r="Q57" i="3"/>
  <c r="Q55" i="3"/>
  <c r="Q51" i="3"/>
  <c r="Q48" i="3"/>
  <c r="Q47" i="3"/>
  <c r="Q44" i="3"/>
  <c r="Q36" i="3"/>
  <c r="Q25" i="3"/>
  <c r="Q20" i="3"/>
  <c r="Q15" i="3"/>
  <c r="Q14" i="3"/>
  <c r="Q9" i="3"/>
  <c r="Q6" i="3"/>
  <c r="Q2" i="3" a="1"/>
  <c r="Q2" i="3" s="1"/>
  <c r="Q11" i="3" a="1"/>
  <c r="Q11" i="3" s="1"/>
  <c r="Q18" i="3" a="1"/>
  <c r="Q18" i="3" s="1"/>
  <c r="Q22" i="3" a="1"/>
  <c r="Q22" i="3" s="1"/>
  <c r="Q28" i="3" a="1"/>
  <c r="Q28" i="3" s="1"/>
  <c r="Q31" i="3" a="1"/>
  <c r="Q31" i="3" s="1"/>
  <c r="Q37" i="3" a="1"/>
  <c r="Q37" i="3" s="1"/>
  <c r="Q40" i="3" a="1"/>
  <c r="Q40" i="3" s="1"/>
  <c r="Q46" i="3" a="1"/>
  <c r="Q46" i="3" s="1"/>
  <c r="Q52" i="3" a="1"/>
  <c r="Q52" i="3" s="1"/>
  <c r="Q59" i="3" a="1"/>
  <c r="Q59" i="3" s="1"/>
  <c r="Q63" i="3" a="1"/>
  <c r="Q63" i="3" s="1"/>
  <c r="Q68" i="3" a="1"/>
  <c r="Q68" i="3" s="1"/>
  <c r="Q71" i="3" a="1"/>
  <c r="Q71" i="3" s="1"/>
  <c r="Q76" i="3" a="1"/>
  <c r="Q76" i="3" s="1"/>
  <c r="Q79" i="3" a="1"/>
  <c r="Q79" i="3" s="1"/>
  <c r="Q84" i="3" a="1"/>
  <c r="Q84" i="3" s="1"/>
  <c r="Q87" i="3" a="1"/>
  <c r="Q87" i="3" s="1"/>
  <c r="Q93" i="3" a="1"/>
  <c r="Q93" i="3" s="1"/>
  <c r="Q96" i="3" a="1"/>
  <c r="Q96" i="3" s="1"/>
  <c r="Q102" i="3" a="1"/>
  <c r="Q102" i="3" s="1"/>
  <c r="Q106" i="3" a="1"/>
  <c r="Q106" i="3" s="1"/>
  <c r="Q111" i="3" a="1"/>
  <c r="Q111" i="3" s="1"/>
  <c r="Q115" i="3" a="1"/>
  <c r="Q115" i="3" s="1"/>
  <c r="Q121" i="3" a="1"/>
  <c r="Q121" i="3" s="1"/>
  <c r="Q125" i="3" a="1"/>
  <c r="Q125" i="3" s="1"/>
  <c r="Q130" i="3" a="1"/>
  <c r="Q130" i="3" s="1"/>
  <c r="Q133" i="3" a="1"/>
  <c r="Q133" i="3" s="1"/>
  <c r="Q139" i="3" a="1"/>
  <c r="Q139" i="3" s="1"/>
  <c r="Q142" i="3" a="1"/>
  <c r="Q142" i="3" s="1"/>
  <c r="Q149" i="3" a="1"/>
  <c r="Q149" i="3" s="1"/>
  <c r="Q152" i="3" a="1"/>
  <c r="Q152" i="3" s="1"/>
  <c r="Q158" i="3" a="1"/>
  <c r="Q158" i="3" s="1"/>
  <c r="Q161" i="3" a="1"/>
  <c r="Q161" i="3" s="1"/>
  <c r="Q166" i="3" a="1"/>
  <c r="Q166" i="3" s="1"/>
  <c r="Q169" i="3" a="1"/>
  <c r="Q169" i="3" s="1"/>
  <c r="Q175" i="3" a="1"/>
  <c r="Q175" i="3" s="1"/>
  <c r="Q178" i="3" a="1"/>
  <c r="Q178" i="3" s="1"/>
  <c r="Q183" i="3" a="1"/>
  <c r="Q183" i="3" s="1"/>
  <c r="Q187" i="3" a="1"/>
  <c r="Q187" i="3" s="1"/>
  <c r="Q193" i="3" a="1"/>
  <c r="Q193" i="3" s="1"/>
  <c r="Q196" i="3" a="1"/>
  <c r="Q196" i="3" s="1"/>
  <c r="Q202" i="3" a="1"/>
  <c r="Q202" i="3" s="1"/>
  <c r="Q206" i="3" a="1"/>
  <c r="Q206" i="3" s="1"/>
  <c r="Q215" i="3" a="1"/>
  <c r="Q215" i="3" s="1"/>
  <c r="Q219" i="3" a="1"/>
  <c r="Q219" i="3" s="1"/>
  <c r="Q224" i="3" a="1"/>
  <c r="Q224" i="3" s="1"/>
  <c r="Q227" i="3" a="1"/>
  <c r="Q227" i="3" s="1"/>
  <c r="Q233" i="3" a="1"/>
  <c r="Q233" i="3" s="1"/>
  <c r="Q237" i="3" a="1"/>
  <c r="Q237" i="3" s="1"/>
  <c r="Q243" i="3" a="1"/>
  <c r="Q243" i="3" s="1"/>
  <c r="Q247" i="3" a="1"/>
  <c r="Q247" i="3" s="1"/>
  <c r="Q253" i="3" a="1"/>
  <c r="Q253" i="3" s="1"/>
  <c r="Q256" i="3" a="1"/>
  <c r="Q256" i="3" s="1"/>
  <c r="Q261" i="3" a="1"/>
  <c r="Q261" i="3" s="1"/>
  <c r="Q265" i="3" a="1"/>
  <c r="Q265" i="3" s="1"/>
  <c r="Q271" i="3" a="1"/>
  <c r="Q271" i="3" s="1"/>
  <c r="Q274" i="3" a="1"/>
  <c r="Q274" i="3" s="1"/>
  <c r="Q281" i="3" a="1"/>
  <c r="Q281" i="3" s="1"/>
  <c r="Q284" i="3" a="1"/>
  <c r="Q284" i="3" s="1"/>
  <c r="Q291" i="3" a="1"/>
  <c r="Q291" i="3" s="1"/>
  <c r="Q294" i="3" a="1"/>
  <c r="Q294" i="3" s="1"/>
  <c r="Q299" i="3" a="1"/>
  <c r="Q299" i="3" s="1"/>
  <c r="Q304" i="3" a="1"/>
  <c r="Q304" i="3" s="1"/>
  <c r="Q310" i="3" a="1"/>
  <c r="Q310" i="3" s="1"/>
  <c r="Q313" i="3" a="1"/>
  <c r="Q313" i="3" s="1"/>
  <c r="Q319" i="3" a="1"/>
  <c r="Q319" i="3" s="1"/>
  <c r="Q324" i="3" a="1"/>
  <c r="Q324" i="3" s="1"/>
  <c r="Q329" i="3" a="1"/>
  <c r="Q329" i="3" s="1"/>
  <c r="Q332" i="3" a="1"/>
  <c r="Q332" i="3" s="1"/>
  <c r="Q337" i="3" a="1"/>
  <c r="Q337" i="3" s="1"/>
  <c r="Q340" i="3" a="1"/>
  <c r="Q340" i="3" s="1"/>
  <c r="Q346" i="3" a="1"/>
  <c r="Q346" i="3" s="1"/>
  <c r="Q349" i="3" a="1"/>
  <c r="Q349" i="3" s="1"/>
  <c r="Q355" i="3" a="1"/>
  <c r="Q355" i="3" s="1"/>
  <c r="Q358" i="3" a="1"/>
  <c r="Q358" i="3" s="1"/>
  <c r="Q364" i="3" a="1"/>
  <c r="Q364" i="3" s="1"/>
  <c r="Q369" i="3" a="1"/>
  <c r="Q369" i="3" s="1"/>
  <c r="Q374" i="3" a="1"/>
  <c r="Q374" i="3" s="1"/>
  <c r="Q378" i="3" a="1"/>
  <c r="Q378" i="3" s="1"/>
  <c r="Q383" i="3" a="1"/>
  <c r="Q383" i="3" s="1"/>
  <c r="Q387" i="3" a="1"/>
  <c r="Q387" i="3" s="1"/>
  <c r="Q393" i="3" a="1"/>
  <c r="Q393" i="3" s="1"/>
  <c r="Q396" i="3" a="1"/>
  <c r="Q396" i="3" s="1"/>
  <c r="Q402" i="3" a="1"/>
  <c r="Q402" i="3" s="1"/>
  <c r="Q405" i="3" a="1"/>
  <c r="Q405" i="3" s="1"/>
  <c r="Q416" i="3" a="1"/>
  <c r="Q416" i="3" s="1"/>
  <c r="Q419" i="3" a="1"/>
  <c r="Q419" i="3" s="1"/>
  <c r="Q425" i="3" a="1"/>
  <c r="Q425" i="3" s="1"/>
  <c r="Q428" i="3" a="1"/>
  <c r="Q428" i="3" s="1"/>
  <c r="Q433" i="3" a="1"/>
  <c r="Q433" i="3" s="1"/>
  <c r="Q436" i="3" a="1"/>
  <c r="Q436" i="3" s="1"/>
  <c r="Q442" i="3" a="1"/>
  <c r="Q442" i="3" s="1"/>
  <c r="Q446" i="3" a="1"/>
  <c r="Q446" i="3" s="1"/>
  <c r="Q452" i="3" a="1"/>
  <c r="Q452" i="3" s="1"/>
  <c r="Q455" i="3" a="1"/>
  <c r="Q455" i="3" s="1"/>
  <c r="Q464" i="3" a="1"/>
  <c r="Q464" i="3" s="1"/>
  <c r="Q467" i="3" a="1"/>
  <c r="Q467" i="3" s="1"/>
  <c r="Q476" i="3" a="1"/>
  <c r="Q476" i="3" s="1"/>
  <c r="Q480" i="3" a="1"/>
  <c r="Q480" i="3" s="1"/>
  <c r="Q485" i="3" a="1"/>
  <c r="Q485" i="3" s="1"/>
  <c r="Q488" i="3" a="1"/>
  <c r="Q488" i="3" s="1"/>
  <c r="Q494" i="3" a="1"/>
  <c r="Q494" i="3" s="1"/>
  <c r="Q497" i="3" a="1"/>
  <c r="Q497" i="3" s="1"/>
  <c r="Q502" i="3" a="1"/>
  <c r="Q502" i="3" s="1"/>
  <c r="Q505" i="3" a="1"/>
  <c r="Q505" i="3" s="1"/>
  <c r="Q510" i="3" a="1"/>
  <c r="Q510" i="3" s="1"/>
  <c r="Q514" i="3" a="1"/>
  <c r="Q514" i="3" s="1"/>
  <c r="Q520" i="3" a="1"/>
  <c r="Q520" i="3" s="1"/>
  <c r="Q525" i="3" a="1"/>
  <c r="Q525" i="3" s="1"/>
  <c r="Q531" i="3" a="1"/>
  <c r="Q531" i="3" s="1"/>
  <c r="Q535" i="3" a="1"/>
  <c r="Q535" i="3" s="1"/>
  <c r="Q540" i="3" a="1"/>
  <c r="Q540" i="3" s="1"/>
  <c r="Q544" i="3" a="1"/>
  <c r="Q544" i="3" s="1"/>
  <c r="Q551" i="3" a="1"/>
  <c r="Q551" i="3" s="1"/>
  <c r="Q554" i="3" a="1"/>
  <c r="Q554" i="3" s="1"/>
  <c r="Q560" i="3" a="1"/>
  <c r="Q560" i="3" s="1"/>
  <c r="Q564" i="3" a="1"/>
  <c r="Q564" i="3" s="1"/>
  <c r="Q570" i="3" a="1"/>
  <c r="Q570" i="3" s="1"/>
  <c r="Q574" i="3" a="1"/>
  <c r="Q574" i="3" s="1"/>
  <c r="Q580" i="3" a="1"/>
  <c r="Q580" i="3" s="1"/>
  <c r="Q584" i="3" a="1"/>
  <c r="Q584" i="3" s="1"/>
  <c r="Q592" i="3" a="1"/>
  <c r="Q592" i="3" s="1"/>
  <c r="Q595" i="3" a="1"/>
  <c r="Q595" i="3" s="1"/>
  <c r="Q602" i="3" a="1"/>
  <c r="Q602" i="3" s="1"/>
  <c r="Q606" i="3" a="1"/>
  <c r="Q606" i="3" s="1"/>
  <c r="Q613" i="3" a="1"/>
  <c r="Q613" i="3" s="1"/>
  <c r="Q617" i="3" a="1"/>
  <c r="Q617" i="3" s="1"/>
  <c r="Q623" i="3" a="1"/>
  <c r="Q623" i="3" s="1"/>
  <c r="Q626" i="3" a="1"/>
  <c r="Q626" i="3" s="1"/>
  <c r="Q631" i="3" a="1"/>
  <c r="Q631" i="3" s="1"/>
  <c r="Q635" i="3" a="1"/>
  <c r="Q635" i="3" s="1"/>
  <c r="Q641" i="3" a="1"/>
  <c r="Q641" i="3" s="1"/>
  <c r="Q644" i="3" a="1"/>
  <c r="Q644" i="3" s="1"/>
  <c r="Q650" i="3" a="1"/>
  <c r="Q650" i="3" s="1"/>
  <c r="Q653" i="3" a="1"/>
  <c r="Q653" i="3" s="1"/>
  <c r="Q659" i="3" a="1"/>
  <c r="Q659" i="3" s="1"/>
  <c r="Q662" i="3" a="1"/>
  <c r="Q662" i="3" s="1"/>
  <c r="Q667" i="3" a="1"/>
  <c r="Q667" i="3" s="1"/>
  <c r="Q671" i="3" a="1"/>
  <c r="Q671" i="3" s="1"/>
  <c r="Q676" i="3" a="1"/>
  <c r="Q676" i="3" s="1"/>
  <c r="Q680" i="3" a="1"/>
  <c r="Q680" i="3" s="1"/>
  <c r="Q687" i="3" a="1"/>
  <c r="Q687" i="3" s="1"/>
  <c r="Q691" i="3" a="1"/>
  <c r="Q691" i="3" s="1"/>
  <c r="Q696" i="3" a="1"/>
  <c r="Q696" i="3" s="1"/>
  <c r="Q699" i="3" a="1"/>
  <c r="Q699" i="3" s="1"/>
  <c r="Q705" i="3" a="1"/>
  <c r="Q705" i="3" s="1"/>
  <c r="Q709" i="3" a="1"/>
  <c r="Q709" i="3" s="1"/>
  <c r="Q717" i="3" a="1"/>
  <c r="Q717" i="3" s="1"/>
  <c r="Q720" i="3" a="1"/>
  <c r="Q720" i="3" s="1"/>
  <c r="Q727" i="3" a="1"/>
  <c r="Q727" i="3" s="1"/>
  <c r="Q730" i="3" a="1"/>
  <c r="Q730" i="3" s="1"/>
  <c r="Q738" i="3" a="1"/>
  <c r="Q738" i="3" s="1"/>
  <c r="Q744" i="3" a="1"/>
  <c r="Q744" i="3" s="1"/>
  <c r="Q750" i="3" a="1"/>
  <c r="Q750" i="3" s="1"/>
  <c r="Q754" i="3" a="1"/>
  <c r="Q754" i="3" s="1"/>
  <c r="Q761" i="3" a="1"/>
  <c r="Q761" i="3" s="1"/>
  <c r="Q764" i="3" a="1"/>
  <c r="Q764" i="3" s="1"/>
  <c r="Q766" i="3" a="1"/>
  <c r="Q766" i="3" s="1"/>
  <c r="Q769" i="3" a="1"/>
  <c r="Q769" i="3" s="1"/>
  <c r="Q772" i="3" a="1"/>
  <c r="Q772" i="3" s="1"/>
  <c r="Q774" i="3" a="1"/>
  <c r="Q774" i="3" s="1"/>
  <c r="Q778" i="3" a="1"/>
  <c r="Q778" i="3" s="1"/>
  <c r="Q782" i="3" a="1"/>
  <c r="Q782" i="3" s="1"/>
  <c r="Q784" i="3" a="1"/>
  <c r="Q784" i="3" s="1"/>
  <c r="Q787" i="3" a="1"/>
  <c r="Q787" i="3" s="1"/>
  <c r="Q792" i="3" a="1"/>
  <c r="Q792" i="3" s="1"/>
  <c r="Q795" i="3" a="1"/>
  <c r="Q795" i="3" s="1"/>
  <c r="Q798" i="3" a="1"/>
  <c r="Q798" i="3" s="1"/>
  <c r="Q801" i="3" a="1"/>
  <c r="Q801" i="3" s="1"/>
  <c r="Q802" i="3" a="1"/>
  <c r="Q802" i="3" s="1"/>
  <c r="Q804" i="3" a="1"/>
  <c r="Q804" i="3" s="1"/>
  <c r="Q808" i="3" a="1"/>
  <c r="Q808" i="3" s="1"/>
  <c r="Q811" i="3" a="1"/>
  <c r="Q811" i="3" s="1"/>
  <c r="Q812" i="3" a="1"/>
  <c r="Q812" i="3" s="1"/>
  <c r="Q813" i="3" a="1"/>
  <c r="Q813" i="3" s="1"/>
  <c r="Q817" i="3" a="1"/>
  <c r="Q817" i="3" s="1"/>
  <c r="Q821" i="3" a="1"/>
  <c r="Q821" i="3" s="1"/>
  <c r="Q823" i="3" a="1"/>
  <c r="Q823" i="3" s="1"/>
  <c r="Q825" i="3" a="1"/>
  <c r="Q825" i="3" s="1"/>
  <c r="Q826" i="3" a="1"/>
  <c r="Q826" i="3" s="1"/>
  <c r="Q827" i="3" a="1"/>
  <c r="Q827" i="3" s="1"/>
  <c r="Q828" i="3" a="1"/>
  <c r="Q828" i="3" s="1"/>
  <c r="Q829" i="3" a="1"/>
  <c r="Q829" i="3" s="1"/>
  <c r="Q830" i="3" a="1"/>
  <c r="Q830" i="3" s="1"/>
  <c r="Q832" i="3" a="1"/>
  <c r="Q832" i="3" s="1"/>
  <c r="Q835" i="3" a="1"/>
  <c r="Q835" i="3" s="1"/>
  <c r="Q836" i="3" a="1"/>
  <c r="Q836" i="3" s="1"/>
  <c r="Q838" i="3" a="1"/>
  <c r="Q838" i="3" s="1"/>
  <c r="Q839" i="3" a="1"/>
  <c r="Q839" i="3" s="1"/>
  <c r="Q840" i="3" a="1"/>
  <c r="Q840" i="3" s="1"/>
  <c r="Q841" i="3" a="1"/>
  <c r="Q841" i="3" s="1"/>
  <c r="Q843" i="3" a="1"/>
  <c r="Q843" i="3" s="1"/>
  <c r="Q845" i="3" a="1"/>
  <c r="Q845" i="3" s="1"/>
  <c r="Q846" i="3" a="1"/>
  <c r="Q846" i="3" s="1"/>
  <c r="Q847" i="3" a="1"/>
  <c r="Q847" i="3" s="1"/>
  <c r="Q850" i="3" a="1"/>
  <c r="Q850" i="3" s="1"/>
  <c r="Q852" i="3" a="1"/>
  <c r="Q852" i="3" s="1"/>
  <c r="Q853" i="3" a="1"/>
  <c r="Q853" i="3" s="1"/>
  <c r="Q854" i="3" a="1"/>
  <c r="Q854" i="3" s="1"/>
  <c r="Q856" i="3" a="1"/>
  <c r="Q856" i="3" s="1"/>
  <c r="Q857" i="3" a="1"/>
  <c r="Q857" i="3" s="1"/>
  <c r="Q859" i="3" a="1"/>
  <c r="Q859" i="3" s="1"/>
  <c r="Q860" i="3" a="1"/>
  <c r="Q860" i="3" s="1"/>
  <c r="Q862" i="3" a="1"/>
  <c r="Q862" i="3" s="1"/>
  <c r="Q863" i="3" a="1"/>
  <c r="Q863" i="3" s="1"/>
  <c r="Q864" i="3" a="1"/>
  <c r="Q864" i="3" s="1"/>
  <c r="Q866" i="3" a="1"/>
  <c r="Q866" i="3" s="1"/>
  <c r="Q868" i="3" a="1"/>
  <c r="Q868" i="3" s="1"/>
  <c r="Q869" i="3" a="1"/>
  <c r="Q869" i="3" s="1"/>
  <c r="Q871" i="3" a="1"/>
  <c r="Q871" i="3" s="1"/>
  <c r="Q873" i="3" a="1"/>
  <c r="Q873" i="3" s="1"/>
  <c r="Q874" i="3" a="1"/>
  <c r="Q874" i="3" s="1"/>
  <c r="Q875" i="3" a="1"/>
  <c r="Q875" i="3" s="1"/>
  <c r="Q876" i="3" a="1"/>
  <c r="Q876" i="3" s="1"/>
  <c r="Q877" i="3" a="1"/>
  <c r="Q877" i="3" s="1"/>
  <c r="Q878" i="3" a="1"/>
  <c r="Q878" i="3" s="1"/>
  <c r="Q879" i="3" a="1"/>
  <c r="Q879" i="3" s="1"/>
  <c r="Q880" i="3" a="1"/>
  <c r="Q880" i="3" s="1"/>
  <c r="Q881" i="3" a="1"/>
  <c r="Q881" i="3" s="1"/>
  <c r="Q882" i="3" a="1"/>
  <c r="Q882" i="3" s="1"/>
  <c r="Q883" i="3" a="1"/>
  <c r="Q883" i="3" s="1"/>
  <c r="Q884" i="3" a="1"/>
  <c r="Q884" i="3" s="1"/>
  <c r="Q886" i="3" a="1"/>
  <c r="Q886" i="3" s="1"/>
  <c r="Q887" i="3" a="1"/>
  <c r="Q887" i="3" s="1"/>
  <c r="Q889" i="3" a="1"/>
  <c r="Q889" i="3" s="1"/>
  <c r="Q890" i="3" a="1"/>
  <c r="Q890" i="3" s="1"/>
  <c r="Q891" i="3" a="1"/>
  <c r="Q891" i="3" s="1"/>
  <c r="Q892" i="3" a="1"/>
  <c r="Q892" i="3" s="1"/>
  <c r="Q896" i="3" a="1"/>
  <c r="Q896" i="3" s="1"/>
  <c r="Q897" i="3" a="1"/>
  <c r="Q897" i="3" s="1"/>
  <c r="Q898" i="3" a="1"/>
  <c r="Q898" i="3" s="1"/>
  <c r="Q900" i="3" a="1"/>
  <c r="Q900" i="3" s="1"/>
  <c r="Q903" i="3" a="1"/>
  <c r="Q903" i="3" s="1"/>
  <c r="Q904" i="3" a="1"/>
  <c r="Q904" i="3" s="1"/>
  <c r="Q905" i="3" a="1"/>
  <c r="Q905" i="3" s="1"/>
  <c r="Q906" i="3" a="1"/>
  <c r="Q906" i="3" s="1"/>
  <c r="Q907" i="3" a="1"/>
  <c r="Q907" i="3" s="1"/>
  <c r="Q908" i="3" a="1"/>
  <c r="Q908" i="3" s="1"/>
  <c r="Q911" i="3" a="1"/>
  <c r="Q911" i="3" s="1"/>
  <c r="Q916" i="3" a="1"/>
  <c r="Q916" i="3" s="1"/>
  <c r="Q918" i="3" a="1"/>
  <c r="Q918" i="3" s="1"/>
  <c r="J2" i="3" a="1"/>
  <c r="J2" i="3" s="1"/>
  <c r="J3" i="3" a="1"/>
  <c r="J3" i="3" s="1"/>
  <c r="F9" i="5" s="1"/>
  <c r="J4" i="3" a="1"/>
  <c r="J4" i="3" s="1"/>
  <c r="J5" i="3" a="1"/>
  <c r="J5" i="3" s="1"/>
  <c r="J6" i="3" a="1"/>
  <c r="J6" i="3" s="1"/>
  <c r="J7" i="3" a="1"/>
  <c r="J7" i="3" s="1"/>
  <c r="J8" i="3" a="1"/>
  <c r="J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59" i="3" a="1"/>
  <c r="J59" i="3" s="1"/>
  <c r="J60" i="3" a="1"/>
  <c r="J60" i="3" s="1"/>
  <c r="J61" i="3" a="1"/>
  <c r="J61" i="3" s="1"/>
  <c r="J62" i="3" a="1"/>
  <c r="J62" i="3" s="1"/>
  <c r="J63" i="3" a="1"/>
  <c r="J63" i="3" s="1"/>
  <c r="J64" i="3" a="1"/>
  <c r="J64" i="3" s="1"/>
  <c r="J65" i="3" a="1"/>
  <c r="J65" i="3" s="1"/>
  <c r="J66" i="3" a="1"/>
  <c r="J66" i="3" s="1"/>
  <c r="J67" i="3" a="1"/>
  <c r="J67" i="3" s="1"/>
  <c r="J68" i="3" a="1"/>
  <c r="J68" i="3" s="1"/>
  <c r="J69" i="3" a="1"/>
  <c r="J69" i="3" s="1"/>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s="1"/>
  <c r="J93" i="3" a="1"/>
  <c r="J93" i="3" s="1"/>
  <c r="J94" i="3" a="1"/>
  <c r="J94" i="3" s="1"/>
  <c r="J95" i="3" a="1"/>
  <c r="J95" i="3" s="1"/>
  <c r="J96" i="3" a="1"/>
  <c r="J96" i="3" s="1"/>
  <c r="J97" i="3" a="1"/>
  <c r="J97" i="3" s="1"/>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s="1"/>
  <c r="J114" i="3" a="1"/>
  <c r="J114" i="3" s="1"/>
  <c r="J115" i="3" a="1"/>
  <c r="J115" i="3" s="1"/>
  <c r="J116" i="3" a="1"/>
  <c r="J116" i="3" s="1"/>
  <c r="J117" i="3" a="1"/>
  <c r="J117" i="3" s="1"/>
  <c r="J118" i="3" a="1"/>
  <c r="J118" i="3" s="1"/>
  <c r="J119" i="3" a="1"/>
  <c r="J119" i="3" s="1"/>
  <c r="J120" i="3" a="1"/>
  <c r="J120" i="3" s="1"/>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s="1"/>
  <c r="J155" i="3" a="1"/>
  <c r="J155" i="3" s="1"/>
  <c r="J156" i="3" a="1"/>
  <c r="J156" i="3" s="1"/>
  <c r="J157" i="3" a="1"/>
  <c r="J157" i="3" s="1"/>
  <c r="J158" i="3" a="1"/>
  <c r="J158" i="3" s="1"/>
  <c r="J159" i="3" a="1"/>
  <c r="J159" i="3" s="1"/>
  <c r="J160" i="3" a="1"/>
  <c r="J160" i="3" s="1"/>
  <c r="J161" i="3" a="1"/>
  <c r="J161" i="3" s="1"/>
  <c r="J162" i="3" a="1"/>
  <c r="J162" i="3" s="1"/>
  <c r="J163" i="3" a="1"/>
  <c r="J163" i="3" s="1"/>
  <c r="J164" i="3" a="1"/>
  <c r="J164" i="3" s="1"/>
  <c r="J165" i="3" a="1"/>
  <c r="J165" i="3" s="1"/>
  <c r="J166" i="3" a="1"/>
  <c r="J166" i="3" s="1"/>
  <c r="J167" i="3" a="1"/>
  <c r="J167" i="3" s="1"/>
  <c r="J168" i="3" a="1"/>
  <c r="J168" i="3" s="1"/>
  <c r="J169" i="3" a="1"/>
  <c r="J169" i="3" s="1"/>
  <c r="J170" i="3" a="1"/>
  <c r="J170" i="3" s="1"/>
  <c r="J171" i="3" a="1"/>
  <c r="J171" i="3" s="1"/>
  <c r="J172" i="3" a="1"/>
  <c r="J172" i="3" s="1"/>
  <c r="J173" i="3" a="1"/>
  <c r="J173" i="3" s="1"/>
  <c r="J174" i="3" a="1"/>
  <c r="J174" i="3" s="1"/>
  <c r="J175" i="3" a="1"/>
  <c r="J175" i="3" s="1"/>
  <c r="J176" i="3" a="1"/>
  <c r="J176" i="3" s="1"/>
  <c r="J177" i="3" a="1"/>
  <c r="J177" i="3" s="1"/>
  <c r="J178" i="3" a="1"/>
  <c r="J178" i="3" s="1"/>
  <c r="J179" i="3" a="1"/>
  <c r="J179" i="3" s="1"/>
  <c r="J180" i="3" a="1"/>
  <c r="J180" i="3" s="1"/>
  <c r="J181" i="3" a="1"/>
  <c r="J181" i="3" s="1"/>
  <c r="J182" i="3" a="1"/>
  <c r="J182" i="3" s="1"/>
  <c r="J183" i="3" a="1"/>
  <c r="J183" i="3" s="1"/>
  <c r="J184" i="3" a="1"/>
  <c r="J184" i="3" s="1"/>
  <c r="J185" i="3" a="1"/>
  <c r="J185" i="3" s="1"/>
  <c r="J186" i="3" a="1"/>
  <c r="J186" i="3" s="1"/>
  <c r="J187" i="3" a="1"/>
  <c r="J187" i="3" s="1"/>
  <c r="J188" i="3" a="1"/>
  <c r="J188" i="3" s="1"/>
  <c r="J189" i="3" a="1"/>
  <c r="J189" i="3" s="1"/>
  <c r="J190" i="3" a="1"/>
  <c r="J190" i="3" s="1"/>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s="1"/>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s="1"/>
  <c r="J219" i="3" a="1"/>
  <c r="J219" i="3" s="1"/>
  <c r="J220" i="3" a="1"/>
  <c r="J220" i="3" s="1"/>
  <c r="J221" i="3" a="1"/>
  <c r="J221" i="3" s="1"/>
  <c r="J222" i="3" a="1"/>
  <c r="J222" i="3" s="1"/>
  <c r="J223" i="3" a="1"/>
  <c r="J223" i="3" s="1"/>
  <c r="J224" i="3" a="1"/>
  <c r="J224" i="3" s="1"/>
  <c r="J225" i="3" a="1"/>
  <c r="J225" i="3" s="1"/>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s="1"/>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s="1"/>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s="1"/>
  <c r="J283" i="3" a="1"/>
  <c r="J283" i="3" s="1"/>
  <c r="J284" i="3" a="1"/>
  <c r="J284" i="3" s="1"/>
  <c r="J285" i="3" a="1"/>
  <c r="J285" i="3" s="1"/>
  <c r="J286" i="3" a="1"/>
  <c r="J286" i="3" s="1"/>
  <c r="J287" i="3" a="1"/>
  <c r="J287" i="3" s="1"/>
  <c r="J288" i="3" a="1"/>
  <c r="J288" i="3" s="1"/>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s="1"/>
  <c r="J315" i="3" a="1"/>
  <c r="J315" i="3" s="1"/>
  <c r="J316" i="3" a="1"/>
  <c r="J316" i="3" s="1"/>
  <c r="J317" i="3" a="1"/>
  <c r="J317" i="3" s="1"/>
  <c r="J318" i="3" a="1"/>
  <c r="J318" i="3" s="1"/>
  <c r="J319" i="3" a="1"/>
  <c r="J319" i="3" s="1"/>
  <c r="J320" i="3" a="1"/>
  <c r="J320" i="3" s="1"/>
  <c r="J321" i="3" a="1"/>
  <c r="J321" i="3" s="1"/>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s="1"/>
  <c r="J349" i="3" a="1"/>
  <c r="J349" i="3" s="1"/>
  <c r="J350" i="3" a="1"/>
  <c r="J350" i="3" s="1"/>
  <c r="J351" i="3" a="1"/>
  <c r="J351" i="3" s="1"/>
  <c r="J352" i="3" a="1"/>
  <c r="J352" i="3" s="1"/>
  <c r="J353" i="3" a="1"/>
  <c r="J353" i="3" s="1"/>
  <c r="J354" i="3" a="1"/>
  <c r="J354" i="3" s="1"/>
  <c r="J355" i="3" a="1"/>
  <c r="J355" i="3" s="1"/>
  <c r="J356" i="3" a="1"/>
  <c r="J356" i="3" s="1"/>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s="1"/>
  <c r="J369" i="3" a="1"/>
  <c r="J369" i="3" s="1"/>
  <c r="J370" i="3" a="1"/>
  <c r="J370" i="3" s="1"/>
  <c r="J371" i="3" a="1"/>
  <c r="J371" i="3" s="1"/>
  <c r="J372" i="3" a="1"/>
  <c r="J372" i="3" s="1"/>
  <c r="J373" i="3" a="1"/>
  <c r="J373" i="3" s="1"/>
  <c r="J374" i="3" a="1"/>
  <c r="J374" i="3" s="1"/>
  <c r="J375" i="3" a="1"/>
  <c r="J375" i="3" s="1"/>
  <c r="J376" i="3" a="1"/>
  <c r="J376" i="3" s="1"/>
  <c r="J377" i="3" a="1"/>
  <c r="J377" i="3" s="1"/>
  <c r="J378" i="3" a="1"/>
  <c r="J378" i="3" s="1"/>
  <c r="J379" i="3" a="1"/>
  <c r="J379" i="3" s="1"/>
  <c r="J380" i="3" a="1"/>
  <c r="J380" i="3" s="1"/>
  <c r="J381" i="3" a="1"/>
  <c r="J381" i="3" s="1"/>
  <c r="J382" i="3" a="1"/>
  <c r="J382" i="3" s="1"/>
  <c r="J383" i="3" a="1"/>
  <c r="J383" i="3" s="1"/>
  <c r="J384" i="3" a="1"/>
  <c r="J384" i="3" s="1"/>
  <c r="J385" i="3" a="1"/>
  <c r="J385" i="3" s="1"/>
  <c r="J386" i="3" a="1"/>
  <c r="J386" i="3" s="1"/>
  <c r="J387" i="3" a="1"/>
  <c r="J387" i="3" s="1"/>
  <c r="J388" i="3" a="1"/>
  <c r="J388" i="3" s="1"/>
  <c r="J389" i="3" a="1"/>
  <c r="J389" i="3" s="1"/>
  <c r="J390" i="3" a="1"/>
  <c r="J390" i="3" s="1"/>
  <c r="J391" i="3" a="1"/>
  <c r="J391" i="3" s="1"/>
  <c r="J392" i="3" a="1"/>
  <c r="J392" i="3" s="1"/>
  <c r="J393" i="3" a="1"/>
  <c r="J393" i="3" s="1"/>
  <c r="J394" i="3" a="1"/>
  <c r="J394" i="3" s="1"/>
  <c r="J395" i="3" a="1"/>
  <c r="J395" i="3" s="1"/>
  <c r="J396" i="3" a="1"/>
  <c r="J396" i="3" s="1"/>
  <c r="J397" i="3" a="1"/>
  <c r="J397" i="3" s="1"/>
  <c r="J398" i="3" a="1"/>
  <c r="J398" i="3" s="1"/>
  <c r="J399" i="3" a="1"/>
  <c r="J399" i="3" s="1"/>
  <c r="J400" i="3" a="1"/>
  <c r="J400" i="3" s="1"/>
  <c r="J401" i="3" a="1"/>
  <c r="J401" i="3" s="1"/>
  <c r="J402" i="3" a="1"/>
  <c r="J402" i="3" s="1"/>
  <c r="J403" i="3" a="1"/>
  <c r="J403" i="3" s="1"/>
  <c r="J404" i="3" a="1"/>
  <c r="J404" i="3" s="1"/>
  <c r="J405" i="3" a="1"/>
  <c r="J405" i="3" s="1"/>
  <c r="J406" i="3" a="1"/>
  <c r="J406" i="3" s="1"/>
  <c r="J407" i="3" a="1"/>
  <c r="J407" i="3" s="1"/>
  <c r="J408" i="3" a="1"/>
  <c r="J408" i="3" s="1"/>
  <c r="J409" i="3" a="1"/>
  <c r="J409" i="3" s="1"/>
  <c r="J410" i="3" a="1"/>
  <c r="J410" i="3" s="1"/>
  <c r="J411" i="3" a="1"/>
  <c r="J411" i="3" s="1"/>
  <c r="J412" i="3" a="1"/>
  <c r="J412" i="3" s="1"/>
  <c r="J413" i="3" a="1"/>
  <c r="J413" i="3" s="1"/>
  <c r="J414" i="3" a="1"/>
  <c r="J414" i="3" s="1"/>
  <c r="J415" i="3" a="1"/>
  <c r="J415" i="3" s="1"/>
  <c r="J416" i="3" a="1"/>
  <c r="J416" i="3" s="1"/>
  <c r="J417" i="3" a="1"/>
  <c r="J417" i="3" s="1"/>
  <c r="J418" i="3" a="1"/>
  <c r="J418" i="3" s="1"/>
  <c r="J419" i="3" a="1"/>
  <c r="J419" i="3" s="1"/>
  <c r="J420" i="3" a="1"/>
  <c r="J420" i="3" s="1"/>
  <c r="J421" i="3" a="1"/>
  <c r="J421" i="3" s="1"/>
  <c r="J422" i="3" a="1"/>
  <c r="J422" i="3" s="1"/>
  <c r="J423" i="3" a="1"/>
  <c r="J423" i="3" s="1"/>
  <c r="J424" i="3" a="1"/>
  <c r="J424" i="3" s="1"/>
  <c r="J425" i="3" a="1"/>
  <c r="J425" i="3" s="1"/>
  <c r="J426" i="3" a="1"/>
  <c r="J426" i="3" s="1"/>
  <c r="J427" i="3" a="1"/>
  <c r="J427" i="3" s="1"/>
  <c r="J428" i="3" a="1"/>
  <c r="J428" i="3" s="1"/>
  <c r="J429" i="3" a="1"/>
  <c r="J429" i="3" s="1"/>
  <c r="J430" i="3" a="1"/>
  <c r="J430" i="3" s="1"/>
  <c r="J431" i="3" a="1"/>
  <c r="J431" i="3" s="1"/>
  <c r="J432" i="3" a="1"/>
  <c r="J432" i="3" s="1"/>
  <c r="J433" i="3" a="1"/>
  <c r="J433" i="3" s="1"/>
  <c r="J434" i="3" a="1"/>
  <c r="J434" i="3" s="1"/>
  <c r="J435" i="3" a="1"/>
  <c r="J435" i="3" s="1"/>
  <c r="J436" i="3" a="1"/>
  <c r="J436" i="3" s="1"/>
  <c r="J437" i="3" a="1"/>
  <c r="J437" i="3" s="1"/>
  <c r="J438" i="3" a="1"/>
  <c r="J438" i="3" s="1"/>
  <c r="J439" i="3" a="1"/>
  <c r="J439" i="3" s="1"/>
  <c r="J440" i="3" a="1"/>
  <c r="J440" i="3" s="1"/>
  <c r="J441" i="3" a="1"/>
  <c r="J441" i="3" s="1"/>
  <c r="J442" i="3" a="1"/>
  <c r="J442" i="3" s="1"/>
  <c r="J443" i="3" a="1"/>
  <c r="J443" i="3" s="1"/>
  <c r="J444" i="3" a="1"/>
  <c r="J444" i="3" s="1"/>
  <c r="J445" i="3" a="1"/>
  <c r="J445" i="3" s="1"/>
  <c r="J446" i="3" a="1"/>
  <c r="J446" i="3" s="1"/>
  <c r="J447" i="3" a="1"/>
  <c r="J447" i="3" s="1"/>
  <c r="J448" i="3" a="1"/>
  <c r="J448" i="3" s="1"/>
  <c r="J449" i="3" a="1"/>
  <c r="J449" i="3" s="1"/>
  <c r="J450" i="3" a="1"/>
  <c r="J450" i="3" s="1"/>
  <c r="J451" i="3" a="1"/>
  <c r="J451" i="3" s="1"/>
  <c r="J452" i="3" a="1"/>
  <c r="J452" i="3" s="1"/>
  <c r="J453" i="3" a="1"/>
  <c r="J453" i="3" s="1"/>
  <c r="J454" i="3" a="1"/>
  <c r="J454" i="3" s="1"/>
  <c r="J455" i="3" a="1"/>
  <c r="J455" i="3" s="1"/>
  <c r="J456" i="3" a="1"/>
  <c r="J456" i="3" s="1"/>
  <c r="J457" i="3" a="1"/>
  <c r="J457" i="3" s="1"/>
  <c r="J458" i="3" a="1"/>
  <c r="J458" i="3" s="1"/>
  <c r="J459" i="3" a="1"/>
  <c r="J459" i="3" s="1"/>
  <c r="J460" i="3" a="1"/>
  <c r="J460" i="3" s="1"/>
  <c r="J461" i="3" a="1"/>
  <c r="J461" i="3" s="1"/>
  <c r="J462" i="3" a="1"/>
  <c r="J462" i="3" s="1"/>
  <c r="J463" i="3" a="1"/>
  <c r="J463" i="3" s="1"/>
  <c r="J464" i="3" a="1"/>
  <c r="J464" i="3" s="1"/>
  <c r="J465" i="3" a="1"/>
  <c r="J465" i="3" s="1"/>
  <c r="J466" i="3" a="1"/>
  <c r="J466" i="3" s="1"/>
  <c r="J467" i="3" a="1"/>
  <c r="J467" i="3" s="1"/>
  <c r="J468" i="3" a="1"/>
  <c r="J468" i="3" s="1"/>
  <c r="J469" i="3" a="1"/>
  <c r="J469" i="3" s="1"/>
  <c r="J470" i="3" a="1"/>
  <c r="J470" i="3" s="1"/>
  <c r="J471" i="3" a="1"/>
  <c r="J471" i="3" s="1"/>
  <c r="J472" i="3" a="1"/>
  <c r="J472" i="3" s="1"/>
  <c r="J473" i="3" a="1"/>
  <c r="J473" i="3" s="1"/>
  <c r="J474" i="3" a="1"/>
  <c r="J474" i="3" s="1"/>
  <c r="J475" i="3" a="1"/>
  <c r="J475" i="3" s="1"/>
  <c r="J476" i="3" a="1"/>
  <c r="J476" i="3" s="1"/>
  <c r="J477" i="3" a="1"/>
  <c r="J477" i="3" s="1"/>
  <c r="J478" i="3" a="1"/>
  <c r="J478" i="3" s="1"/>
  <c r="J479" i="3" a="1"/>
  <c r="J479" i="3" s="1"/>
  <c r="J480" i="3" a="1"/>
  <c r="J480" i="3" s="1"/>
  <c r="J481" i="3" a="1"/>
  <c r="J481" i="3" s="1"/>
  <c r="J482" i="3" a="1"/>
  <c r="J482" i="3" s="1"/>
  <c r="J483" i="3" a="1"/>
  <c r="J483" i="3" s="1"/>
  <c r="J484" i="3" a="1"/>
  <c r="J484" i="3" s="1"/>
  <c r="J485" i="3" a="1"/>
  <c r="J485" i="3" s="1"/>
  <c r="J486" i="3" a="1"/>
  <c r="J486" i="3" s="1"/>
  <c r="J487" i="3" a="1"/>
  <c r="J487" i="3" s="1"/>
  <c r="J488" i="3" a="1"/>
  <c r="J488" i="3" s="1"/>
  <c r="J489" i="3" a="1"/>
  <c r="J489" i="3" s="1"/>
  <c r="J490" i="3" a="1"/>
  <c r="J490" i="3" s="1"/>
  <c r="J491" i="3" a="1"/>
  <c r="J491" i="3" s="1"/>
  <c r="J492" i="3" a="1"/>
  <c r="J492" i="3" s="1"/>
  <c r="J493" i="3" a="1"/>
  <c r="J493" i="3" s="1"/>
  <c r="J494" i="3" a="1"/>
  <c r="J494" i="3" s="1"/>
  <c r="J495" i="3" a="1"/>
  <c r="J495" i="3" s="1"/>
  <c r="J496" i="3" a="1"/>
  <c r="J496" i="3" s="1"/>
  <c r="J497" i="3" a="1"/>
  <c r="J497" i="3" s="1"/>
  <c r="J498" i="3" a="1"/>
  <c r="J498" i="3" s="1"/>
  <c r="J499" i="3" a="1"/>
  <c r="J499" i="3" s="1"/>
  <c r="J500" i="3" a="1"/>
  <c r="J500" i="3" s="1"/>
  <c r="J501" i="3" a="1"/>
  <c r="J501" i="3" s="1"/>
  <c r="J502" i="3" a="1"/>
  <c r="J502" i="3" s="1"/>
  <c r="J503" i="3" a="1"/>
  <c r="J503" i="3" s="1"/>
  <c r="J504" i="3" a="1"/>
  <c r="J504" i="3" s="1"/>
  <c r="J505" i="3" a="1"/>
  <c r="J505" i="3" s="1"/>
  <c r="J506" i="3" a="1"/>
  <c r="J506" i="3" s="1"/>
  <c r="J507" i="3" a="1"/>
  <c r="J507" i="3" s="1"/>
  <c r="J508" i="3" a="1"/>
  <c r="J508" i="3" s="1"/>
  <c r="J509" i="3" a="1"/>
  <c r="J509" i="3" s="1"/>
  <c r="J510" i="3" a="1"/>
  <c r="J510" i="3" s="1"/>
  <c r="J511" i="3" a="1"/>
  <c r="J511" i="3" s="1"/>
  <c r="J512" i="3" a="1"/>
  <c r="J512" i="3" s="1"/>
  <c r="J513" i="3" a="1"/>
  <c r="J513" i="3" s="1"/>
  <c r="J514" i="3" a="1"/>
  <c r="J514" i="3" s="1"/>
  <c r="J515" i="3" a="1"/>
  <c r="J515" i="3" s="1"/>
  <c r="J516" i="3" a="1"/>
  <c r="J516" i="3" s="1"/>
  <c r="J517" i="3" a="1"/>
  <c r="J517" i="3" s="1"/>
  <c r="J518" i="3" a="1"/>
  <c r="J518" i="3" s="1"/>
  <c r="J519" i="3" a="1"/>
  <c r="J519" i="3" s="1"/>
  <c r="J520" i="3" a="1"/>
  <c r="J520" i="3" s="1"/>
  <c r="J521" i="3" a="1"/>
  <c r="J521" i="3" s="1"/>
  <c r="J522" i="3" a="1"/>
  <c r="J522" i="3" s="1"/>
  <c r="J523" i="3" a="1"/>
  <c r="J523" i="3" s="1"/>
  <c r="J524" i="3" a="1"/>
  <c r="J524" i="3" s="1"/>
  <c r="J525" i="3" a="1"/>
  <c r="J525" i="3" s="1"/>
  <c r="J526" i="3" a="1"/>
  <c r="J526" i="3" s="1"/>
  <c r="J527" i="3" a="1"/>
  <c r="J527" i="3" s="1"/>
  <c r="J528" i="3" a="1"/>
  <c r="J528" i="3" s="1"/>
  <c r="J529" i="3" a="1"/>
  <c r="J529" i="3" s="1"/>
  <c r="J530" i="3" a="1"/>
  <c r="J530" i="3" s="1"/>
  <c r="J531" i="3" a="1"/>
  <c r="J531" i="3" s="1"/>
  <c r="J532" i="3" a="1"/>
  <c r="J532" i="3" s="1"/>
  <c r="J533" i="3" a="1"/>
  <c r="J533" i="3" s="1"/>
  <c r="J534" i="3" a="1"/>
  <c r="J534" i="3" s="1"/>
  <c r="J535" i="3" a="1"/>
  <c r="J535" i="3" s="1"/>
  <c r="J536" i="3" a="1"/>
  <c r="J536" i="3" s="1"/>
  <c r="J537" i="3" a="1"/>
  <c r="J537" i="3" s="1"/>
  <c r="J538" i="3" a="1"/>
  <c r="J538" i="3" s="1"/>
  <c r="J539" i="3" a="1"/>
  <c r="J539" i="3" s="1"/>
  <c r="J540" i="3" a="1"/>
  <c r="J540" i="3" s="1"/>
  <c r="J541" i="3" a="1"/>
  <c r="J541" i="3" s="1"/>
  <c r="J542" i="3" a="1"/>
  <c r="J542" i="3" s="1"/>
  <c r="J543" i="3" a="1"/>
  <c r="J543" i="3" s="1"/>
  <c r="J544" i="3" a="1"/>
  <c r="J544" i="3" s="1"/>
  <c r="J545" i="3" a="1"/>
  <c r="J545" i="3" s="1"/>
  <c r="J546" i="3" a="1"/>
  <c r="J546" i="3" s="1"/>
  <c r="J547" i="3" a="1"/>
  <c r="J547" i="3" s="1"/>
  <c r="J548" i="3" a="1"/>
  <c r="J548" i="3" s="1"/>
  <c r="J549" i="3" a="1"/>
  <c r="J549" i="3" s="1"/>
  <c r="J550" i="3" a="1"/>
  <c r="J550" i="3" s="1"/>
  <c r="J551" i="3" a="1"/>
  <c r="J551" i="3" s="1"/>
  <c r="J552" i="3" a="1"/>
  <c r="J552" i="3" s="1"/>
  <c r="J553" i="3" a="1"/>
  <c r="J553" i="3" s="1"/>
  <c r="J554" i="3" a="1"/>
  <c r="J554" i="3" s="1"/>
  <c r="J555" i="3" a="1"/>
  <c r="J555" i="3" s="1"/>
  <c r="J556" i="3" a="1"/>
  <c r="J556" i="3" s="1"/>
  <c r="J557" i="3" a="1"/>
  <c r="J557" i="3" s="1"/>
  <c r="J558" i="3" a="1"/>
  <c r="J558" i="3" s="1"/>
  <c r="J559" i="3" a="1"/>
  <c r="J559" i="3" s="1"/>
  <c r="J560" i="3" a="1"/>
  <c r="J560" i="3" s="1"/>
  <c r="J561" i="3" a="1"/>
  <c r="J561" i="3" s="1"/>
  <c r="J562" i="3" a="1"/>
  <c r="J562" i="3" s="1"/>
  <c r="J563" i="3" a="1"/>
  <c r="J563" i="3" s="1"/>
  <c r="J564" i="3" a="1"/>
  <c r="J564" i="3" s="1"/>
  <c r="J565" i="3" a="1"/>
  <c r="J565" i="3" s="1"/>
  <c r="J566" i="3" a="1"/>
  <c r="J566" i="3" s="1"/>
  <c r="J567" i="3" a="1"/>
  <c r="J567" i="3" s="1"/>
  <c r="J568" i="3" a="1"/>
  <c r="J568" i="3" s="1"/>
  <c r="J569" i="3" a="1"/>
  <c r="J569" i="3" s="1"/>
  <c r="J570" i="3" a="1"/>
  <c r="J570" i="3" s="1"/>
  <c r="J571" i="3" a="1"/>
  <c r="J571" i="3" s="1"/>
  <c r="J572" i="3" a="1"/>
  <c r="J572" i="3" s="1"/>
  <c r="J573" i="3" a="1"/>
  <c r="J573" i="3" s="1"/>
  <c r="J574" i="3" a="1"/>
  <c r="J574" i="3" s="1"/>
  <c r="J575" i="3" a="1"/>
  <c r="J575" i="3" s="1"/>
  <c r="J576" i="3" a="1"/>
  <c r="J576" i="3" s="1"/>
  <c r="J577" i="3" a="1"/>
  <c r="J577" i="3" s="1"/>
  <c r="J578" i="3" a="1"/>
  <c r="J578" i="3" s="1"/>
  <c r="J579" i="3" a="1"/>
  <c r="J579" i="3" s="1"/>
  <c r="J580" i="3" a="1"/>
  <c r="J580" i="3" s="1"/>
  <c r="J581" i="3" a="1"/>
  <c r="J581" i="3" s="1"/>
  <c r="J582" i="3" a="1"/>
  <c r="J582" i="3" s="1"/>
  <c r="J583" i="3" a="1"/>
  <c r="J583" i="3" s="1"/>
  <c r="J584" i="3" a="1"/>
  <c r="J584" i="3" s="1"/>
  <c r="J585" i="3" a="1"/>
  <c r="J585" i="3" s="1"/>
  <c r="J586" i="3" a="1"/>
  <c r="J586" i="3" s="1"/>
  <c r="J587" i="3" a="1"/>
  <c r="J587" i="3" s="1"/>
  <c r="J588" i="3" a="1"/>
  <c r="J588" i="3" s="1"/>
  <c r="J589" i="3" a="1"/>
  <c r="J589" i="3" s="1"/>
  <c r="J590" i="3" a="1"/>
  <c r="J590" i="3" s="1"/>
  <c r="J591" i="3" a="1"/>
  <c r="J591" i="3" s="1"/>
  <c r="J592" i="3" a="1"/>
  <c r="J592" i="3" s="1"/>
  <c r="J593" i="3" a="1"/>
  <c r="J593" i="3" s="1"/>
  <c r="J594" i="3" a="1"/>
  <c r="J594" i="3" s="1"/>
  <c r="J595" i="3" a="1"/>
  <c r="J595" i="3" s="1"/>
  <c r="J596" i="3" a="1"/>
  <c r="J596" i="3" s="1"/>
  <c r="J597" i="3" a="1"/>
  <c r="J597" i="3" s="1"/>
  <c r="J598" i="3" a="1"/>
  <c r="J598" i="3" s="1"/>
  <c r="J599" i="3" a="1"/>
  <c r="J599" i="3" s="1"/>
  <c r="J600" i="3" a="1"/>
  <c r="J600" i="3" s="1"/>
  <c r="J601" i="3" a="1"/>
  <c r="J601" i="3" s="1"/>
  <c r="J602" i="3" a="1"/>
  <c r="J602" i="3" s="1"/>
  <c r="J603" i="3" a="1"/>
  <c r="J603" i="3" s="1"/>
  <c r="J604" i="3" a="1"/>
  <c r="J604" i="3" s="1"/>
  <c r="J605" i="3" a="1"/>
  <c r="J605" i="3" s="1"/>
  <c r="J606" i="3" a="1"/>
  <c r="J606" i="3" s="1"/>
  <c r="J607" i="3" a="1"/>
  <c r="J607" i="3" s="1"/>
  <c r="J608" i="3" a="1"/>
  <c r="J608" i="3" s="1"/>
  <c r="J609" i="3" a="1"/>
  <c r="J609" i="3" s="1"/>
  <c r="J610" i="3" a="1"/>
  <c r="J610" i="3" s="1"/>
  <c r="J611" i="3" a="1"/>
  <c r="J611" i="3" s="1"/>
  <c r="J612" i="3" a="1"/>
  <c r="J612" i="3" s="1"/>
  <c r="J613" i="3" a="1"/>
  <c r="J613" i="3" s="1"/>
  <c r="J614" i="3" a="1"/>
  <c r="J614" i="3" s="1"/>
  <c r="J615" i="3" a="1"/>
  <c r="J615" i="3" s="1"/>
  <c r="J616" i="3" a="1"/>
  <c r="J616" i="3" s="1"/>
  <c r="J617" i="3" a="1"/>
  <c r="J617" i="3" s="1"/>
  <c r="J618" i="3" a="1"/>
  <c r="J618" i="3" s="1"/>
  <c r="J619" i="3" a="1"/>
  <c r="J619" i="3" s="1"/>
  <c r="J620" i="3" a="1"/>
  <c r="J620" i="3" s="1"/>
  <c r="J621" i="3" a="1"/>
  <c r="J621" i="3" s="1"/>
  <c r="J622" i="3" a="1"/>
  <c r="J622" i="3" s="1"/>
  <c r="J623" i="3" a="1"/>
  <c r="J623" i="3" s="1"/>
  <c r="J624" i="3" a="1"/>
  <c r="J624" i="3" s="1"/>
  <c r="J625" i="3" a="1"/>
  <c r="J625" i="3" s="1"/>
  <c r="J626" i="3" a="1"/>
  <c r="J626" i="3" s="1"/>
  <c r="J627" i="3" a="1"/>
  <c r="J627" i="3" s="1"/>
  <c r="J628" i="3" a="1"/>
  <c r="J628" i="3" s="1"/>
  <c r="J629" i="3" a="1"/>
  <c r="J629" i="3" s="1"/>
  <c r="J630" i="3" a="1"/>
  <c r="J630" i="3" s="1"/>
  <c r="J631" i="3" a="1"/>
  <c r="J631" i="3" s="1"/>
  <c r="J632" i="3" a="1"/>
  <c r="J632" i="3" s="1"/>
  <c r="J633" i="3" a="1"/>
  <c r="J633" i="3" s="1"/>
  <c r="J634" i="3" a="1"/>
  <c r="J634" i="3" s="1"/>
  <c r="J635" i="3" a="1"/>
  <c r="J635" i="3" s="1"/>
  <c r="J636" i="3" a="1"/>
  <c r="J636" i="3" s="1"/>
  <c r="J637" i="3" a="1"/>
  <c r="J637" i="3" s="1"/>
  <c r="J638" i="3" a="1"/>
  <c r="J638" i="3" s="1"/>
  <c r="J639" i="3" a="1"/>
  <c r="J639" i="3" s="1"/>
  <c r="J640" i="3" a="1"/>
  <c r="J640" i="3" s="1"/>
  <c r="J641" i="3" a="1"/>
  <c r="J641" i="3" s="1"/>
  <c r="J642" i="3" a="1"/>
  <c r="J642" i="3" s="1"/>
  <c r="J643" i="3" a="1"/>
  <c r="J643" i="3" s="1"/>
  <c r="J644" i="3" a="1"/>
  <c r="J644" i="3" s="1"/>
  <c r="J645" i="3" a="1"/>
  <c r="J645" i="3" s="1"/>
  <c r="J646" i="3" a="1"/>
  <c r="J646" i="3" s="1"/>
  <c r="J647" i="3" a="1"/>
  <c r="J647" i="3" s="1"/>
  <c r="J648" i="3" a="1"/>
  <c r="J648" i="3" s="1"/>
  <c r="J649" i="3" a="1"/>
  <c r="J649" i="3" s="1"/>
  <c r="J650" i="3" a="1"/>
  <c r="J650" i="3" s="1"/>
  <c r="J651" i="3" a="1"/>
  <c r="J651" i="3" s="1"/>
  <c r="J652" i="3" a="1"/>
  <c r="J652" i="3" s="1"/>
  <c r="J653" i="3" a="1"/>
  <c r="J653" i="3" s="1"/>
  <c r="J654" i="3" a="1"/>
  <c r="J654" i="3" s="1"/>
  <c r="J655" i="3" a="1"/>
  <c r="J655" i="3" s="1"/>
  <c r="J656" i="3" a="1"/>
  <c r="J656" i="3" s="1"/>
  <c r="J657" i="3" a="1"/>
  <c r="J657" i="3" s="1"/>
  <c r="J658" i="3" a="1"/>
  <c r="J658" i="3" s="1"/>
  <c r="J659" i="3" a="1"/>
  <c r="J659" i="3" s="1"/>
  <c r="J660" i="3" a="1"/>
  <c r="J660" i="3" s="1"/>
  <c r="J661" i="3" a="1"/>
  <c r="J661" i="3" s="1"/>
  <c r="J662" i="3" a="1"/>
  <c r="J662" i="3" s="1"/>
  <c r="J663" i="3" a="1"/>
  <c r="J663" i="3" s="1"/>
  <c r="J664" i="3" a="1"/>
  <c r="J664" i="3" s="1"/>
  <c r="J665" i="3" a="1"/>
  <c r="J665" i="3" s="1"/>
  <c r="J666" i="3" a="1"/>
  <c r="J666" i="3" s="1"/>
  <c r="J667" i="3" a="1"/>
  <c r="J667" i="3" s="1"/>
  <c r="J668" i="3" a="1"/>
  <c r="J668" i="3" s="1"/>
  <c r="J669" i="3" a="1"/>
  <c r="J669" i="3" s="1"/>
  <c r="J670" i="3" a="1"/>
  <c r="J670" i="3" s="1"/>
  <c r="J671" i="3" a="1"/>
  <c r="J671" i="3" s="1"/>
  <c r="J672" i="3" a="1"/>
  <c r="J672" i="3" s="1"/>
  <c r="J673" i="3" a="1"/>
  <c r="J673" i="3" s="1"/>
  <c r="J674" i="3" a="1"/>
  <c r="J674" i="3" s="1"/>
  <c r="J675" i="3" a="1"/>
  <c r="J675" i="3" s="1"/>
  <c r="J676" i="3" a="1"/>
  <c r="J676" i="3" s="1"/>
  <c r="J677" i="3" a="1"/>
  <c r="J677" i="3" s="1"/>
  <c r="J678" i="3" a="1"/>
  <c r="J678" i="3" s="1"/>
  <c r="J679" i="3" a="1"/>
  <c r="J679" i="3" s="1"/>
  <c r="J680" i="3" a="1"/>
  <c r="J680" i="3" s="1"/>
  <c r="J681" i="3" a="1"/>
  <c r="J681" i="3" s="1"/>
  <c r="J682" i="3" a="1"/>
  <c r="J682" i="3" s="1"/>
  <c r="J683" i="3" a="1"/>
  <c r="J683" i="3" s="1"/>
  <c r="J684" i="3" a="1"/>
  <c r="J684" i="3" s="1"/>
  <c r="J685" i="3" a="1"/>
  <c r="J685" i="3" s="1"/>
  <c r="J686" i="3" a="1"/>
  <c r="J686" i="3" s="1"/>
  <c r="J687" i="3" a="1"/>
  <c r="J687" i="3" s="1"/>
  <c r="J688" i="3" a="1"/>
  <c r="J688" i="3" s="1"/>
  <c r="J689" i="3" a="1"/>
  <c r="J689" i="3" s="1"/>
  <c r="J690" i="3" a="1"/>
  <c r="J690" i="3" s="1"/>
  <c r="J691" i="3" a="1"/>
  <c r="J691" i="3" s="1"/>
  <c r="J692" i="3" a="1"/>
  <c r="J692" i="3" s="1"/>
  <c r="J693" i="3" a="1"/>
  <c r="J693" i="3" s="1"/>
  <c r="J694" i="3" a="1"/>
  <c r="J694" i="3" s="1"/>
  <c r="J695" i="3" a="1"/>
  <c r="J695" i="3" s="1"/>
  <c r="J696" i="3" a="1"/>
  <c r="J696" i="3" s="1"/>
  <c r="J697" i="3" a="1"/>
  <c r="J697" i="3" s="1"/>
  <c r="J698" i="3" a="1"/>
  <c r="J698" i="3" s="1"/>
  <c r="J699" i="3" a="1"/>
  <c r="J699" i="3" s="1"/>
  <c r="J700" i="3" a="1"/>
  <c r="J700" i="3" s="1"/>
  <c r="J701" i="3" a="1"/>
  <c r="J701" i="3" s="1"/>
  <c r="J702" i="3" a="1"/>
  <c r="J702" i="3" s="1"/>
  <c r="J703" i="3" a="1"/>
  <c r="J703" i="3" s="1"/>
  <c r="J704" i="3" a="1"/>
  <c r="J704" i="3" s="1"/>
  <c r="J705" i="3" a="1"/>
  <c r="J705" i="3" s="1"/>
  <c r="J706" i="3" a="1"/>
  <c r="J706" i="3" s="1"/>
  <c r="J707" i="3" a="1"/>
  <c r="J707" i="3" s="1"/>
  <c r="J708" i="3" a="1"/>
  <c r="J708" i="3" s="1"/>
  <c r="J709" i="3" a="1"/>
  <c r="J709" i="3" s="1"/>
  <c r="J710" i="3" a="1"/>
  <c r="J710" i="3" s="1"/>
  <c r="J711" i="3" a="1"/>
  <c r="J711" i="3" s="1"/>
  <c r="J712" i="3" a="1"/>
  <c r="J712" i="3" s="1"/>
  <c r="J713" i="3" a="1"/>
  <c r="J713" i="3" s="1"/>
  <c r="J714" i="3" a="1"/>
  <c r="J714" i="3" s="1"/>
  <c r="J715" i="3" a="1"/>
  <c r="J715" i="3" s="1"/>
  <c r="J716" i="3" a="1"/>
  <c r="J716" i="3" s="1"/>
  <c r="J717" i="3" a="1"/>
  <c r="J717" i="3" s="1"/>
  <c r="J718" i="3" a="1"/>
  <c r="J718" i="3" s="1"/>
  <c r="J719" i="3" a="1"/>
  <c r="J719" i="3" s="1"/>
  <c r="J720" i="3" a="1"/>
  <c r="J720" i="3" s="1"/>
  <c r="J721" i="3" a="1"/>
  <c r="J721" i="3" s="1"/>
  <c r="J722" i="3" a="1"/>
  <c r="J722" i="3" s="1"/>
  <c r="J723" i="3" a="1"/>
  <c r="J723" i="3" s="1"/>
  <c r="J724" i="3" a="1"/>
  <c r="J724" i="3" s="1"/>
  <c r="J725" i="3" a="1"/>
  <c r="J725" i="3" s="1"/>
  <c r="J726" i="3" a="1"/>
  <c r="J726" i="3" s="1"/>
  <c r="J727" i="3" a="1"/>
  <c r="J727" i="3" s="1"/>
  <c r="J728" i="3" a="1"/>
  <c r="J728" i="3" s="1"/>
  <c r="J729" i="3" a="1"/>
  <c r="J729" i="3" s="1"/>
  <c r="J730" i="3" a="1"/>
  <c r="J730" i="3" s="1"/>
  <c r="J731" i="3" a="1"/>
  <c r="J731" i="3" s="1"/>
  <c r="J732" i="3" a="1"/>
  <c r="J732" i="3" s="1"/>
  <c r="J733" i="3" a="1"/>
  <c r="J733" i="3" s="1"/>
  <c r="J734" i="3" a="1"/>
  <c r="J734" i="3" s="1"/>
  <c r="J735" i="3" a="1"/>
  <c r="J735" i="3" s="1"/>
  <c r="J736" i="3" a="1"/>
  <c r="J736" i="3" s="1"/>
  <c r="J737" i="3" a="1"/>
  <c r="J737" i="3" s="1"/>
  <c r="J738" i="3" a="1"/>
  <c r="J738" i="3" s="1"/>
  <c r="J739" i="3" a="1"/>
  <c r="J739" i="3" s="1"/>
  <c r="J740" i="3" a="1"/>
  <c r="J740" i="3" s="1"/>
  <c r="J741" i="3" a="1"/>
  <c r="J741" i="3" s="1"/>
  <c r="J742" i="3" a="1"/>
  <c r="J742" i="3" s="1"/>
  <c r="J743" i="3" a="1"/>
  <c r="J743" i="3" s="1"/>
  <c r="J744" i="3" a="1"/>
  <c r="J744" i="3" s="1"/>
  <c r="J745" i="3" a="1"/>
  <c r="J745" i="3" s="1"/>
  <c r="J746" i="3" a="1"/>
  <c r="J746" i="3" s="1"/>
  <c r="J747" i="3" a="1"/>
  <c r="J747" i="3" s="1"/>
  <c r="J748" i="3" a="1"/>
  <c r="J748" i="3" s="1"/>
  <c r="J749" i="3" a="1"/>
  <c r="J749" i="3" s="1"/>
  <c r="J750" i="3" a="1"/>
  <c r="J750" i="3" s="1"/>
  <c r="J751" i="3" a="1"/>
  <c r="J751" i="3" s="1"/>
  <c r="J752" i="3" a="1"/>
  <c r="J752" i="3" s="1"/>
  <c r="J753" i="3" a="1"/>
  <c r="J753" i="3" s="1"/>
  <c r="J754" i="3" a="1"/>
  <c r="J754" i="3" s="1"/>
  <c r="J755" i="3" a="1"/>
  <c r="J755" i="3" s="1"/>
  <c r="J756" i="3" a="1"/>
  <c r="J756" i="3" s="1"/>
  <c r="J757" i="3" a="1"/>
  <c r="J757" i="3" s="1"/>
  <c r="J758" i="3" a="1"/>
  <c r="J758" i="3" s="1"/>
  <c r="J759" i="3" a="1"/>
  <c r="J759" i="3" s="1"/>
  <c r="J760" i="3" a="1"/>
  <c r="J760" i="3" s="1"/>
  <c r="J761" i="3" a="1"/>
  <c r="J761" i="3" s="1"/>
  <c r="J762" i="3" a="1"/>
  <c r="J762" i="3" s="1"/>
  <c r="J763" i="3" a="1"/>
  <c r="J763" i="3" s="1"/>
  <c r="J764" i="3" a="1"/>
  <c r="J764" i="3" s="1"/>
  <c r="J765" i="3" a="1"/>
  <c r="J765" i="3" s="1"/>
  <c r="J766" i="3" a="1"/>
  <c r="J766" i="3" s="1"/>
  <c r="J767" i="3" a="1"/>
  <c r="J767" i="3" s="1"/>
  <c r="J768" i="3" a="1"/>
  <c r="J768" i="3" s="1"/>
  <c r="J769" i="3" a="1"/>
  <c r="J769" i="3" s="1"/>
  <c r="J770" i="3" a="1"/>
  <c r="J770" i="3" s="1"/>
  <c r="J771" i="3" a="1"/>
  <c r="J771" i="3" s="1"/>
  <c r="J772" i="3" a="1"/>
  <c r="J772" i="3" s="1"/>
  <c r="J773" i="3" a="1"/>
  <c r="J773" i="3" s="1"/>
  <c r="J774" i="3" a="1"/>
  <c r="J774" i="3" s="1"/>
  <c r="J775" i="3" a="1"/>
  <c r="J775" i="3" s="1"/>
  <c r="J776" i="3" a="1"/>
  <c r="J776" i="3" s="1"/>
  <c r="J777" i="3" a="1"/>
  <c r="J777" i="3" s="1"/>
  <c r="J778" i="3" a="1"/>
  <c r="J778" i="3" s="1"/>
  <c r="J779" i="3" a="1"/>
  <c r="J779" i="3" s="1"/>
  <c r="J780" i="3" a="1"/>
  <c r="J780" i="3" s="1"/>
  <c r="J781" i="3" a="1"/>
  <c r="J781" i="3" s="1"/>
  <c r="J782" i="3" a="1"/>
  <c r="J782" i="3" s="1"/>
  <c r="J783" i="3" a="1"/>
  <c r="J783" i="3" s="1"/>
  <c r="J784" i="3" a="1"/>
  <c r="J784" i="3" s="1"/>
  <c r="J785" i="3" a="1"/>
  <c r="J785" i="3" s="1"/>
  <c r="J786" i="3" a="1"/>
  <c r="J786" i="3" s="1"/>
  <c r="J787" i="3" a="1"/>
  <c r="J787" i="3" s="1"/>
  <c r="J788" i="3" a="1"/>
  <c r="J788" i="3" s="1"/>
  <c r="J789" i="3" a="1"/>
  <c r="J789" i="3" s="1"/>
  <c r="J790" i="3" a="1"/>
  <c r="J790" i="3" s="1"/>
  <c r="J791" i="3" a="1"/>
  <c r="J791" i="3" s="1"/>
  <c r="J792" i="3" a="1"/>
  <c r="J792" i="3" s="1"/>
  <c r="J793" i="3" a="1"/>
  <c r="J793" i="3" s="1"/>
  <c r="J794" i="3" a="1"/>
  <c r="J794" i="3" s="1"/>
  <c r="J795" i="3" a="1"/>
  <c r="J795" i="3" s="1"/>
  <c r="J796" i="3" a="1"/>
  <c r="J796" i="3" s="1"/>
  <c r="J797" i="3" a="1"/>
  <c r="J797" i="3" s="1"/>
  <c r="J798" i="3" a="1"/>
  <c r="J798" i="3" s="1"/>
  <c r="J799" i="3" a="1"/>
  <c r="J799" i="3" s="1"/>
  <c r="J800" i="3" a="1"/>
  <c r="J800" i="3" s="1"/>
  <c r="J801" i="3" a="1"/>
  <c r="J801" i="3" s="1"/>
  <c r="J802" i="3" a="1"/>
  <c r="J802" i="3" s="1"/>
  <c r="J803" i="3" a="1"/>
  <c r="J803" i="3" s="1"/>
  <c r="J804" i="3" a="1"/>
  <c r="J804" i="3" s="1"/>
  <c r="J805" i="3" a="1"/>
  <c r="J805" i="3" s="1"/>
  <c r="J806" i="3" a="1"/>
  <c r="J806" i="3" s="1"/>
  <c r="J807" i="3" a="1"/>
  <c r="J807" i="3" s="1"/>
  <c r="J808" i="3" a="1"/>
  <c r="J808" i="3" s="1"/>
  <c r="J809" i="3" a="1"/>
  <c r="J809" i="3" s="1"/>
  <c r="J810" i="3" a="1"/>
  <c r="J810" i="3" s="1"/>
  <c r="J811" i="3" a="1"/>
  <c r="J811" i="3" s="1"/>
  <c r="J812" i="3" a="1"/>
  <c r="J812" i="3" s="1"/>
  <c r="J813" i="3" a="1"/>
  <c r="J813" i="3" s="1"/>
  <c r="J814" i="3" a="1"/>
  <c r="J814" i="3" s="1"/>
  <c r="J815" i="3" a="1"/>
  <c r="J815" i="3" s="1"/>
  <c r="J816" i="3" a="1"/>
  <c r="J816" i="3" s="1"/>
  <c r="J817" i="3" a="1"/>
  <c r="J817" i="3" s="1"/>
  <c r="J818" i="3" a="1"/>
  <c r="J818" i="3" s="1"/>
  <c r="J819" i="3" a="1"/>
  <c r="J819" i="3" s="1"/>
  <c r="J820" i="3" a="1"/>
  <c r="J820" i="3" s="1"/>
  <c r="J821" i="3" a="1"/>
  <c r="J821" i="3" s="1"/>
  <c r="J822" i="3" a="1"/>
  <c r="J822" i="3" s="1"/>
  <c r="J823" i="3" a="1"/>
  <c r="J823" i="3" s="1"/>
  <c r="J824" i="3" a="1"/>
  <c r="J824" i="3" s="1"/>
  <c r="J825" i="3" a="1"/>
  <c r="J825" i="3" s="1"/>
  <c r="J826" i="3" a="1"/>
  <c r="J826" i="3" s="1"/>
  <c r="J827" i="3" a="1"/>
  <c r="J827" i="3" s="1"/>
  <c r="J828" i="3" a="1"/>
  <c r="J828" i="3" s="1"/>
  <c r="J829" i="3" a="1"/>
  <c r="J829" i="3" s="1"/>
  <c r="J830" i="3" a="1"/>
  <c r="J830" i="3" s="1"/>
  <c r="J831" i="3" a="1"/>
  <c r="J831" i="3" s="1"/>
  <c r="J832" i="3" a="1"/>
  <c r="J832" i="3" s="1"/>
  <c r="J833" i="3" a="1"/>
  <c r="J833" i="3" s="1"/>
  <c r="J834" i="3" a="1"/>
  <c r="J834" i="3" s="1"/>
  <c r="J835" i="3" a="1"/>
  <c r="J835" i="3" s="1"/>
  <c r="J836" i="3" a="1"/>
  <c r="J836" i="3" s="1"/>
  <c r="J837" i="3" a="1"/>
  <c r="J837" i="3" s="1"/>
  <c r="J838" i="3" a="1"/>
  <c r="J838" i="3" s="1"/>
  <c r="J839" i="3" a="1"/>
  <c r="J839" i="3" s="1"/>
  <c r="J840" i="3" a="1"/>
  <c r="J840" i="3" s="1"/>
  <c r="J841" i="3" a="1"/>
  <c r="J841" i="3" s="1"/>
  <c r="J842" i="3" a="1"/>
  <c r="J842" i="3" s="1"/>
  <c r="J843" i="3" a="1"/>
  <c r="J843" i="3" s="1"/>
  <c r="J844" i="3" a="1"/>
  <c r="J844" i="3" s="1"/>
  <c r="J845" i="3" a="1"/>
  <c r="J845" i="3" s="1"/>
  <c r="J846" i="3" a="1"/>
  <c r="J846" i="3" s="1"/>
  <c r="J847" i="3" a="1"/>
  <c r="J847" i="3" s="1"/>
  <c r="J848" i="3" a="1"/>
  <c r="J848" i="3" s="1"/>
  <c r="J849" i="3" a="1"/>
  <c r="J849" i="3" s="1"/>
  <c r="J850" i="3" a="1"/>
  <c r="J850" i="3" s="1"/>
  <c r="J851" i="3" a="1"/>
  <c r="J851" i="3" s="1"/>
  <c r="J852" i="3" a="1"/>
  <c r="J852" i="3" s="1"/>
  <c r="J853" i="3" a="1"/>
  <c r="J853" i="3" s="1"/>
  <c r="J854" i="3" a="1"/>
  <c r="J854" i="3" s="1"/>
  <c r="J855" i="3" a="1"/>
  <c r="J855" i="3" s="1"/>
  <c r="J856" i="3" a="1"/>
  <c r="J856" i="3" s="1"/>
  <c r="J857" i="3" a="1"/>
  <c r="J857" i="3" s="1"/>
  <c r="J858" i="3" a="1"/>
  <c r="J858" i="3" s="1"/>
  <c r="J859" i="3" a="1"/>
  <c r="J859" i="3" s="1"/>
  <c r="J860" i="3" a="1"/>
  <c r="J860" i="3" s="1"/>
  <c r="J861" i="3" a="1"/>
  <c r="J861" i="3" s="1"/>
  <c r="J862" i="3" a="1"/>
  <c r="J862" i="3" s="1"/>
  <c r="J863" i="3" a="1"/>
  <c r="J863" i="3" s="1"/>
  <c r="J864" i="3" a="1"/>
  <c r="J864" i="3" s="1"/>
  <c r="J865" i="3" a="1"/>
  <c r="J865" i="3" s="1"/>
  <c r="J866" i="3" a="1"/>
  <c r="J866" i="3" s="1"/>
  <c r="J867" i="3" a="1"/>
  <c r="J867" i="3" s="1"/>
  <c r="J868" i="3" a="1"/>
  <c r="J868" i="3" s="1"/>
  <c r="J869" i="3" a="1"/>
  <c r="J869" i="3" s="1"/>
  <c r="J870" i="3" a="1"/>
  <c r="J870" i="3" s="1"/>
  <c r="J871" i="3" a="1"/>
  <c r="J871" i="3" s="1"/>
  <c r="J872" i="3" a="1"/>
  <c r="J872" i="3" s="1"/>
  <c r="J873" i="3" a="1"/>
  <c r="J873" i="3" s="1"/>
  <c r="J874" i="3" a="1"/>
  <c r="J874" i="3" s="1"/>
  <c r="J875" i="3" a="1"/>
  <c r="J875" i="3" s="1"/>
  <c r="J876" i="3" a="1"/>
  <c r="J876" i="3" s="1"/>
  <c r="J877" i="3" a="1"/>
  <c r="J877" i="3" s="1"/>
  <c r="J878" i="3" a="1"/>
  <c r="J878" i="3" s="1"/>
  <c r="J879" i="3" a="1"/>
  <c r="J879" i="3" s="1"/>
  <c r="J880" i="3" a="1"/>
  <c r="J880" i="3" s="1"/>
  <c r="J881" i="3" a="1"/>
  <c r="J881" i="3" s="1"/>
  <c r="J882" i="3" a="1"/>
  <c r="J882" i="3" s="1"/>
  <c r="J883" i="3" a="1"/>
  <c r="J883" i="3" s="1"/>
  <c r="J884" i="3" a="1"/>
  <c r="J884" i="3" s="1"/>
  <c r="J885" i="3" a="1"/>
  <c r="J885" i="3" s="1"/>
  <c r="J886" i="3" a="1"/>
  <c r="J886" i="3" s="1"/>
  <c r="J887" i="3" a="1"/>
  <c r="J887" i="3" s="1"/>
  <c r="J888" i="3" a="1"/>
  <c r="J888" i="3" s="1"/>
  <c r="J889" i="3" a="1"/>
  <c r="J889" i="3" s="1"/>
  <c r="J890" i="3" a="1"/>
  <c r="J890" i="3" s="1"/>
  <c r="J891" i="3" a="1"/>
  <c r="J891" i="3" s="1"/>
  <c r="J892" i="3" a="1"/>
  <c r="J892" i="3" s="1"/>
  <c r="J893" i="3" a="1"/>
  <c r="J893" i="3" s="1"/>
  <c r="J894" i="3" a="1"/>
  <c r="J894" i="3" s="1"/>
  <c r="J895" i="3" a="1"/>
  <c r="J895" i="3" s="1"/>
  <c r="J896" i="3" a="1"/>
  <c r="J896" i="3" s="1"/>
  <c r="J897" i="3" a="1"/>
  <c r="J897" i="3" s="1"/>
  <c r="J898" i="3" a="1"/>
  <c r="J898" i="3" s="1"/>
  <c r="J899" i="3" a="1"/>
  <c r="J899" i="3" s="1"/>
  <c r="J900" i="3" a="1"/>
  <c r="J900" i="3" s="1"/>
  <c r="J901" i="3" a="1"/>
  <c r="J901" i="3" s="1"/>
  <c r="J902" i="3" a="1"/>
  <c r="J902" i="3" s="1"/>
  <c r="J903" i="3" a="1"/>
  <c r="J903" i="3" s="1"/>
  <c r="J904" i="3" a="1"/>
  <c r="J904" i="3" s="1"/>
  <c r="J905" i="3" a="1"/>
  <c r="J905" i="3" s="1"/>
  <c r="J906" i="3" a="1"/>
  <c r="J906" i="3" s="1"/>
  <c r="J907" i="3" a="1"/>
  <c r="J907" i="3" s="1"/>
  <c r="J908" i="3" a="1"/>
  <c r="J908" i="3" s="1"/>
  <c r="J909" i="3" a="1"/>
  <c r="J909" i="3" s="1"/>
  <c r="J910" i="3" a="1"/>
  <c r="J910" i="3" s="1"/>
  <c r="J911" i="3" a="1"/>
  <c r="J911" i="3" s="1"/>
  <c r="J912" i="3" a="1"/>
  <c r="J912" i="3" s="1"/>
  <c r="J913" i="3" a="1"/>
  <c r="J913" i="3" s="1"/>
  <c r="J914" i="3" a="1"/>
  <c r="J914" i="3" s="1"/>
  <c r="J915" i="3" a="1"/>
  <c r="J915" i="3" s="1"/>
  <c r="J916" i="3" a="1"/>
  <c r="J916" i="3" s="1"/>
  <c r="J917" i="3" a="1"/>
  <c r="J917" i="3" s="1"/>
  <c r="J918" i="3" a="1"/>
  <c r="J918" i="3" s="1"/>
  <c r="J919" i="3" a="1"/>
  <c r="J919" i="3" s="1"/>
  <c r="N5" i="3"/>
  <c r="N3" i="3"/>
  <c r="N2" i="3"/>
  <c r="N14" i="3"/>
  <c r="N6" i="3"/>
  <c r="N9" i="3"/>
  <c r="N4" i="3"/>
  <c r="N7" i="3"/>
  <c r="N10" i="3"/>
  <c r="N16" i="3"/>
  <c r="N20" i="3"/>
  <c r="N8" i="3"/>
  <c r="N50" i="3"/>
  <c r="N39" i="3"/>
  <c r="N34" i="3"/>
  <c r="N19" i="3"/>
  <c r="N44" i="3"/>
  <c r="N12" i="3"/>
  <c r="N45" i="3"/>
  <c r="N100" i="3"/>
  <c r="N13" i="3"/>
  <c r="N32" i="3"/>
  <c r="N62" i="3"/>
  <c r="N92" i="3"/>
  <c r="N35" i="3"/>
  <c r="N28" i="3"/>
  <c r="N75" i="3"/>
  <c r="N37" i="3"/>
  <c r="N38" i="3"/>
  <c r="N17" i="3"/>
  <c r="N36" i="3"/>
  <c r="N84" i="3"/>
  <c r="N22" i="3"/>
  <c r="N24" i="3"/>
  <c r="N128" i="3"/>
  <c r="N83" i="3"/>
  <c r="N54" i="3"/>
  <c r="N43" i="3"/>
  <c r="N81" i="3"/>
  <c r="N18" i="3"/>
  <c r="N27" i="3"/>
  <c r="N76" i="3"/>
  <c r="N15" i="3"/>
  <c r="N60" i="3"/>
  <c r="N74" i="3"/>
  <c r="N26" i="3"/>
  <c r="N96" i="3"/>
  <c r="N158" i="3"/>
  <c r="N72" i="3"/>
  <c r="N52" i="3"/>
  <c r="N53" i="3"/>
  <c r="N99" i="3"/>
  <c r="N77" i="3"/>
  <c r="N40" i="3"/>
  <c r="N11" i="3"/>
  <c r="N29" i="3"/>
  <c r="N183" i="3"/>
  <c r="N58" i="3"/>
  <c r="N47" i="3"/>
  <c r="N107" i="3"/>
  <c r="N66" i="3"/>
  <c r="N23" i="3"/>
  <c r="N33" i="3"/>
  <c r="N25" i="3"/>
  <c r="N69" i="3"/>
  <c r="N46" i="3"/>
  <c r="N102" i="3"/>
  <c r="N130" i="3"/>
  <c r="N73" i="3"/>
  <c r="N124" i="3"/>
  <c r="N110" i="3"/>
  <c r="N98" i="3"/>
  <c r="N87" i="3"/>
  <c r="N89" i="3"/>
  <c r="N122" i="3"/>
  <c r="N169" i="3"/>
  <c r="N49" i="3"/>
  <c r="N95" i="3"/>
  <c r="N64" i="3"/>
  <c r="N79" i="3"/>
  <c r="N151" i="3"/>
  <c r="N141" i="3"/>
  <c r="N56" i="3"/>
  <c r="N231" i="3"/>
  <c r="N85" i="3"/>
  <c r="N140" i="3"/>
  <c r="N30" i="3"/>
  <c r="N48" i="3"/>
  <c r="N61" i="3"/>
  <c r="N126" i="3"/>
  <c r="N120" i="3"/>
  <c r="N51" i="3"/>
  <c r="N132" i="3"/>
  <c r="N115" i="3"/>
  <c r="N192" i="3"/>
  <c r="N80" i="3"/>
  <c r="N59" i="3"/>
  <c r="N82" i="3"/>
  <c r="N112" i="3"/>
  <c r="N133" i="3"/>
  <c r="N172" i="3"/>
  <c r="N65" i="3"/>
  <c r="N229" i="3"/>
  <c r="N136" i="3"/>
  <c r="N114" i="3"/>
  <c r="N119" i="3"/>
  <c r="N203" i="3"/>
  <c r="N238" i="3"/>
  <c r="N117" i="3"/>
  <c r="N208" i="3"/>
  <c r="N144" i="3"/>
  <c r="N113" i="3"/>
  <c r="N221" i="3"/>
  <c r="N42" i="3"/>
  <c r="N70" i="3"/>
  <c r="N106" i="3"/>
  <c r="N146" i="3"/>
  <c r="N236" i="3"/>
  <c r="N391" i="3"/>
  <c r="N118" i="3"/>
  <c r="N57" i="3"/>
  <c r="N239" i="3"/>
  <c r="N315" i="3"/>
  <c r="N170" i="3"/>
  <c r="N450" i="3"/>
  <c r="N55" i="3"/>
  <c r="N168" i="3"/>
  <c r="N187" i="3"/>
  <c r="N289" i="3"/>
  <c r="N173" i="3"/>
  <c r="N166" i="3"/>
  <c r="N90" i="3"/>
  <c r="N143" i="3"/>
  <c r="N310" i="3"/>
  <c r="N214" i="3"/>
  <c r="N31" i="3"/>
  <c r="N246" i="3"/>
  <c r="N474" i="3"/>
  <c r="N225" i="3"/>
  <c r="N216" i="3"/>
  <c r="N346" i="3"/>
  <c r="N105" i="3"/>
  <c r="N41" i="3"/>
  <c r="N108" i="3"/>
  <c r="N97" i="3"/>
  <c r="N191" i="3"/>
  <c r="N217" i="3"/>
  <c r="N247" i="3"/>
  <c r="N163" i="3"/>
  <c r="N86" i="3"/>
  <c r="N111" i="3"/>
  <c r="N273" i="3"/>
  <c r="N263" i="3"/>
  <c r="N131" i="3"/>
  <c r="N156" i="3"/>
  <c r="N137" i="3"/>
  <c r="N242" i="3"/>
  <c r="N147" i="3"/>
  <c r="N294" i="3"/>
  <c r="N148" i="3"/>
  <c r="N259" i="3"/>
  <c r="N155" i="3"/>
  <c r="N388" i="3"/>
  <c r="N21" i="3"/>
  <c r="N270" i="3"/>
  <c r="N204" i="3"/>
  <c r="N138" i="3"/>
  <c r="N93" i="3"/>
  <c r="N248" i="3"/>
  <c r="N261" i="3"/>
  <c r="N264" i="3"/>
  <c r="N279" i="3"/>
  <c r="N182" i="3"/>
  <c r="N178" i="3"/>
  <c r="N209" i="3"/>
  <c r="N215" i="3"/>
  <c r="N103" i="3"/>
  <c r="N210" i="3"/>
  <c r="N350" i="3"/>
  <c r="N227" i="3"/>
  <c r="N63" i="3"/>
  <c r="N153" i="3"/>
  <c r="N109" i="3"/>
  <c r="N145" i="3"/>
  <c r="N184" i="3"/>
  <c r="N267" i="3"/>
  <c r="N295" i="3"/>
  <c r="N385" i="3"/>
  <c r="N306" i="3"/>
  <c r="N78" i="3"/>
  <c r="N473" i="3"/>
  <c r="N211" i="3"/>
  <c r="N235" i="3"/>
  <c r="N320" i="3"/>
  <c r="N251" i="3"/>
  <c r="N88" i="3"/>
  <c r="N149" i="3"/>
  <c r="N127" i="3"/>
  <c r="N489" i="3"/>
  <c r="N202" i="3"/>
  <c r="N121" i="3"/>
  <c r="N334" i="3"/>
  <c r="N232" i="3"/>
  <c r="N152" i="3"/>
  <c r="N142" i="3"/>
  <c r="N277" i="3"/>
  <c r="N442" i="3"/>
  <c r="N206" i="3"/>
  <c r="N123" i="3"/>
  <c r="N190" i="3"/>
  <c r="N260" i="3"/>
  <c r="N180" i="3"/>
  <c r="N188" i="3"/>
  <c r="N196" i="3"/>
  <c r="N164" i="3"/>
  <c r="N200" i="3"/>
  <c r="N308" i="3"/>
  <c r="N68" i="3"/>
  <c r="N255" i="3"/>
  <c r="N322" i="3"/>
  <c r="N317" i="3"/>
  <c r="N233" i="3"/>
  <c r="N67" i="3"/>
  <c r="N134" i="3"/>
  <c r="N129" i="3"/>
  <c r="N293" i="3"/>
  <c r="N258" i="3"/>
  <c r="N189" i="3"/>
  <c r="N411" i="3"/>
  <c r="N177" i="3"/>
  <c r="N224" i="3"/>
  <c r="N330" i="3"/>
  <c r="N305" i="3"/>
  <c r="N199" i="3"/>
  <c r="N237" i="3"/>
  <c r="N396" i="3"/>
  <c r="N125" i="3"/>
  <c r="N439" i="3"/>
  <c r="N244" i="3"/>
  <c r="N167" i="3"/>
  <c r="N186" i="3"/>
  <c r="N181" i="3"/>
  <c r="N222" i="3"/>
  <c r="N726" i="3"/>
  <c r="N493" i="3"/>
  <c r="N280" i="3"/>
  <c r="N400" i="3"/>
  <c r="N344" i="3"/>
  <c r="N323" i="3"/>
  <c r="N194" i="3"/>
  <c r="N253" i="3"/>
  <c r="N193" i="3"/>
  <c r="N333" i="3"/>
  <c r="N415" i="3"/>
  <c r="N505" i="3"/>
  <c r="N458" i="3"/>
  <c r="N345" i="3"/>
  <c r="N254" i="3"/>
  <c r="N250" i="3"/>
  <c r="N207" i="3"/>
  <c r="N355" i="3"/>
  <c r="N162" i="3"/>
  <c r="N336" i="3"/>
  <c r="N406" i="3"/>
  <c r="N338" i="3"/>
  <c r="N150" i="3"/>
  <c r="N245" i="3"/>
  <c r="N314" i="3"/>
  <c r="N288" i="3"/>
  <c r="N757" i="3"/>
  <c r="N154" i="3"/>
  <c r="N228" i="3"/>
  <c r="N340" i="3"/>
  <c r="N614" i="3"/>
  <c r="N360" i="3"/>
  <c r="N342" i="3"/>
  <c r="N319" i="3"/>
  <c r="N485" i="3"/>
  <c r="N443" i="3"/>
  <c r="N544" i="3"/>
  <c r="N198" i="3"/>
  <c r="N578" i="3"/>
  <c r="N266" i="3"/>
  <c r="N104" i="3"/>
  <c r="N366" i="3"/>
  <c r="N361" i="3"/>
  <c r="N387" i="3"/>
  <c r="N116" i="3"/>
  <c r="N436" i="3"/>
  <c r="N367" i="3"/>
  <c r="N91" i="3"/>
  <c r="N301" i="3"/>
  <c r="N383" i="3"/>
  <c r="N243" i="3"/>
  <c r="N549" i="3"/>
  <c r="N257" i="3"/>
  <c r="N417" i="3"/>
  <c r="N435" i="3"/>
  <c r="N454" i="3"/>
  <c r="N632" i="3"/>
  <c r="N230" i="3"/>
  <c r="N585" i="3"/>
  <c r="N490" i="3"/>
  <c r="N165" i="3"/>
  <c r="N546" i="3"/>
  <c r="N175" i="3"/>
  <c r="N793" i="3"/>
  <c r="N343" i="3"/>
  <c r="N197" i="3"/>
  <c r="N157" i="3"/>
  <c r="N412" i="3"/>
  <c r="N174" i="3"/>
  <c r="N94" i="3"/>
  <c r="N309" i="3"/>
  <c r="N444" i="3"/>
  <c r="N135" i="3"/>
  <c r="N378" i="3"/>
  <c r="N300" i="3"/>
  <c r="N376" i="3"/>
  <c r="N434" i="3"/>
  <c r="N452" i="3"/>
  <c r="N588" i="3"/>
  <c r="N218" i="3"/>
  <c r="N422" i="3"/>
  <c r="N523" i="3"/>
  <c r="N278" i="3"/>
  <c r="N352" i="3"/>
  <c r="N285" i="3"/>
  <c r="N514" i="3"/>
  <c r="N722" i="3"/>
  <c r="N71" i="3"/>
  <c r="N685" i="3"/>
  <c r="N271" i="3"/>
  <c r="N331" i="3"/>
  <c r="N201" i="3"/>
  <c r="N101" i="3"/>
  <c r="N471" i="3"/>
  <c r="N599" i="3"/>
  <c r="N139" i="3"/>
  <c r="N543" i="3"/>
  <c r="N316" i="3"/>
  <c r="N272" i="3"/>
  <c r="N392" i="3"/>
  <c r="N516" i="3"/>
  <c r="N711" i="3"/>
  <c r="N476" i="3"/>
  <c r="N500" i="3"/>
  <c r="N413" i="3"/>
  <c r="N484" i="3"/>
  <c r="N185" i="3"/>
  <c r="N283" i="3"/>
  <c r="N304" i="3"/>
  <c r="N234" i="3"/>
  <c r="N358" i="3"/>
  <c r="N398" i="3"/>
  <c r="N405" i="3"/>
  <c r="N469" i="3"/>
  <c r="N329" i="3"/>
  <c r="N510" i="3"/>
  <c r="N389" i="3"/>
  <c r="N504" i="3"/>
  <c r="N318" i="3"/>
  <c r="N282" i="3"/>
  <c r="N449" i="3"/>
  <c r="N256" i="3"/>
  <c r="N488" i="3"/>
  <c r="N517" i="3"/>
  <c r="N269" i="3"/>
  <c r="N572" i="3"/>
  <c r="N459" i="3"/>
  <c r="N515" i="3"/>
  <c r="N550" i="3"/>
  <c r="N179" i="3"/>
  <c r="N432" i="3"/>
  <c r="N262" i="3"/>
  <c r="N624" i="3"/>
  <c r="N440" i="3"/>
  <c r="N446" i="3"/>
  <c r="N424" i="3"/>
  <c r="N362" i="3"/>
  <c r="N804" i="3"/>
  <c r="N518" i="3"/>
  <c r="N603" i="3"/>
  <c r="N220" i="3"/>
  <c r="N373" i="3"/>
  <c r="N729" i="3"/>
  <c r="N325" i="3"/>
  <c r="N512" i="3"/>
  <c r="N713" i="3"/>
  <c r="N195" i="3"/>
  <c r="N492" i="3"/>
  <c r="N607" i="3"/>
  <c r="N368" i="3"/>
  <c r="N370" i="3"/>
  <c r="N427" i="3"/>
  <c r="N669" i="3"/>
  <c r="N159" i="3"/>
  <c r="N479" i="3"/>
  <c r="N268" i="3"/>
  <c r="N226" i="3"/>
  <c r="N205" i="3"/>
  <c r="N594" i="3"/>
  <c r="N542" i="3"/>
  <c r="N176" i="3"/>
  <c r="N332" i="3"/>
  <c r="N501" i="3"/>
  <c r="N281" i="3"/>
  <c r="N390" i="3"/>
  <c r="N569" i="3"/>
  <c r="N326" i="3"/>
  <c r="N567" i="3"/>
  <c r="N555" i="3"/>
  <c r="N384" i="3"/>
  <c r="N348" i="3"/>
  <c r="N470" i="3"/>
  <c r="N538" i="3"/>
  <c r="N466" i="3"/>
  <c r="N327" i="3"/>
  <c r="N596" i="3"/>
  <c r="N276" i="3"/>
  <c r="N775" i="3"/>
  <c r="N275" i="3"/>
  <c r="N714" i="3"/>
  <c r="N511" i="3"/>
  <c r="N855" i="3"/>
  <c r="N686" i="3"/>
  <c r="N609" i="3"/>
  <c r="N499" i="3"/>
  <c r="N421" i="3"/>
  <c r="N382" i="3"/>
  <c r="N171" i="3"/>
  <c r="N431" i="3"/>
  <c r="N575" i="3"/>
  <c r="N494" i="3"/>
  <c r="N448" i="3"/>
  <c r="N324" i="3"/>
  <c r="N595" i="3"/>
  <c r="N701" i="3"/>
  <c r="N438" i="3"/>
  <c r="N682" i="3"/>
  <c r="N681" i="3"/>
  <c r="N561" i="3"/>
  <c r="N829" i="3"/>
  <c r="N526" i="3"/>
  <c r="N312" i="3"/>
  <c r="N394" i="3"/>
  <c r="N768" i="3"/>
  <c r="N464" i="3"/>
  <c r="N404" i="3"/>
  <c r="N302" i="3"/>
  <c r="N559" i="3"/>
  <c r="N213" i="3"/>
  <c r="N223" i="3"/>
  <c r="N393" i="3"/>
  <c r="N799" i="3"/>
  <c r="N286" i="3"/>
  <c r="N456" i="3"/>
  <c r="N483" i="3"/>
  <c r="N565" i="3"/>
  <c r="N583" i="3"/>
  <c r="N363" i="3"/>
  <c r="N461" i="3"/>
  <c r="N433" i="3"/>
  <c r="N212" i="3"/>
  <c r="N506" i="3"/>
  <c r="N513" i="3"/>
  <c r="N395" i="3"/>
  <c r="N497" i="3"/>
  <c r="N597" i="3"/>
  <c r="N472" i="3"/>
  <c r="N560" i="3"/>
  <c r="N161" i="3"/>
  <c r="N520" i="3"/>
  <c r="N365" i="3"/>
  <c r="N554" i="3"/>
  <c r="N509" i="3"/>
  <c r="N531" i="3"/>
  <c r="N600" i="3"/>
  <c r="N287" i="3"/>
  <c r="N532" i="3"/>
  <c r="N650" i="3"/>
  <c r="N478" i="3"/>
  <c r="N651" i="3"/>
  <c r="N463" i="3"/>
  <c r="N397" i="3"/>
  <c r="N402" i="3"/>
  <c r="N630" i="3"/>
  <c r="N770" i="3"/>
  <c r="N737" i="3"/>
  <c r="N240" i="3"/>
  <c r="N557" i="3"/>
  <c r="N584" i="3"/>
  <c r="N467" i="3"/>
  <c r="N535" i="3"/>
  <c r="N357" i="3"/>
  <c r="N602" i="3"/>
  <c r="N249" i="3"/>
  <c r="N364" i="3"/>
  <c r="N480" i="3"/>
  <c r="N298" i="3"/>
  <c r="N666" i="3"/>
  <c r="N781" i="3"/>
  <c r="N528" i="3"/>
  <c r="N541" i="3"/>
  <c r="N354" i="3"/>
  <c r="N339" i="3"/>
  <c r="N529" i="3"/>
  <c r="N407" i="3"/>
  <c r="N712" i="3"/>
  <c r="N828" i="3"/>
  <c r="N574" i="3"/>
  <c r="N700" i="3"/>
  <c r="N160" i="3"/>
  <c r="N451" i="3"/>
  <c r="N570" i="3"/>
  <c r="N418" i="3"/>
  <c r="N525" i="3"/>
  <c r="N668" i="3"/>
  <c r="N725" i="3"/>
  <c r="N742" i="3"/>
  <c r="N562" i="3"/>
  <c r="N796" i="3"/>
  <c r="N409" i="3"/>
  <c r="N328" i="3"/>
  <c r="N638" i="3"/>
  <c r="N690" i="3"/>
  <c r="N290" i="3"/>
  <c r="N730" i="3"/>
  <c r="N646" i="3"/>
  <c r="N410" i="3"/>
  <c r="N783" i="3"/>
  <c r="N381" i="3"/>
  <c r="N694" i="3"/>
  <c r="N299" i="3"/>
  <c r="N430" i="3"/>
  <c r="N840" i="3"/>
  <c r="N465" i="3"/>
  <c r="N802" i="3"/>
  <c r="N718" i="3"/>
  <c r="N379" i="3"/>
  <c r="N508" i="3"/>
  <c r="N462" i="3"/>
  <c r="N719" i="3"/>
  <c r="N482" i="3"/>
  <c r="N533" i="3"/>
  <c r="N784" i="3"/>
  <c r="N619" i="3"/>
  <c r="N408" i="3"/>
  <c r="N705" i="3"/>
  <c r="N677" i="3"/>
  <c r="N672" i="3"/>
  <c r="N660" i="3"/>
  <c r="N845" i="3"/>
  <c r="N481" i="3"/>
  <c r="N371" i="3"/>
  <c r="N377" i="3"/>
  <c r="N610" i="3"/>
  <c r="N769" i="3"/>
  <c r="N576" i="3"/>
  <c r="N663" i="3"/>
  <c r="N349" i="3"/>
  <c r="N779" i="3"/>
  <c r="N445" i="3"/>
  <c r="N621" i="3"/>
  <c r="N667" i="3"/>
  <c r="N307" i="3"/>
  <c r="N571" i="3"/>
  <c r="N750" i="3"/>
  <c r="N754" i="3"/>
  <c r="N625" i="3"/>
  <c r="N351" i="3"/>
  <c r="N552" i="3"/>
  <c r="N601" i="3"/>
  <c r="N860" i="3"/>
  <c r="N643" i="3"/>
  <c r="N661" i="3"/>
  <c r="N811" i="3"/>
  <c r="N380" i="3"/>
  <c r="N854" i="3"/>
  <c r="N369" i="3"/>
  <c r="N321" i="3"/>
  <c r="N791" i="3"/>
  <c r="N540" i="3"/>
  <c r="N447" i="3"/>
  <c r="N219" i="3"/>
  <c r="N620" i="3"/>
  <c r="N353" i="3"/>
  <c r="N794" i="3"/>
  <c r="N710" i="3"/>
  <c r="N641" i="3"/>
  <c r="N728" i="3"/>
  <c r="N502" i="3"/>
  <c r="N693" i="3"/>
  <c r="N760" i="3"/>
  <c r="N626" i="3"/>
  <c r="N841" i="3"/>
  <c r="N563" i="3"/>
  <c r="N356" i="3"/>
  <c r="N633" i="3"/>
  <c r="N696" i="3"/>
  <c r="N551" i="3"/>
  <c r="N503" i="3"/>
  <c r="N252" i="3"/>
  <c r="N558" i="3"/>
  <c r="N586" i="3"/>
  <c r="N707" i="3"/>
  <c r="N702" i="3"/>
  <c r="N313" i="3"/>
  <c r="N635" i="3"/>
  <c r="N717" i="3"/>
  <c r="N673" i="3"/>
  <c r="N812" i="3"/>
  <c r="N852" i="3"/>
  <c r="N652" i="3"/>
  <c r="N622" i="3"/>
  <c r="N771" i="3"/>
  <c r="N894" i="3"/>
  <c r="N753" i="3"/>
  <c r="N777" i="3"/>
  <c r="N831" i="3"/>
  <c r="N774" i="3"/>
  <c r="N895" i="3"/>
  <c r="N655" i="3"/>
  <c r="N880" i="3"/>
  <c r="N797" i="3"/>
  <c r="N896" i="3"/>
  <c r="N634" i="3"/>
  <c r="N727" i="3"/>
  <c r="N648" i="3"/>
  <c r="N706" i="3"/>
  <c r="N605" i="3"/>
  <c r="N866" i="3"/>
  <c r="N521" i="3"/>
  <c r="N724" i="3"/>
  <c r="N374" i="3"/>
  <c r="N579" i="3"/>
  <c r="N303" i="3"/>
  <c r="N627" i="3"/>
  <c r="N414" i="3"/>
  <c r="N759" i="3"/>
  <c r="N612" i="3"/>
  <c r="N653" i="3"/>
  <c r="N524" i="3"/>
  <c r="N399" i="3"/>
  <c r="N375" i="3"/>
  <c r="N761" i="3"/>
  <c r="N752" i="3"/>
  <c r="N709" i="3"/>
  <c r="N733" i="3"/>
  <c r="N429" i="3"/>
  <c r="N615" i="3"/>
  <c r="N766" i="3"/>
  <c r="N818" i="3"/>
  <c r="N723" i="3"/>
  <c r="N833" i="3"/>
  <c r="N592" i="3"/>
  <c r="N735" i="3"/>
  <c r="N522" i="3"/>
  <c r="N284" i="3"/>
  <c r="N800" i="3"/>
  <c r="N738" i="3"/>
  <c r="N670" i="3"/>
  <c r="N403" i="3"/>
  <c r="N765" i="3"/>
  <c r="N805" i="3"/>
  <c r="N453" i="3"/>
  <c r="N824" i="3"/>
  <c r="N311" i="3"/>
  <c r="N507" i="3"/>
  <c r="N772" i="3"/>
  <c r="N642" i="3"/>
  <c r="N372" i="3"/>
  <c r="N836" i="3"/>
  <c r="N649" i="3"/>
  <c r="N587" i="3"/>
  <c r="N741" i="3"/>
  <c r="N593" i="3"/>
  <c r="N297" i="3"/>
  <c r="N425" i="3"/>
  <c r="N386" i="3"/>
  <c r="N758" i="3"/>
  <c r="N455" i="3"/>
  <c r="N715" i="3"/>
  <c r="N835" i="3"/>
  <c r="N291" i="3"/>
  <c r="N568" i="3"/>
  <c r="N581" i="3"/>
  <c r="N731" i="3"/>
  <c r="N763" i="3"/>
  <c r="N708" i="3"/>
  <c r="N879" i="3"/>
  <c r="N744" i="3"/>
  <c r="N628" i="3"/>
  <c r="N776" i="3"/>
  <c r="N573" i="3"/>
  <c r="N359" i="3"/>
  <c r="N816" i="3"/>
  <c r="N863" i="3"/>
  <c r="N613" i="3"/>
  <c r="N671" i="3"/>
  <c r="N274" i="3"/>
  <c r="N623" i="3"/>
  <c r="N782" i="3"/>
  <c r="N537" i="3"/>
  <c r="N704" i="3"/>
  <c r="N676" i="3"/>
  <c r="N679" i="3"/>
  <c r="N241" i="3"/>
  <c r="N680" i="3"/>
  <c r="N658" i="3"/>
  <c r="N530" i="3"/>
  <c r="N851" i="3"/>
  <c r="N631" i="3"/>
  <c r="N865" i="3"/>
  <c r="N878" i="3"/>
  <c r="N767" i="3"/>
  <c r="N337" i="3"/>
  <c r="N491" i="3"/>
  <c r="N487" i="3"/>
  <c r="N637" i="3"/>
  <c r="N678" i="3"/>
  <c r="N764" i="3"/>
  <c r="N292" i="3"/>
  <c r="N341" i="3"/>
  <c r="N420" i="3"/>
  <c r="N416" i="3"/>
  <c r="N675" i="3"/>
  <c r="N457" i="3"/>
  <c r="N347" i="3"/>
  <c r="N695" i="3"/>
  <c r="N548" i="3"/>
  <c r="N785" i="3"/>
  <c r="N604" i="3"/>
  <c r="N832" i="3"/>
  <c r="N790" i="3"/>
  <c r="N617" i="3"/>
  <c r="N853" i="3"/>
  <c r="N862" i="3"/>
  <c r="N644" i="3"/>
  <c r="N611" i="3"/>
  <c r="N423" i="3"/>
  <c r="N580" i="3"/>
  <c r="N662" i="3"/>
  <c r="N848" i="3"/>
  <c r="N697" i="3"/>
  <c r="N703" i="3"/>
  <c r="N864" i="3"/>
  <c r="N813" i="3"/>
  <c r="N773" i="3"/>
  <c r="N486" i="3"/>
  <c r="N885" i="3"/>
  <c r="N861" i="3"/>
  <c r="N907" i="3"/>
  <c r="N556" i="3"/>
  <c r="N820" i="3"/>
  <c r="N519" i="3"/>
  <c r="N837" i="3"/>
  <c r="N582" i="3"/>
  <c r="N874" i="3"/>
  <c r="N553" i="3"/>
  <c r="N827" i="3"/>
  <c r="N743" i="3"/>
  <c r="N659" i="3"/>
  <c r="N809" i="3"/>
  <c r="N875" i="3"/>
  <c r="N856" i="3"/>
  <c r="N909" i="3"/>
  <c r="N762" i="3"/>
  <c r="N665" i="3"/>
  <c r="N806" i="3"/>
  <c r="N689" i="3"/>
  <c r="N691" i="3"/>
  <c r="N664" i="3"/>
  <c r="N496" i="3"/>
  <c r="N749" i="3"/>
  <c r="N636" i="3"/>
  <c r="N830" i="3"/>
  <c r="N618" i="3"/>
  <c r="N888" i="3"/>
  <c r="N536" i="3"/>
  <c r="N780" i="3"/>
  <c r="N844" i="3"/>
  <c r="N868" i="3"/>
  <c r="N908" i="3"/>
  <c r="N683" i="3"/>
  <c r="N903" i="3"/>
  <c r="N755" i="3"/>
  <c r="N819" i="3"/>
  <c r="N882" i="3"/>
  <c r="N815" i="3"/>
  <c r="N590" i="3"/>
  <c r="N867" i="3"/>
  <c r="N736" i="3"/>
  <c r="N401" i="3"/>
  <c r="N778" i="3"/>
  <c r="N746" i="3"/>
  <c r="N842" i="3"/>
  <c r="N838" i="3"/>
  <c r="N547" i="3"/>
  <c r="N912" i="3"/>
  <c r="N876" i="3"/>
  <c r="N598" i="3"/>
  <c r="N891" i="3"/>
  <c r="N692" i="3"/>
  <c r="N577" i="3"/>
  <c r="N881" i="3"/>
  <c r="N821" i="3"/>
  <c r="N265" i="3"/>
  <c r="N616" i="3"/>
  <c r="N789" i="3"/>
  <c r="N534" i="3"/>
  <c r="N419" i="3"/>
  <c r="N817" i="3"/>
  <c r="N808" i="3"/>
  <c r="N495" i="3"/>
  <c r="N428" i="3"/>
  <c r="N608" i="3"/>
  <c r="N871" i="3"/>
  <c r="N798" i="3"/>
  <c r="N721" i="3"/>
  <c r="N566" i="3"/>
  <c r="N527" i="3"/>
  <c r="N786" i="3"/>
  <c r="N745" i="3"/>
  <c r="N913" i="3"/>
  <c r="N654" i="3"/>
  <c r="N914" i="3"/>
  <c r="N904" i="3"/>
  <c r="N475" i="3"/>
  <c r="N900" i="3"/>
  <c r="N843" i="3"/>
  <c r="N915" i="3"/>
  <c r="N901" i="3"/>
  <c r="N825" i="3"/>
  <c r="N788" i="3"/>
  <c r="N591" i="3"/>
  <c r="N629" i="3"/>
  <c r="N873" i="3"/>
  <c r="N859" i="3"/>
  <c r="N589" i="3"/>
  <c r="N884" i="3"/>
  <c r="N296" i="3"/>
  <c r="N656" i="3"/>
  <c r="N803" i="3"/>
  <c r="N468" i="3"/>
  <c r="N850" i="3"/>
  <c r="N847" i="3"/>
  <c r="N917" i="3"/>
  <c r="N911" i="3"/>
  <c r="N870" i="3"/>
  <c r="N688" i="3"/>
  <c r="N426" i="3"/>
  <c r="N437" i="3"/>
  <c r="N740" i="3"/>
  <c r="N751" i="3"/>
  <c r="N905" i="3"/>
  <c r="N893" i="3"/>
  <c r="N477" i="3"/>
  <c r="N846" i="3"/>
  <c r="N539" i="3"/>
  <c r="N734" i="3"/>
  <c r="N684" i="3"/>
  <c r="N720" i="3"/>
  <c r="N545" i="3"/>
  <c r="N698" i="3"/>
  <c r="N716" i="3"/>
  <c r="N335" i="3"/>
  <c r="N849" i="3"/>
  <c r="N795" i="3"/>
  <c r="N460" i="3"/>
  <c r="N807" i="3"/>
  <c r="N822" i="3"/>
  <c r="N657" i="3"/>
  <c r="N606" i="3"/>
  <c r="N916" i="3"/>
  <c r="N910" i="3"/>
  <c r="N748" i="3"/>
  <c r="N886" i="3"/>
  <c r="N645" i="3"/>
  <c r="N892" i="3"/>
  <c r="N687" i="3"/>
  <c r="N747" i="3"/>
  <c r="N498" i="3"/>
  <c r="N647" i="3"/>
  <c r="N839" i="3"/>
  <c r="N823" i="3"/>
  <c r="N906" i="3"/>
  <c r="N889" i="3"/>
  <c r="N918" i="3"/>
  <c r="N756" i="3"/>
  <c r="N872" i="3"/>
  <c r="N899" i="3"/>
  <c r="N640" i="3"/>
  <c r="N857" i="3"/>
  <c r="N826" i="3"/>
  <c r="N699" i="3"/>
  <c r="N858" i="3"/>
  <c r="N801" i="3"/>
  <c r="N564" i="3"/>
  <c r="N739" i="3"/>
  <c r="N898" i="3"/>
  <c r="N441" i="3"/>
  <c r="N883" i="3"/>
  <c r="N919" i="3"/>
  <c r="N792" i="3"/>
  <c r="N810" i="3"/>
  <c r="N639" i="3"/>
  <c r="N877" i="3"/>
  <c r="N869" i="3"/>
  <c r="N890" i="3"/>
  <c r="N814" i="3"/>
  <c r="N732" i="3"/>
  <c r="N834" i="3"/>
  <c r="N887" i="3"/>
  <c r="N902" i="3"/>
  <c r="N674" i="3"/>
  <c r="N897" i="3"/>
  <c r="N787" i="3"/>
  <c r="M5" i="3"/>
  <c r="M3" i="3"/>
  <c r="M2" i="3"/>
  <c r="M14" i="3"/>
  <c r="M6" i="3"/>
  <c r="M9" i="3"/>
  <c r="M4" i="3"/>
  <c r="M7" i="3"/>
  <c r="M10" i="3"/>
  <c r="M16" i="3"/>
  <c r="M20" i="3"/>
  <c r="M8" i="3"/>
  <c r="M50" i="3"/>
  <c r="M39" i="3"/>
  <c r="M34" i="3"/>
  <c r="M19" i="3"/>
  <c r="M44" i="3"/>
  <c r="M12" i="3"/>
  <c r="M45" i="3"/>
  <c r="M100" i="3"/>
  <c r="M13" i="3"/>
  <c r="M32" i="3"/>
  <c r="M62" i="3"/>
  <c r="M92" i="3"/>
  <c r="M35" i="3"/>
  <c r="M28" i="3"/>
  <c r="M75" i="3"/>
  <c r="M37" i="3"/>
  <c r="M38" i="3"/>
  <c r="M17" i="3"/>
  <c r="M36" i="3"/>
  <c r="M84" i="3"/>
  <c r="M22" i="3"/>
  <c r="M24" i="3"/>
  <c r="M128" i="3"/>
  <c r="M83" i="3"/>
  <c r="M54" i="3"/>
  <c r="M43" i="3"/>
  <c r="M81" i="3"/>
  <c r="M18" i="3"/>
  <c r="M27" i="3"/>
  <c r="M76" i="3"/>
  <c r="M15" i="3"/>
  <c r="M60" i="3"/>
  <c r="M74" i="3"/>
  <c r="M26" i="3"/>
  <c r="M96" i="3"/>
  <c r="M158" i="3"/>
  <c r="M72" i="3"/>
  <c r="M52" i="3"/>
  <c r="M53" i="3"/>
  <c r="M99" i="3"/>
  <c r="M77" i="3"/>
  <c r="M40" i="3"/>
  <c r="M11" i="3"/>
  <c r="M29" i="3"/>
  <c r="M183" i="3"/>
  <c r="M58" i="3"/>
  <c r="M47" i="3"/>
  <c r="M107" i="3"/>
  <c r="M66" i="3"/>
  <c r="M23" i="3"/>
  <c r="M33" i="3"/>
  <c r="M25" i="3"/>
  <c r="M69" i="3"/>
  <c r="M46" i="3"/>
  <c r="M102" i="3"/>
  <c r="M130" i="3"/>
  <c r="M73" i="3"/>
  <c r="M124" i="3"/>
  <c r="M110" i="3"/>
  <c r="M98" i="3"/>
  <c r="M87" i="3"/>
  <c r="M89" i="3"/>
  <c r="M122" i="3"/>
  <c r="M169" i="3"/>
  <c r="M49" i="3"/>
  <c r="M95" i="3"/>
  <c r="M64" i="3"/>
  <c r="M79" i="3"/>
  <c r="M151" i="3"/>
  <c r="M141" i="3"/>
  <c r="M56" i="3"/>
  <c r="M231" i="3"/>
  <c r="M85" i="3"/>
  <c r="M140" i="3"/>
  <c r="M30" i="3"/>
  <c r="M48" i="3"/>
  <c r="M61" i="3"/>
  <c r="M126" i="3"/>
  <c r="M120" i="3"/>
  <c r="M51" i="3"/>
  <c r="M132" i="3"/>
  <c r="M115" i="3"/>
  <c r="M192" i="3"/>
  <c r="M80" i="3"/>
  <c r="M59" i="3"/>
  <c r="M82" i="3"/>
  <c r="M112" i="3"/>
  <c r="M133" i="3"/>
  <c r="M172" i="3"/>
  <c r="M65" i="3"/>
  <c r="M229" i="3"/>
  <c r="M136" i="3"/>
  <c r="M114" i="3"/>
  <c r="M119" i="3"/>
  <c r="M203" i="3"/>
  <c r="M238" i="3"/>
  <c r="M117" i="3"/>
  <c r="M208" i="3"/>
  <c r="M144" i="3"/>
  <c r="M113" i="3"/>
  <c r="M221" i="3"/>
  <c r="M42" i="3"/>
  <c r="M70" i="3"/>
  <c r="M106" i="3"/>
  <c r="M146" i="3"/>
  <c r="M236" i="3"/>
  <c r="M391" i="3"/>
  <c r="M118" i="3"/>
  <c r="M57" i="3"/>
  <c r="M239" i="3"/>
  <c r="M315" i="3"/>
  <c r="M170" i="3"/>
  <c r="M450" i="3"/>
  <c r="M55" i="3"/>
  <c r="M168" i="3"/>
  <c r="M187" i="3"/>
  <c r="M289" i="3"/>
  <c r="M173" i="3"/>
  <c r="M166" i="3"/>
  <c r="M90" i="3"/>
  <c r="M143" i="3"/>
  <c r="M310" i="3"/>
  <c r="M214" i="3"/>
  <c r="M31" i="3"/>
  <c r="M246" i="3"/>
  <c r="M474" i="3"/>
  <c r="M225" i="3"/>
  <c r="M216" i="3"/>
  <c r="M346" i="3"/>
  <c r="M105" i="3"/>
  <c r="M41" i="3"/>
  <c r="M108" i="3"/>
  <c r="M97" i="3"/>
  <c r="M191" i="3"/>
  <c r="M217" i="3"/>
  <c r="M247" i="3"/>
  <c r="M163" i="3"/>
  <c r="M86" i="3"/>
  <c r="M111" i="3"/>
  <c r="M273" i="3"/>
  <c r="M263" i="3"/>
  <c r="M131" i="3"/>
  <c r="M156" i="3"/>
  <c r="M137" i="3"/>
  <c r="M242" i="3"/>
  <c r="M147" i="3"/>
  <c r="M294" i="3"/>
  <c r="M148" i="3"/>
  <c r="M259" i="3"/>
  <c r="M155" i="3"/>
  <c r="M388" i="3"/>
  <c r="M21" i="3"/>
  <c r="M270" i="3"/>
  <c r="M204" i="3"/>
  <c r="M138" i="3"/>
  <c r="M93" i="3"/>
  <c r="M248" i="3"/>
  <c r="M261" i="3"/>
  <c r="M264" i="3"/>
  <c r="M279" i="3"/>
  <c r="M182" i="3"/>
  <c r="M178" i="3"/>
  <c r="M209" i="3"/>
  <c r="M215" i="3"/>
  <c r="M103" i="3"/>
  <c r="M210" i="3"/>
  <c r="M350" i="3"/>
  <c r="M227" i="3"/>
  <c r="M63" i="3"/>
  <c r="M153" i="3"/>
  <c r="M109" i="3"/>
  <c r="M145" i="3"/>
  <c r="M184" i="3"/>
  <c r="M267" i="3"/>
  <c r="M295" i="3"/>
  <c r="M385" i="3"/>
  <c r="M306" i="3"/>
  <c r="M78" i="3"/>
  <c r="M473" i="3"/>
  <c r="M211" i="3"/>
  <c r="M235" i="3"/>
  <c r="M320" i="3"/>
  <c r="M251" i="3"/>
  <c r="M88" i="3"/>
  <c r="M149" i="3"/>
  <c r="M127" i="3"/>
  <c r="M489" i="3"/>
  <c r="M202" i="3"/>
  <c r="M121" i="3"/>
  <c r="M334" i="3"/>
  <c r="M232" i="3"/>
  <c r="M152" i="3"/>
  <c r="M142" i="3"/>
  <c r="M277" i="3"/>
  <c r="M442" i="3"/>
  <c r="M206" i="3"/>
  <c r="M123" i="3"/>
  <c r="M190" i="3"/>
  <c r="M260" i="3"/>
  <c r="M180" i="3"/>
  <c r="M188" i="3"/>
  <c r="M196" i="3"/>
  <c r="M164" i="3"/>
  <c r="M200" i="3"/>
  <c r="M308" i="3"/>
  <c r="M68" i="3"/>
  <c r="M255" i="3"/>
  <c r="M322" i="3"/>
  <c r="M317" i="3"/>
  <c r="M233" i="3"/>
  <c r="M67" i="3"/>
  <c r="M134" i="3"/>
  <c r="M129" i="3"/>
  <c r="M293" i="3"/>
  <c r="M258" i="3"/>
  <c r="M189" i="3"/>
  <c r="M411" i="3"/>
  <c r="M177" i="3"/>
  <c r="M224" i="3"/>
  <c r="M330" i="3"/>
  <c r="M305" i="3"/>
  <c r="M199" i="3"/>
  <c r="M237" i="3"/>
  <c r="M396" i="3"/>
  <c r="M125" i="3"/>
  <c r="M439" i="3"/>
  <c r="M244" i="3"/>
  <c r="M167" i="3"/>
  <c r="M186" i="3"/>
  <c r="M181" i="3"/>
  <c r="M222" i="3"/>
  <c r="M726" i="3"/>
  <c r="M493" i="3"/>
  <c r="M280" i="3"/>
  <c r="M400" i="3"/>
  <c r="M344" i="3"/>
  <c r="M323" i="3"/>
  <c r="M194" i="3"/>
  <c r="M253" i="3"/>
  <c r="M193" i="3"/>
  <c r="M333" i="3"/>
  <c r="M415" i="3"/>
  <c r="M505" i="3"/>
  <c r="M458" i="3"/>
  <c r="M345" i="3"/>
  <c r="M254" i="3"/>
  <c r="M250" i="3"/>
  <c r="M207" i="3"/>
  <c r="M355" i="3"/>
  <c r="M162" i="3"/>
  <c r="M336" i="3"/>
  <c r="M406" i="3"/>
  <c r="M338" i="3"/>
  <c r="M150" i="3"/>
  <c r="M245" i="3"/>
  <c r="M314" i="3"/>
  <c r="M288" i="3"/>
  <c r="M757" i="3"/>
  <c r="M154" i="3"/>
  <c r="M228" i="3"/>
  <c r="M340" i="3"/>
  <c r="M614" i="3"/>
  <c r="M360" i="3"/>
  <c r="M342" i="3"/>
  <c r="M319" i="3"/>
  <c r="M485" i="3"/>
  <c r="M443" i="3"/>
  <c r="M544" i="3"/>
  <c r="M198" i="3"/>
  <c r="M578" i="3"/>
  <c r="M266" i="3"/>
  <c r="M104" i="3"/>
  <c r="M366" i="3"/>
  <c r="M361" i="3"/>
  <c r="M387" i="3"/>
  <c r="M116" i="3"/>
  <c r="M436" i="3"/>
  <c r="M367" i="3"/>
  <c r="M91" i="3"/>
  <c r="M301" i="3"/>
  <c r="M383" i="3"/>
  <c r="M243" i="3"/>
  <c r="M549" i="3"/>
  <c r="M257" i="3"/>
  <c r="M417" i="3"/>
  <c r="M435" i="3"/>
  <c r="M454" i="3"/>
  <c r="M632" i="3"/>
  <c r="M230" i="3"/>
  <c r="M585" i="3"/>
  <c r="M490" i="3"/>
  <c r="M165" i="3"/>
  <c r="M546" i="3"/>
  <c r="M175" i="3"/>
  <c r="M793" i="3"/>
  <c r="M343" i="3"/>
  <c r="M197" i="3"/>
  <c r="M157" i="3"/>
  <c r="M412" i="3"/>
  <c r="M174" i="3"/>
  <c r="M94" i="3"/>
  <c r="M309" i="3"/>
  <c r="M444" i="3"/>
  <c r="M135" i="3"/>
  <c r="M378" i="3"/>
  <c r="M300" i="3"/>
  <c r="M376" i="3"/>
  <c r="M434" i="3"/>
  <c r="M452" i="3"/>
  <c r="M588" i="3"/>
  <c r="M218" i="3"/>
  <c r="M422" i="3"/>
  <c r="M523" i="3"/>
  <c r="M278" i="3"/>
  <c r="M352" i="3"/>
  <c r="M285" i="3"/>
  <c r="M514" i="3"/>
  <c r="M722" i="3"/>
  <c r="M71" i="3"/>
  <c r="M685" i="3"/>
  <c r="M271" i="3"/>
  <c r="M331" i="3"/>
  <c r="M201" i="3"/>
  <c r="M101" i="3"/>
  <c r="M471" i="3"/>
  <c r="M599" i="3"/>
  <c r="M139" i="3"/>
  <c r="M543" i="3"/>
  <c r="M316" i="3"/>
  <c r="M272" i="3"/>
  <c r="M392" i="3"/>
  <c r="M516" i="3"/>
  <c r="M711" i="3"/>
  <c r="M476" i="3"/>
  <c r="M500" i="3"/>
  <c r="M413" i="3"/>
  <c r="M484" i="3"/>
  <c r="M185" i="3"/>
  <c r="M283" i="3"/>
  <c r="M304" i="3"/>
  <c r="M234" i="3"/>
  <c r="M358" i="3"/>
  <c r="M398" i="3"/>
  <c r="M405" i="3"/>
  <c r="M469" i="3"/>
  <c r="M329" i="3"/>
  <c r="M510" i="3"/>
  <c r="M389" i="3"/>
  <c r="M504" i="3"/>
  <c r="M318" i="3"/>
  <c r="M282" i="3"/>
  <c r="M449" i="3"/>
  <c r="M256" i="3"/>
  <c r="M488" i="3"/>
  <c r="M517" i="3"/>
  <c r="M269" i="3"/>
  <c r="M572" i="3"/>
  <c r="M459" i="3"/>
  <c r="M515" i="3"/>
  <c r="M550" i="3"/>
  <c r="M179" i="3"/>
  <c r="M432" i="3"/>
  <c r="M262" i="3"/>
  <c r="M624" i="3"/>
  <c r="M440" i="3"/>
  <c r="M446" i="3"/>
  <c r="M424" i="3"/>
  <c r="M362" i="3"/>
  <c r="M804" i="3"/>
  <c r="M518" i="3"/>
  <c r="M603" i="3"/>
  <c r="M220" i="3"/>
  <c r="M373" i="3"/>
  <c r="M729" i="3"/>
  <c r="M325" i="3"/>
  <c r="M512" i="3"/>
  <c r="M713" i="3"/>
  <c r="M195" i="3"/>
  <c r="M492" i="3"/>
  <c r="M607" i="3"/>
  <c r="M368" i="3"/>
  <c r="M370" i="3"/>
  <c r="M427" i="3"/>
  <c r="M669" i="3"/>
  <c r="M159" i="3"/>
  <c r="M479" i="3"/>
  <c r="M268" i="3"/>
  <c r="M226" i="3"/>
  <c r="M205" i="3"/>
  <c r="M594" i="3"/>
  <c r="M542" i="3"/>
  <c r="M176" i="3"/>
  <c r="M332" i="3"/>
  <c r="M501" i="3"/>
  <c r="M281" i="3"/>
  <c r="M390" i="3"/>
  <c r="M569" i="3"/>
  <c r="M326" i="3"/>
  <c r="M567" i="3"/>
  <c r="M555" i="3"/>
  <c r="M384" i="3"/>
  <c r="M348" i="3"/>
  <c r="M470" i="3"/>
  <c r="M538" i="3"/>
  <c r="M466" i="3"/>
  <c r="M327" i="3"/>
  <c r="M596" i="3"/>
  <c r="M276" i="3"/>
  <c r="M775" i="3"/>
  <c r="M275" i="3"/>
  <c r="M714" i="3"/>
  <c r="M511" i="3"/>
  <c r="M855" i="3"/>
  <c r="M686" i="3"/>
  <c r="M609" i="3"/>
  <c r="M499" i="3"/>
  <c r="M421" i="3"/>
  <c r="M382" i="3"/>
  <c r="M171" i="3"/>
  <c r="M431" i="3"/>
  <c r="M575" i="3"/>
  <c r="M494" i="3"/>
  <c r="M448" i="3"/>
  <c r="M324" i="3"/>
  <c r="M595" i="3"/>
  <c r="M701" i="3"/>
  <c r="M438" i="3"/>
  <c r="M682" i="3"/>
  <c r="M681" i="3"/>
  <c r="M561" i="3"/>
  <c r="M829" i="3"/>
  <c r="M526" i="3"/>
  <c r="M312" i="3"/>
  <c r="M394" i="3"/>
  <c r="M768" i="3"/>
  <c r="M464" i="3"/>
  <c r="M404" i="3"/>
  <c r="M302" i="3"/>
  <c r="M559" i="3"/>
  <c r="M213" i="3"/>
  <c r="M223" i="3"/>
  <c r="M393" i="3"/>
  <c r="M799" i="3"/>
  <c r="M286" i="3"/>
  <c r="M456" i="3"/>
  <c r="M483" i="3"/>
  <c r="M565" i="3"/>
  <c r="M583" i="3"/>
  <c r="M363" i="3"/>
  <c r="M461" i="3"/>
  <c r="M433" i="3"/>
  <c r="M212" i="3"/>
  <c r="M506" i="3"/>
  <c r="M513" i="3"/>
  <c r="M395" i="3"/>
  <c r="M497" i="3"/>
  <c r="M597" i="3"/>
  <c r="M472" i="3"/>
  <c r="M560" i="3"/>
  <c r="M161" i="3"/>
  <c r="M520" i="3"/>
  <c r="M365" i="3"/>
  <c r="M554" i="3"/>
  <c r="M509" i="3"/>
  <c r="M531" i="3"/>
  <c r="M600" i="3"/>
  <c r="M287" i="3"/>
  <c r="M532" i="3"/>
  <c r="M650" i="3"/>
  <c r="M478" i="3"/>
  <c r="M651" i="3"/>
  <c r="M463" i="3"/>
  <c r="M397" i="3"/>
  <c r="M402" i="3"/>
  <c r="M630" i="3"/>
  <c r="M770" i="3"/>
  <c r="M737" i="3"/>
  <c r="M240" i="3"/>
  <c r="M557" i="3"/>
  <c r="M584" i="3"/>
  <c r="M467" i="3"/>
  <c r="M535" i="3"/>
  <c r="M357" i="3"/>
  <c r="M602" i="3"/>
  <c r="M249" i="3"/>
  <c r="M364" i="3"/>
  <c r="M480" i="3"/>
  <c r="M298" i="3"/>
  <c r="M666" i="3"/>
  <c r="M781" i="3"/>
  <c r="M528" i="3"/>
  <c r="M541" i="3"/>
  <c r="M354" i="3"/>
  <c r="M339" i="3"/>
  <c r="M529" i="3"/>
  <c r="M407" i="3"/>
  <c r="M712" i="3"/>
  <c r="M828" i="3"/>
  <c r="M574" i="3"/>
  <c r="M700" i="3"/>
  <c r="M160" i="3"/>
  <c r="M451" i="3"/>
  <c r="M570" i="3"/>
  <c r="M418" i="3"/>
  <c r="M525" i="3"/>
  <c r="M668" i="3"/>
  <c r="M725" i="3"/>
  <c r="M742" i="3"/>
  <c r="M562" i="3"/>
  <c r="M796" i="3"/>
  <c r="M409" i="3"/>
  <c r="M328" i="3"/>
  <c r="M638" i="3"/>
  <c r="M690" i="3"/>
  <c r="M290" i="3"/>
  <c r="M730" i="3"/>
  <c r="M646" i="3"/>
  <c r="M410" i="3"/>
  <c r="M783" i="3"/>
  <c r="M381" i="3"/>
  <c r="M694" i="3"/>
  <c r="M299" i="3"/>
  <c r="M430" i="3"/>
  <c r="M840" i="3"/>
  <c r="M465" i="3"/>
  <c r="M802" i="3"/>
  <c r="M718" i="3"/>
  <c r="M379" i="3"/>
  <c r="M508" i="3"/>
  <c r="M462" i="3"/>
  <c r="M719" i="3"/>
  <c r="M482" i="3"/>
  <c r="M533" i="3"/>
  <c r="M784" i="3"/>
  <c r="M619" i="3"/>
  <c r="M408" i="3"/>
  <c r="M705" i="3"/>
  <c r="M677" i="3"/>
  <c r="M672" i="3"/>
  <c r="M660" i="3"/>
  <c r="M845" i="3"/>
  <c r="M481" i="3"/>
  <c r="M371" i="3"/>
  <c r="M377" i="3"/>
  <c r="M610" i="3"/>
  <c r="M769" i="3"/>
  <c r="M576" i="3"/>
  <c r="M663" i="3"/>
  <c r="M349" i="3"/>
  <c r="M779" i="3"/>
  <c r="M445" i="3"/>
  <c r="M621" i="3"/>
  <c r="M667" i="3"/>
  <c r="M307" i="3"/>
  <c r="M571" i="3"/>
  <c r="M750" i="3"/>
  <c r="M754" i="3"/>
  <c r="M625" i="3"/>
  <c r="M351" i="3"/>
  <c r="M552" i="3"/>
  <c r="M601" i="3"/>
  <c r="M860" i="3"/>
  <c r="M643" i="3"/>
  <c r="M661" i="3"/>
  <c r="M811" i="3"/>
  <c r="M380" i="3"/>
  <c r="M854" i="3"/>
  <c r="M369" i="3"/>
  <c r="M321" i="3"/>
  <c r="M791" i="3"/>
  <c r="M540" i="3"/>
  <c r="M447" i="3"/>
  <c r="M219" i="3"/>
  <c r="M620" i="3"/>
  <c r="M353" i="3"/>
  <c r="M794" i="3"/>
  <c r="M710" i="3"/>
  <c r="M641" i="3"/>
  <c r="M728" i="3"/>
  <c r="M502" i="3"/>
  <c r="M693" i="3"/>
  <c r="M760" i="3"/>
  <c r="M626" i="3"/>
  <c r="M841" i="3"/>
  <c r="M563" i="3"/>
  <c r="M356" i="3"/>
  <c r="M633" i="3"/>
  <c r="M696" i="3"/>
  <c r="M551" i="3"/>
  <c r="M503" i="3"/>
  <c r="M252" i="3"/>
  <c r="M558" i="3"/>
  <c r="M586" i="3"/>
  <c r="M707" i="3"/>
  <c r="M702" i="3"/>
  <c r="M313" i="3"/>
  <c r="M635" i="3"/>
  <c r="M717" i="3"/>
  <c r="M673" i="3"/>
  <c r="M812" i="3"/>
  <c r="M852" i="3"/>
  <c r="M652" i="3"/>
  <c r="M622" i="3"/>
  <c r="M771" i="3"/>
  <c r="M894" i="3"/>
  <c r="M753" i="3"/>
  <c r="M777" i="3"/>
  <c r="M831" i="3"/>
  <c r="M774" i="3"/>
  <c r="M895" i="3"/>
  <c r="M655" i="3"/>
  <c r="M880" i="3"/>
  <c r="M797" i="3"/>
  <c r="M896" i="3"/>
  <c r="M634" i="3"/>
  <c r="M727" i="3"/>
  <c r="M648" i="3"/>
  <c r="M706" i="3"/>
  <c r="M605" i="3"/>
  <c r="M866" i="3"/>
  <c r="M521" i="3"/>
  <c r="M724" i="3"/>
  <c r="M374" i="3"/>
  <c r="M579" i="3"/>
  <c r="M303" i="3"/>
  <c r="M627" i="3"/>
  <c r="M414" i="3"/>
  <c r="M759" i="3"/>
  <c r="M612" i="3"/>
  <c r="M653" i="3"/>
  <c r="M524" i="3"/>
  <c r="M399" i="3"/>
  <c r="M375" i="3"/>
  <c r="M761" i="3"/>
  <c r="M752" i="3"/>
  <c r="M709" i="3"/>
  <c r="M733" i="3"/>
  <c r="M429" i="3"/>
  <c r="M615" i="3"/>
  <c r="M766" i="3"/>
  <c r="M818" i="3"/>
  <c r="M723" i="3"/>
  <c r="M833" i="3"/>
  <c r="M592" i="3"/>
  <c r="M735" i="3"/>
  <c r="M522" i="3"/>
  <c r="M284" i="3"/>
  <c r="M800" i="3"/>
  <c r="M738" i="3"/>
  <c r="M670" i="3"/>
  <c r="M403" i="3"/>
  <c r="M765" i="3"/>
  <c r="M805" i="3"/>
  <c r="M453" i="3"/>
  <c r="M824" i="3"/>
  <c r="M311" i="3"/>
  <c r="M507" i="3"/>
  <c r="M772" i="3"/>
  <c r="M642" i="3"/>
  <c r="M372" i="3"/>
  <c r="M836" i="3"/>
  <c r="M649" i="3"/>
  <c r="M587" i="3"/>
  <c r="M741" i="3"/>
  <c r="M593" i="3"/>
  <c r="M297" i="3"/>
  <c r="M425" i="3"/>
  <c r="M386" i="3"/>
  <c r="M758" i="3"/>
  <c r="M455" i="3"/>
  <c r="M715" i="3"/>
  <c r="M835" i="3"/>
  <c r="M291" i="3"/>
  <c r="M568" i="3"/>
  <c r="M581" i="3"/>
  <c r="M731" i="3"/>
  <c r="M763" i="3"/>
  <c r="M708" i="3"/>
  <c r="M879" i="3"/>
  <c r="M744" i="3"/>
  <c r="M628" i="3"/>
  <c r="M776" i="3"/>
  <c r="M573" i="3"/>
  <c r="M359" i="3"/>
  <c r="M816" i="3"/>
  <c r="M863" i="3"/>
  <c r="M613" i="3"/>
  <c r="M671" i="3"/>
  <c r="M274" i="3"/>
  <c r="M623" i="3"/>
  <c r="M782" i="3"/>
  <c r="M537" i="3"/>
  <c r="M704" i="3"/>
  <c r="M676" i="3"/>
  <c r="M679" i="3"/>
  <c r="M241" i="3"/>
  <c r="M680" i="3"/>
  <c r="M658" i="3"/>
  <c r="M530" i="3"/>
  <c r="M851" i="3"/>
  <c r="M631" i="3"/>
  <c r="M865" i="3"/>
  <c r="M878" i="3"/>
  <c r="M767" i="3"/>
  <c r="M337" i="3"/>
  <c r="M491" i="3"/>
  <c r="M487" i="3"/>
  <c r="M637" i="3"/>
  <c r="M678" i="3"/>
  <c r="M764" i="3"/>
  <c r="M292" i="3"/>
  <c r="M341" i="3"/>
  <c r="M420" i="3"/>
  <c r="M416" i="3"/>
  <c r="M675" i="3"/>
  <c r="M457" i="3"/>
  <c r="M347" i="3"/>
  <c r="M695" i="3"/>
  <c r="M548" i="3"/>
  <c r="M785" i="3"/>
  <c r="M604" i="3"/>
  <c r="M832" i="3"/>
  <c r="M790" i="3"/>
  <c r="M617" i="3"/>
  <c r="M853" i="3"/>
  <c r="M862" i="3"/>
  <c r="M644" i="3"/>
  <c r="M611" i="3"/>
  <c r="M423" i="3"/>
  <c r="M580" i="3"/>
  <c r="M662" i="3"/>
  <c r="M848" i="3"/>
  <c r="M697" i="3"/>
  <c r="M703" i="3"/>
  <c r="M864" i="3"/>
  <c r="M813" i="3"/>
  <c r="M773" i="3"/>
  <c r="M486" i="3"/>
  <c r="M885" i="3"/>
  <c r="M861" i="3"/>
  <c r="M907" i="3"/>
  <c r="M556" i="3"/>
  <c r="M820" i="3"/>
  <c r="M519" i="3"/>
  <c r="M837" i="3"/>
  <c r="M582" i="3"/>
  <c r="M874" i="3"/>
  <c r="M553" i="3"/>
  <c r="M827" i="3"/>
  <c r="M743" i="3"/>
  <c r="M659" i="3"/>
  <c r="M809" i="3"/>
  <c r="M875" i="3"/>
  <c r="M856" i="3"/>
  <c r="M909" i="3"/>
  <c r="M762" i="3"/>
  <c r="M665" i="3"/>
  <c r="M806" i="3"/>
  <c r="M689" i="3"/>
  <c r="M691" i="3"/>
  <c r="M664" i="3"/>
  <c r="M496" i="3"/>
  <c r="M749" i="3"/>
  <c r="M636" i="3"/>
  <c r="M830" i="3"/>
  <c r="M618" i="3"/>
  <c r="M888" i="3"/>
  <c r="M536" i="3"/>
  <c r="M780" i="3"/>
  <c r="M844" i="3"/>
  <c r="M868" i="3"/>
  <c r="M908" i="3"/>
  <c r="M683" i="3"/>
  <c r="M903" i="3"/>
  <c r="M755" i="3"/>
  <c r="M819" i="3"/>
  <c r="M882" i="3"/>
  <c r="M815" i="3"/>
  <c r="M590" i="3"/>
  <c r="M867" i="3"/>
  <c r="M736" i="3"/>
  <c r="M401" i="3"/>
  <c r="M778" i="3"/>
  <c r="M746" i="3"/>
  <c r="M842" i="3"/>
  <c r="M838" i="3"/>
  <c r="M547" i="3"/>
  <c r="M912" i="3"/>
  <c r="M876" i="3"/>
  <c r="M598" i="3"/>
  <c r="M891" i="3"/>
  <c r="M692" i="3"/>
  <c r="M577" i="3"/>
  <c r="M881" i="3"/>
  <c r="M821" i="3"/>
  <c r="M265" i="3"/>
  <c r="M616" i="3"/>
  <c r="M789" i="3"/>
  <c r="M534" i="3"/>
  <c r="M419" i="3"/>
  <c r="M817" i="3"/>
  <c r="M808" i="3"/>
  <c r="M495" i="3"/>
  <c r="M428" i="3"/>
  <c r="M608" i="3"/>
  <c r="M871" i="3"/>
  <c r="M798" i="3"/>
  <c r="M721" i="3"/>
  <c r="M566" i="3"/>
  <c r="M527" i="3"/>
  <c r="M786" i="3"/>
  <c r="M745" i="3"/>
  <c r="M913" i="3"/>
  <c r="M654" i="3"/>
  <c r="M914" i="3"/>
  <c r="M904" i="3"/>
  <c r="M475" i="3"/>
  <c r="M900" i="3"/>
  <c r="M843" i="3"/>
  <c r="M915" i="3"/>
  <c r="M901" i="3"/>
  <c r="M825" i="3"/>
  <c r="M788" i="3"/>
  <c r="M591" i="3"/>
  <c r="M629" i="3"/>
  <c r="M873" i="3"/>
  <c r="M859" i="3"/>
  <c r="M589" i="3"/>
  <c r="M884" i="3"/>
  <c r="M296" i="3"/>
  <c r="M656" i="3"/>
  <c r="M803" i="3"/>
  <c r="M468" i="3"/>
  <c r="M850" i="3"/>
  <c r="M847" i="3"/>
  <c r="M917" i="3"/>
  <c r="M911" i="3"/>
  <c r="M870" i="3"/>
  <c r="M688" i="3"/>
  <c r="M426" i="3"/>
  <c r="M437" i="3"/>
  <c r="M740" i="3"/>
  <c r="M751" i="3"/>
  <c r="M905" i="3"/>
  <c r="M893" i="3"/>
  <c r="M477" i="3"/>
  <c r="M846" i="3"/>
  <c r="M539" i="3"/>
  <c r="M734" i="3"/>
  <c r="M684" i="3"/>
  <c r="M720" i="3"/>
  <c r="M545" i="3"/>
  <c r="M698" i="3"/>
  <c r="M716" i="3"/>
  <c r="M335" i="3"/>
  <c r="M849" i="3"/>
  <c r="M795" i="3"/>
  <c r="M460" i="3"/>
  <c r="M807" i="3"/>
  <c r="M822" i="3"/>
  <c r="M657" i="3"/>
  <c r="M606" i="3"/>
  <c r="M916" i="3"/>
  <c r="M910" i="3"/>
  <c r="M748" i="3"/>
  <c r="M886" i="3"/>
  <c r="M645" i="3"/>
  <c r="M892" i="3"/>
  <c r="M687" i="3"/>
  <c r="M747" i="3"/>
  <c r="M498" i="3"/>
  <c r="M647" i="3"/>
  <c r="M839" i="3"/>
  <c r="M823" i="3"/>
  <c r="M906" i="3"/>
  <c r="M889" i="3"/>
  <c r="M918" i="3"/>
  <c r="M756" i="3"/>
  <c r="M872" i="3"/>
  <c r="M899" i="3"/>
  <c r="M640" i="3"/>
  <c r="M857" i="3"/>
  <c r="M826" i="3"/>
  <c r="M699" i="3"/>
  <c r="M858" i="3"/>
  <c r="M801" i="3"/>
  <c r="M564" i="3"/>
  <c r="M739" i="3"/>
  <c r="M898" i="3"/>
  <c r="M441" i="3"/>
  <c r="M883" i="3"/>
  <c r="M919" i="3"/>
  <c r="M792" i="3"/>
  <c r="M810" i="3"/>
  <c r="M639" i="3"/>
  <c r="M877" i="3"/>
  <c r="M869" i="3"/>
  <c r="M890" i="3"/>
  <c r="M814" i="3"/>
  <c r="M732" i="3"/>
  <c r="M834" i="3"/>
  <c r="M887" i="3"/>
  <c r="M902" i="3"/>
  <c r="M674" i="3"/>
  <c r="M897" i="3"/>
  <c r="M787" i="3"/>
  <c r="Q820" i="3" l="1" a="1"/>
  <c r="Q820" i="3" s="1"/>
  <c r="Q810" i="3" a="1"/>
  <c r="Q810" i="3" s="1"/>
  <c r="Q800" i="3" a="1"/>
  <c r="Q800" i="3" s="1"/>
  <c r="Q791" i="3" a="1"/>
  <c r="Q791" i="3" s="1"/>
  <c r="Q781" i="3" a="1"/>
  <c r="Q781" i="3" s="1"/>
  <c r="Q771" i="3" a="1"/>
  <c r="Q771" i="3" s="1"/>
  <c r="Q763" i="3" a="1"/>
  <c r="Q763" i="3" s="1"/>
  <c r="Q753" i="3" a="1"/>
  <c r="Q753" i="3" s="1"/>
  <c r="Q741" i="3" a="1"/>
  <c r="Q741" i="3" s="1"/>
  <c r="Q729" i="3" a="1"/>
  <c r="Q729" i="3" s="1"/>
  <c r="Q719" i="3" a="1"/>
  <c r="Q719" i="3" s="1"/>
  <c r="Q708" i="3" a="1"/>
  <c r="Q708" i="3" s="1"/>
  <c r="Q698" i="3" a="1"/>
  <c r="Q698" i="3" s="1"/>
  <c r="Q689" i="3" a="1"/>
  <c r="Q689" i="3" s="1"/>
  <c r="Q679" i="3" a="1"/>
  <c r="Q679" i="3" s="1"/>
  <c r="Q670" i="3" a="1"/>
  <c r="Q670" i="3" s="1"/>
  <c r="Q661" i="3" a="1"/>
  <c r="Q661" i="3" s="1"/>
  <c r="Q652" i="3" a="1"/>
  <c r="Q652" i="3" s="1"/>
  <c r="Q643" i="3" a="1"/>
  <c r="Q643" i="3" s="1"/>
  <c r="Q634" i="3" a="1"/>
  <c r="Q634" i="3" s="1"/>
  <c r="Q625" i="3" a="1"/>
  <c r="Q625" i="3" s="1"/>
  <c r="Q615" i="3" a="1"/>
  <c r="Q615" i="3" s="1"/>
  <c r="Q605" i="3" a="1"/>
  <c r="Q605" i="3" s="1"/>
  <c r="Q594" i="3" a="1"/>
  <c r="Q594" i="3" s="1"/>
  <c r="Q583" i="3" a="1"/>
  <c r="Q583" i="3" s="1"/>
  <c r="Q573" i="3" a="1"/>
  <c r="Q573" i="3" s="1"/>
  <c r="Q563" i="3" a="1"/>
  <c r="Q563" i="3" s="1"/>
  <c r="Q553" i="3" a="1"/>
  <c r="Q553" i="3" s="1"/>
  <c r="Q543" i="3" a="1"/>
  <c r="Q543" i="3" s="1"/>
  <c r="Q534" i="3" a="1"/>
  <c r="Q534" i="3" s="1"/>
  <c r="Q523" i="3" a="1"/>
  <c r="Q523" i="3" s="1"/>
  <c r="Q512" i="3" a="1"/>
  <c r="Q512" i="3" s="1"/>
  <c r="Q504" i="3" a="1"/>
  <c r="Q504" i="3" s="1"/>
  <c r="Q496" i="3" a="1"/>
  <c r="Q496" i="3" s="1"/>
  <c r="Q487" i="3" a="1"/>
  <c r="Q487" i="3" s="1"/>
  <c r="Q478" i="3" a="1"/>
  <c r="Q478" i="3" s="1"/>
  <c r="Q466" i="3" a="1"/>
  <c r="Q466" i="3" s="1"/>
  <c r="Q454" i="3" a="1"/>
  <c r="Q454" i="3" s="1"/>
  <c r="Q444" i="3" a="1"/>
  <c r="Q444" i="3" s="1"/>
  <c r="Q435" i="3" a="1"/>
  <c r="Q435" i="3" s="1"/>
  <c r="Q427" i="3" a="1"/>
  <c r="Q427" i="3" s="1"/>
  <c r="Q418" i="3" a="1"/>
  <c r="Q418" i="3" s="1"/>
  <c r="Q404" i="3" a="1"/>
  <c r="Q404" i="3" s="1"/>
  <c r="Q395" i="3" a="1"/>
  <c r="Q395" i="3" s="1"/>
  <c r="Q386" i="3" a="1"/>
  <c r="Q386" i="3" s="1"/>
  <c r="Q377" i="3" a="1"/>
  <c r="Q377" i="3" s="1"/>
  <c r="Q368" i="3" a="1"/>
  <c r="Q368" i="3" s="1"/>
  <c r="Q357" i="3" a="1"/>
  <c r="Q357" i="3" s="1"/>
  <c r="Q348" i="3" a="1"/>
  <c r="Q348" i="3" s="1"/>
  <c r="Q339" i="3" a="1"/>
  <c r="Q339" i="3" s="1"/>
  <c r="Q331" i="3" a="1"/>
  <c r="Q331" i="3" s="1"/>
  <c r="Q322" i="3" a="1"/>
  <c r="Q322" i="3" s="1"/>
  <c r="Q312" i="3" a="1"/>
  <c r="Q312" i="3" s="1"/>
  <c r="Q302" i="3" a="1"/>
  <c r="Q302" i="3" s="1"/>
  <c r="Q293" i="3" a="1"/>
  <c r="Q293" i="3" s="1"/>
  <c r="Q283" i="3" a="1"/>
  <c r="Q283" i="3" s="1"/>
  <c r="Q273" i="3" a="1"/>
  <c r="Q273" i="3" s="1"/>
  <c r="Q264" i="3" a="1"/>
  <c r="Q264" i="3" s="1"/>
  <c r="Q255" i="3" a="1"/>
  <c r="Q255" i="3" s="1"/>
  <c r="Q245" i="3" a="1"/>
  <c r="Q245" i="3" s="1"/>
  <c r="Q235" i="3" a="1"/>
  <c r="Q235" i="3" s="1"/>
  <c r="Q226" i="3" a="1"/>
  <c r="Q226" i="3" s="1"/>
  <c r="Q218" i="3" a="1"/>
  <c r="Q218" i="3" s="1"/>
  <c r="Q205" i="3" a="1"/>
  <c r="Q205" i="3" s="1"/>
  <c r="Q195" i="3" a="1"/>
  <c r="Q195" i="3" s="1"/>
  <c r="Q185" i="3" a="1"/>
  <c r="Q185" i="3" s="1"/>
  <c r="Q177" i="3" a="1"/>
  <c r="Q177" i="3" s="1"/>
  <c r="Q168" i="3" a="1"/>
  <c r="Q168" i="3" s="1"/>
  <c r="Q160" i="3" a="1"/>
  <c r="Q160" i="3" s="1"/>
  <c r="Q151" i="3" a="1"/>
  <c r="Q151" i="3" s="1"/>
  <c r="Q141" i="3" a="1"/>
  <c r="Q141" i="3" s="1"/>
  <c r="Q132" i="3" a="1"/>
  <c r="Q132" i="3" s="1"/>
  <c r="Q124" i="3" a="1"/>
  <c r="Q124" i="3" s="1"/>
  <c r="Q114" i="3" a="1"/>
  <c r="Q114" i="3" s="1"/>
  <c r="Q105" i="3" a="1"/>
  <c r="Q105" i="3" s="1"/>
  <c r="Q95" i="3" a="1"/>
  <c r="Q95" i="3" s="1"/>
  <c r="Q86" i="3" a="1"/>
  <c r="Q86" i="3" s="1"/>
  <c r="Q78" i="3" a="1"/>
  <c r="Q78" i="3" s="1"/>
  <c r="Q70" i="3" a="1"/>
  <c r="Q70" i="3" s="1"/>
  <c r="Q62" i="3" a="1"/>
  <c r="Q62" i="3" s="1"/>
  <c r="Q50" i="3" a="1"/>
  <c r="Q50" i="3" s="1"/>
  <c r="Q39" i="3" a="1"/>
  <c r="Q39" i="3" s="1"/>
  <c r="Q30" i="3" a="1"/>
  <c r="Q30" i="3" s="1"/>
  <c r="Q21" i="3" a="1"/>
  <c r="Q21" i="3" s="1"/>
  <c r="Q10" i="3" a="1"/>
  <c r="Q10" i="3" s="1"/>
  <c r="Q818" i="3" a="1"/>
  <c r="Q818" i="3" s="1"/>
  <c r="Q809" i="3" a="1"/>
  <c r="Q809" i="3" s="1"/>
  <c r="Q799" i="3" a="1"/>
  <c r="Q799" i="3" s="1"/>
  <c r="Q788" i="3" a="1"/>
  <c r="Q788" i="3" s="1"/>
  <c r="Q779" i="3" a="1"/>
  <c r="Q779" i="3" s="1"/>
  <c r="Q770" i="3" a="1"/>
  <c r="Q770" i="3" s="1"/>
  <c r="Q762" i="3" a="1"/>
  <c r="Q762" i="3" s="1"/>
  <c r="Q751" i="3" a="1"/>
  <c r="Q751" i="3" s="1"/>
  <c r="Q739" i="3" a="1"/>
  <c r="Q739" i="3" s="1"/>
  <c r="Q728" i="3" a="1"/>
  <c r="Q728" i="3" s="1"/>
  <c r="Q718" i="3" a="1"/>
  <c r="Q718" i="3" s="1"/>
  <c r="Q706" i="3" a="1"/>
  <c r="Q706" i="3" s="1"/>
  <c r="Q697" i="3" a="1"/>
  <c r="Q697" i="3" s="1"/>
  <c r="Q688" i="3" a="1"/>
  <c r="Q688" i="3" s="1"/>
  <c r="Q678" i="3" a="1"/>
  <c r="Q678" i="3" s="1"/>
  <c r="Q669" i="3" a="1"/>
  <c r="Q669" i="3" s="1"/>
  <c r="Q660" i="3" a="1"/>
  <c r="Q660" i="3" s="1"/>
  <c r="Q651" i="3" a="1"/>
  <c r="Q651" i="3" s="1"/>
  <c r="Q642" i="3" a="1"/>
  <c r="Q642" i="3" s="1"/>
  <c r="Q632" i="3" a="1"/>
  <c r="Q632" i="3" s="1"/>
  <c r="Q624" i="3" a="1"/>
  <c r="Q624" i="3" s="1"/>
  <c r="Q614" i="3" a="1"/>
  <c r="Q614" i="3" s="1"/>
  <c r="Q604" i="3" a="1"/>
  <c r="Q604" i="3" s="1"/>
  <c r="Q593" i="3" a="1"/>
  <c r="Q593" i="3" s="1"/>
  <c r="Q581" i="3" a="1"/>
  <c r="Q581" i="3" s="1"/>
  <c r="Q571" i="3" a="1"/>
  <c r="Q571" i="3" s="1"/>
  <c r="Q562" i="3" a="1"/>
  <c r="Q562" i="3" s="1"/>
  <c r="Q552" i="3" a="1"/>
  <c r="Q552" i="3" s="1"/>
  <c r="Q541" i="3" a="1"/>
  <c r="Q541" i="3" s="1"/>
  <c r="Q532" i="3" a="1"/>
  <c r="Q532" i="3" s="1"/>
  <c r="Q521" i="3" a="1"/>
  <c r="Q521" i="3" s="1"/>
  <c r="Q511" i="3" a="1"/>
  <c r="Q511" i="3" s="1"/>
  <c r="Q503" i="3" a="1"/>
  <c r="Q503" i="3" s="1"/>
  <c r="Q495" i="3" a="1"/>
  <c r="Q495" i="3" s="1"/>
  <c r="Q486" i="3" a="1"/>
  <c r="Q486" i="3" s="1"/>
  <c r="Q477" i="3" a="1"/>
  <c r="Q477" i="3" s="1"/>
  <c r="Q465" i="3" a="1"/>
  <c r="Q465" i="3" s="1"/>
  <c r="Q453" i="3" a="1"/>
  <c r="Q453" i="3" s="1"/>
  <c r="Q443" i="3" a="1"/>
  <c r="Q443" i="3" s="1"/>
  <c r="Q434" i="3" a="1"/>
  <c r="Q434" i="3" s="1"/>
  <c r="Q426" i="3" a="1"/>
  <c r="Q426" i="3" s="1"/>
  <c r="Q417" i="3" a="1"/>
  <c r="Q417" i="3" s="1"/>
  <c r="Q403" i="3" a="1"/>
  <c r="Q403" i="3" s="1"/>
  <c r="Q394" i="3" a="1"/>
  <c r="Q394" i="3" s="1"/>
  <c r="Q385" i="3" a="1"/>
  <c r="Q385" i="3" s="1"/>
  <c r="Q376" i="3" a="1"/>
  <c r="Q376" i="3" s="1"/>
  <c r="Q365" i="3" a="1"/>
  <c r="Q365" i="3" s="1"/>
  <c r="Q356" i="3" a="1"/>
  <c r="Q356" i="3" s="1"/>
  <c r="Q347" i="3" a="1"/>
  <c r="Q347" i="3" s="1"/>
  <c r="Q338" i="3" a="1"/>
  <c r="Q338" i="3" s="1"/>
  <c r="Q330" i="3" a="1"/>
  <c r="Q330" i="3" s="1"/>
  <c r="Q321" i="3" a="1"/>
  <c r="Q321" i="3" s="1"/>
  <c r="Q311" i="3" a="1"/>
  <c r="Q311" i="3" s="1"/>
  <c r="Q301" i="3" a="1"/>
  <c r="Q301" i="3" s="1"/>
  <c r="Q292" i="3" a="1"/>
  <c r="Q292" i="3" s="1"/>
  <c r="Q282" i="3" a="1"/>
  <c r="Q282" i="3" s="1"/>
  <c r="Q272" i="3" a="1"/>
  <c r="Q272" i="3" s="1"/>
  <c r="Q262" i="3" a="1"/>
  <c r="Q262" i="3" s="1"/>
  <c r="Q254" i="3" a="1"/>
  <c r="Q254" i="3" s="1"/>
  <c r="Q244" i="3" a="1"/>
  <c r="Q244" i="3" s="1"/>
  <c r="Q234" i="3" a="1"/>
  <c r="Q234" i="3" s="1"/>
  <c r="Q225" i="3" a="1"/>
  <c r="Q225" i="3" s="1"/>
  <c r="Q217" i="3" a="1"/>
  <c r="Q217" i="3" s="1"/>
  <c r="Q203" i="3" a="1"/>
  <c r="Q203" i="3" s="1"/>
  <c r="Q194" i="3" a="1"/>
  <c r="Q194" i="3" s="1"/>
  <c r="Q184" i="3" a="1"/>
  <c r="Q184" i="3" s="1"/>
  <c r="Q176" i="3" a="1"/>
  <c r="Q176" i="3" s="1"/>
  <c r="Q167" i="3" a="1"/>
  <c r="Q167" i="3" s="1"/>
  <c r="Q159" i="3" a="1"/>
  <c r="Q159" i="3" s="1"/>
  <c r="Q150" i="3" a="1"/>
  <c r="Q150" i="3" s="1"/>
  <c r="Q140" i="3" a="1"/>
  <c r="Q140" i="3" s="1"/>
  <c r="Q131" i="3" a="1"/>
  <c r="Q131" i="3" s="1"/>
  <c r="Q122" i="3" a="1"/>
  <c r="Q122" i="3" s="1"/>
  <c r="Q112" i="3" a="1"/>
  <c r="Q112" i="3" s="1"/>
  <c r="Q103" i="3" a="1"/>
  <c r="Q103" i="3" s="1"/>
  <c r="Q94" i="3" a="1"/>
  <c r="Q94" i="3" s="1"/>
  <c r="Q85" i="3" a="1"/>
  <c r="Q85" i="3" s="1"/>
  <c r="Q77" i="3" a="1"/>
  <c r="Q77" i="3" s="1"/>
  <c r="Q69" i="3" a="1"/>
  <c r="Q69" i="3" s="1"/>
  <c r="Q61" i="3" a="1"/>
  <c r="Q61" i="3" s="1"/>
  <c r="Q49" i="3" a="1"/>
  <c r="Q49" i="3" s="1"/>
  <c r="Q38" i="3" a="1"/>
  <c r="Q38" i="3" s="1"/>
  <c r="Q29" i="3" a="1"/>
  <c r="Q29" i="3" s="1"/>
  <c r="Q19" i="3" a="1"/>
  <c r="Q19" i="3" s="1"/>
  <c r="Q8" i="3" a="1"/>
  <c r="Q8" i="3" s="1"/>
  <c r="Q815" i="3" a="1"/>
  <c r="Q815" i="3" s="1"/>
  <c r="Q807" i="3" a="1"/>
  <c r="Q807" i="3" s="1"/>
  <c r="Q797" i="3" a="1"/>
  <c r="Q797" i="3" s="1"/>
  <c r="Q786" i="3" a="1"/>
  <c r="Q786" i="3" s="1"/>
  <c r="Q777" i="3" a="1"/>
  <c r="Q777" i="3" s="1"/>
  <c r="Q768" i="3" a="1"/>
  <c r="Q768" i="3" s="1"/>
  <c r="Q760" i="3" a="1"/>
  <c r="Q760" i="3" s="1"/>
  <c r="Q748" i="3" a="1"/>
  <c r="Q748" i="3" s="1"/>
  <c r="Q737" i="3" a="1"/>
  <c r="Q737" i="3" s="1"/>
  <c r="Q724" i="3" a="1"/>
  <c r="Q724" i="3" s="1"/>
  <c r="Q715" i="3" a="1"/>
  <c r="Q715" i="3" s="1"/>
  <c r="Q703" i="3" a="1"/>
  <c r="Q703" i="3" s="1"/>
  <c r="Q695" i="3" a="1"/>
  <c r="Q695" i="3" s="1"/>
  <c r="Q686" i="3" a="1"/>
  <c r="Q686" i="3" s="1"/>
  <c r="Q675" i="3" a="1"/>
  <c r="Q675" i="3" s="1"/>
  <c r="Q666" i="3" a="1"/>
  <c r="Q666" i="3" s="1"/>
  <c r="Q658" i="3" a="1"/>
  <c r="Q658" i="3" s="1"/>
  <c r="Q649" i="3" a="1"/>
  <c r="Q649" i="3" s="1"/>
  <c r="Q640" i="3" a="1"/>
  <c r="Q640" i="3" s="1"/>
  <c r="Q630" i="3" a="1"/>
  <c r="Q630" i="3" s="1"/>
  <c r="Q622" i="3" a="1"/>
  <c r="Q622" i="3" s="1"/>
  <c r="Q611" i="3" a="1"/>
  <c r="Q611" i="3" s="1"/>
  <c r="Q601" i="3" a="1"/>
  <c r="Q601" i="3" s="1"/>
  <c r="Q588" i="3" a="1"/>
  <c r="Q588" i="3" s="1"/>
  <c r="Q579" i="3" a="1"/>
  <c r="Q579" i="3" s="1"/>
  <c r="Q569" i="3" a="1"/>
  <c r="Q569" i="3" s="1"/>
  <c r="Q559" i="3" a="1"/>
  <c r="Q559" i="3" s="1"/>
  <c r="Q550" i="3" a="1"/>
  <c r="Q550" i="3" s="1"/>
  <c r="Q539" i="3" a="1"/>
  <c r="Q539" i="3" s="1"/>
  <c r="Q530" i="3" a="1"/>
  <c r="Q530" i="3" s="1"/>
  <c r="Q519" i="3" a="1"/>
  <c r="Q519" i="3" s="1"/>
  <c r="Q509" i="3" a="1"/>
  <c r="Q509" i="3" s="1"/>
  <c r="Q501" i="3" a="1"/>
  <c r="Q501" i="3" s="1"/>
  <c r="Q493" i="3" a="1"/>
  <c r="Q493" i="3" s="1"/>
  <c r="Q484" i="3" a="1"/>
  <c r="Q484" i="3" s="1"/>
  <c r="Q475" i="3" a="1"/>
  <c r="Q475" i="3" s="1"/>
  <c r="Q461" i="3" a="1"/>
  <c r="Q461" i="3" s="1"/>
  <c r="Q451" i="3" a="1"/>
  <c r="Q451" i="3" s="1"/>
  <c r="Q441" i="3" a="1"/>
  <c r="Q441" i="3" s="1"/>
  <c r="Q432" i="3" a="1"/>
  <c r="Q432" i="3" s="1"/>
  <c r="Q424" i="3" a="1"/>
  <c r="Q424" i="3" s="1"/>
  <c r="Q415" i="3" a="1"/>
  <c r="Q415" i="3" s="1"/>
  <c r="Q401" i="3" a="1"/>
  <c r="Q401" i="3" s="1"/>
  <c r="Q392" i="3" a="1"/>
  <c r="Q392" i="3" s="1"/>
  <c r="Q382" i="3" a="1"/>
  <c r="Q382" i="3" s="1"/>
  <c r="Q373" i="3" a="1"/>
  <c r="Q373" i="3" s="1"/>
  <c r="Q363" i="3" a="1"/>
  <c r="Q363" i="3" s="1"/>
  <c r="Q354" i="3" a="1"/>
  <c r="Q354" i="3" s="1"/>
  <c r="Q345" i="3" a="1"/>
  <c r="Q345" i="3" s="1"/>
  <c r="Q336" i="3" a="1"/>
  <c r="Q336" i="3" s="1"/>
  <c r="Q328" i="3" a="1"/>
  <c r="Q328" i="3" s="1"/>
  <c r="Q317" i="3" a="1"/>
  <c r="Q317" i="3" s="1"/>
  <c r="Q308" i="3" a="1"/>
  <c r="Q308" i="3" s="1"/>
  <c r="Q298" i="3" a="1"/>
  <c r="Q298" i="3" s="1"/>
  <c r="Q288" i="3" a="1"/>
  <c r="Q288" i="3" s="1"/>
  <c r="Q278" i="3" a="1"/>
  <c r="Q278" i="3" s="1"/>
  <c r="Q269" i="3" a="1"/>
  <c r="Q269" i="3" s="1"/>
  <c r="Q260" i="3" a="1"/>
  <c r="Q260" i="3" s="1"/>
  <c r="Q252" i="3" a="1"/>
  <c r="Q252" i="3" s="1"/>
  <c r="Q242" i="3" a="1"/>
  <c r="Q242" i="3" s="1"/>
  <c r="Q232" i="3" a="1"/>
  <c r="Q232" i="3" s="1"/>
  <c r="Q223" i="3" a="1"/>
  <c r="Q223" i="3" s="1"/>
  <c r="Q213" i="3" a="1"/>
  <c r="Q213" i="3" s="1"/>
  <c r="Q201" i="3" a="1"/>
  <c r="Q201" i="3" s="1"/>
  <c r="Q192" i="3" a="1"/>
  <c r="Q192" i="3" s="1"/>
  <c r="Q182" i="3" a="1"/>
  <c r="Q182" i="3" s="1"/>
  <c r="Q174" i="3" a="1"/>
  <c r="Q174" i="3" s="1"/>
  <c r="Q165" i="3" a="1"/>
  <c r="Q165" i="3" s="1"/>
  <c r="Q157" i="3" a="1"/>
  <c r="Q157" i="3" s="1"/>
  <c r="Q148" i="3" a="1"/>
  <c r="Q148" i="3" s="1"/>
  <c r="Q138" i="3" a="1"/>
  <c r="Q138" i="3" s="1"/>
  <c r="Q129" i="3" a="1"/>
  <c r="Q129" i="3" s="1"/>
  <c r="Q120" i="3" a="1"/>
  <c r="Q120" i="3" s="1"/>
  <c r="Q110" i="3" a="1"/>
  <c r="Q110" i="3" s="1"/>
  <c r="Q100" i="3" a="1"/>
  <c r="Q100" i="3" s="1"/>
  <c r="Q92" i="3" a="1"/>
  <c r="Q92" i="3" s="1"/>
  <c r="Q83" i="3" a="1"/>
  <c r="Q83" i="3" s="1"/>
  <c r="Q75" i="3" a="1"/>
  <c r="Q75" i="3" s="1"/>
  <c r="Q67" i="3" a="1"/>
  <c r="Q67" i="3" s="1"/>
  <c r="Q58" i="3" a="1"/>
  <c r="Q58" i="3" s="1"/>
  <c r="Q45" i="3" a="1"/>
  <c r="Q45" i="3" s="1"/>
  <c r="Q35" i="3" a="1"/>
  <c r="Q35" i="3" s="1"/>
  <c r="Q27" i="3" a="1"/>
  <c r="Q27" i="3" s="1"/>
  <c r="Q17" i="3" a="1"/>
  <c r="Q17" i="3" s="1"/>
  <c r="Q3" i="3" a="1"/>
  <c r="Q3" i="3" s="1"/>
  <c r="Q814" i="3" a="1"/>
  <c r="Q814" i="3" s="1"/>
  <c r="Q806" i="3" a="1"/>
  <c r="Q806" i="3" s="1"/>
  <c r="Q796" i="3" a="1"/>
  <c r="Q796" i="3" s="1"/>
  <c r="Q785" i="3" a="1"/>
  <c r="Q785" i="3" s="1"/>
  <c r="Q776" i="3" a="1"/>
  <c r="Q776" i="3" s="1"/>
  <c r="Q767" i="3" a="1"/>
  <c r="Q767" i="3" s="1"/>
  <c r="Q759" i="3" a="1"/>
  <c r="Q759" i="3" s="1"/>
  <c r="Q747" i="3" a="1"/>
  <c r="Q747" i="3" s="1"/>
  <c r="Q736" i="3" a="1"/>
  <c r="Q736" i="3" s="1"/>
  <c r="Q723" i="3" a="1"/>
  <c r="Q723" i="3" s="1"/>
  <c r="Q714" i="3" a="1"/>
  <c r="Q714" i="3" s="1"/>
  <c r="Q702" i="3" a="1"/>
  <c r="Q702" i="3" s="1"/>
  <c r="Q694" i="3" a="1"/>
  <c r="Q694" i="3" s="1"/>
  <c r="Q685" i="3" a="1"/>
  <c r="Q685" i="3" s="1"/>
  <c r="Q674" i="3" a="1"/>
  <c r="Q674" i="3" s="1"/>
  <c r="Q665" i="3" a="1"/>
  <c r="Q665" i="3" s="1"/>
  <c r="Q657" i="3" a="1"/>
  <c r="Q657" i="3" s="1"/>
  <c r="Q648" i="3" a="1"/>
  <c r="Q648" i="3" s="1"/>
  <c r="Q639" i="3" a="1"/>
  <c r="Q639" i="3" s="1"/>
  <c r="Q629" i="3" a="1"/>
  <c r="Q629" i="3" s="1"/>
  <c r="Q620" i="3" a="1"/>
  <c r="Q620" i="3" s="1"/>
  <c r="Q610" i="3" a="1"/>
  <c r="Q610" i="3" s="1"/>
  <c r="Q600" i="3" a="1"/>
  <c r="Q600" i="3" s="1"/>
  <c r="Q587" i="3" a="1"/>
  <c r="Q587" i="3" s="1"/>
  <c r="Q578" i="3" a="1"/>
  <c r="Q578" i="3" s="1"/>
  <c r="Q568" i="3" a="1"/>
  <c r="Q568" i="3" s="1"/>
  <c r="Q558" i="3" a="1"/>
  <c r="Q558" i="3" s="1"/>
  <c r="Q549" i="3" a="1"/>
  <c r="Q549" i="3" s="1"/>
  <c r="Q538" i="3" a="1"/>
  <c r="Q538" i="3" s="1"/>
  <c r="Q529" i="3" a="1"/>
  <c r="Q529" i="3" s="1"/>
  <c r="Q518" i="3" a="1"/>
  <c r="Q518" i="3" s="1"/>
  <c r="Q508" i="3" a="1"/>
  <c r="Q508" i="3" s="1"/>
  <c r="Q500" i="3" a="1"/>
  <c r="Q500" i="3" s="1"/>
  <c r="Q492" i="3" a="1"/>
  <c r="Q492" i="3" s="1"/>
  <c r="Q483" i="3" a="1"/>
  <c r="Q483" i="3" s="1"/>
  <c r="Q473" i="3" a="1"/>
  <c r="Q473" i="3" s="1"/>
  <c r="Q460" i="3" a="1"/>
  <c r="Q460" i="3" s="1"/>
  <c r="Q450" i="3" a="1"/>
  <c r="Q450" i="3" s="1"/>
  <c r="Q440" i="3" a="1"/>
  <c r="Q440" i="3" s="1"/>
  <c r="Q431" i="3" a="1"/>
  <c r="Q431" i="3" s="1"/>
  <c r="Q423" i="3" a="1"/>
  <c r="Q423" i="3" s="1"/>
  <c r="Q414" i="3" a="1"/>
  <c r="Q414" i="3" s="1"/>
  <c r="Q400" i="3" a="1"/>
  <c r="Q400" i="3" s="1"/>
  <c r="Q391" i="3" a="1"/>
  <c r="Q391" i="3" s="1"/>
  <c r="Q381" i="3" a="1"/>
  <c r="Q381" i="3" s="1"/>
  <c r="Q372" i="3" a="1"/>
  <c r="Q372" i="3" s="1"/>
  <c r="Q362" i="3" a="1"/>
  <c r="Q362" i="3" s="1"/>
  <c r="Q353" i="3" a="1"/>
  <c r="Q353" i="3" s="1"/>
  <c r="Q343" i="3" a="1"/>
  <c r="Q343" i="3" s="1"/>
  <c r="Q335" i="3" a="1"/>
  <c r="Q335" i="3" s="1"/>
  <c r="Q327" i="3" a="1"/>
  <c r="Q327" i="3" s="1"/>
  <c r="Q316" i="3" a="1"/>
  <c r="Q316" i="3" s="1"/>
  <c r="Q307" i="3" a="1"/>
  <c r="Q307" i="3" s="1"/>
  <c r="Q297" i="3" a="1"/>
  <c r="Q297" i="3" s="1"/>
  <c r="Q287" i="3" a="1"/>
  <c r="Q287" i="3" s="1"/>
  <c r="Q277" i="3" a="1"/>
  <c r="Q277" i="3" s="1"/>
  <c r="Q268" i="3" a="1"/>
  <c r="Q268" i="3" s="1"/>
  <c r="Q259" i="3" a="1"/>
  <c r="Q259" i="3" s="1"/>
  <c r="Q251" i="3" a="1"/>
  <c r="Q251" i="3" s="1"/>
  <c r="Q240" i="3" a="1"/>
  <c r="Q240" i="3" s="1"/>
  <c r="Q231" i="3" a="1"/>
  <c r="Q231" i="3" s="1"/>
  <c r="Q222" i="3" a="1"/>
  <c r="Q222" i="3" s="1"/>
  <c r="Q212" i="3" a="1"/>
  <c r="Q212" i="3" s="1"/>
  <c r="Q200" i="3" a="1"/>
  <c r="Q200" i="3" s="1"/>
  <c r="Q191" i="3" a="1"/>
  <c r="Q191" i="3" s="1"/>
  <c r="Q181" i="3" a="1"/>
  <c r="Q181" i="3" s="1"/>
  <c r="Q172" i="3" a="1"/>
  <c r="Q172" i="3" s="1"/>
  <c r="Q164" i="3" a="1"/>
  <c r="Q164" i="3" s="1"/>
  <c r="Q156" i="3" a="1"/>
  <c r="Q156" i="3" s="1"/>
  <c r="Q147" i="3" a="1"/>
  <c r="Q147" i="3" s="1"/>
  <c r="Q136" i="3" a="1"/>
  <c r="Q136" i="3" s="1"/>
  <c r="Q128" i="3" a="1"/>
  <c r="Q128" i="3" s="1"/>
  <c r="Q119" i="3" a="1"/>
  <c r="Q119" i="3" s="1"/>
  <c r="Q109" i="3" a="1"/>
  <c r="Q109" i="3" s="1"/>
  <c r="Q99" i="3" a="1"/>
  <c r="Q99" i="3" s="1"/>
  <c r="Q91" i="3" a="1"/>
  <c r="Q91" i="3" s="1"/>
  <c r="Q82" i="3" a="1"/>
  <c r="Q82" i="3" s="1"/>
  <c r="Q74" i="3" a="1"/>
  <c r="Q74" i="3" s="1"/>
  <c r="Q66" i="3" a="1"/>
  <c r="Q66" i="3" s="1"/>
  <c r="Q56" i="3" a="1"/>
  <c r="Q56" i="3" s="1"/>
  <c r="Q43" i="3" a="1"/>
  <c r="Q43" i="3" s="1"/>
  <c r="Q34" i="3" a="1"/>
  <c r="Q34" i="3" s="1"/>
  <c r="Q26" i="3" a="1"/>
  <c r="Q26" i="3" s="1"/>
  <c r="Q16" i="3" a="1"/>
  <c r="Q16" i="3" s="1"/>
  <c r="Q4" i="3" a="1"/>
  <c r="Q4" i="3" s="1"/>
  <c r="Q758" i="3" a="1"/>
  <c r="Q758" i="3" s="1"/>
  <c r="Q746" i="3" a="1"/>
  <c r="Q746" i="3" s="1"/>
  <c r="Q735" i="3" a="1"/>
  <c r="Q735" i="3" s="1"/>
  <c r="Q722" i="3" a="1"/>
  <c r="Q722" i="3" s="1"/>
  <c r="Q713" i="3" a="1"/>
  <c r="Q713" i="3" s="1"/>
  <c r="Q701" i="3" a="1"/>
  <c r="Q701" i="3" s="1"/>
  <c r="Q693" i="3" a="1"/>
  <c r="Q693" i="3" s="1"/>
  <c r="Q684" i="3" a="1"/>
  <c r="Q684" i="3" s="1"/>
  <c r="Q673" i="3" a="1"/>
  <c r="Q673" i="3" s="1"/>
  <c r="Q664" i="3" a="1"/>
  <c r="Q664" i="3" s="1"/>
  <c r="Q656" i="3" a="1"/>
  <c r="Q656" i="3" s="1"/>
  <c r="Q647" i="3" a="1"/>
  <c r="Q647" i="3" s="1"/>
  <c r="Q638" i="3" a="1"/>
  <c r="Q638" i="3" s="1"/>
  <c r="Q628" i="3" a="1"/>
  <c r="Q628" i="3" s="1"/>
  <c r="Q619" i="3" a="1"/>
  <c r="Q619" i="3" s="1"/>
  <c r="Q608" i="3" a="1"/>
  <c r="Q608" i="3" s="1"/>
  <c r="Q599" i="3" a="1"/>
  <c r="Q599" i="3" s="1"/>
  <c r="Q586" i="3" a="1"/>
  <c r="Q586" i="3" s="1"/>
  <c r="Q577" i="3" a="1"/>
  <c r="Q577" i="3" s="1"/>
  <c r="Q567" i="3" a="1"/>
  <c r="Q567" i="3" s="1"/>
  <c r="Q556" i="3" a="1"/>
  <c r="Q556" i="3" s="1"/>
  <c r="Q547" i="3" a="1"/>
  <c r="Q547" i="3" s="1"/>
  <c r="Q537" i="3" a="1"/>
  <c r="Q537" i="3" s="1"/>
  <c r="Q527" i="3" a="1"/>
  <c r="Q527" i="3" s="1"/>
  <c r="Q517" i="3" a="1"/>
  <c r="Q517" i="3" s="1"/>
  <c r="Q507" i="3" a="1"/>
  <c r="Q507" i="3" s="1"/>
  <c r="Q499" i="3" a="1"/>
  <c r="Q499" i="3" s="1"/>
  <c r="Q490" i="3" a="1"/>
  <c r="Q490" i="3" s="1"/>
  <c r="Q482" i="3" a="1"/>
  <c r="Q482" i="3" s="1"/>
  <c r="Q472" i="3" a="1"/>
  <c r="Q472" i="3" s="1"/>
  <c r="Q459" i="3" a="1"/>
  <c r="Q459" i="3" s="1"/>
  <c r="Q449" i="3" a="1"/>
  <c r="Q449" i="3" s="1"/>
  <c r="Q438" i="3" a="1"/>
  <c r="Q438" i="3" s="1"/>
  <c r="Q430" i="3" a="1"/>
  <c r="Q430" i="3" s="1"/>
  <c r="Q422" i="3" a="1"/>
  <c r="Q422" i="3" s="1"/>
  <c r="Q412" i="3" a="1"/>
  <c r="Q412" i="3" s="1"/>
  <c r="Q399" i="3" a="1"/>
  <c r="Q399" i="3" s="1"/>
  <c r="Q389" i="3" a="1"/>
  <c r="Q389" i="3" s="1"/>
  <c r="Q380" i="3" a="1"/>
  <c r="Q380" i="3" s="1"/>
  <c r="Q371" i="3" a="1"/>
  <c r="Q371" i="3" s="1"/>
  <c r="Q360" i="3" a="1"/>
  <c r="Q360" i="3" s="1"/>
  <c r="Q351" i="3" a="1"/>
  <c r="Q351" i="3" s="1"/>
  <c r="Q342" i="3" a="1"/>
  <c r="Q342" i="3" s="1"/>
  <c r="Q334" i="3" a="1"/>
  <c r="Q334" i="3" s="1"/>
  <c r="Q326" i="3" a="1"/>
  <c r="Q326" i="3" s="1"/>
  <c r="Q315" i="3" a="1"/>
  <c r="Q315" i="3" s="1"/>
  <c r="Q306" i="3" a="1"/>
  <c r="Q306" i="3" s="1"/>
  <c r="Q296" i="3" a="1"/>
  <c r="Q296" i="3" s="1"/>
  <c r="Q286" i="3" a="1"/>
  <c r="Q286" i="3" s="1"/>
  <c r="Q276" i="3" a="1"/>
  <c r="Q276" i="3" s="1"/>
  <c r="Q267" i="3" a="1"/>
  <c r="Q267" i="3" s="1"/>
  <c r="Q258" i="3" a="1"/>
  <c r="Q258" i="3" s="1"/>
  <c r="Q250" i="3" a="1"/>
  <c r="Q250" i="3" s="1"/>
  <c r="Q239" i="3" a="1"/>
  <c r="Q239" i="3" s="1"/>
  <c r="Q230" i="3" a="1"/>
  <c r="Q230" i="3" s="1"/>
  <c r="Q221" i="3" a="1"/>
  <c r="Q221" i="3" s="1"/>
  <c r="Q208" i="3" a="1"/>
  <c r="Q208" i="3" s="1"/>
  <c r="Q199" i="3" a="1"/>
  <c r="Q199" i="3" s="1"/>
  <c r="Q190" i="3" a="1"/>
  <c r="Q190" i="3" s="1"/>
  <c r="Q180" i="3" a="1"/>
  <c r="Q180" i="3" s="1"/>
  <c r="Q171" i="3" a="1"/>
  <c r="Q171" i="3" s="1"/>
  <c r="Q163" i="3" a="1"/>
  <c r="Q163" i="3" s="1"/>
  <c r="Q155" i="3" a="1"/>
  <c r="Q155" i="3" s="1"/>
  <c r="Q145" i="3" a="1"/>
  <c r="Q145" i="3" s="1"/>
  <c r="Q135" i="3" a="1"/>
  <c r="Q135" i="3" s="1"/>
  <c r="Q127" i="3" a="1"/>
  <c r="Q127" i="3" s="1"/>
  <c r="Q118" i="3" a="1"/>
  <c r="Q118" i="3" s="1"/>
  <c r="Q108" i="3" a="1"/>
  <c r="Q108" i="3" s="1"/>
  <c r="Q98" i="3" a="1"/>
  <c r="Q98" i="3" s="1"/>
  <c r="Q90" i="3" a="1"/>
  <c r="Q90" i="3" s="1"/>
  <c r="Q81" i="3" a="1"/>
  <c r="Q81" i="3" s="1"/>
  <c r="Q73" i="3" a="1"/>
  <c r="Q73" i="3" s="1"/>
  <c r="Q65" i="3" a="1"/>
  <c r="Q65" i="3" s="1"/>
  <c r="Q54" i="3" a="1"/>
  <c r="Q54" i="3" s="1"/>
  <c r="Q42" i="3" a="1"/>
  <c r="Q42" i="3" s="1"/>
  <c r="Q33" i="3" a="1"/>
  <c r="Q33" i="3" s="1"/>
  <c r="Q24" i="3" a="1"/>
  <c r="Q24" i="3" s="1"/>
  <c r="Q13" i="3" a="1"/>
  <c r="Q13" i="3" s="1"/>
  <c r="Q5" i="3" a="1"/>
  <c r="Q5" i="3" s="1"/>
  <c r="Q794" i="3" a="1"/>
  <c r="Q794" i="3" s="1"/>
  <c r="Q783" i="3" a="1"/>
  <c r="Q783" i="3" s="1"/>
  <c r="Q773" i="3" a="1"/>
  <c r="Q773" i="3" s="1"/>
  <c r="Q765" i="3" a="1"/>
  <c r="Q765" i="3" s="1"/>
  <c r="Q755" i="3" a="1"/>
  <c r="Q755" i="3" s="1"/>
  <c r="Q745" i="3" a="1"/>
  <c r="Q745" i="3" s="1"/>
  <c r="Q732" i="3" a="1"/>
  <c r="Q732" i="3" s="1"/>
  <c r="Q721" i="3" a="1"/>
  <c r="Q721" i="3" s="1"/>
  <c r="Q711" i="3" a="1"/>
  <c r="Q711" i="3" s="1"/>
  <c r="Q700" i="3" a="1"/>
  <c r="Q700" i="3" s="1"/>
  <c r="Q692" i="3" a="1"/>
  <c r="Q692" i="3" s="1"/>
  <c r="Q681" i="3" a="1"/>
  <c r="Q681" i="3" s="1"/>
  <c r="Q672" i="3" a="1"/>
  <c r="Q672" i="3" s="1"/>
  <c r="Q663" i="3" a="1"/>
  <c r="Q663" i="3" s="1"/>
  <c r="Q654" i="3" a="1"/>
  <c r="Q654" i="3" s="1"/>
  <c r="Q646" i="3" a="1"/>
  <c r="Q646" i="3" s="1"/>
  <c r="Q637" i="3" a="1"/>
  <c r="Q637" i="3" s="1"/>
  <c r="Q627" i="3" a="1"/>
  <c r="Q627" i="3" s="1"/>
  <c r="Q618" i="3" a="1"/>
  <c r="Q618" i="3" s="1"/>
  <c r="Q607" i="3" a="1"/>
  <c r="Q607" i="3" s="1"/>
  <c r="Q597" i="3" a="1"/>
  <c r="Q597" i="3" s="1"/>
  <c r="Q585" i="3" a="1"/>
  <c r="Q585" i="3" s="1"/>
  <c r="Q575" i="3" a="1"/>
  <c r="Q575" i="3" s="1"/>
  <c r="Q565" i="3" a="1"/>
  <c r="Q565" i="3" s="1"/>
  <c r="Q555" i="3" a="1"/>
  <c r="Q555" i="3" s="1"/>
  <c r="Q545" i="3" a="1"/>
  <c r="Q545" i="3" s="1"/>
  <c r="Q536" i="3" a="1"/>
  <c r="Q536" i="3" s="1"/>
  <c r="Q526" i="3" a="1"/>
  <c r="Q526" i="3" s="1"/>
  <c r="Q515" i="3" a="1"/>
  <c r="Q515" i="3" s="1"/>
  <c r="Q506" i="3" a="1"/>
  <c r="Q506" i="3" s="1"/>
  <c r="Q498" i="3" a="1"/>
  <c r="Q498" i="3" s="1"/>
  <c r="Q489" i="3" a="1"/>
  <c r="Q489" i="3" s="1"/>
  <c r="Q481" i="3" a="1"/>
  <c r="Q481" i="3" s="1"/>
  <c r="Q470" i="3" a="1"/>
  <c r="Q470" i="3" s="1"/>
  <c r="Q457" i="3" a="1"/>
  <c r="Q457" i="3" s="1"/>
  <c r="Q447" i="3" a="1"/>
  <c r="Q447" i="3" s="1"/>
  <c r="Q437" i="3" a="1"/>
  <c r="Q437" i="3" s="1"/>
  <c r="Q429" i="3" a="1"/>
  <c r="Q429" i="3" s="1"/>
  <c r="Q421" i="3" a="1"/>
  <c r="Q421" i="3" s="1"/>
  <c r="Q411" i="3" a="1"/>
  <c r="Q411" i="3" s="1"/>
  <c r="Q397" i="3" a="1"/>
  <c r="Q397" i="3" s="1"/>
  <c r="Q388" i="3" a="1"/>
  <c r="Q388" i="3" s="1"/>
  <c r="Q379" i="3" a="1"/>
  <c r="Q379" i="3" s="1"/>
  <c r="Q370" i="3" a="1"/>
  <c r="Q370" i="3" s="1"/>
  <c r="Q359" i="3" a="1"/>
  <c r="Q359" i="3" s="1"/>
  <c r="Q350" i="3" a="1"/>
  <c r="Q350" i="3" s="1"/>
  <c r="Q341" i="3" a="1"/>
  <c r="Q341" i="3" s="1"/>
  <c r="Q333" i="3" a="1"/>
  <c r="Q333" i="3" s="1"/>
  <c r="Q325" i="3" a="1"/>
  <c r="Q325" i="3" s="1"/>
  <c r="Q314" i="3" a="1"/>
  <c r="Q314" i="3" s="1"/>
  <c r="Q305" i="3" a="1"/>
  <c r="Q305" i="3" s="1"/>
  <c r="Q295" i="3" a="1"/>
  <c r="Q295" i="3" s="1"/>
  <c r="Q285" i="3" a="1"/>
  <c r="Q285" i="3" s="1"/>
  <c r="Q275" i="3" a="1"/>
  <c r="Q275" i="3" s="1"/>
  <c r="Q266" i="3" a="1"/>
  <c r="Q266" i="3" s="1"/>
  <c r="Q257" i="3" a="1"/>
  <c r="Q257" i="3" s="1"/>
  <c r="Q249" i="3" a="1"/>
  <c r="Q249" i="3" s="1"/>
  <c r="Q238" i="3" a="1"/>
  <c r="Q238" i="3" s="1"/>
  <c r="Q228" i="3" a="1"/>
  <c r="Q228" i="3" s="1"/>
  <c r="Q220" i="3" a="1"/>
  <c r="Q220" i="3" s="1"/>
  <c r="Q207" i="3" a="1"/>
  <c r="Q207" i="3" s="1"/>
  <c r="Q197" i="3" a="1"/>
  <c r="Q197" i="3" s="1"/>
  <c r="Q188" i="3" a="1"/>
  <c r="Q188" i="3" s="1"/>
  <c r="Q179" i="3" a="1"/>
  <c r="Q179" i="3" s="1"/>
  <c r="Q170" i="3" a="1"/>
  <c r="Q170" i="3" s="1"/>
  <c r="Q162" i="3" a="1"/>
  <c r="Q162" i="3" s="1"/>
  <c r="Q154" i="3" a="1"/>
  <c r="Q154" i="3" s="1"/>
  <c r="Q144" i="3" a="1"/>
  <c r="Q144" i="3" s="1"/>
  <c r="Q134" i="3" a="1"/>
  <c r="Q134" i="3" s="1"/>
  <c r="Q126" i="3" a="1"/>
  <c r="Q126" i="3" s="1"/>
  <c r="Q117" i="3" a="1"/>
  <c r="Q117" i="3" s="1"/>
  <c r="Q107" i="3" a="1"/>
  <c r="Q107" i="3" s="1"/>
  <c r="Q97" i="3" a="1"/>
  <c r="Q97" i="3" s="1"/>
  <c r="Q89" i="3" a="1"/>
  <c r="Q89" i="3" s="1"/>
  <c r="Q80" i="3" a="1"/>
  <c r="Q80" i="3" s="1"/>
  <c r="Q72" i="3" a="1"/>
  <c r="Q72" i="3" s="1"/>
  <c r="Q64" i="3" a="1"/>
  <c r="Q64" i="3" s="1"/>
  <c r="Q53" i="3" a="1"/>
  <c r="Q53" i="3" s="1"/>
  <c r="Q41" i="3" a="1"/>
  <c r="Q41" i="3" s="1"/>
  <c r="Q32" i="3" a="1"/>
  <c r="Q32" i="3" s="1"/>
  <c r="Q23" i="3" a="1"/>
  <c r="Q23" i="3" s="1"/>
  <c r="Q12" i="3" a="1"/>
  <c r="Q12" i="3" s="1"/>
  <c r="I919" i="3"/>
  <c r="I911" i="3"/>
  <c r="I903" i="3"/>
  <c r="I895" i="3"/>
  <c r="I887" i="3"/>
  <c r="I879" i="3"/>
  <c r="I871" i="3"/>
  <c r="I863" i="3"/>
  <c r="I855" i="3"/>
  <c r="I847" i="3"/>
  <c r="I839" i="3"/>
  <c r="I831" i="3"/>
  <c r="I823" i="3"/>
  <c r="I815" i="3"/>
  <c r="I807" i="3"/>
  <c r="I799" i="3"/>
  <c r="I791" i="3"/>
  <c r="I783" i="3"/>
  <c r="I775" i="3"/>
  <c r="I767" i="3"/>
  <c r="I759" i="3"/>
  <c r="I751" i="3"/>
  <c r="I743" i="3"/>
  <c r="I735" i="3"/>
  <c r="I727" i="3"/>
  <c r="I719" i="3"/>
  <c r="I711" i="3"/>
  <c r="I703" i="3"/>
  <c r="I695" i="3"/>
  <c r="I687" i="3"/>
  <c r="I673" i="3"/>
  <c r="I641" i="3"/>
  <c r="I609" i="3"/>
  <c r="I577" i="3"/>
  <c r="I545" i="3"/>
  <c r="I513" i="3"/>
  <c r="I449" i="3"/>
  <c r="I385" i="3"/>
  <c r="I321" i="3"/>
  <c r="I257" i="3"/>
  <c r="I193" i="3"/>
  <c r="I129" i="3"/>
  <c r="I65" i="3"/>
  <c r="I918" i="3"/>
  <c r="I910" i="3"/>
  <c r="I902" i="3"/>
  <c r="I894" i="3"/>
  <c r="I886" i="3"/>
  <c r="I878" i="3"/>
  <c r="I870" i="3"/>
  <c r="I862" i="3"/>
  <c r="I854" i="3"/>
  <c r="I846" i="3"/>
  <c r="I838" i="3"/>
  <c r="I830" i="3"/>
  <c r="I822" i="3"/>
  <c r="I814" i="3"/>
  <c r="I806" i="3"/>
  <c r="I798" i="3"/>
  <c r="I790" i="3"/>
  <c r="I782" i="3"/>
  <c r="I774" i="3"/>
  <c r="I766" i="3"/>
  <c r="I758" i="3"/>
  <c r="I750" i="3"/>
  <c r="I742" i="3"/>
  <c r="I734" i="3"/>
  <c r="I726" i="3"/>
  <c r="I718" i="3"/>
  <c r="I710" i="3"/>
  <c r="I702" i="3"/>
  <c r="I694" i="3"/>
  <c r="I686" i="3"/>
  <c r="I672" i="3"/>
  <c r="I640" i="3"/>
  <c r="I608" i="3"/>
  <c r="I576" i="3"/>
  <c r="I544" i="3"/>
  <c r="I505" i="3"/>
  <c r="I441" i="3"/>
  <c r="I377" i="3"/>
  <c r="I313" i="3"/>
  <c r="I249" i="3"/>
  <c r="I185" i="3"/>
  <c r="I121" i="3"/>
  <c r="I57" i="3"/>
  <c r="I8" i="5"/>
  <c r="I917" i="3"/>
  <c r="I909" i="3"/>
  <c r="I901" i="3"/>
  <c r="I893" i="3"/>
  <c r="I885" i="3"/>
  <c r="I877" i="3"/>
  <c r="I869" i="3"/>
  <c r="I861" i="3"/>
  <c r="I853" i="3"/>
  <c r="I845" i="3"/>
  <c r="I837" i="3"/>
  <c r="I829" i="3"/>
  <c r="I821" i="3"/>
  <c r="I813" i="3"/>
  <c r="I805" i="3"/>
  <c r="I797" i="3"/>
  <c r="I789" i="3"/>
  <c r="I781" i="3"/>
  <c r="I773" i="3"/>
  <c r="I765" i="3"/>
  <c r="I757" i="3"/>
  <c r="I749" i="3"/>
  <c r="I741" i="3"/>
  <c r="I733" i="3"/>
  <c r="I725" i="3"/>
  <c r="I717" i="3"/>
  <c r="I709" i="3"/>
  <c r="I701" i="3"/>
  <c r="I693" i="3"/>
  <c r="I685" i="3"/>
  <c r="I665" i="3"/>
  <c r="I633" i="3"/>
  <c r="I601" i="3"/>
  <c r="I569" i="3"/>
  <c r="I537" i="3"/>
  <c r="I497" i="3"/>
  <c r="I433" i="3"/>
  <c r="I369" i="3"/>
  <c r="I305" i="3"/>
  <c r="I241" i="3"/>
  <c r="I177" i="3"/>
  <c r="I113" i="3"/>
  <c r="I49" i="3"/>
  <c r="I916" i="3"/>
  <c r="I908" i="3"/>
  <c r="I900" i="3"/>
  <c r="I892" i="3"/>
  <c r="I884" i="3"/>
  <c r="I876" i="3"/>
  <c r="I868" i="3"/>
  <c r="I860" i="3"/>
  <c r="I852" i="3"/>
  <c r="I844" i="3"/>
  <c r="I836" i="3"/>
  <c r="I828" i="3"/>
  <c r="I820" i="3"/>
  <c r="I812" i="3"/>
  <c r="I804" i="3"/>
  <c r="I796" i="3"/>
  <c r="I788" i="3"/>
  <c r="I780" i="3"/>
  <c r="I772" i="3"/>
  <c r="I764" i="3"/>
  <c r="I756" i="3"/>
  <c r="I748" i="3"/>
  <c r="I740" i="3"/>
  <c r="I732" i="3"/>
  <c r="I724" i="3"/>
  <c r="I716" i="3"/>
  <c r="I708" i="3"/>
  <c r="I700" i="3"/>
  <c r="I692" i="3"/>
  <c r="I684" i="3"/>
  <c r="I664" i="3"/>
  <c r="I632" i="3"/>
  <c r="I600" i="3"/>
  <c r="I568" i="3"/>
  <c r="I536" i="3"/>
  <c r="I489" i="3"/>
  <c r="I425" i="3"/>
  <c r="I361" i="3"/>
  <c r="I297" i="3"/>
  <c r="I233" i="3"/>
  <c r="I169" i="3"/>
  <c r="I105" i="3"/>
  <c r="I41" i="3"/>
  <c r="I915" i="3"/>
  <c r="I907" i="3"/>
  <c r="I899" i="3"/>
  <c r="I891" i="3"/>
  <c r="I883" i="3"/>
  <c r="I875" i="3"/>
  <c r="I867" i="3"/>
  <c r="I859" i="3"/>
  <c r="I851" i="3"/>
  <c r="I843" i="3"/>
  <c r="I835" i="3"/>
  <c r="I827" i="3"/>
  <c r="I819" i="3"/>
  <c r="I811" i="3"/>
  <c r="I803" i="3"/>
  <c r="I795" i="3"/>
  <c r="I787" i="3"/>
  <c r="I779" i="3"/>
  <c r="I771" i="3"/>
  <c r="I763" i="3"/>
  <c r="I755" i="3"/>
  <c r="I747" i="3"/>
  <c r="I739" i="3"/>
  <c r="I731" i="3"/>
  <c r="I723" i="3"/>
  <c r="I715" i="3"/>
  <c r="I707" i="3"/>
  <c r="I699" i="3"/>
  <c r="I691" i="3"/>
  <c r="I683" i="3"/>
  <c r="I657" i="3"/>
  <c r="I625" i="3"/>
  <c r="I593" i="3"/>
  <c r="I561" i="3"/>
  <c r="I529" i="3"/>
  <c r="I481" i="3"/>
  <c r="I417" i="3"/>
  <c r="I353" i="3"/>
  <c r="I289" i="3"/>
  <c r="I225" i="3"/>
  <c r="I161" i="3"/>
  <c r="I97" i="3"/>
  <c r="I33" i="3"/>
  <c r="I914" i="3"/>
  <c r="I906" i="3"/>
  <c r="I898" i="3"/>
  <c r="I890" i="3"/>
  <c r="I882" i="3"/>
  <c r="I874" i="3"/>
  <c r="I866" i="3"/>
  <c r="I858" i="3"/>
  <c r="I850" i="3"/>
  <c r="I842" i="3"/>
  <c r="I834" i="3"/>
  <c r="I826" i="3"/>
  <c r="I818" i="3"/>
  <c r="I810" i="3"/>
  <c r="I802" i="3"/>
  <c r="I794" i="3"/>
  <c r="I786" i="3"/>
  <c r="I778" i="3"/>
  <c r="I770" i="3"/>
  <c r="I762" i="3"/>
  <c r="I754" i="3"/>
  <c r="I746" i="3"/>
  <c r="I738" i="3"/>
  <c r="I730" i="3"/>
  <c r="I722" i="3"/>
  <c r="I714" i="3"/>
  <c r="I706" i="3"/>
  <c r="I698" i="3"/>
  <c r="I690" i="3"/>
  <c r="I682" i="3"/>
  <c r="I656" i="3"/>
  <c r="I624" i="3"/>
  <c r="I592" i="3"/>
  <c r="I560" i="3"/>
  <c r="I528" i="3"/>
  <c r="I473" i="3"/>
  <c r="I409" i="3"/>
  <c r="I345" i="3"/>
  <c r="I281" i="3"/>
  <c r="I217" i="3"/>
  <c r="I153" i="3"/>
  <c r="I89" i="3"/>
  <c r="I2" i="3"/>
  <c r="I10" i="3"/>
  <c r="I18" i="3"/>
  <c r="I26" i="3"/>
  <c r="I34" i="3"/>
  <c r="I42" i="3"/>
  <c r="I50" i="3"/>
  <c r="I58" i="3"/>
  <c r="I66" i="3"/>
  <c r="I74" i="3"/>
  <c r="I82" i="3"/>
  <c r="I90" i="3"/>
  <c r="I98" i="3"/>
  <c r="I106" i="3"/>
  <c r="I114" i="3"/>
  <c r="I122" i="3"/>
  <c r="I130" i="3"/>
  <c r="I138" i="3"/>
  <c r="I146" i="3"/>
  <c r="I154" i="3"/>
  <c r="I162" i="3"/>
  <c r="I170" i="3"/>
  <c r="I178" i="3"/>
  <c r="I186" i="3"/>
  <c r="I194" i="3"/>
  <c r="I202" i="3"/>
  <c r="I210" i="3"/>
  <c r="I218" i="3"/>
  <c r="I226" i="3"/>
  <c r="I234" i="3"/>
  <c r="I242" i="3"/>
  <c r="I250" i="3"/>
  <c r="I258" i="3"/>
  <c r="I266" i="3"/>
  <c r="I274" i="3"/>
  <c r="I282" i="3"/>
  <c r="I290" i="3"/>
  <c r="I298" i="3"/>
  <c r="I306" i="3"/>
  <c r="I314" i="3"/>
  <c r="I322" i="3"/>
  <c r="I330" i="3"/>
  <c r="I338" i="3"/>
  <c r="I346" i="3"/>
  <c r="I354" i="3"/>
  <c r="I362" i="3"/>
  <c r="I370" i="3"/>
  <c r="I378" i="3"/>
  <c r="I386" i="3"/>
  <c r="I394" i="3"/>
  <c r="I402" i="3"/>
  <c r="I410" i="3"/>
  <c r="I418" i="3"/>
  <c r="I426" i="3"/>
  <c r="I434" i="3"/>
  <c r="I442" i="3"/>
  <c r="I450" i="3"/>
  <c r="I458" i="3"/>
  <c r="I466" i="3"/>
  <c r="I474" i="3"/>
  <c r="I482" i="3"/>
  <c r="I490" i="3"/>
  <c r="I498" i="3"/>
  <c r="I506" i="3"/>
  <c r="I514" i="3"/>
  <c r="I522" i="3"/>
  <c r="I530" i="3"/>
  <c r="I538" i="3"/>
  <c r="I546" i="3"/>
  <c r="I554" i="3"/>
  <c r="I562" i="3"/>
  <c r="I570" i="3"/>
  <c r="I578" i="3"/>
  <c r="I586" i="3"/>
  <c r="I594" i="3"/>
  <c r="I602" i="3"/>
  <c r="I610" i="3"/>
  <c r="I618" i="3"/>
  <c r="I626" i="3"/>
  <c r="I634" i="3"/>
  <c r="I642" i="3"/>
  <c r="I650" i="3"/>
  <c r="I658" i="3"/>
  <c r="I666" i="3"/>
  <c r="I674" i="3"/>
  <c r="I3" i="3"/>
  <c r="I11" i="3"/>
  <c r="I19" i="3"/>
  <c r="I27" i="3"/>
  <c r="I35" i="3"/>
  <c r="I43" i="3"/>
  <c r="I51" i="3"/>
  <c r="I59" i="3"/>
  <c r="I67" i="3"/>
  <c r="I75" i="3"/>
  <c r="I83" i="3"/>
  <c r="I91" i="3"/>
  <c r="I99" i="3"/>
  <c r="I107" i="3"/>
  <c r="I115" i="3"/>
  <c r="I123" i="3"/>
  <c r="I131" i="3"/>
  <c r="I139" i="3"/>
  <c r="I147" i="3"/>
  <c r="I155" i="3"/>
  <c r="I163" i="3"/>
  <c r="I171" i="3"/>
  <c r="I179" i="3"/>
  <c r="I187" i="3"/>
  <c r="I195" i="3"/>
  <c r="I203" i="3"/>
  <c r="I211" i="3"/>
  <c r="I219" i="3"/>
  <c r="I227" i="3"/>
  <c r="I235" i="3"/>
  <c r="I243" i="3"/>
  <c r="I251" i="3"/>
  <c r="I259" i="3"/>
  <c r="I267" i="3"/>
  <c r="I275" i="3"/>
  <c r="I283" i="3"/>
  <c r="I291" i="3"/>
  <c r="I299" i="3"/>
  <c r="I307" i="3"/>
  <c r="I315" i="3"/>
  <c r="I323" i="3"/>
  <c r="I331" i="3"/>
  <c r="I339" i="3"/>
  <c r="I347" i="3"/>
  <c r="I355" i="3"/>
  <c r="I363" i="3"/>
  <c r="I371" i="3"/>
  <c r="I379" i="3"/>
  <c r="I387" i="3"/>
  <c r="I395" i="3"/>
  <c r="I403" i="3"/>
  <c r="I411" i="3"/>
  <c r="I419" i="3"/>
  <c r="I427" i="3"/>
  <c r="I435" i="3"/>
  <c r="I443" i="3"/>
  <c r="I451" i="3"/>
  <c r="I459" i="3"/>
  <c r="I467" i="3"/>
  <c r="I475" i="3"/>
  <c r="I483" i="3"/>
  <c r="I491" i="3"/>
  <c r="I499" i="3"/>
  <c r="I507" i="3"/>
  <c r="I515" i="3"/>
  <c r="I523" i="3"/>
  <c r="I531" i="3"/>
  <c r="I539" i="3"/>
  <c r="I547" i="3"/>
  <c r="I555" i="3"/>
  <c r="I563" i="3"/>
  <c r="I571" i="3"/>
  <c r="I579" i="3"/>
  <c r="I587" i="3"/>
  <c r="I595" i="3"/>
  <c r="I603" i="3"/>
  <c r="I611" i="3"/>
  <c r="I619" i="3"/>
  <c r="I627" i="3"/>
  <c r="I635" i="3"/>
  <c r="I643" i="3"/>
  <c r="I651" i="3"/>
  <c r="I659" i="3"/>
  <c r="I667" i="3"/>
  <c r="I675" i="3"/>
  <c r="I4" i="3"/>
  <c r="I12" i="3"/>
  <c r="I20" i="3"/>
  <c r="I28" i="3"/>
  <c r="I36" i="3"/>
  <c r="I44" i="3"/>
  <c r="I52" i="3"/>
  <c r="I60" i="3"/>
  <c r="I68" i="3"/>
  <c r="I76" i="3"/>
  <c r="I84" i="3"/>
  <c r="I92" i="3"/>
  <c r="I100" i="3"/>
  <c r="I108" i="3"/>
  <c r="I116" i="3"/>
  <c r="I124" i="3"/>
  <c r="I132" i="3"/>
  <c r="I140" i="3"/>
  <c r="I148" i="3"/>
  <c r="I156" i="3"/>
  <c r="I164" i="3"/>
  <c r="I172" i="3"/>
  <c r="I180" i="3"/>
  <c r="I188" i="3"/>
  <c r="I196" i="3"/>
  <c r="I204" i="3"/>
  <c r="I212" i="3"/>
  <c r="I220" i="3"/>
  <c r="I228" i="3"/>
  <c r="I236" i="3"/>
  <c r="I244" i="3"/>
  <c r="I252" i="3"/>
  <c r="I260" i="3"/>
  <c r="I268" i="3"/>
  <c r="I276" i="3"/>
  <c r="I284" i="3"/>
  <c r="I292" i="3"/>
  <c r="I300" i="3"/>
  <c r="I308" i="3"/>
  <c r="I316" i="3"/>
  <c r="I324" i="3"/>
  <c r="I332" i="3"/>
  <c r="I340" i="3"/>
  <c r="I348" i="3"/>
  <c r="I356" i="3"/>
  <c r="I364" i="3"/>
  <c r="I372" i="3"/>
  <c r="I380" i="3"/>
  <c r="I388" i="3"/>
  <c r="I396" i="3"/>
  <c r="I404" i="3"/>
  <c r="I412" i="3"/>
  <c r="I420" i="3"/>
  <c r="I428" i="3"/>
  <c r="I436" i="3"/>
  <c r="I444" i="3"/>
  <c r="I452" i="3"/>
  <c r="I460" i="3"/>
  <c r="I468" i="3"/>
  <c r="I476" i="3"/>
  <c r="I484" i="3"/>
  <c r="I492" i="3"/>
  <c r="I500" i="3"/>
  <c r="I508" i="3"/>
  <c r="I516" i="3"/>
  <c r="I524" i="3"/>
  <c r="I532" i="3"/>
  <c r="I540" i="3"/>
  <c r="I548" i="3"/>
  <c r="I556" i="3"/>
  <c r="I564" i="3"/>
  <c r="I572" i="3"/>
  <c r="I580" i="3"/>
  <c r="I588" i="3"/>
  <c r="I596" i="3"/>
  <c r="I604" i="3"/>
  <c r="I612" i="3"/>
  <c r="I620" i="3"/>
  <c r="I628" i="3"/>
  <c r="I636" i="3"/>
  <c r="I644" i="3"/>
  <c r="I652" i="3"/>
  <c r="I660" i="3"/>
  <c r="I668" i="3"/>
  <c r="I676" i="3"/>
  <c r="I5" i="3"/>
  <c r="I13" i="3"/>
  <c r="I21" i="3"/>
  <c r="I29" i="3"/>
  <c r="I37" i="3"/>
  <c r="I45" i="3"/>
  <c r="I53" i="3"/>
  <c r="I61" i="3"/>
  <c r="I69" i="3"/>
  <c r="I77" i="3"/>
  <c r="I85" i="3"/>
  <c r="I93" i="3"/>
  <c r="I101" i="3"/>
  <c r="I109" i="3"/>
  <c r="I117" i="3"/>
  <c r="I125" i="3"/>
  <c r="I133" i="3"/>
  <c r="I141" i="3"/>
  <c r="I149" i="3"/>
  <c r="I157" i="3"/>
  <c r="I165" i="3"/>
  <c r="I173" i="3"/>
  <c r="I181" i="3"/>
  <c r="I189" i="3"/>
  <c r="I197" i="3"/>
  <c r="I205" i="3"/>
  <c r="I213" i="3"/>
  <c r="I221" i="3"/>
  <c r="I229" i="3"/>
  <c r="I237" i="3"/>
  <c r="I245" i="3"/>
  <c r="I253" i="3"/>
  <c r="I261" i="3"/>
  <c r="I269" i="3"/>
  <c r="I277" i="3"/>
  <c r="I285" i="3"/>
  <c r="I293" i="3"/>
  <c r="I301" i="3"/>
  <c r="I309" i="3"/>
  <c r="I317" i="3"/>
  <c r="I325" i="3"/>
  <c r="I333" i="3"/>
  <c r="I341" i="3"/>
  <c r="I349" i="3"/>
  <c r="I357" i="3"/>
  <c r="I365" i="3"/>
  <c r="I373" i="3"/>
  <c r="I381" i="3"/>
  <c r="I389" i="3"/>
  <c r="I397" i="3"/>
  <c r="I405" i="3"/>
  <c r="I413" i="3"/>
  <c r="I421" i="3"/>
  <c r="I429" i="3"/>
  <c r="I437" i="3"/>
  <c r="I445" i="3"/>
  <c r="I453" i="3"/>
  <c r="I461" i="3"/>
  <c r="I469" i="3"/>
  <c r="I477" i="3"/>
  <c r="I485" i="3"/>
  <c r="I493" i="3"/>
  <c r="I501" i="3"/>
  <c r="I509" i="3"/>
  <c r="I517" i="3"/>
  <c r="I525" i="3"/>
  <c r="I533" i="3"/>
  <c r="I541" i="3"/>
  <c r="I549" i="3"/>
  <c r="I557" i="3"/>
  <c r="I565" i="3"/>
  <c r="I573" i="3"/>
  <c r="I581" i="3"/>
  <c r="I589" i="3"/>
  <c r="I597" i="3"/>
  <c r="I605" i="3"/>
  <c r="I613" i="3"/>
  <c r="I621" i="3"/>
  <c r="I629" i="3"/>
  <c r="I637" i="3"/>
  <c r="I645" i="3"/>
  <c r="I653" i="3"/>
  <c r="I661" i="3"/>
  <c r="I669" i="3"/>
  <c r="I677" i="3"/>
  <c r="I6" i="3"/>
  <c r="I14" i="3"/>
  <c r="I22" i="3"/>
  <c r="I30" i="3"/>
  <c r="I38" i="3"/>
  <c r="I46" i="3"/>
  <c r="I54" i="3"/>
  <c r="I62" i="3"/>
  <c r="I70" i="3"/>
  <c r="I78" i="3"/>
  <c r="I86" i="3"/>
  <c r="I94" i="3"/>
  <c r="I102" i="3"/>
  <c r="I110" i="3"/>
  <c r="I118" i="3"/>
  <c r="I126" i="3"/>
  <c r="I134" i="3"/>
  <c r="I142" i="3"/>
  <c r="I150" i="3"/>
  <c r="I158" i="3"/>
  <c r="I166" i="3"/>
  <c r="I174" i="3"/>
  <c r="I182" i="3"/>
  <c r="I190" i="3"/>
  <c r="I198" i="3"/>
  <c r="I206" i="3"/>
  <c r="I214" i="3"/>
  <c r="I222" i="3"/>
  <c r="I230" i="3"/>
  <c r="I238" i="3"/>
  <c r="I246" i="3"/>
  <c r="I254" i="3"/>
  <c r="I262" i="3"/>
  <c r="I270" i="3"/>
  <c r="I278" i="3"/>
  <c r="I286" i="3"/>
  <c r="I294" i="3"/>
  <c r="I302" i="3"/>
  <c r="I310" i="3"/>
  <c r="I318" i="3"/>
  <c r="I326" i="3"/>
  <c r="I334" i="3"/>
  <c r="I342" i="3"/>
  <c r="I350" i="3"/>
  <c r="I358" i="3"/>
  <c r="I366" i="3"/>
  <c r="I374" i="3"/>
  <c r="I382" i="3"/>
  <c r="I390" i="3"/>
  <c r="I398" i="3"/>
  <c r="I406" i="3"/>
  <c r="I414" i="3"/>
  <c r="I422" i="3"/>
  <c r="I430" i="3"/>
  <c r="I438" i="3"/>
  <c r="I446" i="3"/>
  <c r="I454" i="3"/>
  <c r="I462" i="3"/>
  <c r="I470" i="3"/>
  <c r="I478" i="3"/>
  <c r="I486" i="3"/>
  <c r="I494" i="3"/>
  <c r="I502" i="3"/>
  <c r="I510" i="3"/>
  <c r="I518" i="3"/>
  <c r="I526" i="3"/>
  <c r="I534" i="3"/>
  <c r="I542" i="3"/>
  <c r="I550" i="3"/>
  <c r="I558" i="3"/>
  <c r="I566" i="3"/>
  <c r="I574" i="3"/>
  <c r="I582" i="3"/>
  <c r="I590" i="3"/>
  <c r="I598" i="3"/>
  <c r="I606" i="3"/>
  <c r="I614" i="3"/>
  <c r="I622" i="3"/>
  <c r="I630" i="3"/>
  <c r="I638" i="3"/>
  <c r="I646" i="3"/>
  <c r="I654" i="3"/>
  <c r="I662" i="3"/>
  <c r="I670" i="3"/>
  <c r="I678" i="3"/>
  <c r="I7" i="3"/>
  <c r="I15" i="3"/>
  <c r="I23" i="3"/>
  <c r="I31" i="3"/>
  <c r="I39" i="3"/>
  <c r="I47" i="3"/>
  <c r="I55" i="3"/>
  <c r="I63" i="3"/>
  <c r="I71" i="3"/>
  <c r="I79" i="3"/>
  <c r="I87" i="3"/>
  <c r="I95" i="3"/>
  <c r="I103" i="3"/>
  <c r="I111" i="3"/>
  <c r="I119" i="3"/>
  <c r="I127" i="3"/>
  <c r="I135" i="3"/>
  <c r="I143" i="3"/>
  <c r="I151" i="3"/>
  <c r="I159" i="3"/>
  <c r="I167" i="3"/>
  <c r="I175" i="3"/>
  <c r="I183" i="3"/>
  <c r="I191" i="3"/>
  <c r="I199" i="3"/>
  <c r="I207" i="3"/>
  <c r="I215" i="3"/>
  <c r="I223" i="3"/>
  <c r="I231" i="3"/>
  <c r="I239" i="3"/>
  <c r="I247" i="3"/>
  <c r="I255" i="3"/>
  <c r="I263" i="3"/>
  <c r="I271" i="3"/>
  <c r="I279" i="3"/>
  <c r="I287" i="3"/>
  <c r="I295" i="3"/>
  <c r="I303" i="3"/>
  <c r="I311" i="3"/>
  <c r="I319" i="3"/>
  <c r="I327" i="3"/>
  <c r="I335" i="3"/>
  <c r="I343" i="3"/>
  <c r="I351" i="3"/>
  <c r="I359" i="3"/>
  <c r="I367" i="3"/>
  <c r="I375" i="3"/>
  <c r="I383" i="3"/>
  <c r="I391" i="3"/>
  <c r="I399" i="3"/>
  <c r="I407" i="3"/>
  <c r="I415" i="3"/>
  <c r="I423" i="3"/>
  <c r="I431" i="3"/>
  <c r="I439" i="3"/>
  <c r="I447" i="3"/>
  <c r="I455" i="3"/>
  <c r="I463" i="3"/>
  <c r="I471" i="3"/>
  <c r="I479" i="3"/>
  <c r="I487" i="3"/>
  <c r="I495" i="3"/>
  <c r="I503" i="3"/>
  <c r="I511" i="3"/>
  <c r="I519" i="3"/>
  <c r="I527" i="3"/>
  <c r="I535" i="3"/>
  <c r="I543" i="3"/>
  <c r="I551" i="3"/>
  <c r="I559" i="3"/>
  <c r="I567" i="3"/>
  <c r="I575" i="3"/>
  <c r="I583" i="3"/>
  <c r="I591" i="3"/>
  <c r="I599" i="3"/>
  <c r="I607" i="3"/>
  <c r="I615" i="3"/>
  <c r="I623" i="3"/>
  <c r="I631" i="3"/>
  <c r="I639" i="3"/>
  <c r="I647" i="3"/>
  <c r="I655" i="3"/>
  <c r="I663" i="3"/>
  <c r="I671" i="3"/>
  <c r="I679" i="3"/>
  <c r="I8" i="3"/>
  <c r="I16" i="3"/>
  <c r="I24" i="3"/>
  <c r="I32" i="3"/>
  <c r="I40" i="3"/>
  <c r="I48" i="3"/>
  <c r="I56" i="3"/>
  <c r="I64" i="3"/>
  <c r="I72" i="3"/>
  <c r="I80" i="3"/>
  <c r="I88" i="3"/>
  <c r="I96" i="3"/>
  <c r="I104" i="3"/>
  <c r="I112" i="3"/>
  <c r="I120" i="3"/>
  <c r="I128" i="3"/>
  <c r="I136" i="3"/>
  <c r="I144" i="3"/>
  <c r="I152" i="3"/>
  <c r="I160" i="3"/>
  <c r="I168" i="3"/>
  <c r="I176" i="3"/>
  <c r="I184" i="3"/>
  <c r="I192" i="3"/>
  <c r="I200" i="3"/>
  <c r="I208" i="3"/>
  <c r="I216" i="3"/>
  <c r="I224" i="3"/>
  <c r="I232" i="3"/>
  <c r="I240" i="3"/>
  <c r="I248" i="3"/>
  <c r="I256" i="3"/>
  <c r="I264" i="3"/>
  <c r="I272" i="3"/>
  <c r="I280" i="3"/>
  <c r="I288" i="3"/>
  <c r="I296" i="3"/>
  <c r="I304" i="3"/>
  <c r="I312" i="3"/>
  <c r="I320" i="3"/>
  <c r="I328" i="3"/>
  <c r="I336" i="3"/>
  <c r="I344" i="3"/>
  <c r="I352" i="3"/>
  <c r="I360" i="3"/>
  <c r="I368" i="3"/>
  <c r="I376" i="3"/>
  <c r="I384" i="3"/>
  <c r="I392" i="3"/>
  <c r="I400" i="3"/>
  <c r="I408" i="3"/>
  <c r="I416" i="3"/>
  <c r="I424" i="3"/>
  <c r="I432" i="3"/>
  <c r="I440" i="3"/>
  <c r="I448" i="3"/>
  <c r="I456" i="3"/>
  <c r="I464" i="3"/>
  <c r="I472" i="3"/>
  <c r="I480" i="3"/>
  <c r="I488" i="3"/>
  <c r="I496" i="3"/>
  <c r="I504" i="3"/>
  <c r="I512" i="3"/>
  <c r="I913" i="3"/>
  <c r="I905" i="3"/>
  <c r="I897" i="3"/>
  <c r="I889" i="3"/>
  <c r="I881" i="3"/>
  <c r="I873" i="3"/>
  <c r="I865" i="3"/>
  <c r="I857" i="3"/>
  <c r="I849" i="3"/>
  <c r="I841" i="3"/>
  <c r="I833" i="3"/>
  <c r="I825" i="3"/>
  <c r="I817" i="3"/>
  <c r="I809" i="3"/>
  <c r="I801" i="3"/>
  <c r="I793" i="3"/>
  <c r="I785" i="3"/>
  <c r="I777" i="3"/>
  <c r="I769" i="3"/>
  <c r="I761" i="3"/>
  <c r="I753" i="3"/>
  <c r="I745" i="3"/>
  <c r="I737" i="3"/>
  <c r="I729" i="3"/>
  <c r="I721" i="3"/>
  <c r="I713" i="3"/>
  <c r="I705" i="3"/>
  <c r="I697" i="3"/>
  <c r="I689" i="3"/>
  <c r="I681" i="3"/>
  <c r="I649" i="3"/>
  <c r="I617" i="3"/>
  <c r="I585" i="3"/>
  <c r="I553" i="3"/>
  <c r="I521" i="3"/>
  <c r="I465" i="3"/>
  <c r="I401" i="3"/>
  <c r="I337" i="3"/>
  <c r="I273" i="3"/>
  <c r="I209" i="3"/>
  <c r="I145" i="3"/>
  <c r="I81" i="3"/>
  <c r="I17" i="3"/>
  <c r="I912" i="3"/>
  <c r="I904" i="3"/>
  <c r="I896" i="3"/>
  <c r="I888" i="3"/>
  <c r="I880" i="3"/>
  <c r="I872" i="3"/>
  <c r="I864" i="3"/>
  <c r="I856" i="3"/>
  <c r="I848" i="3"/>
  <c r="I840" i="3"/>
  <c r="I832" i="3"/>
  <c r="I824" i="3"/>
  <c r="I816" i="3"/>
  <c r="I808" i="3"/>
  <c r="I800" i="3"/>
  <c r="I792" i="3"/>
  <c r="I784" i="3"/>
  <c r="I776" i="3"/>
  <c r="I768" i="3"/>
  <c r="I760" i="3"/>
  <c r="I752" i="3"/>
  <c r="I744" i="3"/>
  <c r="I736" i="3"/>
  <c r="I728" i="3"/>
  <c r="I720" i="3"/>
  <c r="I712" i="3"/>
  <c r="I704" i="3"/>
  <c r="I696" i="3"/>
  <c r="I688" i="3"/>
  <c r="I680" i="3"/>
  <c r="I648" i="3"/>
  <c r="I616" i="3"/>
  <c r="I584" i="3"/>
  <c r="I552" i="3"/>
  <c r="I520" i="3"/>
  <c r="I457" i="3"/>
  <c r="I393" i="3"/>
  <c r="I329" i="3"/>
  <c r="I265" i="3"/>
  <c r="I201" i="3"/>
  <c r="I137" i="3"/>
  <c r="I73" i="3"/>
  <c r="I9" i="3"/>
  <c r="O902" i="3"/>
  <c r="O639" i="3"/>
  <c r="O688" i="3"/>
  <c r="O656" i="3"/>
  <c r="O788" i="3"/>
  <c r="O914" i="3"/>
  <c r="O798" i="3"/>
  <c r="O534" i="3"/>
  <c r="O891" i="3"/>
  <c r="O778" i="3"/>
  <c r="O755" i="3"/>
  <c r="O888" i="3"/>
  <c r="O689" i="3"/>
  <c r="O659" i="3"/>
  <c r="O820" i="3"/>
  <c r="O864" i="3"/>
  <c r="O644" i="3"/>
  <c r="O548" i="3"/>
  <c r="O292" i="3"/>
  <c r="O878" i="3"/>
  <c r="O679" i="3"/>
  <c r="O613" i="3"/>
  <c r="O879" i="3"/>
  <c r="O715" i="3"/>
  <c r="O587" i="3"/>
  <c r="O824" i="3"/>
  <c r="O564" i="3"/>
  <c r="O498" i="3"/>
  <c r="O335" i="3"/>
  <c r="O872" i="3"/>
  <c r="O916" i="3"/>
  <c r="O846" i="3"/>
  <c r="O889" i="3"/>
  <c r="O589" i="3"/>
  <c r="O912" i="3"/>
  <c r="O553" i="3"/>
  <c r="O851" i="3"/>
  <c r="O759" i="3"/>
  <c r="O730" i="3"/>
  <c r="O770" i="3"/>
  <c r="O212" i="3"/>
  <c r="O431" i="3"/>
  <c r="O607" i="3"/>
  <c r="O269" i="3"/>
  <c r="O101" i="3"/>
  <c r="O434" i="3"/>
  <c r="O174" i="3"/>
  <c r="O165" i="3"/>
  <c r="O257" i="3"/>
  <c r="O544" i="3"/>
  <c r="O228" i="3"/>
  <c r="O406" i="3"/>
  <c r="O458" i="3"/>
  <c r="O344" i="3"/>
  <c r="O167" i="3"/>
  <c r="O330" i="3"/>
  <c r="O200" i="3"/>
  <c r="O206" i="3"/>
  <c r="O202" i="3"/>
  <c r="O211" i="3"/>
  <c r="O145" i="3"/>
  <c r="O215" i="3"/>
  <c r="O93" i="3"/>
  <c r="O148" i="3"/>
  <c r="O273" i="3"/>
  <c r="O108" i="3"/>
  <c r="O31" i="3"/>
  <c r="O187" i="3"/>
  <c r="O118" i="3"/>
  <c r="O113" i="3"/>
  <c r="O136" i="3"/>
  <c r="O80" i="3"/>
  <c r="O48" i="3"/>
  <c r="O79" i="3"/>
  <c r="O98" i="3"/>
  <c r="O25" i="3"/>
  <c r="O29" i="3"/>
  <c r="O158" i="3"/>
  <c r="O18" i="3"/>
  <c r="O84" i="3"/>
  <c r="O92" i="3"/>
  <c r="O19" i="3"/>
  <c r="O7" i="3"/>
  <c r="O699" i="3"/>
  <c r="O545" i="3"/>
  <c r="O917" i="3"/>
  <c r="O745" i="3"/>
  <c r="O867" i="3"/>
  <c r="O762" i="3"/>
  <c r="O617" i="3"/>
  <c r="O731" i="3"/>
  <c r="O592" i="3"/>
  <c r="O880" i="3"/>
  <c r="O502" i="3"/>
  <c r="O750" i="3"/>
  <c r="O660" i="3"/>
  <c r="O840" i="3"/>
  <c r="O541" i="3"/>
  <c r="O161" i="3"/>
  <c r="O682" i="3"/>
  <c r="O538" i="3"/>
  <c r="O226" i="3"/>
  <c r="O624" i="3"/>
  <c r="O389" i="3"/>
  <c r="O285" i="3"/>
  <c r="O116" i="3"/>
  <c r="O919" i="3"/>
  <c r="O822" i="3"/>
  <c r="O915" i="3"/>
  <c r="O265" i="3"/>
  <c r="O636" i="3"/>
  <c r="O848" i="3"/>
  <c r="O637" i="3"/>
  <c r="O359" i="3"/>
  <c r="O386" i="3"/>
  <c r="O709" i="3"/>
  <c r="O771" i="3"/>
  <c r="O696" i="3"/>
  <c r="O661" i="3"/>
  <c r="O482" i="3"/>
  <c r="O700" i="3"/>
  <c r="O532" i="3"/>
  <c r="O464" i="3"/>
  <c r="O390" i="3"/>
  <c r="O220" i="3"/>
  <c r="O516" i="3"/>
  <c r="O732" i="3"/>
  <c r="O892" i="3"/>
  <c r="O905" i="3"/>
  <c r="O428" i="3"/>
  <c r="O908" i="3"/>
  <c r="O861" i="3"/>
  <c r="O457" i="3"/>
  <c r="O537" i="3"/>
  <c r="O372" i="3"/>
  <c r="O765" i="3"/>
  <c r="O866" i="3"/>
  <c r="O313" i="3"/>
  <c r="O447" i="3"/>
  <c r="O663" i="3"/>
  <c r="O742" i="3"/>
  <c r="O602" i="3"/>
  <c r="O286" i="3"/>
  <c r="O511" i="3"/>
  <c r="O304" i="3"/>
  <c r="O814" i="3"/>
  <c r="O883" i="3"/>
  <c r="O826" i="3"/>
  <c r="O906" i="3"/>
  <c r="O645" i="3"/>
  <c r="O807" i="3"/>
  <c r="O720" i="3"/>
  <c r="O751" i="3"/>
  <c r="O847" i="3"/>
  <c r="O859" i="3"/>
  <c r="O843" i="3"/>
  <c r="O786" i="3"/>
  <c r="O495" i="3"/>
  <c r="O821" i="3"/>
  <c r="O547" i="3"/>
  <c r="O590" i="3"/>
  <c r="O868" i="3"/>
  <c r="O749" i="3"/>
  <c r="O909" i="3"/>
  <c r="O874" i="3"/>
  <c r="O885" i="3"/>
  <c r="O662" i="3"/>
  <c r="O790" i="3"/>
  <c r="O675" i="3"/>
  <c r="O487" i="3"/>
  <c r="O530" i="3"/>
  <c r="O782" i="3"/>
  <c r="O573" i="3"/>
  <c r="O581" i="3"/>
  <c r="O425" i="3"/>
  <c r="O642" i="3"/>
  <c r="O403" i="3"/>
  <c r="O833" i="3"/>
  <c r="O752" i="3"/>
  <c r="O414" i="3"/>
  <c r="O605" i="3"/>
  <c r="O655" i="3"/>
  <c r="O622" i="3"/>
  <c r="O702" i="3"/>
  <c r="O633" i="3"/>
  <c r="O728" i="3"/>
  <c r="O540" i="3"/>
  <c r="O643" i="3"/>
  <c r="O571" i="3"/>
  <c r="O576" i="3"/>
  <c r="O672" i="3"/>
  <c r="O719" i="3"/>
  <c r="O430" i="3"/>
  <c r="O290" i="3"/>
  <c r="O725" i="3"/>
  <c r="O574" i="3"/>
  <c r="O528" i="3"/>
  <c r="O357" i="3"/>
  <c r="O630" i="3"/>
  <c r="O287" i="3"/>
  <c r="O560" i="3"/>
  <c r="O433" i="3"/>
  <c r="O799" i="3"/>
  <c r="O768" i="3"/>
  <c r="O438" i="3"/>
  <c r="O171" i="3"/>
  <c r="O714" i="3"/>
  <c r="O470" i="3"/>
  <c r="O281" i="3"/>
  <c r="O268" i="3"/>
  <c r="O492" i="3"/>
  <c r="O603" i="3"/>
  <c r="O262" i="3"/>
  <c r="O517" i="3"/>
  <c r="O510" i="3"/>
  <c r="O283" i="3"/>
  <c r="O392" i="3"/>
  <c r="O201" i="3"/>
  <c r="O352" i="3"/>
  <c r="O376" i="3"/>
  <c r="O412" i="3"/>
  <c r="O490" i="3"/>
  <c r="O549" i="3"/>
  <c r="O387" i="3"/>
  <c r="O443" i="3"/>
  <c r="O154" i="3"/>
  <c r="O336" i="3"/>
  <c r="O505" i="3"/>
  <c r="O400" i="3"/>
  <c r="O244" i="3"/>
  <c r="O224" i="3"/>
  <c r="O67" i="3"/>
  <c r="O164" i="3"/>
  <c r="O442" i="3"/>
  <c r="O489" i="3"/>
  <c r="O473" i="3"/>
  <c r="O109" i="3"/>
  <c r="O209" i="3"/>
  <c r="O138" i="3"/>
  <c r="O294" i="3"/>
  <c r="O111" i="3"/>
  <c r="O41" i="3"/>
  <c r="O214" i="3"/>
  <c r="O168" i="3"/>
  <c r="O391" i="3"/>
  <c r="O144" i="3"/>
  <c r="O229" i="3"/>
  <c r="O192" i="3"/>
  <c r="O30" i="3"/>
  <c r="O64" i="3"/>
  <c r="O110" i="3"/>
  <c r="O33" i="3"/>
  <c r="O11" i="3"/>
  <c r="O96" i="3"/>
  <c r="O81" i="3"/>
  <c r="O36" i="3"/>
  <c r="O62" i="3"/>
  <c r="O34" i="3"/>
  <c r="O4" i="3"/>
  <c r="O284" i="3"/>
  <c r="O615" i="3"/>
  <c r="O524" i="3"/>
  <c r="O374" i="3"/>
  <c r="O634" i="3"/>
  <c r="O777" i="3"/>
  <c r="O673" i="3"/>
  <c r="O252" i="3"/>
  <c r="O626" i="3"/>
  <c r="O353" i="3"/>
  <c r="O854" i="3"/>
  <c r="O351" i="3"/>
  <c r="O445" i="3"/>
  <c r="O371" i="3"/>
  <c r="O619" i="3"/>
  <c r="O718" i="3"/>
  <c r="O783" i="3"/>
  <c r="O409" i="3"/>
  <c r="O570" i="3"/>
  <c r="O529" i="3"/>
  <c r="O480" i="3"/>
  <c r="O557" i="3"/>
  <c r="O651" i="3"/>
  <c r="O554" i="3"/>
  <c r="O395" i="3"/>
  <c r="O565" i="3"/>
  <c r="O559" i="3"/>
  <c r="O829" i="3"/>
  <c r="O448" i="3"/>
  <c r="O609" i="3"/>
  <c r="O596" i="3"/>
  <c r="O567" i="3"/>
  <c r="O542" i="3"/>
  <c r="O427" i="3"/>
  <c r="O325" i="3"/>
  <c r="O424" i="3"/>
  <c r="O515" i="3"/>
  <c r="O282" i="3"/>
  <c r="O398" i="3"/>
  <c r="O500" i="3"/>
  <c r="O139" i="3"/>
  <c r="O71" i="3"/>
  <c r="O218" i="3"/>
  <c r="O444" i="3"/>
  <c r="O793" i="3"/>
  <c r="O454" i="3"/>
  <c r="O91" i="3"/>
  <c r="O266" i="3"/>
  <c r="O360" i="3"/>
  <c r="O245" i="3"/>
  <c r="O250" i="3"/>
  <c r="O253" i="3"/>
  <c r="O222" i="3"/>
  <c r="O237" i="3"/>
  <c r="O258" i="3"/>
  <c r="O255" i="3"/>
  <c r="O260" i="3"/>
  <c r="O232" i="3"/>
  <c r="O251" i="3"/>
  <c r="O295" i="3"/>
  <c r="O350" i="3"/>
  <c r="O264" i="3"/>
  <c r="O388" i="3"/>
  <c r="O156" i="3"/>
  <c r="O217" i="3"/>
  <c r="O225" i="3"/>
  <c r="O166" i="3"/>
  <c r="O315" i="3"/>
  <c r="O70" i="3"/>
  <c r="O203" i="3"/>
  <c r="O112" i="3"/>
  <c r="O120" i="3"/>
  <c r="O56" i="3"/>
  <c r="O122" i="3"/>
  <c r="O102" i="3"/>
  <c r="O47" i="3"/>
  <c r="O53" i="3"/>
  <c r="O15" i="3"/>
  <c r="O128" i="3"/>
  <c r="O75" i="3"/>
  <c r="O45" i="3"/>
  <c r="O20" i="3"/>
  <c r="O2" i="3"/>
  <c r="O455" i="3"/>
  <c r="O887" i="3"/>
  <c r="O747" i="3"/>
  <c r="O296" i="3"/>
  <c r="O598" i="3"/>
  <c r="O743" i="3"/>
  <c r="O695" i="3"/>
  <c r="O708" i="3"/>
  <c r="O810" i="3"/>
  <c r="O606" i="3"/>
  <c r="O870" i="3"/>
  <c r="O654" i="3"/>
  <c r="O401" i="3"/>
  <c r="O806" i="3"/>
  <c r="O703" i="3"/>
  <c r="O676" i="3"/>
  <c r="O801" i="3"/>
  <c r="O477" i="3"/>
  <c r="O871" i="3"/>
  <c r="O618" i="3"/>
  <c r="O862" i="3"/>
  <c r="O865" i="3"/>
  <c r="O756" i="3"/>
  <c r="O716" i="3"/>
  <c r="O825" i="3"/>
  <c r="O789" i="3"/>
  <c r="O903" i="3"/>
  <c r="O556" i="3"/>
  <c r="O764" i="3"/>
  <c r="O863" i="3"/>
  <c r="O649" i="3"/>
  <c r="O453" i="3"/>
  <c r="O522" i="3"/>
  <c r="O429" i="3"/>
  <c r="O653" i="3"/>
  <c r="O724" i="3"/>
  <c r="O896" i="3"/>
  <c r="O753" i="3"/>
  <c r="O717" i="3"/>
  <c r="O503" i="3"/>
  <c r="O760" i="3"/>
  <c r="O620" i="3"/>
  <c r="O380" i="3"/>
  <c r="O625" i="3"/>
  <c r="O779" i="3"/>
  <c r="O481" i="3"/>
  <c r="O784" i="3"/>
  <c r="O802" i="3"/>
  <c r="O410" i="3"/>
  <c r="O796" i="3"/>
  <c r="O451" i="3"/>
  <c r="O339" i="3"/>
  <c r="O364" i="3"/>
  <c r="O240" i="3"/>
  <c r="O478" i="3"/>
  <c r="O365" i="3"/>
  <c r="O513" i="3"/>
  <c r="O483" i="3"/>
  <c r="O302" i="3"/>
  <c r="O561" i="3"/>
  <c r="O494" i="3"/>
  <c r="O686" i="3"/>
  <c r="O327" i="3"/>
  <c r="O326" i="3"/>
  <c r="O594" i="3"/>
  <c r="O370" i="3"/>
  <c r="O729" i="3"/>
  <c r="O446" i="3"/>
  <c r="O459" i="3"/>
  <c r="O318" i="3"/>
  <c r="O358" i="3"/>
  <c r="O476" i="3"/>
  <c r="O599" i="3"/>
  <c r="O722" i="3"/>
  <c r="O588" i="3"/>
  <c r="O309" i="3"/>
  <c r="O175" i="3"/>
  <c r="O435" i="3"/>
  <c r="O367" i="3"/>
  <c r="O578" i="3"/>
  <c r="O614" i="3"/>
  <c r="O150" i="3"/>
  <c r="O254" i="3"/>
  <c r="O194" i="3"/>
  <c r="O181" i="3"/>
  <c r="O199" i="3"/>
  <c r="O293" i="3"/>
  <c r="O68" i="3"/>
  <c r="O190" i="3"/>
  <c r="O334" i="3"/>
  <c r="O320" i="3"/>
  <c r="O267" i="3"/>
  <c r="O210" i="3"/>
  <c r="O261" i="3"/>
  <c r="O155" i="3"/>
  <c r="O131" i="3"/>
  <c r="O191" i="3"/>
  <c r="O474" i="3"/>
  <c r="O173" i="3"/>
  <c r="O239" i="3"/>
  <c r="O42" i="3"/>
  <c r="O119" i="3"/>
  <c r="O82" i="3"/>
  <c r="O126" i="3"/>
  <c r="O141" i="3"/>
  <c r="O89" i="3"/>
  <c r="O46" i="3"/>
  <c r="O58" i="3"/>
  <c r="O52" i="3"/>
  <c r="O76" i="3"/>
  <c r="O24" i="3"/>
  <c r="O28" i="3"/>
  <c r="O12" i="3"/>
  <c r="O16" i="3"/>
  <c r="O3" i="3"/>
  <c r="O787" i="3"/>
  <c r="O441" i="3"/>
  <c r="O460" i="3"/>
  <c r="O890" i="3"/>
  <c r="O857" i="3"/>
  <c r="O823" i="3"/>
  <c r="O886" i="3"/>
  <c r="O684" i="3"/>
  <c r="O134" i="3"/>
  <c r="O740" i="3"/>
  <c r="O873" i="3"/>
  <c r="O527" i="3"/>
  <c r="O881" i="3"/>
  <c r="O815" i="3"/>
  <c r="O496" i="3"/>
  <c r="O582" i="3"/>
  <c r="O580" i="3"/>
  <c r="O416" i="3"/>
  <c r="O658" i="3"/>
  <c r="O776" i="3"/>
  <c r="O297" i="3"/>
  <c r="O670" i="3"/>
  <c r="O761" i="3"/>
  <c r="O895" i="3"/>
  <c r="O707" i="3"/>
  <c r="O641" i="3"/>
  <c r="O860" i="3"/>
  <c r="O769" i="3"/>
  <c r="O299" i="3"/>
  <c r="O690" i="3"/>
  <c r="O828" i="3"/>
  <c r="O781" i="3"/>
  <c r="O535" i="3"/>
  <c r="O402" i="3"/>
  <c r="O600" i="3"/>
  <c r="O472" i="3"/>
  <c r="O461" i="3"/>
  <c r="O393" i="3"/>
  <c r="O394" i="3"/>
  <c r="O701" i="3"/>
  <c r="O382" i="3"/>
  <c r="O275" i="3"/>
  <c r="O348" i="3"/>
  <c r="O501" i="3"/>
  <c r="O479" i="3"/>
  <c r="O195" i="3"/>
  <c r="O518" i="3"/>
  <c r="O432" i="3"/>
  <c r="O488" i="3"/>
  <c r="O329" i="3"/>
  <c r="O185" i="3"/>
  <c r="O272" i="3"/>
  <c r="O331" i="3"/>
  <c r="O278" i="3"/>
  <c r="O300" i="3"/>
  <c r="O157" i="3"/>
  <c r="O585" i="3"/>
  <c r="O243" i="3"/>
  <c r="O361" i="3"/>
  <c r="O485" i="3"/>
  <c r="O757" i="3"/>
  <c r="O162" i="3"/>
  <c r="O415" i="3"/>
  <c r="O280" i="3"/>
  <c r="O439" i="3"/>
  <c r="O177" i="3"/>
  <c r="O233" i="3"/>
  <c r="O196" i="3"/>
  <c r="O277" i="3"/>
  <c r="O127" i="3"/>
  <c r="O78" i="3"/>
  <c r="O153" i="3"/>
  <c r="O178" i="3"/>
  <c r="O204" i="3"/>
  <c r="O147" i="3"/>
  <c r="O86" i="3"/>
  <c r="O105" i="3"/>
  <c r="O310" i="3"/>
  <c r="O55" i="3"/>
  <c r="O236" i="3"/>
  <c r="O208" i="3"/>
  <c r="O65" i="3"/>
  <c r="O115" i="3"/>
  <c r="O140" i="3"/>
  <c r="O95" i="3"/>
  <c r="O124" i="3"/>
  <c r="O23" i="3"/>
  <c r="O40" i="3"/>
  <c r="O26" i="3"/>
  <c r="O43" i="3"/>
  <c r="O17" i="3"/>
  <c r="O32" i="3"/>
  <c r="O39" i="3"/>
  <c r="O9" i="3"/>
  <c r="O850" i="3"/>
  <c r="O900" i="3"/>
  <c r="O808" i="3"/>
  <c r="O838" i="3"/>
  <c r="O844" i="3"/>
  <c r="O856" i="3"/>
  <c r="O486" i="3"/>
  <c r="O832" i="3"/>
  <c r="O491" i="3"/>
  <c r="O623" i="3"/>
  <c r="O568" i="3"/>
  <c r="O772" i="3"/>
  <c r="O723" i="3"/>
  <c r="O627" i="3"/>
  <c r="O706" i="3"/>
  <c r="O652" i="3"/>
  <c r="O356" i="3"/>
  <c r="O791" i="3"/>
  <c r="O307" i="3"/>
  <c r="O677" i="3"/>
  <c r="O462" i="3"/>
  <c r="O668" i="3"/>
  <c r="O338" i="3"/>
  <c r="O897" i="3"/>
  <c r="O869" i="3"/>
  <c r="O898" i="3"/>
  <c r="O640" i="3"/>
  <c r="O839" i="3"/>
  <c r="O748" i="3"/>
  <c r="O795" i="3"/>
  <c r="O734" i="3"/>
  <c r="O437" i="3"/>
  <c r="O468" i="3"/>
  <c r="O629" i="3"/>
  <c r="O475" i="3"/>
  <c r="O566" i="3"/>
  <c r="O817" i="3"/>
  <c r="O577" i="3"/>
  <c r="O842" i="3"/>
  <c r="O882" i="3"/>
  <c r="O780" i="3"/>
  <c r="O664" i="3"/>
  <c r="O875" i="3"/>
  <c r="O837" i="3"/>
  <c r="O773" i="3"/>
  <c r="O423" i="3"/>
  <c r="O604" i="3"/>
  <c r="O420" i="3"/>
  <c r="O337" i="3"/>
  <c r="O680" i="3"/>
  <c r="O274" i="3"/>
  <c r="O628" i="3"/>
  <c r="O291" i="3"/>
  <c r="O674" i="3"/>
  <c r="O877" i="3"/>
  <c r="O739" i="3"/>
  <c r="O899" i="3"/>
  <c r="O647" i="3"/>
  <c r="O910" i="3"/>
  <c r="O849" i="3"/>
  <c r="O539" i="3"/>
  <c r="O426" i="3"/>
  <c r="O803" i="3"/>
  <c r="O591" i="3"/>
  <c r="O904" i="3"/>
  <c r="O721" i="3"/>
  <c r="O419" i="3"/>
  <c r="O692" i="3"/>
  <c r="O746" i="3"/>
  <c r="O819" i="3"/>
  <c r="O536" i="3"/>
  <c r="O691" i="3"/>
  <c r="O809" i="3"/>
  <c r="O519" i="3"/>
  <c r="O813" i="3"/>
  <c r="O611" i="3"/>
  <c r="O785" i="3"/>
  <c r="O341" i="3"/>
  <c r="O767" i="3"/>
  <c r="O241" i="3"/>
  <c r="O671" i="3"/>
  <c r="O744" i="3"/>
  <c r="O835" i="3"/>
  <c r="O593" i="3"/>
  <c r="O507" i="3"/>
  <c r="O738" i="3"/>
  <c r="O818" i="3"/>
  <c r="O375" i="3"/>
  <c r="O303" i="3"/>
  <c r="O648" i="3"/>
  <c r="O774" i="3"/>
  <c r="O852" i="3"/>
  <c r="O586" i="3"/>
  <c r="O563" i="3"/>
  <c r="O710" i="3"/>
  <c r="O321" i="3"/>
  <c r="O601" i="3"/>
  <c r="O667" i="3"/>
  <c r="O610" i="3"/>
  <c r="O705" i="3"/>
  <c r="O508" i="3"/>
  <c r="O694" i="3"/>
  <c r="O638" i="3"/>
  <c r="O525" i="3"/>
  <c r="O712" i="3"/>
  <c r="O666" i="3"/>
  <c r="O467" i="3"/>
  <c r="O397" i="3"/>
  <c r="O531" i="3"/>
  <c r="O597" i="3"/>
  <c r="O363" i="3"/>
  <c r="O223" i="3"/>
  <c r="O312" i="3"/>
  <c r="O595" i="3"/>
  <c r="O421" i="3"/>
  <c r="O775" i="3"/>
  <c r="O384" i="3"/>
  <c r="O332" i="3"/>
  <c r="O159" i="3"/>
  <c r="O713" i="3"/>
  <c r="O804" i="3"/>
  <c r="O179" i="3"/>
  <c r="O256" i="3"/>
  <c r="O469" i="3"/>
  <c r="O484" i="3"/>
  <c r="O316" i="3"/>
  <c r="O271" i="3"/>
  <c r="O523" i="3"/>
  <c r="O378" i="3"/>
  <c r="O197" i="3"/>
  <c r="O230" i="3"/>
  <c r="O383" i="3"/>
  <c r="O366" i="3"/>
  <c r="O319" i="3"/>
  <c r="O288" i="3"/>
  <c r="O355" i="3"/>
  <c r="O333" i="3"/>
  <c r="O493" i="3"/>
  <c r="O125" i="3"/>
  <c r="O411" i="3"/>
  <c r="O317" i="3"/>
  <c r="O188" i="3"/>
  <c r="O142" i="3"/>
  <c r="O149" i="3"/>
  <c r="O306" i="3"/>
  <c r="O63" i="3"/>
  <c r="O182" i="3"/>
  <c r="O270" i="3"/>
  <c r="O242" i="3"/>
  <c r="O163" i="3"/>
  <c r="O346" i="3"/>
  <c r="O143" i="3"/>
  <c r="O450" i="3"/>
  <c r="O146" i="3"/>
  <c r="O117" i="3"/>
  <c r="O172" i="3"/>
  <c r="O132" i="3"/>
  <c r="O85" i="3"/>
  <c r="O49" i="3"/>
  <c r="O73" i="3"/>
  <c r="O66" i="3"/>
  <c r="O77" i="3"/>
  <c r="O74" i="3"/>
  <c r="O54" i="3"/>
  <c r="O38" i="3"/>
  <c r="O13" i="3"/>
  <c r="O50" i="3"/>
  <c r="O6" i="3"/>
  <c r="O918" i="3"/>
  <c r="O911" i="3"/>
  <c r="O608" i="3"/>
  <c r="O683" i="3"/>
  <c r="O907" i="3"/>
  <c r="O704" i="3"/>
  <c r="O758" i="3"/>
  <c r="O735" i="3"/>
  <c r="O521" i="3"/>
  <c r="O792" i="3"/>
  <c r="O657" i="3"/>
  <c r="O884" i="3"/>
  <c r="O616" i="3"/>
  <c r="O830" i="3"/>
  <c r="O347" i="3"/>
  <c r="O733" i="3"/>
  <c r="O858" i="3"/>
  <c r="O893" i="3"/>
  <c r="O901" i="3"/>
  <c r="O876" i="3"/>
  <c r="O665" i="3"/>
  <c r="O697" i="3"/>
  <c r="O678" i="3"/>
  <c r="O816" i="3"/>
  <c r="O836" i="3"/>
  <c r="O797" i="3"/>
  <c r="O834" i="3"/>
  <c r="O687" i="3"/>
  <c r="O698" i="3"/>
  <c r="O913" i="3"/>
  <c r="O736" i="3"/>
  <c r="O827" i="3"/>
  <c r="O853" i="3"/>
  <c r="O631" i="3"/>
  <c r="O763" i="3"/>
  <c r="O805" i="3"/>
  <c r="O612" i="3"/>
  <c r="O894" i="3"/>
  <c r="O635" i="3"/>
  <c r="O551" i="3"/>
  <c r="O693" i="3"/>
  <c r="O219" i="3"/>
  <c r="O811" i="3"/>
  <c r="O754" i="3"/>
  <c r="O349" i="3"/>
  <c r="O845" i="3"/>
  <c r="O533" i="3"/>
  <c r="O465" i="3"/>
  <c r="O646" i="3"/>
  <c r="O562" i="3"/>
  <c r="O160" i="3"/>
  <c r="O354" i="3"/>
  <c r="O249" i="3"/>
  <c r="O737" i="3"/>
  <c r="O650" i="3"/>
  <c r="O520" i="3"/>
  <c r="O506" i="3"/>
  <c r="O456" i="3"/>
  <c r="O404" i="3"/>
  <c r="O681" i="3"/>
  <c r="O575" i="3"/>
  <c r="O855" i="3"/>
  <c r="O466" i="3"/>
  <c r="O569" i="3"/>
  <c r="O205" i="3"/>
  <c r="O368" i="3"/>
  <c r="O373" i="3"/>
  <c r="O440" i="3"/>
  <c r="O572" i="3"/>
  <c r="O504" i="3"/>
  <c r="O234" i="3"/>
  <c r="O711" i="3"/>
  <c r="O471" i="3"/>
  <c r="O514" i="3"/>
  <c r="O452" i="3"/>
  <c r="O94" i="3"/>
  <c r="O546" i="3"/>
  <c r="O417" i="3"/>
  <c r="O436" i="3"/>
  <c r="O198" i="3"/>
  <c r="O340" i="3"/>
  <c r="O345" i="3"/>
  <c r="O323" i="3"/>
  <c r="O186" i="3"/>
  <c r="O305" i="3"/>
  <c r="O129" i="3"/>
  <c r="O308" i="3"/>
  <c r="O123" i="3"/>
  <c r="O121" i="3"/>
  <c r="O235" i="3"/>
  <c r="O184" i="3"/>
  <c r="O103" i="3"/>
  <c r="O248" i="3"/>
  <c r="O259" i="3"/>
  <c r="O263" i="3"/>
  <c r="O97" i="3"/>
  <c r="O246" i="3"/>
  <c r="O289" i="3"/>
  <c r="O57" i="3"/>
  <c r="O221" i="3"/>
  <c r="O114" i="3"/>
  <c r="O59" i="3"/>
  <c r="O61" i="3"/>
  <c r="O151" i="3"/>
  <c r="O87" i="3"/>
  <c r="O69" i="3"/>
  <c r="O183" i="3"/>
  <c r="O72" i="3"/>
  <c r="O27" i="3"/>
  <c r="O22" i="3"/>
  <c r="O35" i="3"/>
  <c r="O44" i="3"/>
  <c r="O10" i="3"/>
  <c r="O5" i="3"/>
  <c r="O741" i="3"/>
  <c r="O311" i="3"/>
  <c r="O800" i="3"/>
  <c r="O766" i="3"/>
  <c r="O399" i="3"/>
  <c r="O579" i="3"/>
  <c r="O727" i="3"/>
  <c r="O831" i="3"/>
  <c r="O812" i="3"/>
  <c r="O558" i="3"/>
  <c r="O841" i="3"/>
  <c r="O794" i="3"/>
  <c r="O369" i="3"/>
  <c r="O552" i="3"/>
  <c r="O621" i="3"/>
  <c r="O377" i="3"/>
  <c r="O408" i="3"/>
  <c r="O379" i="3"/>
  <c r="O381" i="3"/>
  <c r="O328" i="3"/>
  <c r="O418" i="3"/>
  <c r="O407" i="3"/>
  <c r="O298" i="3"/>
  <c r="O584" i="3"/>
  <c r="O463" i="3"/>
  <c r="O509" i="3"/>
  <c r="O497" i="3"/>
  <c r="O583" i="3"/>
  <c r="O213" i="3"/>
  <c r="O526" i="3"/>
  <c r="O324" i="3"/>
  <c r="O499" i="3"/>
  <c r="O276" i="3"/>
  <c r="O555" i="3"/>
  <c r="O176" i="3"/>
  <c r="O669" i="3"/>
  <c r="O512" i="3"/>
  <c r="O362" i="3"/>
  <c r="O550" i="3"/>
  <c r="O449" i="3"/>
  <c r="O405" i="3"/>
  <c r="O413" i="3"/>
  <c r="O543" i="3"/>
  <c r="O685" i="3"/>
  <c r="O422" i="3"/>
  <c r="O135" i="3"/>
  <c r="O343" i="3"/>
  <c r="O632" i="3"/>
  <c r="O301" i="3"/>
  <c r="O104" i="3"/>
  <c r="O342" i="3"/>
  <c r="O314" i="3"/>
  <c r="O207" i="3"/>
  <c r="O193" i="3"/>
  <c r="O726" i="3"/>
  <c r="O396" i="3"/>
  <c r="O189" i="3"/>
  <c r="O322" i="3"/>
  <c r="O180" i="3"/>
  <c r="O152" i="3"/>
  <c r="O88" i="3"/>
  <c r="O385" i="3"/>
  <c r="O227" i="3"/>
  <c r="O279" i="3"/>
  <c r="O21" i="3"/>
  <c r="O137" i="3"/>
  <c r="O247" i="3"/>
  <c r="O216" i="3"/>
  <c r="O90" i="3"/>
  <c r="O170" i="3"/>
  <c r="O106" i="3"/>
  <c r="O238" i="3"/>
  <c r="O133" i="3"/>
  <c r="O51" i="3"/>
  <c r="O231" i="3"/>
  <c r="O169" i="3"/>
  <c r="O130" i="3"/>
  <c r="O107" i="3"/>
  <c r="O99" i="3"/>
  <c r="O60" i="3"/>
  <c r="O83" i="3"/>
  <c r="O37" i="3"/>
  <c r="O100" i="3"/>
  <c r="O8" i="3"/>
  <c r="O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<sst xmlns="http://schemas.openxmlformats.org/spreadsheetml/2006/main" count="14594" uniqueCount="2369">
  <si>
    <t>Title</t>
  </si>
  <si>
    <t>Movie Info</t>
  </si>
  <si>
    <t>Distributor</t>
  </si>
  <si>
    <t>Release Date</t>
  </si>
  <si>
    <t>Domestic Sales (in $)</t>
  </si>
  <si>
    <t>International Sales (in $)</t>
  </si>
  <si>
    <t>World Sales (in $)</t>
  </si>
  <si>
    <t>Genre</t>
  </si>
  <si>
    <t>Movie 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</si>
  <si>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</si>
  <si>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</si>
  <si>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</si>
  <si>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</si>
  <si>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</si>
  <si>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</si>
  <si>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</si>
  <si>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</si>
  <si>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</si>
  <si>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</si>
  <si>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</si>
  <si>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</si>
  <si>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</si>
  <si>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</si>
  <si>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</si>
  <si>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</si>
  <si>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Black Panther (2018)</t>
  </si>
  <si>
    <t>T'Challa, heir to the hidden but advanced kingdom of Wakanda, must step forward to lead his people into a new future and must confront a challenger from his country's past.</t>
  </si>
  <si>
    <t>NA</t>
  </si>
  <si>
    <t>2 hr 14 min</t>
  </si>
  <si>
    <t>Avengers: Infinity War (2018)</t>
  </si>
  <si>
    <t>The Avengers and their allies must be willing to sacrifice all in an attempt to defeat the powerful Thanos before his blitz of devastation and ruin puts an end to the universe.</t>
  </si>
  <si>
    <t>2 hr 29 min</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</si>
  <si>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</si>
  <si>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</si>
  <si>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</si>
  <si>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</si>
  <si>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Titanic (1997)</t>
  </si>
  <si>
    <t>A seventeen-year-old aristocrat falls in love with a kind but poor artist aboard the luxurious, ill-fated R.M.S. Titanic.</t>
  </si>
  <si>
    <t>Paramount Pictures</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</si>
  <si>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</si>
  <si>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</si>
  <si>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</si>
  <si>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</si>
  <si>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</si>
  <si>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2 hr 4 min</t>
  </si>
  <si>
    <t>The Avengers (2012)</t>
  </si>
  <si>
    <t>Earth's mightiest heroes must come together and learn to fight as a team if they are going to stop the mischievous Loki and his alien army from enslaving humanity.</t>
  </si>
  <si>
    <t>2 hr 23 min</t>
  </si>
  <si>
    <t>Star Wars: Episode VIII - The Last Jedi (2017)</t>
  </si>
  <si>
    <t>The Star Wars saga continues as new heroes and galactic legends go on an epic adventure, unlocking mysteries of the Force and shocking revelations of the past.</t>
  </si>
  <si>
    <t>2 hr 32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</si>
  <si>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</si>
  <si>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</si>
  <si>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</si>
  <si>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1 hr 58 min</t>
  </si>
  <si>
    <t>The Lion King (2019)</t>
  </si>
  <si>
    <t>After the murder of his father, a young lion prince flees his kingdom only to learn the true meaning of responsibility and bravery.</t>
  </si>
  <si>
    <t>['Adventure', 'Animation', 'Drama', 'Family', 'Musical']</t>
  </si>
  <si>
    <t>PG</t>
  </si>
  <si>
    <t>The Dark Knight (2008)</t>
  </si>
  <si>
    <t>When the menace known as the Joker wreaks havoc and chaos on the people of Gotham, Batman must accept one of the greatest psychological and physical tests of his ability to fight injustice.</t>
  </si>
  <si>
    <t>Warner Bros.</t>
  </si>
  <si>
    <t>['Action', 'Crime', 'Drama', 'Thriller']</t>
  </si>
  <si>
    <t>Rogue One: A Star Wars Story (2016)</t>
  </si>
  <si>
    <t>In a time of conflict, a group of unlikely heroes band together on a mission to steal the plans to the Death Star, the Empire's ultimate weapon of destruction.</t>
  </si>
  <si>
    <t>2 hr 13 min</t>
  </si>
  <si>
    <t>Star Wars: Episode IX - The Rise of Skywalker (2019)</t>
  </si>
  <si>
    <t>In the riveting conclusion of the landmark Skywalker saga, new legends will be born-and the final battle for freedom is yet to come.</t>
  </si>
  <si>
    <t>2 hr 21 min</t>
  </si>
  <si>
    <t>Beauty and the Beast (2017)</t>
  </si>
  <si>
    <t>A selfish Prince is cursed to become a monster for the rest of his life, unless he learns to fall in love with a beautiful young woman he keeps prisoner.</t>
  </si>
  <si>
    <t>['Adventure', 'Family', 'Fantasy', 'Musical', 'Romance']</t>
  </si>
  <si>
    <t>2 hr 9 min</t>
  </si>
  <si>
    <t>Finding Dory (2016)</t>
  </si>
  <si>
    <t>Friendly but forgetful blue tang Dory begins a search for her long-lost parents, and everyone learns a few things about the real meaning of family along the way.</t>
  </si>
  <si>
    <t>['Adventure', 'Animation', 'Comedy', 'Family']</t>
  </si>
  <si>
    <t>1 hr 37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</si>
  <si>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</si>
  <si>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</si>
  <si>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</si>
  <si>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</si>
  <si>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</si>
  <si>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</si>
  <si>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</si>
  <si>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</si>
  <si>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</si>
  <si>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</si>
  <si>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</si>
  <si>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</si>
  <si>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The Dark Knight Rises (2012)</t>
  </si>
  <si>
    <t>Eight years after the Joker's reign of anarchy, Batman, with the help of the enigmatic Catwoman, is forced from his exile to save Gotham City from the brutal guerrilla terrorist Bane.</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</si>
  <si>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</si>
  <si>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</si>
  <si>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</si>
  <si>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</si>
  <si>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</si>
  <si>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</si>
  <si>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</si>
  <si>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E.T. the Extra-Terrestrial (1982)</t>
  </si>
  <si>
    <t>A troubled child summons the courage to help a friendly alien escape Earth and return to his home world.</t>
  </si>
  <si>
    <t>['Adventure', 'Family', 'Sci-Fi']</t>
  </si>
  <si>
    <t>1 hr 55 min</t>
  </si>
  <si>
    <t>Toy Story 4 (2019)</t>
  </si>
  <si>
    <t>When a new toy called "Forky" joins Woody and the gang, a road trip alongside old and new friends reveals how big the world can be for a toy.</t>
  </si>
  <si>
    <t>['Adventure', 'Animation', 'Comedy', 'Family', 'Fantasy']</t>
  </si>
  <si>
    <t>1 hr 40 min</t>
  </si>
  <si>
    <t>G</t>
  </si>
  <si>
    <t>Captain Marvel (2019)</t>
  </si>
  <si>
    <t>Carol Danvers becomes one of the universe's most powerful heroes when Earth is caught in the middle of a galactic war between two alien races.</t>
  </si>
  <si>
    <t>2 hr 3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</si>
  <si>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</si>
  <si>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</si>
  <si>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</si>
  <si>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</si>
  <si>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</si>
  <si>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</si>
  <si>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</si>
  <si>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</si>
  <si>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</si>
  <si>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</si>
  <si>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</si>
  <si>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</si>
  <si>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Jurassic World: Fallen Kingdom (2018)</t>
  </si>
  <si>
    <t>When the island's dormant volcano begins roaring to life, Owen and Claire mount a campaign to rescue the remaining dinosaurs from this extinction-level event.</t>
  </si>
  <si>
    <t>2 hr 8 min</t>
  </si>
  <si>
    <t>Toy Story 3 (2010)</t>
  </si>
  <si>
    <t>The toys are mistakenly delivered to a day-care center instead of the attic right before Andy leaves for college, and it's up to Woody to convince the other toys that they weren't abandoned and to return home.</t>
  </si>
  <si>
    <t>Wonder Woman (2017)</t>
  </si>
  <si>
    <t>When a pilot crashes and tells of conflict in the outside world, Diana, an Amazonian warrior in training, leaves home to fight a war, discovering her full powers and true destiny.</t>
  </si>
  <si>
    <t>['Action', 'Adventure', 'Fantasy', 'Sci-Fi', 'War']</t>
  </si>
  <si>
    <t>Iron Man 3 (2013)</t>
  </si>
  <si>
    <t>When Tony Stark's world is torn apart by a formidable terrorist called the Mandarin, he starts an odyssey of rebuilding and retribution.</t>
  </si>
  <si>
    <t>2 hr 10 min</t>
  </si>
  <si>
    <t>Captain America: Civil War (2016)</t>
  </si>
  <si>
    <t>Political involvement in the Avengers' affairs causes a rift between Captain America and Iron Man.</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</si>
  <si>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</si>
  <si>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</si>
  <si>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</si>
  <si>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</si>
  <si>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</si>
  <si>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</si>
  <si>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</si>
  <si>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Jumanji: Welcome to the Jungle (2017)</t>
  </si>
  <si>
    <t>Four teenagers are sucked into a magical video game, and the only way they can escape is to work together to finish the game.</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</si>
  <si>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</si>
  <si>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</si>
  <si>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</si>
  <si>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</si>
  <si>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</si>
  <si>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</si>
  <si>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</si>
  <si>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</si>
  <si>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</si>
  <si>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</si>
  <si>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</si>
  <si>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Spider-Man: Far from Home (2019)</t>
  </si>
  <si>
    <t>Following the events of Avengers: Endgame, Spider-Man must step up to take on new threats in a world that has changed forever.</t>
  </si>
  <si>
    <t>Guardians of the Galaxy Vol. 2 (2017)</t>
  </si>
  <si>
    <t>The Guardians struggle to keep together as a team while dealing with their personal family issues, notably Star-Lord's encounter with his father the ambitious celestial being Ego.</t>
  </si>
  <si>
    <t>['Action', 'Adventure', 'Comedy', 'Sci-Fi']</t>
  </si>
  <si>
    <t>Harry Potter and the Deathly Hallows: Part 2 (2011)</t>
  </si>
  <si>
    <t>Harry, Ron, and Hermione search for Voldemort's remaining Horcruxes in their effort to destroy the Dark Lord as the final battle rages on at Hogwarts.</t>
  </si>
  <si>
    <t>['Adventure', 'Fantasy', 'Mystery']</t>
  </si>
  <si>
    <t>Finding Nemo (2003)</t>
  </si>
  <si>
    <t>After his son is captured in the Great Barrier Reef and taken to Sydney, a timid clownfish sets out on a journey to bring him home.</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</si>
  <si>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</si>
  <si>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</si>
  <si>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</si>
  <si>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</si>
  <si>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</si>
  <si>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</si>
  <si>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</si>
  <si>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</si>
  <si>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2 (2004)</t>
  </si>
  <si>
    <t>Peter Parker is beset with troubles in his failing personal life as he battles a brilliant scientist named Doctor Otto Octavius.</t>
  </si>
  <si>
    <t>The Passion of the Christ (2004)</t>
  </si>
  <si>
    <t>Depicts the final twelve hours in the life of Jesus of Nazareth, on the day of his crucifixion in Jerusalem.</t>
  </si>
  <si>
    <t>Newmarket Films</t>
  </si>
  <si>
    <t>['Drama']</t>
  </si>
  <si>
    <t>R</t>
  </si>
  <si>
    <t>The Secret Life of Pets (2016)</t>
  </si>
  <si>
    <t>The quiet life of a terrier named Max is upended when his owner takes in Duke, a stray whom Max instantly dislikes.</t>
  </si>
  <si>
    <t>1 hr 27 min</t>
  </si>
  <si>
    <t>Despicable Me 2 (2013)</t>
  </si>
  <si>
    <t>When Gru, the world's most super-bad turned super-dad has been recruited by a team of officials to stop lethal muscle and a host of Gru's own, He has to fight back with new gadgetry, cars, and more minion madness.</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</si>
  <si>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</si>
  <si>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</si>
  <si>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</si>
  <si>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</si>
  <si>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</si>
  <si>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</si>
  <si>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Deadpool (2016)</t>
  </si>
  <si>
    <t>A wisecracking mercenary gets experimented on and becomes immortal but ugly, and sets out to track down the man who ruined his looks.</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</si>
  <si>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</si>
  <si>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</si>
  <si>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</si>
  <si>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</si>
  <si>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</si>
  <si>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</si>
  <si>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</si>
  <si>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['Adventure', 'Comedy', 'Family', 'Fantasy', 'Musical', 'Romance']</t>
  </si>
  <si>
    <t>Furious 7 (2015)</t>
  </si>
  <si>
    <t>Deckard Shaw seeks revenge against Dominic Toretto and his family for his comatose brother.</t>
  </si>
  <si>
    <t>['Action', 'Thriller']</t>
  </si>
  <si>
    <t>2 hr 17 min</t>
  </si>
  <si>
    <t>Transformers: Dark of the Moon (2011)</t>
  </si>
  <si>
    <t>The Autobots learn of a Cybertronian spacecraft hidden on the moon, and race against the Decepticons to reach it and to learn its secrets.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</si>
  <si>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</si>
  <si>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</si>
  <si>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</si>
  <si>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</si>
  <si>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The Lord of the Rings: The Two Towers (2002)</t>
  </si>
  <si>
    <t>While Frodo and Sam edge closer to Mordor with the help of the shifty Gollum, the divided fellowship makes a stand against Sauron's new ally, Saruman, and his hordes of Isengard.</t>
  </si>
  <si>
    <t>2 hr 59 min</t>
  </si>
  <si>
    <t>Zootopia (2016)</t>
  </si>
  <si>
    <t>In a city of anthropomorphic animals, a rookie bunny cop and a cynical con artist fox must work together to uncover a conspiracy.</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</si>
  <si>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</si>
  <si>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</si>
  <si>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</si>
  <si>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Spider-Man 3 (2007)</t>
  </si>
  <si>
    <t>A strange black entity from another world bonds with Peter Parker and causes inner turmoil as he contends with new villains, temptations, and revenge.</t>
  </si>
  <si>
    <t>2 hr 19 min</t>
  </si>
  <si>
    <t>Minions (2015)</t>
  </si>
  <si>
    <t>Minions Stuart, Kevin, and Bob are recruited by Scarlet Overkill, a supervillain who, alongside her inventor husband Herb, hatches a plot to take over the world.</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</si>
  <si>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</si>
  <si>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</si>
  <si>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</si>
  <si>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</si>
  <si>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</si>
  <si>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Aquaman (2018)</t>
  </si>
  <si>
    <t>Arthur Curry, the human-born heir to the underwater kingdom of Atlantis, goes on a quest to prevent a war between the worlds of ocean and land.</t>
  </si>
  <si>
    <t>Spider-Man: Homecoming (2017)</t>
  </si>
  <si>
    <t>Peter Parker balances his life as an ordinary high school student in Queens with his superhero alter-ego Spider-Man, and finds himself on the trail of a new menace prowling the skies of New York City.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</si>
  <si>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</si>
  <si>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</si>
  <si>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</si>
  <si>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Guardians of the Galaxy (2014)</t>
  </si>
  <si>
    <t>A group of intergalactic criminals must pull together to stop a fanatical warrior with plans to purge the universe.</t>
  </si>
  <si>
    <t>Forrest Gump (1994)</t>
  </si>
  <si>
    <t>The presidencies of Kennedy and Johnson, the Vietnam War, the Watergate scandal and other historical events unfold from the perspective of an Alabama man with an IQ of 75, whose only desire is to be reunited with his childhood sweetheart.</t>
  </si>
  <si>
    <t>Batman v Superman: Dawn of Justice (2016)</t>
  </si>
  <si>
    <t>Fearing that the actions of Superman are left unchecked, Batman takes on the Man of Steel, while the world wrestles with what kind of a hero it really needs.</t>
  </si>
  <si>
    <t>It (2017)</t>
  </si>
  <si>
    <t>In the summer of 1989, a group of bullied kids band together to destroy a shape-shifting monster, which disguises itself as a clown and preys on the children of Derry, their small Maine town.</t>
  </si>
  <si>
    <t>['Horror']</t>
  </si>
  <si>
    <t>2 hr 15 min</t>
  </si>
  <si>
    <t>Suicide Squad (2016)</t>
  </si>
  <si>
    <t>A secret government agency recruits some of the most dangerous incarcerated super-villains to form a defensive task force. Their first mission: save the world from the apocalypse.</t>
  </si>
  <si>
    <t>Deadpool 2 (2018)</t>
  </si>
  <si>
    <t>Foul-mouthed mutant mercenary Wade Wilson (a.k.a. Deadpool) assembles a team of fellow mutant rogues to protect a young boy with supernatural abilities from the brutal, time-traveling cyborg Cable.</t>
  </si>
  <si>
    <t>Shrek the Third (2007)</t>
  </si>
  <si>
    <t>Reluctantly designated as the heir to the land of Far, Far Away, Shrek hatches a plan to install the rebellious Artie as the new king while Princess Fiona tries to fend off a coup d'Ã©tat by the jilted Prince Charming.</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</si>
  <si>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</si>
  <si>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</si>
  <si>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Transformers (2007)</t>
  </si>
  <si>
    <t>An ancient struggle between two Cybertronian races, the heroic Autobots and the evil Decepticons, comes to Earth, with a clue to the ultimate power held by a teenager.</t>
  </si>
  <si>
    <t>2 hr 24 min</t>
  </si>
  <si>
    <t>Iron Man (2008)</t>
  </si>
  <si>
    <t>After being held captive in an Afghan cave, billionaire engineer Tony Stark creates a unique weaponized suit of armor to fight evil.</t>
  </si>
  <si>
    <t>2 hr 6 min</t>
  </si>
  <si>
    <t>Harry Potter and the Sorcerer's Stone (2001)</t>
  </si>
  <si>
    <t>An orphaned boy enrolls in a school of wizardry, where he learns the truth about himself, his family and the terrible evil that haunts the magical world.</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</si>
  <si>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</si>
  <si>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</si>
  <si>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</si>
  <si>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</si>
  <si>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The Lord of the Rings: The Fellowship of the Ring (2001)</t>
  </si>
  <si>
    <t>A meek Hobbit from the Shire and eight companions set out on a journey to destroy the powerful One Ring and save Middle-earth from the Dark Lord Sauron.</t>
  </si>
  <si>
    <t>2 hr 58 min</t>
  </si>
  <si>
    <t>Thor: Ragnarok (2017)</t>
  </si>
  <si>
    <t>Imprisoned on the planet Sakaar, Thor must race against time to return to Asgard and stop RagnarÃ¶k, the destruction of his world, at the hands of the powerful and ruthless villain Hela.</t>
  </si>
  <si>
    <t>['Action', 'Adventure', 'Comedy', 'Fantasy', 'Sci-Fi']</t>
  </si>
  <si>
    <t>Iron Man 2 (2010)</t>
  </si>
  <si>
    <t>With the world now aware of his identity as Iron Man, Tony Stark must contend with both his declining health and a vengeful mad man with ties to his father's legacy.</t>
  </si>
  <si>
    <t>Star Wars: Episode II - Attack of the Clones (2002)</t>
  </si>
  <si>
    <t>Ten years after initially meeting, Anakin Skywalker shares a forbidden romance with PadmÃ© Amidala, while Obi-Wan Kenobi investigates an assassination attempt on the senator and discovers a secret clone army crafted for the Jedi.</t>
  </si>
  <si>
    <t>Pirates of the Caribbean: At World's End (2007)</t>
  </si>
  <si>
    <t>Captain Barbossa, Will Turner and Elizabeth Swann must sail off the edge of the map, navigate treachery and betrayal, find Jack Sparrow, and make their final alliances for one last decisive battle.</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</si>
  <si>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</si>
  <si>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</si>
  <si>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</si>
  <si>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2 hr 11 min</t>
  </si>
  <si>
    <t>Independence Day (1996)</t>
  </si>
  <si>
    <t>The aliens are coming and their goal is to invade and destroy Earth. Fighting superior technology, mankind's best weapon is the will to survive.</t>
  </si>
  <si>
    <t>2 hr 25 min</t>
  </si>
  <si>
    <t>Pirates of the Caribbean: The Curse of the Black Pearl (2003)</t>
  </si>
  <si>
    <t>Blacksmith Will Turner teams up with eccentric pirate "Captain" Jack Sparrow to save his love, the governor's daughter, from Jack's former pirate allies, who are now undead.</t>
  </si>
  <si>
    <t>Skyfall (2012)</t>
  </si>
  <si>
    <t>James Bond's loyalty to M is tested when her past comes back to haunt her. When MI6 comes under attack, 007 must track down and destroy the threat, no matter how personal the cost.</t>
  </si>
  <si>
    <t>['Action', 'Adventure', 'Thriller']</t>
  </si>
  <si>
    <t>The Hobbit: An Unexpected Journey (2012)</t>
  </si>
  <si>
    <t>A reluctant Hobbit, Bilbo Baggins, sets out to the Lonely Mountain with a spirited group of dwarves to reclaim their mountain home, and the gold within it from the dragon Smaug.</t>
  </si>
  <si>
    <t>['Adventure', 'Fantasy']</t>
  </si>
  <si>
    <t>Harry Potter and the Half-Blood Prince (2009)</t>
  </si>
  <si>
    <t>As Harry Potter begins his sixth year at Hogwarts, he discovers an old book marked as "the property of the Half-Blood Prince" and begins to learn more about Lord Voldemort's dark past.</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</si>
  <si>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</si>
  <si>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</si>
  <si>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</si>
  <si>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</si>
  <si>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</si>
  <si>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</si>
  <si>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</si>
  <si>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</si>
  <si>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</si>
  <si>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</si>
  <si>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</si>
  <si>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The Sixth Sense (1999)</t>
  </si>
  <si>
    <t>A frightened, withdrawn Philadelphia boy who communicates with spirits seeks the help of a disheartened child psychologist.</t>
  </si>
  <si>
    <t>['Drama', 'Mystery', 'Thriller']</t>
  </si>
  <si>
    <t>1 hr 47 min</t>
  </si>
  <si>
    <t>Up (2009)</t>
  </si>
  <si>
    <t>78-year-old Carl Fredricksen travels to Paradise Falls in his house equipped with balloons, inadvertently taking a young stowaway.</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</si>
  <si>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</si>
  <si>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</si>
  <si>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</si>
  <si>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</si>
  <si>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Inception (2010)</t>
  </si>
  <si>
    <t>A thief who steals corporate secrets through the use of dream-sharing technology is given the inverse task of planting an idea into the mind of a C.E.O., but his tragic past may doom the project and his team to disaster.</t>
  </si>
  <si>
    <t>Harry Potter and the Order of the Phoenix (2007)</t>
  </si>
  <si>
    <t>With their warning about Lord Voldemort's return scoffed at, Harry and Dumbledore are targeted by the Wizard authorities as an authoritarian bureaucrat slowly seizes power at Hogwarts.</t>
  </si>
  <si>
    <t>The Twilight Saga: Breaking Dawn - Part 2 (2012)</t>
  </si>
  <si>
    <t>After the birth of Renesmee/Nessie, the Cullens gather other vampire clans in order to protect the child from a false allegation that puts the family in front of the Volturi.</t>
  </si>
  <si>
    <t>The Chronicles of Narnia: The Lion, the Witch and the Wardrobe (2005)</t>
  </si>
  <si>
    <t>Four kids travel through a wardrobe to the land of Narnia and learn of their destiny to free it with the guidance of a mystical lion.</t>
  </si>
  <si>
    <t>Man of Steel (2013)</t>
  </si>
  <si>
    <t>An alien child is evacuated from his dying world and sent to Earth to live among humans. His peace is threatened, when other survivors of his home planet invade Earth.</t>
  </si>
  <si>
    <t>Monsters, Inc. (2001)</t>
  </si>
  <si>
    <t>In order to power the city, monsters have to scare children so that they scream. However, the children are toxic to the monsters, and after a child gets through, two monsters realize things may not be what they think.</t>
  </si>
  <si>
    <t>1 hr 32 min</t>
  </si>
  <si>
    <t>Harry Potter and the Goblet of Fire (2005)</t>
  </si>
  <si>
    <t>Harry Potter finds himself competing in a hazardous tournament between rival schools of magic, but he is distracted by recurring nightmares.</t>
  </si>
  <si>
    <t>2 hr 37 min</t>
  </si>
  <si>
    <t>Home Alone (1990)</t>
  </si>
  <si>
    <t>An eight-year-old troublemaker must protect his house from a pair of burglars when he is accidentally left home alone by his family during Christmas vacation.</t>
  </si>
  <si>
    <t>['Comedy', 'Family']</t>
  </si>
  <si>
    <t>The Hunger Games: Mockingjay - Part 2 (2015)</t>
  </si>
  <si>
    <t>Katniss and a team of rebels from District 13 prepare for the final battle that will decide the fate of Panem.</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</si>
  <si>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</si>
  <si>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</si>
  <si>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</si>
  <si>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The Twilight Saga: Breaking Dawn - Part 1 (2011)</t>
  </si>
  <si>
    <t>The Quileutes close in on expecting parents Edward and Bella, whose unborn child poses a threat to the Wolf Pack and the towns people of Forks.</t>
  </si>
  <si>
    <t>['Adventure', 'Drama', 'Fantasy', 'Romance', 'Thriller']</t>
  </si>
  <si>
    <t>1 hr 57 min</t>
  </si>
  <si>
    <t>Meet the Fockers (2004)</t>
  </si>
  <si>
    <t>All hell breaks loose when the Byrnes family meets the Focker family for the first time.</t>
  </si>
  <si>
    <t>['Comedy', 'Romance']</t>
  </si>
  <si>
    <t>The Hangover (2009)</t>
  </si>
  <si>
    <t>Three buddies wake up from a bachelor party in Las Vegas, with no memory of the previous night and the bachelor missing. They make their way around the city in order to find their friend before his wedding.</t>
  </si>
  <si>
    <t>['Comedy']</t>
  </si>
  <si>
    <t>Gravity (2013)</t>
  </si>
  <si>
    <t>Two astronauts work together to survive after an accident leaves them stranded in space.</t>
  </si>
  <si>
    <t>['Action', 'Drama', 'Sci-Fi', 'Thriller']</t>
  </si>
  <si>
    <t>The Grinch (2018)</t>
  </si>
  <si>
    <t>A grumpy Grinch plots to ruin Christmas for the village of Whoville.</t>
  </si>
  <si>
    <t>1 hr 25 min</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</si>
  <si>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</si>
  <si>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</si>
  <si>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</si>
  <si>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</si>
  <si>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</si>
  <si>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1 hr 44 min</t>
  </si>
  <si>
    <t>Shrek (2001)</t>
  </si>
  <si>
    <t>A mean lord exiles fairytale creatures to the swamp of a grumpy ogre, who must go on a quest and rescue a princess for the lord in order to get his land back.</t>
  </si>
  <si>
    <t>1 hr 30 min</t>
  </si>
  <si>
    <t>Despicable Me 3 (2017)</t>
  </si>
  <si>
    <t>Gru meets his long-lost, charming, cheerful, and more successful twin brother Dru, who wants to team up with him for one last criminal heist.</t>
  </si>
  <si>
    <t>1 hr 29 min</t>
  </si>
  <si>
    <t>Harry Potter and the Chamber of Secrets (2002)</t>
  </si>
  <si>
    <t>An ancient prophecy seems to be coming true when a mysterious presence begins stalking the corridors of a school of magic and leaving its victims paralyzed.</t>
  </si>
  <si>
    <t>2 hr 41 min</t>
  </si>
  <si>
    <t>The Amazing Spider-Man (2012)</t>
  </si>
  <si>
    <t>After Peter Parker is bitten by a genetically altered spider, he gains newfound, spider-like powers and ventures out to save the city from the machinations of a mysterious reptilian foe.</t>
  </si>
  <si>
    <t>The Incredibles (2004)</t>
  </si>
  <si>
    <t>A family of undercover superheroes, while trying to live the quiet suburban life, are forced into action to save the world.</t>
  </si>
  <si>
    <t>['Action', 'Adventure', 'Animation', 'Family']</t>
  </si>
  <si>
    <t>Jaws (1975)</t>
  </si>
  <si>
    <t>When a killer shark unleashes chaos on a beach community off Long Island, it's up to a local sheriff, a marine biologist, and an old seafarer to hunt the beast down.</t>
  </si>
  <si>
    <t>['Adventure', 'Thriller']</t>
  </si>
  <si>
    <t>How the Grinch Stole Christmas (2000)</t>
  </si>
  <si>
    <t>On the outskirts of Whoville lives a green, revenge-seeking Grinch who plans to ruin Christmas for all of the citizens of the town.</t>
  </si>
  <si>
    <t>['Comedy', 'Family', 'Fantasy']</t>
  </si>
  <si>
    <t>Captain America: The Winter Soldier (2014)</t>
  </si>
  <si>
    <t>As Steve Rogers struggles to embrace his role in the modern world, he teams up with a fellow Avenger and S.H.I.E.L.D agent, Black Widow, to battle a new threat from history: an assassin known as the Winter Soldier.</t>
  </si>
  <si>
    <t>The Hobbit: The Desolation of Smaug (2013)</t>
  </si>
  <si>
    <t>The dwarves, along with Bilbo Baggins and Gandalf the Grey, continue their quest to reclaim Erebor, their homeland, from Smaug. Bilbo Baggins is in possession of a mysterious and magical ring.</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</si>
  <si>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</si>
  <si>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</si>
  <si>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</si>
  <si>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</si>
  <si>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</si>
  <si>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I Am Legend (2007)</t>
  </si>
  <si>
    <t>Years after a plague kills most of humanity and transforms the rest into monsters, the sole survivor in New York City struggles valiantly to find a cure.</t>
  </si>
  <si>
    <t>1 hr 41 min</t>
  </si>
  <si>
    <t>The Blind Side (2009)</t>
  </si>
  <si>
    <t>The story of Michael Oher, a homeless and traumatized boy who became an All-American football player and first-round NFL draft pick with the help of a caring woman and her family.</t>
  </si>
  <si>
    <t>['Biography', 'Drama', 'Sport']</t>
  </si>
  <si>
    <t>The Hobbit: The Battle of the Five Armies (2014)</t>
  </si>
  <si>
    <t>Bilbo and company are forced to engage in a war against an array of combatants and keep the Lonely Mountain from falling into the hands of a rising darkness.</t>
  </si>
  <si>
    <t>The Hangover Part II (2011)</t>
  </si>
  <si>
    <t>Two years after the bachelor party in Las Vegas, Phil, Stu, Alan, and Doug jet to Thailand for Stu's wedding. Stu's plan for a subdued pre-wedding brunch, however, goes seriously awry.</t>
  </si>
  <si>
    <t>Despicable Me (2010)</t>
  </si>
  <si>
    <t>When a criminal mastermind uses a trio of orphan girls as pawns for a grand scheme, he finds their love is profoundly changing him for the better.</t>
  </si>
  <si>
    <t>Batman (1989)</t>
  </si>
  <si>
    <t>The Dark Knight of Gotham City begins his war on crime with his first major enemy being Jack Napier, a criminal who becomes the clownishly homicidal Joker.</t>
  </si>
  <si>
    <t>Night at the Museum (2006)</t>
  </si>
  <si>
    <t>A newly recruited night security guard at the Museum of Natural History discovers that an ancient curse causes the animals and exhibits on display to come to life and wreak havoc.</t>
  </si>
  <si>
    <t>['Adventure', 'Comedy', 'Family', 'Fantasy']</t>
  </si>
  <si>
    <t>Men in Black (1997)</t>
  </si>
  <si>
    <t>A police officer joins a secret organization that polices and monitors extraterrestrial interactions on Earth.</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</si>
  <si>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</si>
  <si>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</si>
  <si>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Moana (2016)</t>
  </si>
  <si>
    <t>In Ancient Polynesia, when a terrible curse incurred by the Demigod Maui reaches Moana's island, she answers the Ocean's call to seek out the Demigod to set things right.</t>
  </si>
  <si>
    <t>Indiana Jones and the Raiders of the Lost Ark (1981)</t>
  </si>
  <si>
    <t>In 1936, archaeologist and adventurer Indiana Jones is hired by the U.S. government to find the Ark of the Covenant before Adolf Hitler's Nazis can obtain its awesome powers.</t>
  </si>
  <si>
    <t>Toy Story 2 (1999)</t>
  </si>
  <si>
    <t>When Woody is stolen by a toy collector, Buzz and his friends set out on a rescue mission to save Woody before he becomes a museum toy property with his roundup gang Jessie, Prospector, and Bullseye.</t>
  </si>
  <si>
    <t>Transformers: Age of Extinction (2014)</t>
  </si>
  <si>
    <t>When humanity allies with a bounty hunter in pursuit of Optimus Prime, the Autobots turn to a mechanic and his family for help.</t>
  </si>
  <si>
    <t>2 hr 45 min</t>
  </si>
  <si>
    <t>Cars (2006)</t>
  </si>
  <si>
    <t>A hot-shot race-car named Lightning McQueen gets waylaid in Radiator Springs, where he finds the true meaning of friendship and family.</t>
  </si>
  <si>
    <t>['Adventure', 'Animation', 'Comedy', 'Family', 'Sport']</t>
  </si>
  <si>
    <t>Ghostbusters (1984)</t>
  </si>
  <si>
    <t>Three parapsychologists forced out of their university funding set up shop as a unique ghost removal service in New York City, attracting frightened yet skeptical customers.</t>
  </si>
  <si>
    <t>Columbia Pictures</t>
  </si>
  <si>
    <t>['Action', 'Comedy', 'Fantasy', 'Sci-Fi']</t>
  </si>
  <si>
    <t>1 hr 45 min</t>
  </si>
  <si>
    <t>Bruce Almighty (2003)</t>
  </si>
  <si>
    <t>A guy who complains about God too often is given almighty powers to teach him how difficult it is to run the world.</t>
  </si>
  <si>
    <t>['Comedy', 'Fantasy']</t>
  </si>
  <si>
    <t>Twister (1996)</t>
  </si>
  <si>
    <t>Bill and Jo Harding, advanced storm chasers on the brink of divorce, must join together to create an advanced weather alert system by putting themselves in the cross-hairs of extremely violent tornadoes.</t>
  </si>
  <si>
    <t>1 hr 53 min</t>
  </si>
  <si>
    <t>My Big Fat Greek Wedding (2002)</t>
  </si>
  <si>
    <t>A young Greek woman falls in love with a non-Greek and struggles to get her family to accept him while she comes to terms with her heritage and cultural identity.</t>
  </si>
  <si>
    <t>IFC Films</t>
  </si>
  <si>
    <t>['Comedy', 'Drama', 'Romance']</t>
  </si>
  <si>
    <t>Maleficent (2014)</t>
  </si>
  <si>
    <t>A vengeful fairy is driven to curse an infant princess, only to discover that the child may be the one person who can restore peace to their troubled land.</t>
  </si>
  <si>
    <t>['Adventure', 'Family', 'Fantasy', 'Romance']</t>
  </si>
  <si>
    <t>Pirates of the Caribbean: On Stranger Tides (2011)</t>
  </si>
  <si>
    <t>Jack Sparrow and Barbossa embark on a quest to find the elusive fountain of youth, only to discover that Blackbeard and his daughter are after it too.</t>
  </si>
  <si>
    <t>Shrek Forever After (2010)</t>
  </si>
  <si>
    <t>Rumpelstiltskin tricks a mid-life crisis burdened Shrek into allowing himself to be erased from existence and cast in a dark alternate timeline where Rumpelstiltskin rules supreme.</t>
  </si>
  <si>
    <t>Fast &amp; Furious 6 (2013)</t>
  </si>
  <si>
    <t>Hobbs has Dominic and Brian reassemble their crew to take down a team of mercenaries: Dominic unexpectedly gets sidetracked with facing his presumed deceased girlfriend, Letty.</t>
  </si>
  <si>
    <t>['Action', 'Crime', 'Thriller']</t>
  </si>
  <si>
    <t>Brave (2012)</t>
  </si>
  <si>
    <t>Determined to make her own path in life, Princess Merida defies a custom that brings chaos to her kingdom. Granted one wish, Merida must rely on her bravery and her archery skills to undo a beastly curse.</t>
  </si>
  <si>
    <t>Oz the Great and Powerful (2013)</t>
  </si>
  <si>
    <t>A small-time magician is swept away to an enchanted land and is forced into a power struggle between three witches.</t>
  </si>
  <si>
    <t>X-Men: The Last Stand (2006)</t>
  </si>
  <si>
    <t>The human government develops a cure for mutations, and Jean Gray becomes a darker uncontrollable persona called the Phoenix who allies with Magneto, causing escalation into an all-out battle for the X-Men.</t>
  </si>
  <si>
    <t>War of the Worlds (2005)</t>
  </si>
  <si>
    <t>An alien invasion threatens the future of humanity. The catastrophic nightmare is depicted through the eyes of one American family fighting for survival.</t>
  </si>
  <si>
    <t>1 hr 56 min</t>
  </si>
  <si>
    <t>Fantastic Beasts and Where to Find Them (2016)</t>
  </si>
  <si>
    <t>The adventures of writer Newt Scamander in New York's secret community of witches and wizards seventy years before Harry Potter reads his book in school.</t>
  </si>
  <si>
    <t>2 hr 12 min</t>
  </si>
  <si>
    <t>X-Men: Days of Future Past (2014)</t>
  </si>
  <si>
    <t>The X-Men send Wolverine to the past in a desperate effort to change history and prevent an event that results in doom for both humans and mutants.</t>
  </si>
  <si>
    <t>Cast Away (2000)</t>
  </si>
  <si>
    <t>A FedEx executive undergoes a physical and emotional transformation after crash landing on a deserted island.</t>
  </si>
  <si>
    <t>['Adventure', 'Drama', 'Romance']</t>
  </si>
  <si>
    <t>The Exorcist (1973)</t>
  </si>
  <si>
    <t>When a 12-year-old girl is possessed by a mysterious entity, her mother seeks the help of two priests to save her.</t>
  </si>
  <si>
    <t>Doctor Strange (2016)</t>
  </si>
  <si>
    <t>While on a journey of physical and spiritual healing, a brilliant neurosurgeon is drawn into the world of the mystic arts.</t>
  </si>
  <si>
    <t>The Lost World: Jurassic Park (1997)</t>
  </si>
  <si>
    <t>A research team is sent to the Jurassic Park Site B island to study the dinosaurs there, while an InGen team approaches with another agenda.</t>
  </si>
  <si>
    <t>Justice League (2017)</t>
  </si>
  <si>
    <t>Fueled by his restored faith in humanity and inspired by Superman's selfless act, Bruce Wayne enlists the help of his new-found ally, Diana Prince, to face an even greater enemy.</t>
  </si>
  <si>
    <t>2 hr</t>
  </si>
  <si>
    <t>Star Trek Into Darkness (2013)</t>
  </si>
  <si>
    <t>After the crew of the Enterprise find an unstoppable force of terror from within their own organization, Captain Kirk leads a manhunt to a war-zone world to capture a one-man weapon of mass destruction.</t>
  </si>
  <si>
    <t>The Martian (2015)</t>
  </si>
  <si>
    <t>An astronaut becomes stranded on Mars after his team assume him dead, and must rely on his ingenuity to find a way to signal to Earth that he is alive and can survive until a potential rescue.</t>
  </si>
  <si>
    <t>['Adventure', 'Drama', 'Sci-Fi']</t>
  </si>
  <si>
    <t>Signs (2002)</t>
  </si>
  <si>
    <t>A widowed former priest living with his children and brother on a Pennsylvania farm finds mysterious crop circles in their fields, which suggests something more frightening to come.</t>
  </si>
  <si>
    <t>['Drama', 'Mystery', 'Sci-Fi', 'Thriller']</t>
  </si>
  <si>
    <t>Hancock (2008)</t>
  </si>
  <si>
    <t>Hancock is a superhero whose ill-considered behavior regularly causes damage in the millions. He changes when the person he saves helps him improve his public image.</t>
  </si>
  <si>
    <t>['Action', 'Drama', 'Fantasy']</t>
  </si>
  <si>
    <t>The Bourne Ultimatum (2007)</t>
  </si>
  <si>
    <t>Jason Bourne dodges a ruthless C.I.A. official and his Agents from a new assassination program while searching for the origins of his life as a trained killer.</t>
  </si>
  <si>
    <t>['Action', 'Mystery', 'Thriller']</t>
  </si>
  <si>
    <t>Logan (2017)</t>
  </si>
  <si>
    <t>In a future where mutants are nearly extinct, an elderly and weary Logan leads a quiet life. But when Laura, a mutant child pursued by scientists, comes to him for help, he must get her to safety.</t>
  </si>
  <si>
    <t>Rush Hour 2 (2001)</t>
  </si>
  <si>
    <t>Carter and Lee head to Hong Kong for a vacation, but become embroiled in a counterfeit money scam.</t>
  </si>
  <si>
    <t>['Action', 'Comedy', 'Crime', 'Thriller']</t>
  </si>
  <si>
    <t>The Fate of the Furious (2017)</t>
  </si>
  <si>
    <t>When a mysterious woman seduces Dominic Toretto into the world of terrorism and a betrayal of those closest to him, the crew face trials that will test them as never before.</t>
  </si>
  <si>
    <t>Shang-Chi and the Legend of the Ten Rings (2021)</t>
  </si>
  <si>
    <t>Shang-Chi, the master of weaponry-based Kung Fu, is forced to confront his past after being drawn into the Ten Rings organization.</t>
  </si>
  <si>
    <t>WALLÂ·E (2008)</t>
  </si>
  <si>
    <t>In the distant future, a small waste-collecting robot inadvertently embarks on a space journey that will ultimately decide the fate of mankind.</t>
  </si>
  <si>
    <t>['Adventure', 'Animation', 'Family', 'Sci-Fi']</t>
  </si>
  <si>
    <t>Big Hero 6 (2014)</t>
  </si>
  <si>
    <t>A special bond develops between plus-sized inflatable robot Baymax and prodigy Hiro Hamada, who together team up with a group of friends to form a band of high-tech heroes.</t>
  </si>
  <si>
    <t>Mission: Impossible - Fallout (2018)</t>
  </si>
  <si>
    <t>Ethan Hunt and his IMF team, along with some familiar allies, race against time after a mission gone wrong.</t>
  </si>
  <si>
    <t>National Treasure: Book of Secrets (2007)</t>
  </si>
  <si>
    <t>Benjamin Gates must follow a clue left in John Wilkes Booth's diary to prove his ancestor's innocence in the assassination of Abraham Lincoln.</t>
  </si>
  <si>
    <t>['Action', 'Adventure', 'Mystery', 'Thriller']</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</si>
  <si>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</si>
  <si>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</si>
  <si>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</si>
  <si>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Mrs. Doubtfire (1993)</t>
  </si>
  <si>
    <t>After a bitter divorce, an actor disguises himself as a female housekeeper to spend time with his children held in custody by his former wife.</t>
  </si>
  <si>
    <t>['Comedy', 'Drama', 'Family']</t>
  </si>
  <si>
    <t>2 hr 5 min</t>
  </si>
  <si>
    <t>Beauty and the Beast (1991)</t>
  </si>
  <si>
    <t>A prince cursed to spend his days as a hideous monster sets out to regain his humanity by earning a young woman's love.</t>
  </si>
  <si>
    <t>['Animation', 'Family', 'Fantasy', 'Musical', 'Romance']</t>
  </si>
  <si>
    <t>1 hr 24 min</t>
  </si>
  <si>
    <t>Ted (2012)</t>
  </si>
  <si>
    <t>John Bennett, a man whose childhood wish of bringing his teddy bear to life came true, now must decide between keeping the relationship with the bear, Ted or his girlfriend, Lori.</t>
  </si>
  <si>
    <t>King Kong (2005)</t>
  </si>
  <si>
    <t>A greedy film producer assembles a team of moviemakers and sets out for the infamous Skull Island, where they find more than just cannibalistic natives.</t>
  </si>
  <si>
    <t>['Action', 'Adventure', 'Drama', 'Romance']</t>
  </si>
  <si>
    <t>3 hr 7 min</t>
  </si>
  <si>
    <t>Ghost (1990)</t>
  </si>
  <si>
    <t>After a young man is murdered, his spirit stays behind to warn his lover of impending danger, with the help of a reluctant psychic.</t>
  </si>
  <si>
    <t>['Drama', 'Fantasy', 'Romance', 'Thriller']</t>
  </si>
  <si>
    <t>How to Train Your Dragon (2010)</t>
  </si>
  <si>
    <t>A hapless young Viking who aspires to hunt dragons becomes the unlikely friend of a young dragon himself, and learns there may be more to the creatures than he assumed.</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</si>
  <si>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</si>
  <si>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</si>
  <si>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</si>
  <si>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</si>
  <si>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Aladdin (1992)</t>
  </si>
  <si>
    <t>A kindhearted street urchin and a power-hungry Grand Vizier vie for a magic lamp that has the power to make their deepest wishes come true.</t>
  </si>
  <si>
    <t>['Adventure', 'Animation', 'Comedy', 'Family', 'Fantasy', 'Musical', 'Romance']</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</si>
  <si>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</si>
  <si>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</si>
  <si>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</si>
  <si>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</si>
  <si>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['Drama', 'War']</t>
  </si>
  <si>
    <t>Bohemian Rhapsody (2018)</t>
  </si>
  <si>
    <t>The story of the legendary British rock band Queen and lead singer Freddie Mercury, leading up to their famous performance at Live Aid.</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</si>
  <si>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</si>
  <si>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</si>
  <si>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</si>
  <si>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Madagascar 3: Europe's Most Wanted (2012)</t>
  </si>
  <si>
    <t>The Madagascar animals join a struggling European circus to get back to New York, but find themselves being pursued by a psychotic animal control officer.</t>
  </si>
  <si>
    <t>Kung Fu Panda (2008)</t>
  </si>
  <si>
    <t>To everyone's surprise, including his own, Po, an overweight, clumsy panda, is chosen as protector of the Valley of Peace. His suitability will soon be tested as the valley's arch-enemy is on his way.</t>
  </si>
  <si>
    <t>Mission: Impossible II (2000)</t>
  </si>
  <si>
    <t>IMF agent Ethan Hunt is sent to Sydney to find and destroy a genetically modified disease called "Chimera".</t>
  </si>
  <si>
    <t>A Star Is Born (2018)</t>
  </si>
  <si>
    <t>A musician helps a young singer find fame as age and alcoholism send his own career into a downward spiral.</t>
  </si>
  <si>
    <t>['Drama', 'Music', 'Romance']</t>
  </si>
  <si>
    <t>X2: X-Men United (2003)</t>
  </si>
  <si>
    <t>When anti-mutant Colonel William Stryker kidnaps Professor X and attacks his school, the X-Men must ally with their archenemy Magneto to stop him.</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</si>
  <si>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</si>
  <si>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</si>
  <si>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</si>
  <si>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</si>
  <si>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</si>
  <si>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</si>
  <si>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</si>
  <si>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</si>
  <si>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</si>
  <si>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</si>
  <si>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</si>
  <si>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</si>
  <si>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['Action', 'Adventure', 'Comedy', 'Crime']</t>
  </si>
  <si>
    <t>1 hr 34 min</t>
  </si>
  <si>
    <t>Venom: Let There Be Carnage (2021)</t>
  </si>
  <si>
    <t>Eddie Brock attempts to reignite his career by interviewing serial killer Cletus Kasady, who becomes the host of the symbiote Carnage and escapes prison after a failed execution.</t>
  </si>
  <si>
    <t>It Chapter Two (2019)</t>
  </si>
  <si>
    <t>Twenty-seven years after their first encounter with the terrifying Pennywise, the Losers Club have grown up and moved away, until a devastating phone call brings them back.</t>
  </si>
  <si>
    <t>['Drama', 'Fantasy', 'Horror']</t>
  </si>
  <si>
    <t>Back to the Future (1985)</t>
  </si>
  <si>
    <t>Marty McFly, a 17-year-old high school student, is accidentally sent thirty years into the past in a time-traveling DeLorean invented by his close friend, the eccentric scientist Doc Brown.</t>
  </si>
  <si>
    <t>['Adventure', 'Comedy', 'Sci-Fi']</t>
  </si>
  <si>
    <t>300 (2006)</t>
  </si>
  <si>
    <t>King Leonidas of Sparta and a force of 300 men fight the Persians at Thermopylae in 480 B.C.</t>
  </si>
  <si>
    <t>['Action', 'Drama']</t>
  </si>
  <si>
    <t>Coco (2017)</t>
  </si>
  <si>
    <t>Aspiring musician Miguel, confronted with his family's ancestral ban on music, enters the Land of the Dead to find his great-great-grandfather, a legendary singer.</t>
  </si>
  <si>
    <t>['Adventure', 'Animation', 'Comedy', 'Family', 'Fantasy', 'Music', 'Mystery']</t>
  </si>
  <si>
    <t>Fast Five (2011)</t>
  </si>
  <si>
    <t>Dominic Toretto and his crew of street racers plan a massive heist to buy their freedom while in the sights of a powerful Brazilian drug lord and a dangerous federal agent.</t>
  </si>
  <si>
    <t>Mission: Impossible - Ghost Protocol (2011)</t>
  </si>
  <si>
    <t>The IMF is shut down when it's implicated in the bombing of the Kremlin, causing Ethan Hunt and his new team to go rogue to clear their organization's name.</t>
  </si>
  <si>
    <t>Wedding Crashers (2005)</t>
  </si>
  <si>
    <t>John Beckwith and Jeremy Grey, a pair of committed womanizers who sneak into weddings to take advantage of the romantic tinge in the air, find themselves at odds with one another when John meets and falls for Claire Cleary.</t>
  </si>
  <si>
    <t>Sherlock Holmes (2009)</t>
  </si>
  <si>
    <t>Detective Sherlock Holmes and his stalwart partner Watson engage in a battle of wits and brawn with a nemesis whose plot is a threat to all of England.</t>
  </si>
  <si>
    <t>['Action', 'Adventure', 'Mystery']</t>
  </si>
  <si>
    <t>Dawn of the Planet of the Apes (2014)</t>
  </si>
  <si>
    <t>A growing nation of genetically evolved apes led by Caesar is threatened by a band of human survivors of the devastating virus unleashed a decade earlier.</t>
  </si>
  <si>
    <t>Batman Begins (2005)</t>
  </si>
  <si>
    <t>After training with his mentor, Batman begins his fight to free crime-ridden Gotham City from corruption.</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</si>
  <si>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</si>
  <si>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</si>
  <si>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</si>
  <si>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</si>
  <si>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</si>
  <si>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</si>
  <si>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</si>
  <si>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</si>
  <si>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Bad Boys for Life (2020)</t>
  </si>
  <si>
    <t>Miami detectives Mike Lowrey and Marcus Burnett must face off against a mother-and-son pair of drug lords who wreak vengeful havoc on their city.</t>
  </si>
  <si>
    <t>Austin Powers: The Spy Who Shagged Me (1999)</t>
  </si>
  <si>
    <t>Dr. Evil is back and has invented a new time machine that allows him to go back to the 1960s and steal Austin Powers' mojo, inadvertently leaving him "shagless".</t>
  </si>
  <si>
    <t>Terminator 2: Judgment Day (1991)</t>
  </si>
  <si>
    <t>A cyborg, identical to the one who failed to kill Sarah Connor, must now protect her ten-year-old son John from a more advanced and powerful cyborg.</t>
  </si>
  <si>
    <t>TriStar Pictures</t>
  </si>
  <si>
    <t>The Amazing Spider-Man 2 (2014)</t>
  </si>
  <si>
    <t>When New York is put under siege by Oscorp, it is up to Spider-Man to save the city he swore to protect as well as his loved ones.</t>
  </si>
  <si>
    <t>World War Z (2013)</t>
  </si>
  <si>
    <t>Former United Nations employee Gerry Lane traverses the world in a race against time to stop a zombie pandemic that is toppling armies and governments and threatens to destroy humanity itself.</t>
  </si>
  <si>
    <t>['Action', 'Adventure', 'Horror', 'Sci-Fi']</t>
  </si>
  <si>
    <t>The Mummy Returns (2001)</t>
  </si>
  <si>
    <t>The mummified body of Imhotep is shipped to a museum in London, where he once again wakes and begins his campaign of rage and terror.</t>
  </si>
  <si>
    <t>['Action', 'Adventure', 'Fantasy', 'Thriller']</t>
  </si>
  <si>
    <t>Armageddon (1998)</t>
  </si>
  <si>
    <t>After discovering that an asteroid the size of Texas is going to impact Earth in less than a month, NASA recruits a misfit team of deep-core drillers to save the planet.</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</si>
  <si>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</si>
  <si>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</si>
  <si>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</si>
  <si>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Ralph Breaks the Internet (2018)</t>
  </si>
  <si>
    <t>Six years after the events of "Wreck-It Ralph," Ralph and Vanellope, now friends, discover a wi-fi router in their arcade, leading them into a new adventure.</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</si>
  <si>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</si>
  <si>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</si>
  <si>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</si>
  <si>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Godzilla (2014)</t>
  </si>
  <si>
    <t>The world is beset by the appearance of monstrous creatures, but one of them may be the only one who can save humanity.</t>
  </si>
  <si>
    <t>Superman Returns (2006)</t>
  </si>
  <si>
    <t>Superman returns to Earth after spending five years in space examining his homeworld Krypton. But he finds things have changed while he was gone, and he must once again prove himself important to the world.</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</si>
  <si>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</si>
  <si>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</si>
  <si>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</si>
  <si>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</si>
  <si>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</si>
  <si>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</si>
  <si>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</si>
  <si>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</si>
  <si>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Happy Feet (2006)</t>
  </si>
  <si>
    <t>Into the world of the Emperor Penguins, who find their soul mates through song, a penguin is born who cannot sing. But he can tap dance something fierce!</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</si>
  <si>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</si>
  <si>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</si>
  <si>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</si>
  <si>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Ice Age: Dawn of the Dinosaurs (2009)</t>
  </si>
  <si>
    <t>When Sid's attempt to adopt three dinosaur eggs gets him abducted by their real mother to an underground lost world, his friends attempt to rescue him.</t>
  </si>
  <si>
    <t>Ice Age: The Meltdown (2006)</t>
  </si>
  <si>
    <t>Manny, Sid, and Diego discover that the ice age is coming to an end, and join everybody for a journey to higher ground. On the trip, they discover that Manny, in fact, is not the last of the woolly mammoths.</t>
  </si>
  <si>
    <t>Mission: Impossible - Rogue Nation (2015)</t>
  </si>
  <si>
    <t>Ethan and his team take on their most impossible mission yet when they have to eradicate an international rogue organization as highly skilled as they are and committed to destroying the IMF.</t>
  </si>
  <si>
    <t>Twilight (2008)</t>
  </si>
  <si>
    <t>When Bella Swan moves to a small town in the Pacific Northwest, she falls in love with Edward Cullen, a mysterious classmate who reveals himself to be a 108-year-old vampire.</t>
  </si>
  <si>
    <t>['Drama', 'Fantasy', 'Romance']</t>
  </si>
  <si>
    <t>Men in Black II (2002)</t>
  </si>
  <si>
    <t>Agent Jay is sent to find Agent Kay and restore his memory after the re-appearance of a case from Kay's past.</t>
  </si>
  <si>
    <t>['Action', 'Adventure', 'Comedy', 'Mystery', 'Sci-Fi']</t>
  </si>
  <si>
    <t>Madagascar (2005)</t>
  </si>
  <si>
    <t>A group of animals who have spent all their life in a New York zoo end up in the jungles of Madagascar, and must adjust to living in the wild.</t>
  </si>
  <si>
    <t>22 Jump Street (2014)</t>
  </si>
  <si>
    <t>After making their way through high school (twice), big changes are in store for officers Schmidt and Jenko when they go deep undercover at a local college.</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</si>
  <si>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</si>
  <si>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</si>
  <si>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</si>
  <si>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Teenage Mutant Ninja Turtles (2014)</t>
  </si>
  <si>
    <t>When a kingpin threatens New York City, a group of mutated turtle warriors must emerge from the shadows to protect their home.</t>
  </si>
  <si>
    <t>['Action', 'Adventure', 'Animation', 'Comedy', 'Sci-Fi']</t>
  </si>
  <si>
    <t>Spider-Man: Into the Spider-Verse (2018)</t>
  </si>
  <si>
    <t>Teen Miles Morales becomes the Spider-Man of his universe, and must join with five spider-powered individuals from other dimensions to stop a threat for all realities.</t>
  </si>
  <si>
    <t>Grease (1978)</t>
  </si>
  <si>
    <t>Good girl Sandy Olsson and greaser Danny Zuko fell in love over the summer. When they unexpectedly discover they're now in the same high school, will they be able to rekindle their romance?</t>
  </si>
  <si>
    <t>['Comedy', 'Musical', 'Romance']</t>
  </si>
  <si>
    <t>1 hr 50 min</t>
  </si>
  <si>
    <t>Dunkirk (2017)</t>
  </si>
  <si>
    <t>Allied soldiers from Belgium, the British Commonwealth and Empire, and France are surrounded by the German Army and evacuated during a fierce battle in World War II.</t>
  </si>
  <si>
    <t>['Action', 'Drama', 'History', 'Thriller', 'War']</t>
  </si>
  <si>
    <t>Wreck-It Ralph (2012)</t>
  </si>
  <si>
    <t>A video game villain wants to be a hero and sets out to fulfill his dream, but his quest brings havoc to the whole arcade where he lives.</t>
  </si>
  <si>
    <t>A Quiet Place (2018)</t>
  </si>
  <si>
    <t>In a post-apocalyptic world, a family is forced to live in silence while hiding from monsters with ultra-sensitive hearing.</t>
  </si>
  <si>
    <t>['Drama', 'Horror', 'Sci-Fi']</t>
  </si>
  <si>
    <t>Interstellar (2014)</t>
  </si>
  <si>
    <t>A team of explorers travel through a wormhole in space in an attempt to ensure humanity's survival.</t>
  </si>
  <si>
    <t>The Polar Express (2004)</t>
  </si>
  <si>
    <t>On Christmas Eve, a young boy embarks on a magical adventure to the North Pole on the Polar Express, while learning about friendship, bravery, and the spirit of Christmas.</t>
  </si>
  <si>
    <t>Gladiator (2000)</t>
  </si>
  <si>
    <t>A former Roman General sets out to exact vengeance against the corrupt emperor who murdered his family and sent him into slavery.</t>
  </si>
  <si>
    <t>['Action', 'Adventure', 'Drama']</t>
  </si>
  <si>
    <t>2 hr 35 min</t>
  </si>
  <si>
    <t>The Croods (2013)</t>
  </si>
  <si>
    <t>After their cave is destroyed, a caveman family must trek through an unfamiliar fantastical world with the help of an inventive boy.</t>
  </si>
  <si>
    <t>Sherlock Holmes: A Game of Shadows (2011)</t>
  </si>
  <si>
    <t>Detective Sherlock Holmes is on the trail of criminal mastermind Professor Moriarty, who is carrying out a string of random crimes across Europe.</t>
  </si>
  <si>
    <t>The Day After Tomorrow (2004)</t>
  </si>
  <si>
    <t>Jack Hall, paleoclimatologist, must make a daring trek from Washington, D.C. to New York City to reach his son, trapped in the cross-hairs of a sudden international storm which plunges the planet into a new Ice Age.</t>
  </si>
  <si>
    <t>Mr. &amp; Mrs. Smith (2005)</t>
  </si>
  <si>
    <t>A bored married couple is surprised to learn that they are both assassins hired by competing agencies to kill each other.</t>
  </si>
  <si>
    <t>Snow White and the Seven Dwarfs (1937)</t>
  </si>
  <si>
    <t>Exiled into the dangerous forest by her wicked stepmother, a princess is rescued by seven dwarf miners who make her part of their household.</t>
  </si>
  <si>
    <t>['Adventure', 'Animation', 'Family', 'Fantasy', 'Musical', 'Romance']</t>
  </si>
  <si>
    <t>1 hr 23 min</t>
  </si>
  <si>
    <t>Pitch Perfect 2 (2015)</t>
  </si>
  <si>
    <t>After a humiliating command performance at The Kennedy Center, the Barden Bellas enter an international competition that no American group has ever won in order to regain their status and right to perform.</t>
  </si>
  <si>
    <t>['Comedy', 'Music']</t>
  </si>
  <si>
    <t>Dances with Wolves (1990)</t>
  </si>
  <si>
    <t>Lieutenant John Dunbar, assigned to a remote western Civil War outpost, befriends wolves and Native Americans, making him an intolerable aberration in the military.</t>
  </si>
  <si>
    <t>Orion Pictures</t>
  </si>
  <si>
    <t>['Adventure', 'Drama', 'Western']</t>
  </si>
  <si>
    <t>Batman Forever (1995)</t>
  </si>
  <si>
    <t>Batman must battle former district attorney Harvey Dent, who is now Two-Face and Edward Nygma, The Riddler with help from an amorous psychologist and a young circus acrobat who becomes his sidekick, Robin.</t>
  </si>
  <si>
    <t>The Fugitive (1993)</t>
  </si>
  <si>
    <t>Dr. Richard Kimble, unjustly accused of murdering his wife, must find the real killer while being the target of a nationwide manhunt led by a seasoned U.S. Marshal.</t>
  </si>
  <si>
    <t>['Action', 'Crime', 'Drama', 'Mystery', 'Thriller']</t>
  </si>
  <si>
    <t>Black Widow (2021)</t>
  </si>
  <si>
    <t>Natasha Romanoff confronts the darker parts of her ledger when a dangerous conspiracy with ties to her past arises.</t>
  </si>
  <si>
    <t>The Revenant (2015)</t>
  </si>
  <si>
    <t>A frontiersman on a fur trading expedition in the 1820s fights for survival after being mauled by a bear and left for dead by members of his own hunting team.</t>
  </si>
  <si>
    <t>['Action', 'Adventure', 'Drama', 'History', 'Western']</t>
  </si>
  <si>
    <t>2 hr 36 min</t>
  </si>
  <si>
    <t>Ocean's Eleven (2001)</t>
  </si>
  <si>
    <t>Danny Ocean and his ten accomplices plan to rob three Las Vegas casinos simultaneously.</t>
  </si>
  <si>
    <t>['Crime', 'Thriller']</t>
  </si>
  <si>
    <t>The Simpsons Movie (2007)</t>
  </si>
  <si>
    <t>After Homer pollutes the town's water supply, Springfield is encased in a gigantic dome by the EPA and the Simpsons are declared fugitives.</t>
  </si>
  <si>
    <t>['Adventure', 'Animation', 'Comedy']</t>
  </si>
  <si>
    <t>What Women Want (2000)</t>
  </si>
  <si>
    <t>A cocky, chauvinistic advertising executive magically acquires the ability to hear what women are thinking.</t>
  </si>
  <si>
    <t>['Comedy', 'Fantasy', 'Romance']</t>
  </si>
  <si>
    <t>The Perfect Storm (2000)</t>
  </si>
  <si>
    <t>An unusually intense storm pattern catches some commercial fishermen unaware and puts them in mortal danger.</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</si>
  <si>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</si>
  <si>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</si>
  <si>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</si>
  <si>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['Biography', 'Drama', 'History', 'War']</t>
  </si>
  <si>
    <t>2 hr 30 min</t>
  </si>
  <si>
    <t>Liar Liar (1997)</t>
  </si>
  <si>
    <t>A fast-track lawyer can't lie for 24 hours due to his son's birthday wish after he disappoints his son for the last time.</t>
  </si>
  <si>
    <t>Jurassic Park III (2001)</t>
  </si>
  <si>
    <t>A decidedly odd couple with ulterior motives convince Dr. Grant to go to Isla Sorna for a holiday, but their unexpected landing startles the island's new inhabitants.</t>
  </si>
  <si>
    <t>Thor (2011)</t>
  </si>
  <si>
    <t>The powerful but arrogant god Thor is cast out of Asgard to live amongst humans in Midgard (Earth), where he soon becomes one of their finest defenders.</t>
  </si>
  <si>
    <t>Mission: Impossible (1996)</t>
  </si>
  <si>
    <t>An American agent, under false suspicion of disloyalty, must discover and expose the real spy without the help of his organization.</t>
  </si>
  <si>
    <t>Ant-Man (2015)</t>
  </si>
  <si>
    <t>Armed with a super-suit with the astonishing ability to shrink in scale but increase in strength, cat burglar Scott Lang must embrace his inner hero and help his mentor, Dr. Hank Pym, pull off a plan that will save the world.</t>
  </si>
  <si>
    <t>Planet of the Apes (2001)</t>
  </si>
  <si>
    <t>In 2029, an Air Force astronaut crash-lands on a mysterious planet where evolved, talking apes dominate a race of primitive humans.</t>
  </si>
  <si>
    <t>Madagascar: Escape 2 Africa (2008)</t>
  </si>
  <si>
    <t>The Madagascar animals fly back to New York City, but crash-land on an African nature reserve, where they meet others of their own kind, and Alex especially discovers his royal heritage as prince of a lion pride.</t>
  </si>
  <si>
    <t>X-Men Origins: Wolverine (2009)</t>
  </si>
  <si>
    <t>The early years of James Logan, featuring his rivalry with his brother Victor Creed, his service in the special forces team Weapon X, and his experimentation into the metal-lined mutant Wolverine.</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</si>
  <si>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</si>
  <si>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</si>
  <si>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Hitch (2005)</t>
  </si>
  <si>
    <t>A smooth-talking man falls for a hardened columnist while helping a shy accountant woo a beautiful heiress.</t>
  </si>
  <si>
    <t>Men in Black 3 (2012)</t>
  </si>
  <si>
    <t>Agent J travels in time to M.I.B.'s early days in 1969 to stop an alien from assassinating his friend Agent K and changing history.</t>
  </si>
  <si>
    <t>Pretty Woman (1990)</t>
  </si>
  <si>
    <t>A man in a legal but hurtful business needs an escort for some social events, and hires a beautiful prostitute he meets... only to fall in love.</t>
  </si>
  <si>
    <t>Home (2015)</t>
  </si>
  <si>
    <t>An alien on the run from his own people makes friends with a girl. He tries to help her on her quest, but can be an interference.</t>
  </si>
  <si>
    <t>Night at the Museum: Battle of the Smithsonian (2009)</t>
  </si>
  <si>
    <t>Security guard Larry Daley infiltrates the Smithsonian Institution in order to rescue Jedediah and Octavius, who have been shipped to the museum by mistake.</t>
  </si>
  <si>
    <t>Tootsie (1982)</t>
  </si>
  <si>
    <t>Michael Dorsey, an unsuccessful actor, disguises himself as a woman in order to get a role on a trashy hospital soap.</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</si>
  <si>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</si>
  <si>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</si>
  <si>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</si>
  <si>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</si>
  <si>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</si>
  <si>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</si>
  <si>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Elf (2003)</t>
  </si>
  <si>
    <t>Raised as an over-sized elf, a human travels from the North Pole to NYC to meet his biological father who doesn't know he exists and is in desperate need of some Christmas spirit.</t>
  </si>
  <si>
    <t>['Adventure', 'Comedy', 'Family', 'Fantasy', 'Romance']</t>
  </si>
  <si>
    <t>The Karate Kid (2010)</t>
  </si>
  <si>
    <t>Work causes a single mother to move to China with her young son; in his new home, the boy embraces kung fu, taught to him by a master.</t>
  </si>
  <si>
    <t>['Action', 'Drama', 'Family', 'Sport']</t>
  </si>
  <si>
    <t>There's Something About Mary (1998)</t>
  </si>
  <si>
    <t>A man gets a chance to meet up with his dream girl from high school, even though his date with her back then was a complete disaster.</t>
  </si>
  <si>
    <t>Ice Age (2002)</t>
  </si>
  <si>
    <t>The story revolves around sub-zero heroes: a woolly mammoth, a saber-toothed tiger, a sloth and a prehistoric combination of a squirrel and rat, known as Scrat.</t>
  </si>
  <si>
    <t>1 hr 21 min</t>
  </si>
  <si>
    <t>The Bourne Supremacy (2004)</t>
  </si>
  <si>
    <t>When Jason Bourne is framed for a CIA operation gone awry, he is forced to resume his former life as a trained assassin to survive.</t>
  </si>
  <si>
    <t>The Lego Batman Movie (2017)</t>
  </si>
  <si>
    <t>A cooler-than-ever Bruce Wayne must deal with the usual suspects as they plan to rule Gotham City, while discovering that he has accidentally adopted a teenage orphan who wishes to become his sidekick.</t>
  </si>
  <si>
    <t>Us (2019)</t>
  </si>
  <si>
    <t>A family's serene beach vacation turns to chaos when their doppelgÃ¤ngers appear and begin to terrorize them.</t>
  </si>
  <si>
    <t>['Horror', 'Mystery', 'Thriller']</t>
  </si>
  <si>
    <t>The Boss Baby (2017)</t>
  </si>
  <si>
    <t>A suit-wearing, briefcase-carrying baby pairs up with his 7-year old brother to stop the dastardly plot of the CEO of Puppy Co.</t>
  </si>
  <si>
    <t>Crazy Rich Asians (2018)</t>
  </si>
  <si>
    <t>This contemporary romantic comedy, based on a global bestseller, follows native New Yorker Rachel Chu to Singapore to meet her boyfriend's family.</t>
  </si>
  <si>
    <t>The Greatest Showman (2017)</t>
  </si>
  <si>
    <t>Celebrates the birth of show business and tells of a visionary who rose from nothing to create a spectacle that became a worldwide sensation.</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</si>
  <si>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</si>
  <si>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</si>
  <si>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</si>
  <si>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Apollo 13 (1995)</t>
  </si>
  <si>
    <t>NASA must devise a strategy to return Apollo 13 to Earth safely after the spacecraft undergoes massive internal damage putting the lives of the three astronauts on board in jeopardy.</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</si>
  <si>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</si>
  <si>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</si>
  <si>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</si>
  <si>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</si>
  <si>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National Treasure (2004)</t>
  </si>
  <si>
    <t>A historian races to find the legendary Templar Treasure before a team of mercenaries.</t>
  </si>
  <si>
    <t>F9: The Fast Saga (2021)</t>
  </si>
  <si>
    <t>Dom and the crew must take on an international terrorist who turns out to be Dom and Mia's estranged brother.</t>
  </si>
  <si>
    <t>Air Force One (1997)</t>
  </si>
  <si>
    <t>Communist Radicals hijack Air Force One with The U.S. President and his family on board. The Vice President negotiates from Washington D.C., while the President, a Veteran, fights to rescue the hostages on board.</t>
  </si>
  <si>
    <t>['Action', 'Drama', 'Thriller']</t>
  </si>
  <si>
    <t>Rain Man (1988)</t>
  </si>
  <si>
    <t>After a selfish L.A. yuppie learns his estranged father left a fortune to an autistic savant brother in Ohio that he didn't know existed, he absconds with his brother and sets out across the country, hoping to gain a larger inheritance.</t>
  </si>
  <si>
    <t>Metro-Goldwyn-Mayer (MGM)</t>
  </si>
  <si>
    <t>Pirates of the Caribbean: Dead Men Tell No Tales (2017)</t>
  </si>
  <si>
    <t>Captain Jack Sparrow is pursued by old rival Captain Salazar and a crew of deadly ghosts who have escaped from the Devil's Triangle. They're determined to kill every pirate at sea...notably Jack.</t>
  </si>
  <si>
    <t>TRON: Legacy (2010)</t>
  </si>
  <si>
    <t>The son of a virtual world designer goes looking for his father and ends up inside the digital world that his father designed. He meets his father's corrupted creation and a unique ally who was born inside the digital world.</t>
  </si>
  <si>
    <t>Mary Poppins Returns (2018)</t>
  </si>
  <si>
    <t>A few decades after her original visit, Mary Poppins, the magical nanny, returns to help the Banks siblings and Michael's children through a difficult time in their lives.</t>
  </si>
  <si>
    <t>The Matrix (1999)</t>
  </si>
  <si>
    <t>When a beautiful stranger leads computer hacker Neo to a forbidding underworld, he discovers the shocking truth--the life he knows is the elaborate deception of an evil cyber-intelligence.</t>
  </si>
  <si>
    <t>True Grit (2010)</t>
  </si>
  <si>
    <t>A stubborn teenager enlists the help of a tough U.S. Marshal to track down her father's murderer.</t>
  </si>
  <si>
    <t>['Drama', 'Western']</t>
  </si>
  <si>
    <t>Tarzan (1999)</t>
  </si>
  <si>
    <t>A man raised by gorillas must decide where he really belongs when he discovers he is a human.</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</si>
  <si>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</si>
  <si>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</si>
  <si>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</si>
  <si>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A Beautiful Mind (2001)</t>
  </si>
  <si>
    <t>After John Nash, a brilliant but asocial mathematician, accepts secret work in cryptography, his life takes a turn for the nightmarish.</t>
  </si>
  <si>
    <t>['Biography', 'Drama']</t>
  </si>
  <si>
    <t>Chicago (2002)</t>
  </si>
  <si>
    <t>Two death-row murderesses develop a fierce rivalry while competing for publicity, celebrity, and a sleazy lawyer's attention.</t>
  </si>
  <si>
    <t>Miramax</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</si>
  <si>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</si>
  <si>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</si>
  <si>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</si>
  <si>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Hotel Transylvania 2 (2015)</t>
  </si>
  <si>
    <t>Dracula and his friends try to bring out the monster in his half human, half vampire grandson in order to keep Mavis from leaving the hotel.</t>
  </si>
  <si>
    <t>['Adventure', 'Animation', 'Comedy', 'Family', 'Fantasy', 'Horror']</t>
  </si>
  <si>
    <t>Hidden Figures (2016)</t>
  </si>
  <si>
    <t>The story of a team of female African-American mathematicians who served a vital role in NASA during the early years of the U.S. space program.</t>
  </si>
  <si>
    <t>['Biography', 'Drama', 'History']</t>
  </si>
  <si>
    <t>Bridesmaids (2011)</t>
  </si>
  <si>
    <t>Competition between the maid of honor and a bridesmaid, over who is the bride's best friend, threatens to upend the life of an out-of-work pastry chef.</t>
  </si>
  <si>
    <t>Quantum of Solace (2008)</t>
  </si>
  <si>
    <t>James Bond descends into mystery as he tries to stop a mysterious organisation from eliminating a country's most valuable resource.</t>
  </si>
  <si>
    <t>Wild Hogs (2007)</t>
  </si>
  <si>
    <t>A group of suburban biker wannabes looking for adventure hit the open road, but get more than they bargained for when they encounter a New Mexico gang called the Del Fuegos.</t>
  </si>
  <si>
    <t>['Action', 'Adventure', 'Comedy']</t>
  </si>
  <si>
    <t>Kong: Skull Island (2017)</t>
  </si>
  <si>
    <t>After the Vietnam war, a team of scientists explores an uncharted island in the Pacific, venturing into the domain of the mighty Kong, and must fight to escape a primal Eden.</t>
  </si>
  <si>
    <t>Three Men and a Baby (1987)</t>
  </si>
  <si>
    <t>Three bachelors find themselves forced to take care of a baby left by one of the guys' girlfriends.</t>
  </si>
  <si>
    <t>Gone Girl (2014)</t>
  </si>
  <si>
    <t>With his wife's disappearance having become the focus of an intense media circus, a man sees the spotlight turned on him when it's suspected that he may not be innocent.</t>
  </si>
  <si>
    <t>Hotel Transylvania 3: Summer Vacation (2018)</t>
  </si>
  <si>
    <t>Count Dracula and company participate in a cruise for sea-loving monsters, unaware that their boat is being commandeered by the monster-hating Van Helsing family.</t>
  </si>
  <si>
    <t>Casino Royale (2006)</t>
  </si>
  <si>
    <t>After earning 00 status and a licence to kill, secret agent James Bond sets out on his first mission as 007. Bond must defeat a private banker funding terrorists in a high-stakes game of poker at Casino Royale, Montenegro.</t>
  </si>
  <si>
    <t>Meet the Parents (2000)</t>
  </si>
  <si>
    <t>Male nurse Greg Focker meets his girlfriend's parents before proposing, but her suspicious father is every date's worst nightmare.</t>
  </si>
  <si>
    <t>Fifty Shades of Grey (2015)</t>
  </si>
  <si>
    <t>Literature student Anastasia Steele's life changes forever when she meets handsome, yet tormented, billionaire Christian Grey.</t>
  </si>
  <si>
    <t>['Drama', 'Romance', 'Thriller']</t>
  </si>
  <si>
    <t>2012 (2009)</t>
  </si>
  <si>
    <t>A frustrated writer struggles to keep his family alive when a series of global catastrophes threatens to annihilate mankind.</t>
  </si>
  <si>
    <t>2 hr 38 min</t>
  </si>
  <si>
    <t>Robin Hood: Prince of Thieves (1991)</t>
  </si>
  <si>
    <t>Robin Hood decides to fight back as an outlaw when faced with the tyranny of the Sheriff of Nottingham.</t>
  </si>
  <si>
    <t>Knives Out (2019)</t>
  </si>
  <si>
    <t>A detective investigates the death of a patriarch of an eccentric, combative family.</t>
  </si>
  <si>
    <t>['Comedy', 'Crime', 'Drama', 'Mystery', 'Thriller']</t>
  </si>
  <si>
    <t>Kung Fu Panda 2 (2011)</t>
  </si>
  <si>
    <t>Po and his friends fight to stop a peacock villain from conquering China with a deadly new weapon, but first the Dragon Warrior must come to terms with his past.</t>
  </si>
  <si>
    <t>Hannibal (2001)</t>
  </si>
  <si>
    <t>Living in exile, Dr. Hannibal Lecter tries to reconnect with now disgraced F.B.I. Agent Clarice Starling, and finds himself a target for revenge from a powerful victim.</t>
  </si>
  <si>
    <t>Eternals (2021)</t>
  </si>
  <si>
    <t>The saga of the Eternals, a race of immortal beings who lived on Earth and shaped its history and civilizations.</t>
  </si>
  <si>
    <t>Catch Me If You Can (2002)</t>
  </si>
  <si>
    <t>Barely 21 yet, Frank is a skilled forger who has passed as a doctor, lawyer and pilot. FBI agent Carl becomes obsessed with tracking down the con man, who only revels in the pursuit.</t>
  </si>
  <si>
    <t>['Biography', 'Crime', 'Drama']</t>
  </si>
  <si>
    <t>The Proposal (2009)</t>
  </si>
  <si>
    <t>A pushy boss forces her young assistant to marry her in order to keep her visa status in the U.S. and avoid deportation to Canada.</t>
  </si>
  <si>
    <t>The Pursuit of Happyness (2006)</t>
  </si>
  <si>
    <t>A struggling salesman takes custody of his son as he's poised to begin a life-changing professional career.</t>
  </si>
  <si>
    <t>Big Daddy (1999)</t>
  </si>
  <si>
    <t>A lazy law-school grad adopts a kid to impress his girlfriend, but everything doesn't go as planned and he becomes the unlikely foster father.</t>
  </si>
  <si>
    <t>['Comedy', 'Drama']</t>
  </si>
  <si>
    <t>Clash of the Titans (2010)</t>
  </si>
  <si>
    <t>Perseus, a demigod and the son of Zeus, battles the minions of Hades and the Underworld in order to stop them from conquering Olympus and Earth.</t>
  </si>
  <si>
    <t>The SpongeBob Movie: Sponge Out of Water (2015)</t>
  </si>
  <si>
    <t>When a diabolical pirate above the sea steals the secret Krabby Patty formula, SpongeBob and his nemesis Plankton must team up in order to get it back.</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</si>
  <si>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</si>
  <si>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</si>
  <si>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</si>
  <si>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Django Unchained (2012)</t>
  </si>
  <si>
    <t>With the help of a German bounty-hunter, a freed slave sets out to rescue his wife from a brutal plantation-owner in Mississippi.</t>
  </si>
  <si>
    <t>The Weinstein Company</t>
  </si>
  <si>
    <t>A Bug's Life (1998)</t>
  </si>
  <si>
    <t>A misfit ant, looking for "warriors" to save his colony from greedy grasshoppers, recruits a group of bugs that turn out to be an inept circus troupe.</t>
  </si>
  <si>
    <t>Jason Bourne (2016)</t>
  </si>
  <si>
    <t>The CIA's most dangerous former operative is drawn out of hiding to uncover more explosive truths about his past.</t>
  </si>
  <si>
    <t>Grown Ups (2010)</t>
  </si>
  <si>
    <t>After their high school basketball coach passes away, five good friends and former teammates reunite for a Fourth of July holiday weekend.</t>
  </si>
  <si>
    <t>The Waterboy (1998)</t>
  </si>
  <si>
    <t>A waterboy for a college football team discovers he has a unique tackling ability and becomes a member of the team.</t>
  </si>
  <si>
    <t>['Comedy', 'Sport']</t>
  </si>
  <si>
    <t>Ice Age: Continental Drift (2012)</t>
  </si>
  <si>
    <t>Manny, Diego, and Sid embark upon another adventure after their continent is set adrift. Using an iceberg as a ship, they encounter sea creatures and battle pirates as they explore a new world.</t>
  </si>
  <si>
    <t>Straight Outta Compton (2015)</t>
  </si>
  <si>
    <t>The rap group NWA emerges from the mean streets of Compton in Los Angeles, California, in the mid-1980s and revolutionizes Hip Hop culture with their music and tales about life in the hood.</t>
  </si>
  <si>
    <t>['Biography', 'Drama', 'History', 'Music']</t>
  </si>
  <si>
    <t>Die Another Day (2002)</t>
  </si>
  <si>
    <t>James Bond is sent to investigate the connection between a North Korean terrorist and a diamond mogul, who is funding the development of an international space weapon.</t>
  </si>
  <si>
    <t>Shark Tale (2004)</t>
  </si>
  <si>
    <t>When a son of a gangster shark boss is accidentally killed while on the hunt, his would-be prey and his vegetarian brother decide to use the incident to their own advantage.</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</si>
  <si>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</si>
  <si>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</si>
  <si>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</si>
  <si>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No Time to Die (2021)</t>
  </si>
  <si>
    <t>James Bond has left active service. His peace is short-lived when Felix Leiter, an old friend from the CIA, turns up asking for help, leading Bond onto the trail of a mysterious villain armed with dangerous new technology.</t>
  </si>
  <si>
    <t>2 hr 43 min</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</si>
  <si>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</si>
  <si>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</si>
  <si>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</si>
  <si>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Heat (2013)</t>
  </si>
  <si>
    <t>An uptight FBI Special Agent is paired with a foul-mouthed Boston cop to take down a ruthless drug lord.</t>
  </si>
  <si>
    <t>Fantastic Beasts: The Crimes of Grindelwald (2018)</t>
  </si>
  <si>
    <t>The second installment of the "Fantastic Beasts" series featuring the adventures of Magizoologist Newt Scamander.</t>
  </si>
  <si>
    <t>Halloween (2018)</t>
  </si>
  <si>
    <t>Laurie Strode confronts her long-time foe Michael Myers, the masked figure who has haunted her since she narrowly escaped his killing spree on Halloween night four decades ago.</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</si>
  <si>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</si>
  <si>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</si>
  <si>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</si>
  <si>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</si>
  <si>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The Secret Life of Pets 2 (2019)</t>
  </si>
  <si>
    <t>Continuing the story of Max and his pet friends, following their secret lives after their owners leave them for work or school each day.</t>
  </si>
  <si>
    <t>Star Trek Beyond (2016)</t>
  </si>
  <si>
    <t>The crew of the USS Enterprise explores the furthest reaches of uncharted space, where they encounter a new ruthless enemy, who puts them, and everything the Federation stands for, to the test.</t>
  </si>
  <si>
    <t>The Firm (1993)</t>
  </si>
  <si>
    <t>A young lawyer joins a prestigious law firm only to discover that it has a sinister dark side.</t>
  </si>
  <si>
    <t>The Longest Yard (2005)</t>
  </si>
  <si>
    <t>Prison inmates form a football team to challenge the prison guards.</t>
  </si>
  <si>
    <t>['Comedy', 'Crime', 'Sport']</t>
  </si>
  <si>
    <t>X-Men (2000)</t>
  </si>
  <si>
    <t>In a world where mutants (evolved super-powered humans) exist and are discriminated against, two groups form for an inevitable clash: the supremacist Brotherhood, and the pacifist X-Men.</t>
  </si>
  <si>
    <t>Scary Movie (2000)</t>
  </si>
  <si>
    <t>A year after disposing of the body of a man they accidentally killed, a group of dumb teenagers are stalked by a bumbling serial killer.</t>
  </si>
  <si>
    <t>Who Framed Roger Rabbit (1988)</t>
  </si>
  <si>
    <t>A toon-hating detective is a cartoon rabbit's only hope to prove his innocence when he is accused of murder.</t>
  </si>
  <si>
    <t>['Adventure', 'Animation', 'Comedy', 'Crime', 'Family', 'Fantasy', 'Mystery']</t>
  </si>
  <si>
    <t>What Lies Beneath (2000)</t>
  </si>
  <si>
    <t>The wife of a university research scientist believes that her lakeside Vermont home is haunted by a ghost - or that she is losing her mind.</t>
  </si>
  <si>
    <t>['Drama', 'Horror', 'Mystery', 'Thriller']</t>
  </si>
  <si>
    <t>X-Men: Apocalypse (2016)</t>
  </si>
  <si>
    <t>In the 1980s the X-Men must defeat an ancient all-powerful mutant, En Sabah Nur, who intends to thrive through bringing destruction to the world.</t>
  </si>
  <si>
    <t>The Mummy (1999)</t>
  </si>
  <si>
    <t>At an archaeological dig in the ancient city of Hamunaptra, an American serving in the French Foreign Legion accidentally awakens a mummy who begins to wreak havoc as he searches for the reincarnation of his long-lost love.</t>
  </si>
  <si>
    <t>Snow White and the Huntsman (2012)</t>
  </si>
  <si>
    <t>In a twist to the fairy tale, the Huntsman ordered to take Snow White into the woods to be killed winds up becoming her protector and mentor in a quest to vanquish the Evil Queen.</t>
  </si>
  <si>
    <t>San Andreas (2015)</t>
  </si>
  <si>
    <t>In the aftermath of a massive earthquake in California, a rescue-chopper pilot makes a dangerous journey with his ex-wife across the state in order to rescue his daughter.</t>
  </si>
  <si>
    <t>1 hr 54 min</t>
  </si>
  <si>
    <t>Fast &amp; Furious (2009)</t>
  </si>
  <si>
    <t>Brian O'Conner, back working for the FBI in Los Angeles, teams up with Dominic Toretto to bring down a heroin importer by infiltrating his operation.</t>
  </si>
  <si>
    <t>Over the Hedge (2006)</t>
  </si>
  <si>
    <t>A scheming raccoon fools a mismatched family of forest creatures into helping him repay a debt of food, by invading the new suburban sprawl that popped up while they were hibernating...and learns a lesson about family himself.</t>
  </si>
  <si>
    <t>Fantastic Four (2005)</t>
  </si>
  <si>
    <t>A group of astronauts gain superpowers after a cosmic radiation exposure and must use them to oppose the plans of their enemy, Doctor Victor Von Doom.</t>
  </si>
  <si>
    <t>Horton Hears a Who! (2008)</t>
  </si>
  <si>
    <t>Horton the Elephant struggles to protect a microscopic community from his neighbors who refuse to believe it exists.</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</si>
  <si>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</si>
  <si>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</si>
  <si>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</si>
  <si>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</si>
  <si>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</si>
  <si>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</si>
  <si>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Trolls (2016)</t>
  </si>
  <si>
    <t>After the Bergens invade Troll Village, Poppy, the happiest Troll ever born, and the curmudgeonly Branch set off on a journey to rescue her friends.</t>
  </si>
  <si>
    <t>Scooby-Doo (2002)</t>
  </si>
  <si>
    <t>After an acrimonious break up, the Mystery Inc. gang are individually brought to an island resort to investigate strange goings on.</t>
  </si>
  <si>
    <t>['Adventure', 'Comedy', 'Family', 'Fantasy', 'Mystery']</t>
  </si>
  <si>
    <t>Cars 3 (2017)</t>
  </si>
  <si>
    <t>Lightning McQueen sets out to prove to a new generation of racers that he's still the best race car in the world.</t>
  </si>
  <si>
    <t>Sex and the City (2008)</t>
  </si>
  <si>
    <t>A New York City writer on sex and love is finally getting married to her Mr. Big. But her three best girlfriends must console her after one of them inadvertently leads Mr. Big to jilt her.</t>
  </si>
  <si>
    <t>Runaway Bride (1999)</t>
  </si>
  <si>
    <t>A reporter is assigned to write a story about a woman who has left a string of fiancÃ©s at the altar.</t>
  </si>
  <si>
    <t>La La Land (2016)</t>
  </si>
  <si>
    <t>While navigating their careers in Los Angeles, a pianist and an actress fall in love while attempting to reconcile their aspirations for the future.</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</si>
  <si>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</si>
  <si>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</si>
  <si>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</si>
  <si>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</si>
  <si>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We're the Millers (2013)</t>
  </si>
  <si>
    <t>A veteran pot dealer creates a fake family as part of his plan to move a huge shipment of weed into the U.S. from Mexico.</t>
  </si>
  <si>
    <t>['Comedy', 'Crime']</t>
  </si>
  <si>
    <t>Terminator 3: Rise of the Machines (2003)</t>
  </si>
  <si>
    <t>A machine from a post-apocalyptic future travels back in time to protect a man and a woman from an advanced robotic assassin to ensure they both survive a nuclear attack.</t>
  </si>
  <si>
    <t>1 hr 49 min</t>
  </si>
  <si>
    <t>Daddy's Home (2015)</t>
  </si>
  <si>
    <t>Brad Whitaker is a radio host trying to get his stepchildren to love him and call him Dad. But his plans turn upside down when their biological father, Dusty Mayron, returns.</t>
  </si>
  <si>
    <t>G.I. Joe: The Rise of Cobra (2009)</t>
  </si>
  <si>
    <t>An elite military unit comprised of special operatives known as G.I. Joe, operating out of The Pit, takes on an evil organization led by a notorious arms dealer.</t>
  </si>
  <si>
    <t>Neighbors (2014)</t>
  </si>
  <si>
    <t>After they are forced to live next to a fraternity house, a couple with a newborn baby do whatever they can to take them down.</t>
  </si>
  <si>
    <t>American Hustle (2013)</t>
  </si>
  <si>
    <t>A con man, Irving Rosenfeld, along with his seductive partner Sydney Prosser, is forced to work for a wild F.B.I. Agent, Richie DiMaso, who pushes them into a world of Jersey powerbrokers and the Mafia.</t>
  </si>
  <si>
    <t>['Crime', 'Drama']</t>
  </si>
  <si>
    <t>Puss in Boots (2011)</t>
  </si>
  <si>
    <t>An outlaw cat, his childhood egg-friend and a seductive thief kitty set out in search for the eggs of the fabled Golden Goose to clear his name, restore his lost honor and regain the trust of his mother and town.</t>
  </si>
  <si>
    <t>Sonic the Hedgehog (2020)</t>
  </si>
  <si>
    <t>After discovering a small, blue, fast hedgehog, a small-town police officer must help him defeat an evil genius who wants to do experiments on him.</t>
  </si>
  <si>
    <t>1 hr 39 min</t>
  </si>
  <si>
    <t>Les MisÃ©rables (2012)</t>
  </si>
  <si>
    <t>In 19th-century France, Jean Valjean, who for decades has been hunted by the ruthless policeman Javert after breaking parole, agrees to care for a factory worker's daughter. The decision changes their lives forever.</t>
  </si>
  <si>
    <t>['Drama', 'Musical', 'Romance']</t>
  </si>
  <si>
    <t>Knocked Up (2007)</t>
  </si>
  <si>
    <t>For fun-loving party animal Ben Stone, the last thing he ever expected was for his one-night stand to show up on his doorstep eight weeks later to tell him she's pregnant with his child.</t>
  </si>
  <si>
    <t>As Good as It Gets (1997)</t>
  </si>
  <si>
    <t>A single mother and waitress, a misanthropic author, and a gay artist form an unlikely friendship after the artist is assaulted in a robbery.</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</si>
  <si>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</si>
  <si>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</si>
  <si>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</si>
  <si>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</si>
  <si>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</si>
  <si>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</si>
  <si>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</si>
  <si>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</si>
  <si>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</si>
  <si>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</si>
  <si>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Gran Torino (2008)</t>
  </si>
  <si>
    <t>Disgruntled Korean War veteran Walt Kowalski sets out to reform his neighbor, Thao Lor, a Hmong teenager who tried to steal Kowalski's prized possession: a 1972 Gran Torino.</t>
  </si>
  <si>
    <t>Lethal Weapon 2 (1989)</t>
  </si>
  <si>
    <t>Riggs and Murtaugh are on the trail of South African diplomats who are using their immunity to engage in criminal activities.</t>
  </si>
  <si>
    <t>War for the Planet of the Apes (2017)</t>
  </si>
  <si>
    <t>After the apes suffer unimaginable losses, Caesar wrestles with his darker instincts and begins his own mythic quest to avenge his kind.</t>
  </si>
  <si>
    <t>X-Men: First Class (2011)</t>
  </si>
  <si>
    <t>In the 1960s, superpowered humans Charles Xavier and Erik Lensherr work together to find others like them, but Erik's vengeful pursuit of an ambitious mutant who ruined his life causes a schism to divide them.</t>
  </si>
  <si>
    <t>Paul Blart: Mall Cop (2009)</t>
  </si>
  <si>
    <t>When a shopping mall is taken over by a gang of organized crooks, it's up to a mild-mannered security guard to save the day.</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</si>
  <si>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</si>
  <si>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</si>
  <si>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</si>
  <si>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</si>
  <si>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</si>
  <si>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</si>
  <si>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Santa Clause (1994)</t>
  </si>
  <si>
    <t>When a man inadvertently makes Santa fall off of his roof on Christmas Eve, he finds himself magically recruited to take his place.</t>
  </si>
  <si>
    <t>['Comedy', 'Drama', 'Family', 'Fantasy']</t>
  </si>
  <si>
    <t>The Meg (2018)</t>
  </si>
  <si>
    <t>A group of scientists exploring the Marianas Trench encounter the largest marine predator that has ever existed - the Megalodon.</t>
  </si>
  <si>
    <t>['Action', 'Horror', 'Sci-Fi', 'Thriller']</t>
  </si>
  <si>
    <t>American Pie 2 (2001)</t>
  </si>
  <si>
    <t>Jim and his friends are now in college, and they decide to meet up at the beach house for some fun.</t>
  </si>
  <si>
    <t>Taken (2008)</t>
  </si>
  <si>
    <t>A retired CIA agent travels across Europe and relies on his old skills to save his estranged daughter, who has been kidnapped while on a trip to Paris.</t>
  </si>
  <si>
    <t>The Great Gatsby (2013)</t>
  </si>
  <si>
    <t>A writer and wall street trader, Nick, finds himself drawn to the past and lifestyle of his millionaire neighbor, Jay Gatsby.</t>
  </si>
  <si>
    <t>I, Robot (2004)</t>
  </si>
  <si>
    <t>In 2035, a technophobic cop investigates a crime that may have been perpetrated by a robot, which leads to a larger threat to humanity.</t>
  </si>
  <si>
    <t>['Action', 'Mystery', 'Sci-Fi', 'Thriller']</t>
  </si>
  <si>
    <t>Lethal Weapon 3 (1992)</t>
  </si>
  <si>
    <t>Martin Riggs and Roger Murtaugh pursue a former LAPD officer who uses his knowledge of police procedure and policies to steal and sell confiscated guns and ammunition to local street gangs.</t>
  </si>
  <si>
    <t>The Fast and the Furious (2001)</t>
  </si>
  <si>
    <t>Los Angeles police officer Brian O'Conner must decide where his loyalty really lies when he becomes enamored with the street racing world he has been sent undercover to destroy.</t>
  </si>
  <si>
    <t>Mamma Mia! (2008)</t>
  </si>
  <si>
    <t>The story of a bride-to-be trying to find her real father told using hit songs by the popular 1970s group ABBA.</t>
  </si>
  <si>
    <t>Doctor Dolittle (1998)</t>
  </si>
  <si>
    <t>A doctor discovers that he can communicate with animals.</t>
  </si>
  <si>
    <t>PokÃ©mon Detective Pikachu (2019)</t>
  </si>
  <si>
    <t>In a world where people collect PokÃ©mon to do battle, a boy comes across an intelligent talking Pikachu who seeks to be a detective.</t>
  </si>
  <si>
    <t>['Action', 'Adventure', 'Comedy', 'Family', 'Mystery', 'Sci-Fi']</t>
  </si>
  <si>
    <t>Rio (2011)</t>
  </si>
  <si>
    <t>When Blu, a domesticated macaw from small-town Minnesota, meets the fiercely independent Jewel, he takes off on an adventure to Rio de Janeiro with the bird of his dreams.</t>
  </si>
  <si>
    <t>['Adventure', 'Animation', 'Comedy', 'Family', 'Music', 'Musical']</t>
  </si>
  <si>
    <t>Kung Fu Panda 3 (2016)</t>
  </si>
  <si>
    <t>Continuing his "legendary adventures of awesomeness", Po must face two hugely epic, but different threats: one supernatural and the other a little closer to home.</t>
  </si>
  <si>
    <t>Juno (2007)</t>
  </si>
  <si>
    <t>Faced with an unplanned pregnancy, an offbeat young woman makes an unusual decision regarding the unborn child.</t>
  </si>
  <si>
    <t>Fox Searchlight Pictures</t>
  </si>
  <si>
    <t>Marley &amp; Me (2008)</t>
  </si>
  <si>
    <t>A family learns important life lessons from their adorable, but naughty and neurotic dog.</t>
  </si>
  <si>
    <t>The Smurfs (2011)</t>
  </si>
  <si>
    <t>When the evil wizard Gargamel chases the tiny blue Smurfs out of their village, they tumble from their magical world into New York City.</t>
  </si>
  <si>
    <t>Once Upon a Time... In Hollywood (2019)</t>
  </si>
  <si>
    <t>A faded television actor and his stunt double strive to achieve fame and success in the final years of Hollywood's Golden Age in 1969 Los Angeles.</t>
  </si>
  <si>
    <t>xXx (2002)</t>
  </si>
  <si>
    <t>An extreme sports athlete, Xander Cage, is recruited by the government on a special mission.</t>
  </si>
  <si>
    <t>Revolution Studios</t>
  </si>
  <si>
    <t>The Chronicles of Narnia: Prince Caspian (2008)</t>
  </si>
  <si>
    <t>The Pevensie siblings return to Narnia, where they are enlisted to once again help ward off an evil king and restore the rightful heir to the land's throne, Prince Caspian.</t>
  </si>
  <si>
    <t>['Action', 'Adventure', 'Family', 'Fantasy']</t>
  </si>
  <si>
    <t>Pocahontas (1995)</t>
  </si>
  <si>
    <t>An English soldier and the daughter of an Algonquin chief share a romance when English colonists invade seventeenth century Virginia.</t>
  </si>
  <si>
    <t>['Adventure', 'Animation', 'Drama', 'Family', 'Musical', 'Romance']</t>
  </si>
  <si>
    <t>A Few Good Men (1992)</t>
  </si>
  <si>
    <t>Military lawyer Lieutenant Daniel Kaffee defends Marines accused of murder. They contend they were acting under orders.</t>
  </si>
  <si>
    <t>['Drama', 'Thriller']</t>
  </si>
  <si>
    <t>Slumdog Millionaire (2008)</t>
  </si>
  <si>
    <t>A Mumbai teenager reflects on his life after being accused of cheating on the Indian version of "Who Wants to be a Millionaire?".</t>
  </si>
  <si>
    <t>Rush Hour (1998)</t>
  </si>
  <si>
    <t>A loyal and dedicated Hong Kong Inspector teams up with a reckless and loudmouthed L.A.P.D. detective to rescue the Chinese Consul's kidnapped daughter, while trying to arrest a dangerous crime lord along the way.</t>
  </si>
  <si>
    <t>The Blair Witch Project (1999)</t>
  </si>
  <si>
    <t>Three film students vanish after traveling into a Maryland forest to film a documentary on the local Blair Witch legend, leaving only their footage behind.</t>
  </si>
  <si>
    <t>Artisan Entertainment</t>
  </si>
  <si>
    <t>['Horror', 'Mystery']</t>
  </si>
  <si>
    <t>Deep Impact (1998)</t>
  </si>
  <si>
    <t>A comet is discovered to be on a collision course with Earth. As doomsday nears, the human race prepares for the worst.</t>
  </si>
  <si>
    <t>Shazam! (2019)</t>
  </si>
  <si>
    <t>A newly fostered young boy in search of his mother instead finds unexpected super powers and soon gains a powerful enemy.</t>
  </si>
  <si>
    <t>Ocean's Eight (2018)</t>
  </si>
  <si>
    <t>Debbie Ocean gathers an all-female crew to attempt an impossible heist at New York City's yearly Met Gala.</t>
  </si>
  <si>
    <t>Rush Hour 3 (2007)</t>
  </si>
  <si>
    <t>After an attempted assassination on Ambassador Han, Lee and Carter head to Paris to protect a French woman with knowledge of the Triads' secret leaders.</t>
  </si>
  <si>
    <t>Stuart Little (1999)</t>
  </si>
  <si>
    <t>The Little family adopt a charming young mouse named Stuart, but the family cat wants rid of him.</t>
  </si>
  <si>
    <t>Taken 2 (2012)</t>
  </si>
  <si>
    <t>In Istanbul, retired CIA operative Bryan Mills and his wife are taken hostage by the father of a kidnapper Mills killed while rescuing his daughter.</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</si>
  <si>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</si>
  <si>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</si>
  <si>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</si>
  <si>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The Matrix Revolutions (2003)</t>
  </si>
  <si>
    <t>The human city of Zion defends itself against the massive invasion of the machines as Neo fights to end the war at another front while also opposing the rogue Agent Smith.</t>
  </si>
  <si>
    <t>The Santa Clause 2 (2002)</t>
  </si>
  <si>
    <t>Scott Calvin has been a humble Santa Claus for nearly ten years, but it might come to an end if he doesn't find a Mrs. Claus.</t>
  </si>
  <si>
    <t>The King's Speech (2010)</t>
  </si>
  <si>
    <t>The story of King George VI, his impromptu ascension to the throne of the British Empire in 1936, and the speech therapist who helped the unsure monarch overcome his stammer.</t>
  </si>
  <si>
    <t>Cheaper by the Dozen (2003)</t>
  </si>
  <si>
    <t>With his wife doing a book tour, a father of twelve must handle a new job and his unstable brood.</t>
  </si>
  <si>
    <t>Bad Boys II (2003)</t>
  </si>
  <si>
    <t>Two loose-cannon narcotics cops investigate the flow of Ecstasy into Florida from a Cuban drug cartel.</t>
  </si>
  <si>
    <t>Platoon (1986)</t>
  </si>
  <si>
    <t>Chris Taylor, a neophyte recruit in Vietnam, finds himself caught in a battle of wills between two sergeants, one good and the other evil. A shrewd examination of the brutality of war and the duality of man in conflict.</t>
  </si>
  <si>
    <t>21 Jump Street (2012)</t>
  </si>
  <si>
    <t>A pair of underachieving cops are sent back to a local high school to blend in and bring down a synthetic drug ring.</t>
  </si>
  <si>
    <t>Good Will Hunting (1997)</t>
  </si>
  <si>
    <t>Will Hunting, a janitor at M.I.T., has a gift for mathematics, but needs help from a psychologist to find direction in his life.</t>
  </si>
  <si>
    <t>Split (2016)</t>
  </si>
  <si>
    <t>Three girls are kidnapped by a man with a diagnosed 23 distinct personalities. They must try to escape before the apparent emergence of a frightful new 24th.</t>
  </si>
  <si>
    <t>['Horror', 'Thriller']</t>
  </si>
  <si>
    <t>A Christmas Carol (2009)</t>
  </si>
  <si>
    <t>An animated retelling of Charles Dickens' classic novel about a Victorian-era miser taken on a journey of self-redemption, courtesy of several mysterious Christmas apparitions.</t>
  </si>
  <si>
    <t>['Adventure', 'Animation', 'Comedy', 'Drama', 'Family', 'Fantasy']</t>
  </si>
  <si>
    <t>Dinosaur (2000)</t>
  </si>
  <si>
    <t>An orphaned dinosaur raised by lemurs joins an arduous trek to a sanctuary after a meteorite shower destroys his family home.</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</si>
  <si>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</si>
  <si>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</si>
  <si>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</si>
  <si>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</si>
  <si>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The Conjuring (2013)</t>
  </si>
  <si>
    <t>Paranormal investigators Ed and Lorraine Warren work to help a family terrorized by a dark presence in their farmhouse.</t>
  </si>
  <si>
    <t>Click (2006)</t>
  </si>
  <si>
    <t>A workaholic architect finds a universal remote that allows him to fast-forward and rewind to different parts of his life. Complications arise when the remote starts to overrule his choices.</t>
  </si>
  <si>
    <t>['Comedy', 'Drama', 'Fantasy', 'Romance']</t>
  </si>
  <si>
    <t>The Green Mile (1999)</t>
  </si>
  <si>
    <t>The lives of guards on Death Row are affected by one of their charges: a black man accused of child murder and rape, yet who has a mysterious gift.</t>
  </si>
  <si>
    <t>['Crime', 'Drama', 'Fantasy', 'Mystery']</t>
  </si>
  <si>
    <t>3 hr 9 min</t>
  </si>
  <si>
    <t>Ransom (1996)</t>
  </si>
  <si>
    <t>Multi-millionaire Tom Mullen's son is kidnapped, but after initially agreeing to pay the ransom Mullen then decides to use the ransom money as a bounty.</t>
  </si>
  <si>
    <t>Godzilla (1998)</t>
  </si>
  <si>
    <t>French nuclear tests irradiate an iguana into a giant monster that heads off to New York City. The American military must chase the monster across the city to stop it before it reproduces.</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</si>
  <si>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</si>
  <si>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</si>
  <si>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</si>
  <si>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Anger Management (2003)</t>
  </si>
  <si>
    <t>Dave Buznik is a businessman who is wrongly sentenced to an anger management program, where he meets an aggressive instructor.</t>
  </si>
  <si>
    <t>Chicken Little (2005)</t>
  </si>
  <si>
    <t>After ruining his reputation with the town, a courageous chicken must come to the rescue of his fellow citizens when aliens start an invasion.</t>
  </si>
  <si>
    <t>Teenage Mutant Ninja Turtles (1990)</t>
  </si>
  <si>
    <t>Four teenage mutant ninja turtles emerge from the shadows to protect New York City from a gang of criminal ninjas.</t>
  </si>
  <si>
    <t>['Action', 'Adventure', 'Comedy', 'Family', 'Sci-Fi']</t>
  </si>
  <si>
    <t>Patch Adams (1998)</t>
  </si>
  <si>
    <t>The true story of a heroic man, Hunter "Patch" Adams, determined to become a medical doctor because he enjoys helping people. He ventured where no doctor had ventured before, using humour and pathos.</t>
  </si>
  <si>
    <t>['Biography', 'Comedy', 'Drama', 'Romance']</t>
  </si>
  <si>
    <t>The Godfather (1972)</t>
  </si>
  <si>
    <t>The Godfather follows Vito Corleone, Don of the Corleone family, as he passes the mantel to his unwilling son, Michael.</t>
  </si>
  <si>
    <t>2 hr 55 min</t>
  </si>
  <si>
    <t>Ride Along (2014)</t>
  </si>
  <si>
    <t>Security guard Ben must prove himself to his girlfriend's brother, top police officer James. He rides along James on a 24-hour patrol of Atlanta.</t>
  </si>
  <si>
    <t>The Incredible Hulk (2008)</t>
  </si>
  <si>
    <t>Bruce Banner, a scientist on the run from the U.S. Government, must find a cure for the monster he turns into whenever he loses his temper.</t>
  </si>
  <si>
    <t>Live Free or Die Hard (2007)</t>
  </si>
  <si>
    <t>John McClane and a young hacker join forces to take down master cyber-terrorist Thomas Gabriel in Washington D.C.</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</si>
  <si>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</si>
  <si>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</si>
  <si>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</si>
  <si>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</si>
  <si>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['Comedy', 'Crime', 'Drama']</t>
  </si>
  <si>
    <t>Superman (1978)</t>
  </si>
  <si>
    <t>An alien orphan is sent from his dying planet to Earth, where he grows up to become his adoptive home's first and greatest superhero.</t>
  </si>
  <si>
    <t>The Rock (1996)</t>
  </si>
  <si>
    <t>A mild-mannered chemist and an ex-con must lead the counterstrike when a rogue group of military men, led by a renegade general, threaten a nerve gas attack from Alcatraz against San Francisco.</t>
  </si>
  <si>
    <t>Mission: Impossible III (2006)</t>
  </si>
  <si>
    <t>IMF agent Ethan Hunt comes into conflict with a dangerous and sadistic arms dealer who threatens his life and his fiancÃ©e in response.</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</si>
  <si>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</si>
  <si>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</si>
  <si>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Troy (2004)</t>
  </si>
  <si>
    <t>An adaptation of Homer's great epic, the film follows the assault on Troy by the united Greek forces and chronicles the fates of the men involved.</t>
  </si>
  <si>
    <t>['Drama', 'History']</t>
  </si>
  <si>
    <t>Angels &amp; Demons (2009)</t>
  </si>
  <si>
    <t>Harvard symbologist Robert Langdon works with a nuclear physicist to solve a murder and prevent a terrorist act against the Vatican during one of the significant events within the church.</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</si>
  <si>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</si>
  <si>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</si>
  <si>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</si>
  <si>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</si>
  <si>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</si>
  <si>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The Wolverine (2013)</t>
  </si>
  <si>
    <t>Wolverine comes to Japan to meet an old friend whose life he saved years ago, and gets embroiled in a conspiracy involving yakuza and mutants.</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</si>
  <si>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</si>
  <si>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</si>
  <si>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</si>
  <si>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The Departed (2006)</t>
  </si>
  <si>
    <t>An undercover cop and a mole in the police attempt to identify each other while infiltrating an Irish gang in South Boston.</t>
  </si>
  <si>
    <t>Hulk (2003)</t>
  </si>
  <si>
    <t>Bruce Banner, a genetics researcher with a tragic past, suffers an accident that causes him to transform into a raging green monster when he gets angry.</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</si>
  <si>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</si>
  <si>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</si>
  <si>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Minority Report (2002)</t>
  </si>
  <si>
    <t>In a future where a special police unit is able to arrest murderers before they commit their crimes, an officer from that unit is himself accused of a future murder.</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</si>
  <si>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</si>
  <si>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</si>
  <si>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</si>
  <si>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The Last Airbender (2010)</t>
  </si>
  <si>
    <t>Follows the adventures of Aang, a young successor to a long line of Avatars, who must master all four elements and stop the Fire Nation from enslaving the Water Tribes and the Earth Kingdom.</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</si>
  <si>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</si>
  <si>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</si>
  <si>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</si>
  <si>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</si>
  <si>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The Silence of the Lambs (1991)</t>
  </si>
  <si>
    <t>A young F.B.I. cadet must receive the help of an incarcerated and manipulative cannibal killer to help catch another serial killer, a madman who skins his victims.</t>
  </si>
  <si>
    <t>['Crime', 'Drama', 'Horror', 'Thriller']</t>
  </si>
  <si>
    <t>The Flintstones (1994)</t>
  </si>
  <si>
    <t>In a parallel modern-day Stone Age world, a working-class family, the Flintstones, are set up for an executive job. But they learn that money can't buy happiness.</t>
  </si>
  <si>
    <t>Lethal Weapon 4 (1998)</t>
  </si>
  <si>
    <t>With personal crises and age weighing in on them, LAPD officers Riggs and Murtaugh must contend with deadly Chinese triads that are trying to free their former leaders out of prison and onto American soil.</t>
  </si>
  <si>
    <t>Get Smart (2008)</t>
  </si>
  <si>
    <t>Maxwell Smart, a highly intellectual but bumbling spy working for the CONTROL agency, is tasked with preventing a terrorist attack from rival spy agency KAOS.</t>
  </si>
  <si>
    <t>The Divergent Series: Insurgent (2015)</t>
  </si>
  <si>
    <t>Beatrice Prior must confront her inner demons and continue her fight against a powerful alliance which threatens to tear her society apart with the help from others on her side.</t>
  </si>
  <si>
    <t>The Peanuts Movie (2015)</t>
  </si>
  <si>
    <t>Snoopy embarks upon his greatest mission as he and his team take to the skies to pursue their archnemesis, while his best pal Charlie Brown begins his own epic quest back home to win the love of his life.</t>
  </si>
  <si>
    <t>Transformers: The Last Knight (2017)</t>
  </si>
  <si>
    <t>A deadly threat from Earth's history reappears and a hunt for a lost artifact takes place between Autobots and Decepticons, while Optimus Prime encounters his creator in space.</t>
  </si>
  <si>
    <t>American Gangster (2007)</t>
  </si>
  <si>
    <t>An outcast New York City cop is charged with bringing down Harlem drug lord Frank Lucas, whose real life inspired this partly biographical film.</t>
  </si>
  <si>
    <t>American Beauty (1999)</t>
  </si>
  <si>
    <t>A sexually frustrated suburban father has a mid-life crisis after becoming infatuated with his daughter's best friend.</t>
  </si>
  <si>
    <t>The Ring (2002)</t>
  </si>
  <si>
    <t>A journalist must investigate a mysterious videotape which seems to cause the death of anyone one week to the day after they view it.</t>
  </si>
  <si>
    <t>The Nutty Professor (1996)</t>
  </si>
  <si>
    <t>Grossly overweight yet good-hearted professor Sherman Klump takes a special chemical that turns him into the slim but obnoxious Buddy Love.</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</si>
  <si>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</si>
  <si>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</si>
  <si>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</si>
  <si>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Ghostbusters (2016)</t>
  </si>
  <si>
    <t>Following a ghost invasion of Manhattan, paranormal enthusiasts Erin Gilbert and Abby Yates, nuclear engineer Jillian Holtzmann, and subway worker Patty Tolan band together to stop the otherworldly threat.</t>
  </si>
  <si>
    <t>Kingsman: The Secret Service (2014)</t>
  </si>
  <si>
    <t>A spy organisation recruits a promising street kid into the agency's training program, while a global threat emerges from a twisted tech genius.</t>
  </si>
  <si>
    <t>['Action', 'Adventure', 'Comedy', 'Thriller']</t>
  </si>
  <si>
    <t>Robots (2005)</t>
  </si>
  <si>
    <t>In a robot world, a young idealistic inventor travels to the big city to join his inspiration's company, only to find himself opposing its sinister new management.</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</si>
  <si>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</si>
  <si>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</si>
  <si>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</si>
  <si>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</si>
  <si>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['Action', 'Adventure', 'Drama', 'Fantasy', 'Romance']</t>
  </si>
  <si>
    <t>Shutter Island (2010)</t>
  </si>
  <si>
    <t>In 1954, a U.S. Marshal investigates the disappearance of a murderer who escaped from a hospital for the criminally insane.</t>
  </si>
  <si>
    <t>Into the Woods (2014)</t>
  </si>
  <si>
    <t>A witch tasks a childless baker and his wife with procuring magical items from classic fairy tales to reverse the curse put on their family tree.</t>
  </si>
  <si>
    <t>['Adventure', 'Comedy', 'Drama', 'Fantasy', 'Musical']</t>
  </si>
  <si>
    <t>Rocky IV (1985)</t>
  </si>
  <si>
    <t>Rocky Balboa proudly holds the world heavyweight boxing championship, but a new challenger has stepped forward: Drago, a six-foot-four, 261-pound fighter who has the backing of the Soviet Union.</t>
  </si>
  <si>
    <t>United Artists</t>
  </si>
  <si>
    <t>['Drama', 'Sport']</t>
  </si>
  <si>
    <t>Enchanted (2007)</t>
  </si>
  <si>
    <t>A young maiden in a land called Andalasia, who is prepared to be wed, is sent away to New York City by an evil Queen, where she falls in love with a lawyer.</t>
  </si>
  <si>
    <t>The Curious Case of Benjamin Button (2008)</t>
  </si>
  <si>
    <t>Tells the story of Benjamin Button, a man who starts aging backwards with consequences.</t>
  </si>
  <si>
    <t>2 hr 46 min</t>
  </si>
  <si>
    <t>Central Intelligence (2016)</t>
  </si>
  <si>
    <t>After he reconnects with an awkward pal from high school through Facebook, a mild-mannered accountant is lured into the world of international espionage.</t>
  </si>
  <si>
    <t>Anchorman 2: The Legend Continues (2013)</t>
  </si>
  <si>
    <t>With the 1970s behind them, San Diego's top-rated newsman, Ron Burgundy, returns to take New York City's first twenty-four-hour news channel by storm.</t>
  </si>
  <si>
    <t>Sweet Home Alabama (2002)</t>
  </si>
  <si>
    <t>A young woman who has reinvented herself as a New York City socialite must return home to Alabama to obtain a divorce from her husband after seven years of separation.</t>
  </si>
  <si>
    <t>Bumblebee (2018)</t>
  </si>
  <si>
    <t>On the run in the year 1987, Bumblebee finds refuge in a junkyard in a small California beach town. On the cusp of turning 18 and trying to find her place in the world, Charlie Watson discovers Bumblebee, battle-scarred and broken.</t>
  </si>
  <si>
    <t>Dumb and Dumber (1994)</t>
  </si>
  <si>
    <t>After a woman leaves a briefcase at the airport terminal, a dumb limo driver and his dumber friend set out on a hilarious cross-country road trip to Aspen to return it.</t>
  </si>
  <si>
    <t>2 Fast 2 Furious (2003)</t>
  </si>
  <si>
    <t>Former cop Brian O'Conner is called upon to bust a dangerous criminal and he recruits the help of a former childhood friend and street racer who has a chance to redeem himself.</t>
  </si>
  <si>
    <t>My Best Friend's Wedding (1997)</t>
  </si>
  <si>
    <t>When a woman's long-time friend reveals he's engaged, she realizes she loves him herself and sets out to get him, with only days before the wedding.</t>
  </si>
  <si>
    <t>Super 8 (2011)</t>
  </si>
  <si>
    <t>During the summer of 1979, a group of friends witness a train crash and investigate subsequent unexplained events in their small town.</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</si>
  <si>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</si>
  <si>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</si>
  <si>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</si>
  <si>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</si>
  <si>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Lucy (2014)</t>
  </si>
  <si>
    <t>A woman, accidentally caught in a dark deal, turns the tables on her captors and transforms into a merciless warrior evolved beyond human logic.</t>
  </si>
  <si>
    <t>The Legend of Tarzan (2016)</t>
  </si>
  <si>
    <t>Tarzan, having acclimated to life in London, is called back to his former home in the jungle to investigate the activities at a mining encampment.</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</si>
  <si>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</si>
  <si>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</si>
  <si>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</si>
  <si>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</si>
  <si>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</si>
  <si>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</si>
  <si>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</si>
  <si>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Mr. Deeds (2002)</t>
  </si>
  <si>
    <t>A sweet-natured, small-town guy inherits a controlling stake in a media conglomerate and begins to do business his way.</t>
  </si>
  <si>
    <t>The Truman Show (1998)</t>
  </si>
  <si>
    <t>An insurance salesman discovers his whole life is actually a reality TV show.</t>
  </si>
  <si>
    <t>Erin Brockovich (2000)</t>
  </si>
  <si>
    <t>An unemployed single mother becomes a legal assistant and almost single-handedly brings down a California power company accused of polluting a city's water supply.</t>
  </si>
  <si>
    <t>Ocean's Twelve (2004)</t>
  </si>
  <si>
    <t>Daniel Ocean recruits one more team member so he can pull off three major European heists in this sequel to Ocean's Eleven.</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</si>
  <si>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</si>
  <si>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</si>
  <si>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</si>
  <si>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</si>
  <si>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['Action', 'Adventure', 'Comedy', 'Crime', 'Thriller']</t>
  </si>
  <si>
    <t>Tomorrow Never Dies (1997)</t>
  </si>
  <si>
    <t>James Bond sets out to stop a media mogul's plan to induce war between China and the UK in order to obtain exclusive global media coverage.</t>
  </si>
  <si>
    <t>Ghostbusters: Afterlife (2021)</t>
  </si>
  <si>
    <t>When a single mom and her two kids arrive in a small town, they begin to discover their connection to the original Ghostbusters and the secret legacy their grandfather left behind.</t>
  </si>
  <si>
    <t>['Adventure', 'Comedy', 'Fantasy', 'Sci-Fi']</t>
  </si>
  <si>
    <t>Lone Survivor (2013)</t>
  </si>
  <si>
    <t>Marcus Luttrell and his team set out on a mission to capture or kill notorious Taliban leader Ahmad Shah, in late June 2005. Marcus and his team are left to fight for their lives in one of the most valiant efforts of modern warfare.</t>
  </si>
  <si>
    <t>Sully (2016)</t>
  </si>
  <si>
    <t>When pilot Chesley "Sully" Sullenberger lands his damaged plane on the Hudson River in order to save the flight's passengers and crew, some consider him a hero while others think he was reckless.</t>
  </si>
  <si>
    <t>The Vow (2012)</t>
  </si>
  <si>
    <t>A car accident puts Paige in a coma, and when she wakes up with severe memory loss, her husband Leo works to win her heart again.</t>
  </si>
  <si>
    <t>Screen Gems</t>
  </si>
  <si>
    <t>Life of Pi (2012)</t>
  </si>
  <si>
    <t>A young man who survives a disaster at sea is hurtled into an epic journey of adventure and discovery. While cast away, he forms an unexpected connection with another survivor: a fearsome Bengal tiger.</t>
  </si>
  <si>
    <t>['Adventure', 'Drama', 'Fantasy']</t>
  </si>
  <si>
    <t>The Fault in Our Stars (2014)</t>
  </si>
  <si>
    <t>Two teenage cancer patients begin a life-affirming journey to visit a reclusive author in Amsterdam.</t>
  </si>
  <si>
    <t>Cloudy with a Chance of Meatballs (2009)</t>
  </si>
  <si>
    <t>A local scientist is often regarded as a failure until he invents a machine that can make food fall from the sky. But little does he know, that things are about to take a turn for the worst.</t>
  </si>
  <si>
    <t>The Devil Wears Prada (2006)</t>
  </si>
  <si>
    <t>A smart but sensible new graduate lands a job as an assistant to Miranda Priestly, the demanding editor-in-chief of a high fashion magazine.</t>
  </si>
  <si>
    <t>Something's Gotta Give (2003)</t>
  </si>
  <si>
    <t>A swinger on the cusp of being a senior citizen with a taste for young women falls in love with an accomplished woman closer to his age.</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</si>
  <si>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</si>
  <si>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</si>
  <si>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</si>
  <si>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Birdcage (1996)</t>
  </si>
  <si>
    <t>A gay cabaret owner and his drag queen companion agree to put up a false straight front so that their son can introduce them to his fiancÃ©e's right-wing moralistic parents.</t>
  </si>
  <si>
    <t>City Slickers (1991)</t>
  </si>
  <si>
    <t>On the verge of turning 40, an unhappy Manhattan yuppie is roped into joining his two friends on a cattle drive in the southwest.</t>
  </si>
  <si>
    <t>['Comedy', 'Western']</t>
  </si>
  <si>
    <t>Rango (2011)</t>
  </si>
  <si>
    <t>Rango is an ordinary chameleon who accidentally winds up in the town of Dirt, a lawless outpost in the Wild West in desperate need of a new sheriff.</t>
  </si>
  <si>
    <t>['Action', 'Adventure', 'Animation', 'Comedy', 'Family', 'Western']</t>
  </si>
  <si>
    <t>Nutty Professor II: The Klumps (2000)</t>
  </si>
  <si>
    <t>Scientist Sherman Klump's inventions, his upcoming marriage to his pretty colleague Denise Gaines and his reputation are threatened by his evil clone Buddy Love.</t>
  </si>
  <si>
    <t>The Good Dinosaur (2015)</t>
  </si>
  <si>
    <t>In a world where dinosaurs and humans live side-by-side, an Apatosaurus named Arlo makes an unlikely human friend.</t>
  </si>
  <si>
    <t>G.I. Joe: Retaliation (2013)</t>
  </si>
  <si>
    <t>The G.I. Joes are not only fighting their mortal enemy Cobra; they are forced to contend with threats from within the government that jeopardize their very existence.</t>
  </si>
  <si>
    <t>Clear and Present Danger (1994)</t>
  </si>
  <si>
    <t>CIA Analyst Jack Ryan is drawn into an illegal war fought by the US government against a Colombian drug cartel.</t>
  </si>
  <si>
    <t>The Hunt for Red October (1990)</t>
  </si>
  <si>
    <t>In November 1984, the Soviet Union's best submarine captain, in a new undetectable sub, violates orders and heads for the U.S. The American CIA and military must quickly determine: Is he trying to defect, or to start a war?</t>
  </si>
  <si>
    <t>The Bodyguard (1992)</t>
  </si>
  <si>
    <t>A former Secret Service agent takes on the job of bodyguard to an R&amp;B singer, whose lifestyle is most unlike a President's.</t>
  </si>
  <si>
    <t>['Action', 'Drama', 'Music', 'Romance', 'Thriller']</t>
  </si>
  <si>
    <t>Wayne's World (1992)</t>
  </si>
  <si>
    <t>Two slacker friends try to promote their public-access cable show.</t>
  </si>
  <si>
    <t>The Bourne Identity (2002)</t>
  </si>
  <si>
    <t>A man is picked up by a fishing boat, bullet-riddled and suffering from amnesia, before racing to elude assassins and attempting to regain his memory.</t>
  </si>
  <si>
    <t>Free Guy (2021)</t>
  </si>
  <si>
    <t>A bank teller discovers that he's actually an NPC inside a brutal, open world video game.</t>
  </si>
  <si>
    <t>20th Century Studios</t>
  </si>
  <si>
    <t>Superbad (2007)</t>
  </si>
  <si>
    <t>Two co-dependent high school seniors are forced to deal with separation anxiety after their plan to stage a booze-soaked party goes awry.</t>
  </si>
  <si>
    <t>Speed (1994)</t>
  </si>
  <si>
    <t>A young police officer must prevent a bomb exploding aboard a city bus by keeping its speed above 50 mph.</t>
  </si>
  <si>
    <t>50 First Dates (2004)</t>
  </si>
  <si>
    <t>Henry Roth is a man afraid of commitment until he meets the beautiful Lucy. They hit it off and Henry think he's finally found the girl of his dreams until discovering she has short-term memory loss and forgets him the next day.</t>
  </si>
  <si>
    <t>Mamma Mia! Here We Go Again (2018)</t>
  </si>
  <si>
    <t>Five years after the events of Mamma Mia!, Sophie prepares for the grand reopening of the Hotel Bella Donna as she learns more about her mother's past.</t>
  </si>
  <si>
    <t>Inglourious Basterds (2009)</t>
  </si>
  <si>
    <t>In Nazi-occupied France during World War II, a plan to assassinate Nazi leaders by a group of Jewish U.S. soldiers coincides with a theatre owner's vengeful plans for the same.</t>
  </si>
  <si>
    <t>['Adventure', 'Drama', 'War']</t>
  </si>
  <si>
    <t>Seabiscuit (2003)</t>
  </si>
  <si>
    <t>True story of the undersized Depression-era racehorse whose victories lifted not only the spirits of the team behind it but also those of their nation.</t>
  </si>
  <si>
    <t>['Drama', 'History', 'Sport']</t>
  </si>
  <si>
    <t>Van Helsing (2004)</t>
  </si>
  <si>
    <t>The famed monster hunter is sent to Transylvania to stop Count Dracula, who is using Dr. Frankenstein's research and a werewolf for nefarious purposes.</t>
  </si>
  <si>
    <t>Four Christmases (2008)</t>
  </si>
  <si>
    <t>A couple struggles to visit all four of their divorced parents on Christmas.</t>
  </si>
  <si>
    <t>I Now Pronounce You Chuck &amp; Larry (2007)</t>
  </si>
  <si>
    <t>Two straight, single Brooklyn firefighters pretend to be a gay couple in order to receive domestic partner benefits.</t>
  </si>
  <si>
    <t>The Mask (1994)</t>
  </si>
  <si>
    <t>Bank clerk Stanley Ipkiss is transformed into a manic superhero when he wears a mysterious mask.</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</si>
  <si>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</si>
  <si>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</si>
  <si>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</si>
  <si>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Hook (1991)</t>
  </si>
  <si>
    <t>When Captain James Hook kidnaps his children, an adult Peter Pan must return to Neverland and reclaim his youthful spirit in order to challenge his old enemy.</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</si>
  <si>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</si>
  <si>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</si>
  <si>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</si>
  <si>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G-Force (2009)</t>
  </si>
  <si>
    <t>A specially trained squad of guinea pigs is dispatched to stop a diabolical billionaire from taking over the world.</t>
  </si>
  <si>
    <t>Total Recall (1990)</t>
  </si>
  <si>
    <t>When a man goes in to have virtual vacation memories of the planet Mars implanted in his mind, an unexpected and harrowing series of events forces him to go to the planet for real - or is he?</t>
  </si>
  <si>
    <t>The Other Guys (2010)</t>
  </si>
  <si>
    <t>Two mismatched New York City detectives seize an opportunity to step up like the city's top cops, whom they idolize, only things don't quite go as planned.</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</si>
  <si>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</si>
  <si>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</si>
  <si>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</si>
  <si>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Back to the Future Part II (1989)</t>
  </si>
  <si>
    <t>After visiting 2015, Marty McFly must repeat his visit to 1955 to prevent disastrous changes to 1985...without interfering with his first trip.</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</si>
  <si>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</si>
  <si>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</si>
  <si>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</si>
  <si>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Hairspray (2007)</t>
  </si>
  <si>
    <t>Pleasantly plump teenager Tracy Turnblad teaches 1962 Baltimore a thing or two about integration after landing a spot on a local TV dance show.</t>
  </si>
  <si>
    <t>['Comedy', 'Drama', 'Musical', 'Romance']</t>
  </si>
  <si>
    <t>The Break-Up (2006)</t>
  </si>
  <si>
    <t>In a bid to keep their luxurious condo from their significant other, a couple's break-up proceeds to get uglier and nastier by the moment.</t>
  </si>
  <si>
    <t>A Series of Unfortunate Events (2004)</t>
  </si>
  <si>
    <t>When a massive fire kills their parents, three children are delivered to the custody of cousin and stage actor Count Olaf, who is secretly plotting to steal their parents' vast fortune.</t>
  </si>
  <si>
    <t>Blades of Glory (2007)</t>
  </si>
  <si>
    <t>In 2002, two rival Olympic ice skaters were stripped of their gold medals and permanently banned from men's single competition. Presently, however, they've found a loophole that will allow them to qualify as a pairs team.</t>
  </si>
  <si>
    <t>Salt (2010)</t>
  </si>
  <si>
    <t>A CIA agent goes on the run after a defector accuses her of being a Russian spy.</t>
  </si>
  <si>
    <t>Basic Instinct (1992)</t>
  </si>
  <si>
    <t>A violent police detective investigates a brutal murder that might involve a manipulative and seductive novelist.</t>
  </si>
  <si>
    <t>Now You See Me (2013)</t>
  </si>
  <si>
    <t>An F.B.I. Agent and an Interpol Detective track a team of illusionists who pull off bank heists during their performances, and reward their audiences with the money.</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</si>
  <si>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</si>
  <si>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</si>
  <si>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</si>
  <si>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</si>
  <si>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Big Momma's House (2000)</t>
  </si>
  <si>
    <t>In order to protect a beautiful woman and her son from a robber, a male FBI agent disguises himself as a large grandmother.</t>
  </si>
  <si>
    <t>Die Hard 2 (1990)</t>
  </si>
  <si>
    <t>John McClane attempts to avert disaster as rogue military operatives seize control of Dulles International Airport in Washington, D.C.</t>
  </si>
  <si>
    <t>Horrible Bosses (2011)</t>
  </si>
  <si>
    <t>Three friends conspire to murder their awful bosses when they realize they are standing in the way of their happiness.</t>
  </si>
  <si>
    <t>The Nun (2018)</t>
  </si>
  <si>
    <t>A priest with a haunted past and a novice on the threshold of her final vows are sent by the Vatican to investigate the death of a young nun in Romania and confront a malevolent force in the form of a demonic nun.</t>
  </si>
  <si>
    <t>Jackass 3D (2010)</t>
  </si>
  <si>
    <t>Johnny Knoxville and company return for the third installment of their TV show spin-off, where dangerous stunts and explicit public displays rule.</t>
  </si>
  <si>
    <t>['Action', 'Comedy', 'Documentary']</t>
  </si>
  <si>
    <t>Ocean's Thirteen (2007)</t>
  </si>
  <si>
    <t>Danny Ocean rounds up the boys for a third heist after casino owner Willy Bank double-crosses one of the original eleven, Reuben Tishkoff.</t>
  </si>
  <si>
    <t>Jungle Cruise (2021)</t>
  </si>
  <si>
    <t>Based on Disneyland's theme park ride where a small riverboat takes a group of travelers through a jungle filled with dangerous animals and reptiles but with a supernatural element.</t>
  </si>
  <si>
    <t>S.W.A.T. (2003)</t>
  </si>
  <si>
    <t>An imprisoned drug kingpin offers a huge cash reward to anyone that can break him out of police custody, and only the L.A.P.D.'s Special Weapons and Tactics team can prevent it.</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</si>
  <si>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</si>
  <si>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</si>
  <si>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</si>
  <si>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</si>
  <si>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</si>
  <si>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</si>
  <si>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</si>
  <si>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['Drama', 'Music']</t>
  </si>
  <si>
    <t>Double Jeopardy (1999)</t>
  </si>
  <si>
    <t>A woman framed for her husband's murder suspects he is still alive; as she has already been tried for the crime, she can't be re-prosecuted if she finds and kills him.</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</si>
  <si>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</si>
  <si>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</si>
  <si>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</si>
  <si>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Green Lantern (2011)</t>
  </si>
  <si>
    <t>Reckless test pilot Hal Jordan is granted an alien ring that bestows him with otherworldly powers that inducts him into an intergalactic police force, the Green Lantern Corps.</t>
  </si>
  <si>
    <t>Notting Hill (1999)</t>
  </si>
  <si>
    <t>The life of a simple bookshop owner changes when he meets the most famous film star in the world.</t>
  </si>
  <si>
    <t>You've Got Mail (1998)</t>
  </si>
  <si>
    <t>Book superstore magnate, Joe Fox and independent book shop owner, Kathleen Kelly fall in love in the anonymity of the Internet both blissfully unaware that he's trying to put her out of business.</t>
  </si>
  <si>
    <t>Ghost Rider (2007)</t>
  </si>
  <si>
    <t>When motorcycle rider Johnny Blaze sells his soul to the Devil to save his father's life, he is transformed into the Ghost Rider, the Devil's own bounty hunter, and is sent to hunt down sinners.</t>
  </si>
  <si>
    <t>['Action', 'Fantasy', 'Thriller']</t>
  </si>
  <si>
    <t>Remember the Titans (2000)</t>
  </si>
  <si>
    <t>The true story of a newly appointed African-American coach and his high school team on their first season as a racially integrated unit.</t>
  </si>
  <si>
    <t>Creed II (2018)</t>
  </si>
  <si>
    <t>Under the tutelage of Rocky Balboa, newly crowned heavyweight champion Adonis Creed faces off against Viktor Drago, the son of Ivan Drago.</t>
  </si>
  <si>
    <t>District 9 (2009)</t>
  </si>
  <si>
    <t>Violence ensues after an extraterrestrial race forced to live in slum-like conditions on Earth finds a kindred spirit in a government agent exposed to their biotechnology.</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</si>
  <si>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</si>
  <si>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</si>
  <si>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</si>
  <si>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</si>
  <si>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</si>
  <si>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</si>
  <si>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</si>
  <si>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</si>
  <si>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['Adventure', 'Comedy', 'Drama']</t>
  </si>
  <si>
    <t>Dumbo (2019)</t>
  </si>
  <si>
    <t>A young elephant, whose oversized ears enable him to fly, helps save a struggling circus, but when the circus plans a new venture, Dumbo and his friends discover dark secrets beneath its shiny veneer.</t>
  </si>
  <si>
    <t>Fifty Shades Darker (2017)</t>
  </si>
  <si>
    <t>While Christian wrestles with his inner demons, Anastasia must confront the anger and envy of the women who came before her.</t>
  </si>
  <si>
    <t>Dodgeball: A True Underdog Story (2004)</t>
  </si>
  <si>
    <t>A group of misfits enter a Las Vegas dodgeball tournament in order to save their cherished local gym from the onslaught of a corporate health fitness chain.</t>
  </si>
  <si>
    <t>The Village (2004)</t>
  </si>
  <si>
    <t>A series of events tests the beliefs of a small isolated countryside village.</t>
  </si>
  <si>
    <t>Bolt (2008)</t>
  </si>
  <si>
    <t>The canine star of a fictional sci-fi/action show that believes his powers are real embarks on a cross country trek to save his co-star from a threat he believes is just as real.</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</si>
  <si>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</si>
  <si>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</si>
  <si>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</si>
  <si>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</si>
  <si>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</si>
  <si>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</si>
  <si>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Night at the Museum: Secret of the Tomb (2014)</t>
  </si>
  <si>
    <t>Larry spans the globe, uniting favorite and new characters while embarking on an epic quest to save the magic before it is gone forever.</t>
  </si>
  <si>
    <t>Magic Mike (2012)</t>
  </si>
  <si>
    <t>A male stripper teaches a younger performer how to party, pick up women, and make easy money.</t>
  </si>
  <si>
    <t>The Addams Family (1991)</t>
  </si>
  <si>
    <t>Con artists plan to fleece an eccentric family using an accomplice who claims to be their long-lost uncle.</t>
  </si>
  <si>
    <t>The Patriot (2000)</t>
  </si>
  <si>
    <t>Peaceful farmer Benjamin Martin is driven to lead the Colonial Militia during the American Revolution when a sadistic British officer murders his son.</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</si>
  <si>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</si>
  <si>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</si>
  <si>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</si>
  <si>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</si>
  <si>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The Bourne Legacy (2012)</t>
  </si>
  <si>
    <t>An expansion of the universe from Robert Ludlum's novels, centered on a new hero whose stakes have been triggered by the events of the previous three films.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</si>
  <si>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</si>
  <si>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</si>
  <si>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</si>
  <si>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</si>
  <si>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</si>
  <si>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</si>
  <si>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</si>
  <si>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Spy Kids (2001)</t>
  </si>
  <si>
    <t>Using high tech gadgets, two kids have to save their reactivated OSS top spy parents when they're taken by an evil, high tech enemy.</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</si>
  <si>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</si>
  <si>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</si>
  <si>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</si>
  <si>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The Hangover Part III (2013)</t>
  </si>
  <si>
    <t>When one of their own is kidnapped by an angry gangster, the Wolf Pack must track down Mr. Chow, who has escaped from prison and is on the run.</t>
  </si>
  <si>
    <t>Twins (1988)</t>
  </si>
  <si>
    <t>A physically perfect but innocent man goes in search of his long-lost twin brother, who is short, a womanizer, and small-time crook.</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</si>
  <si>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</si>
  <si>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</si>
  <si>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</si>
  <si>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</si>
  <si>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</si>
  <si>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</si>
  <si>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</si>
  <si>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['Adventure', 'Animation', 'Comedy', 'Family', 'Fantasy', 'History', 'Sci-Fi']</t>
  </si>
  <si>
    <t>The Last Samurai (2003)</t>
  </si>
  <si>
    <t>An American military advisor embraces the Samurai culture he was hired to destroy after he is captured in battle.</t>
  </si>
  <si>
    <t>Glass (2019)</t>
  </si>
  <si>
    <t>Security guard David Dunn uses his supernatural abilities to track Kevin Wendell Crumb, a disturbed man who has twenty-four personalities.</t>
  </si>
  <si>
    <t>['Drama', 'Sci-Fi', 'Thriller']</t>
  </si>
  <si>
    <t>Spy (2015)</t>
  </si>
  <si>
    <t>A desk-bound CIA analyst volunteers to go undercover to infiltrate the world of a deadly arms dealer, and prevent diabolical global disaster.</t>
  </si>
  <si>
    <t>['Action', 'Comedy']</t>
  </si>
  <si>
    <t>Sing 2 (2021)</t>
  </si>
  <si>
    <t>Buster Moon and his friends must persuade reclusive rock star Clay Calloway to join them for the opening of a new show.</t>
  </si>
  <si>
    <t>Tropic Thunder (2008)</t>
  </si>
  <si>
    <t>Through a series of freak occurrences, a group of actors shooting a big-budget war movie are forced to become the soldiers they are portraying.</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</si>
  <si>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</si>
  <si>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</si>
  <si>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</si>
  <si>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Valentine's Day (2010)</t>
  </si>
  <si>
    <t>Intertwining couples and singles in Los Angeles break-up and make-up based on the pressures and expectations of Valentine's Day.</t>
  </si>
  <si>
    <t>The Grudge (2004)</t>
  </si>
  <si>
    <t>An American nurse living and working in Tokyo is exposed to a mysterious supernatural curse, one that locks a person in a powerful rage before claiming their life and spreading to another victim.</t>
  </si>
  <si>
    <t>Fun with Dick and Jane (2005)</t>
  </si>
  <si>
    <t>When an affluent couple lose all their money following a series of blunders, they turn to a life of crime to make ends meet.</t>
  </si>
  <si>
    <t>Freaky Friday (2003)</t>
  </si>
  <si>
    <t>An overworked mother and her daughter do not get along. When they switch bodies, each is forced to adapt to the other's life for one freaky Friday.</t>
  </si>
  <si>
    <t>['Comedy', 'Family', 'Fantasy', 'Music', 'Romance']</t>
  </si>
  <si>
    <t>Trainwreck (2015)</t>
  </si>
  <si>
    <t>Having thought that monogamy was never possible, a commitment-phobic career woman may have to face her fears when she meets a good guy.</t>
  </si>
  <si>
    <t>Bedtime Stories (2008)</t>
  </si>
  <si>
    <t>A hotel handyman's life changes when the lavish bedtime stories he tells his niece and nephew start to magically come true.</t>
  </si>
  <si>
    <t>['Adventure', 'Comedy', 'Family', 'Fantasy', 'Romance', 'Sci-Fi']</t>
  </si>
  <si>
    <t>Scary Movie 3 (2003)</t>
  </si>
  <si>
    <t>Cindy must investigate mysterious crop circles and video tapes, and help the President in preventing an alien invasion.</t>
  </si>
  <si>
    <t>Creed (2015)</t>
  </si>
  <si>
    <t>The former World Heavyweight Champion Rocky Balboa serves as a trainer and mentor to Adonis Johnson, the son of his late friend and former rival Apollo Creed.</t>
  </si>
  <si>
    <t>['Action', 'Drama', 'Sport']</t>
  </si>
  <si>
    <t>Star Trek IV: The Voyage Home (1986)</t>
  </si>
  <si>
    <t>To save Earth from an alien probe, Admiral James T. Kirk and his fugitive crew go back in time to San Francisco in 1986 to retrieve the only beings who can communicate with it: humpback whales.</t>
  </si>
  <si>
    <t>The 40-Year-Old Virgin (2005)</t>
  </si>
  <si>
    <t>Goaded by his buddies, a nerdy guy who's never "done the deed" only finds the pressure mounting when he meets a single mother.</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</si>
  <si>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</si>
  <si>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</si>
  <si>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A Time to Kill (1996)</t>
  </si>
  <si>
    <t>In Canton, Mississippi, a fearless young lawyer and his assistant defend a black man accused of murdering two white men who raped his ten-year-old daughter, inciting violent retribution and revenge from the Ku Klux Klan.</t>
  </si>
  <si>
    <t>Black Hawk Down (2001)</t>
  </si>
  <si>
    <t>The story of 160 elite U.S. soldiers who dropped into Mogadishu in October 1993 to capture two top lieutenants of a renegade warlord, but found themselves in a desperate battle with a large force of heavily-armed Somalis.</t>
  </si>
  <si>
    <t>Terms of Endearment (1983)</t>
  </si>
  <si>
    <t>Follows hard-to-please Aurora looking for love, and her daughter's family problems.</t>
  </si>
  <si>
    <t>Ace Ventura: When Nature Calls (1995)</t>
  </si>
  <si>
    <t>Ace Ventura, Pet Detective, returns from a spiritual quest to investigate the disappearance of a rare white bat, the sacred animal of a tribe in Africa.</t>
  </si>
  <si>
    <t>['Adventure', 'Comedy', 'Crime']</t>
  </si>
  <si>
    <t>The Upside (2017)</t>
  </si>
  <si>
    <t>A comedic look at the relationship between a wealthy man with quadriplegia and an unemployed man with a criminal record who's hired to help him.</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</si>
  <si>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</si>
  <si>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</si>
  <si>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</si>
  <si>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</si>
  <si>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</si>
  <si>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</si>
  <si>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</si>
  <si>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</si>
  <si>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</si>
  <si>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Pulp Fiction (1994)</t>
  </si>
  <si>
    <t>The lives of two mob hitmen, a boxer, a gangster and his wife, and a pair of diner bandits intertwine in four tales of violence and redemption.</t>
  </si>
  <si>
    <t>Paranormal Activity (2007)</t>
  </si>
  <si>
    <t>After moving into a suburban home, a couple becomes increasingly disturbed by a nightly demonic presence.</t>
  </si>
  <si>
    <t>Baby Driver (2017)</t>
  </si>
  <si>
    <t>After being coerced into working for a crime boss, a young getaway driver finds himself taking part in a heist doomed to fail.</t>
  </si>
  <si>
    <t>['Action', 'Crime', 'Drama', 'Music', 'Thriller']</t>
  </si>
  <si>
    <t>A League of Their Own (1992)</t>
  </si>
  <si>
    <t>Two sisters join the first female professional baseball league and struggle to help it succeed amidst their own growing rivalry.</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</si>
  <si>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</si>
  <si>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</si>
  <si>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</si>
  <si>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</si>
  <si>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</si>
  <si>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</si>
  <si>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</si>
  <si>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</si>
  <si>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</si>
  <si>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</si>
  <si>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Batman &amp; Robin (1997)</t>
  </si>
  <si>
    <t>Batman and Robin try to keep their relationship together even as they must stop Mr. Freeze and Poison Ivy from freezing Gotham City.</t>
  </si>
  <si>
    <t>Dune (2021)</t>
  </si>
  <si>
    <t>Feature adaptation of Frank Herbert's science fiction novel about the son of a noble family entrusted with the protection of the most valuable asset and most vital element in the galaxy.</t>
  </si>
  <si>
    <t>Captain Phillips (2013)</t>
  </si>
  <si>
    <t>The true story of Captain Richard Phillips and the 2009 hijacking by Somali pirates of the U.S.-flagged MV Maersk Alabama, the first American cargo ship to be hijacked in two hundred years.</t>
  </si>
  <si>
    <t>['Action', 'Biography', 'Crime', 'Drama', 'Thriller']</t>
  </si>
  <si>
    <t>Black Swan (2010)</t>
  </si>
  <si>
    <t>A committed dancer struggles to maintain her sanity after winning the lead role in a production of Tchaikovsky's "Swan Lake".</t>
  </si>
  <si>
    <t>Analyze This (1999)</t>
  </si>
  <si>
    <t>A comedy about a psychiatrist whose number one patient is an insecure mob boss.</t>
  </si>
  <si>
    <t>Chicken Run (2000)</t>
  </si>
  <si>
    <t>When a cockerel apparently flies into a chicken farm, the chickens see him as an opportunity to escape their evil owners.</t>
  </si>
  <si>
    <t>Miss Congeniality (2000)</t>
  </si>
  <si>
    <t>An F.B.I. Agent must go undercover in the Miss United States beauty pageant to prevent a group from bombing the event.</t>
  </si>
  <si>
    <t>['Action', 'Comedy', 'Crime', 'Romance']</t>
  </si>
  <si>
    <t>Indecent Proposal (1993)</t>
  </si>
  <si>
    <t>A billionaire offers $1,000,000 to a young married couple for one night with the wife.</t>
  </si>
  <si>
    <t>300: Rise of an Empire (2014)</t>
  </si>
  <si>
    <t>Greek general Themistokles of Athens leads the naval charge against invading Persian forces led by mortal-turned-god Xerxes and Artemisia, vengeful commander of the Persian navy.</t>
  </si>
  <si>
    <t>GoldenEye (1995)</t>
  </si>
  <si>
    <t>Years after a friend and fellow 00 agent is killed on a joint mission, a Russian crime syndicate steals a secret space-based weapons program known as "GoldenEye" and James Bond has to stop them from using it.</t>
  </si>
  <si>
    <t>The Italian Job (2003)</t>
  </si>
  <si>
    <t>After being betrayed and left for dead in Italy, Charlie Croker and his team plan an elaborate gold heist against their former ally.</t>
  </si>
  <si>
    <t>How to Lose a Guy in 10 Days (2003)</t>
  </si>
  <si>
    <t>Benjamin Barry is an advertising executive and ladies' man who, to win a big campaign, bets that he can make a woman fall in love with him in 10 days.</t>
  </si>
  <si>
    <t>The Lego Movie 2: The Second Part (2019)</t>
  </si>
  <si>
    <t>It's been five years since everything was awesome and the citizens are facing a huge new threat: Lego Duplo invaders from outer space, wrecking everything faster than they can rebuild.</t>
  </si>
  <si>
    <t>The First Wives Club (1996)</t>
  </si>
  <si>
    <t>Reunited by the death of a college friend, three divorced women seek revenge on the husbands who left them for younger women.</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</si>
  <si>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</si>
  <si>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</si>
  <si>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</si>
  <si>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</si>
  <si>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</si>
  <si>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</si>
  <si>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</si>
  <si>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['Action', 'Adventure', 'Comedy', 'Family', 'Romance']</t>
  </si>
  <si>
    <t>Hustlers (2019)</t>
  </si>
  <si>
    <t>Inspired by the viral New York Magazine article, Hustlers follows a crew of savvy former strip club employees who band together to turn the tables on their Wall Street clients.</t>
  </si>
  <si>
    <t>Pitch Perfect 3 (2017)</t>
  </si>
  <si>
    <t>Following their win at the world championship, the now separated Bellas reunite for one last singing competition at an overseas USO tour, but face a group who uses both instruments and voices.</t>
  </si>
  <si>
    <t>Phenomenon (1996)</t>
  </si>
  <si>
    <t>An ordinary man sees a bright light descend from the sky, and discovers he now has super-intelligence and telekinesis.</t>
  </si>
  <si>
    <t>['Drama', 'Fantasy', 'Romance', 'Sci-Fi']</t>
  </si>
  <si>
    <t>American Wedding (2003)</t>
  </si>
  <si>
    <t>It's the wedding of Jim and Michelle and the gathering of their families and friends, including Jim's old friends from high school and Michelle's little sister.</t>
  </si>
  <si>
    <t>Road to Perdition (2002)</t>
  </si>
  <si>
    <t>A mob enforcer's son in 1930s Illinois witnesses a murder, forcing him and his father to take to the road, and his father down a path of redemption and revenge.</t>
  </si>
  <si>
    <t>The Princess and the Frog (2009)</t>
  </si>
  <si>
    <t>A waitress, desperate to fulfill her dreams as a restaurant owner, is set on a journey to turn a frog prince back into a human being, but she has to face the same problem after she kisses him.</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</si>
  <si>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</si>
  <si>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</si>
  <si>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Daddy Day Care (2003)</t>
  </si>
  <si>
    <t>Two men, Charlie Hinton (Eddie Murphy) and Phil Ryerson (Jeff Garlin), get laid off and have to become stay-at-home dads when they can't find jobs. This inspires them to open their own day-care center.</t>
  </si>
  <si>
    <t>Daddy's Home 2 (2017)</t>
  </si>
  <si>
    <t>Having finally gotten used to each other's existence, Brad and Dusty must now deal with their intrusive fathers during the holidays.</t>
  </si>
  <si>
    <t>Paranormal Activity 3 (2011)</t>
  </si>
  <si>
    <t>In 1988, young sisters Katie and Kristi befriend an invisible entity who resides in their home.</t>
  </si>
  <si>
    <t>Journey 2: The Mysterious Island (2012)</t>
  </si>
  <si>
    <t>Sean Anderson partners with his mom's husband on a mission to find his grandfather, who is thought to be missing on a mythical island.</t>
  </si>
  <si>
    <t>['Action', 'Adventure', 'Comedy', 'Family', 'Fantasy', 'Sci-Fi']</t>
  </si>
  <si>
    <t>The Mule (2018)</t>
  </si>
  <si>
    <t>A ninety-year-old horticulturist and Korean War veteran turns drug mule for a Mexican cartel.</t>
  </si>
  <si>
    <t>Dick Tracy (1990)</t>
  </si>
  <si>
    <t>The comic strip detective finds his life vastly complicated when Breathless Mahoney makes advances towards him while he is trying to battle Big Boy Caprice's united mob.</t>
  </si>
  <si>
    <t>['Action', 'Comedy', 'Crime', 'Music', 'Romance', 'Thriller']</t>
  </si>
  <si>
    <t>Rise of the Guardians (2012)</t>
  </si>
  <si>
    <t>When the evil spirit Pitch launches an assault on Earth, the Immortal Guardians team up to protect the innocence of children all around the world.</t>
  </si>
  <si>
    <t>['Action', 'Adventure', 'Animation', 'Comedy', 'Drama', 'Family', 'Fantasy']</t>
  </si>
  <si>
    <t>Dreamgirls (2006)</t>
  </si>
  <si>
    <t>A trio of black female soul singers cross over to the pop charts in the early 1960s, facing their own personal struggles along the way.</t>
  </si>
  <si>
    <t>['Drama', 'Music', 'Musical']</t>
  </si>
  <si>
    <t>Independence Day: Resurgence (2016)</t>
  </si>
  <si>
    <t>Two decades after the first Independence Day invasion, Earth is faced with a new extra-Solar threat. But will mankind's new space defenses be enough?</t>
  </si>
  <si>
    <t>The Expendables (2010)</t>
  </si>
  <si>
    <t>A CIA operative hires a team of mercenaries to eliminate a Latin dictator and a renegade CIA agent.</t>
  </si>
  <si>
    <t>Scream (1996)</t>
  </si>
  <si>
    <t>A year after the murder of her mother, a teenage girl is terrorized by a new killer, who targets the girl and her friends by using horror films as part of a deadly game.</t>
  </si>
  <si>
    <t>Just Go with It (2011)</t>
  </si>
  <si>
    <t>On a weekend trip to Hawaii, a plastic surgeon convinces his loyal assistant to pose as his soon-to-be-divorced wife in order to cover up a careless lie he told to his much-younger girlfriend.</t>
  </si>
  <si>
    <t>Murder on the Orient Express (2017)</t>
  </si>
  <si>
    <t>When a murder occurs on the train on which he's travelling, celebrated detective Hercule Poirot is recruited to solve the case.</t>
  </si>
  <si>
    <t>['Crime', 'Drama', 'Mystery']</t>
  </si>
  <si>
    <t>The General's Daughter (1999)</t>
  </si>
  <si>
    <t>When the daughter of a well-known and well-respected base commander is murdered, an undercover detective is summoned to look into the matter and finds a slew of cover-ups at West Point.</t>
  </si>
  <si>
    <t>The Aviator (2004)</t>
  </si>
  <si>
    <t>A biopic depicting the early years of legendary director and aviator Howard Hughes' career from the late 1920s to the mid 1940s.</t>
  </si>
  <si>
    <t>2 hr 50 min</t>
  </si>
  <si>
    <t>American Pie (1999)</t>
  </si>
  <si>
    <t>Four teenage boys enter a pact to lose their virginity by prom night.</t>
  </si>
  <si>
    <t>Daredevil (2003)</t>
  </si>
  <si>
    <t>A man blinded by toxic waste which also enhanced his remaining senses fights crime as an acrobatic martial arts superhero.</t>
  </si>
  <si>
    <t>['Action', 'Crime']</t>
  </si>
  <si>
    <t>The Girl with the Dragon Tattoo (2011)</t>
  </si>
  <si>
    <t>Journalist Mikael Blomkvist is aided in his search for a woman who has been missing for forty years by Lisbeth Salander, a young computer hacker.</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</si>
  <si>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</si>
  <si>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</si>
  <si>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</si>
  <si>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The Conjuring 2 (2016)</t>
  </si>
  <si>
    <t>Ed and Lorraine Warren travel to North London to help a single mother raising four children alone in a house plagued by a supernatural spirit.</t>
  </si>
  <si>
    <t>The Maze Runner (2014)</t>
  </si>
  <si>
    <t>Thomas is deposited in a community of boys after his memory is erased, soon learning they're all trapped in a maze that will require him to join forces with fellow "runners" for a shot at escape.</t>
  </si>
  <si>
    <t>In the Line of Fire (1993)</t>
  </si>
  <si>
    <t>Secret Service agent Frank Horrigan (Clint Eastwood) couldn't save Kennedy, but he's determined not to let a clever assassin take out this president.</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</si>
  <si>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</si>
  <si>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</si>
  <si>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</si>
  <si>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</si>
  <si>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</si>
  <si>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</si>
  <si>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</si>
  <si>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</si>
  <si>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</si>
  <si>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</si>
  <si>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</si>
  <si>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Gone in 60 Seconds (2000)</t>
  </si>
  <si>
    <t>A retired master car thief must come back to the industry and steal fifty cars with his crew in one night to save his brother's life.</t>
  </si>
  <si>
    <t>Maverick (1994)</t>
  </si>
  <si>
    <t>Bret Maverick, needing money for a poker tournament, faces various comic mishaps and challenges, including a charming woman thief.</t>
  </si>
  <si>
    <t>['Action', 'Adventure', 'Comedy', 'Thriller', 'Western']</t>
  </si>
  <si>
    <t>Sleeping with the Enemy (1991)</t>
  </si>
  <si>
    <t>A young woman fakes her own death in an attempt to escape her nightmarish marriage, but discovers it is impossible to elude her controlling husband.</t>
  </si>
  <si>
    <t>The Equalizer (2014)</t>
  </si>
  <si>
    <t>A man who believes he has put his mysterious past behind him cannot stand idly by when he meets a young girl under the control of ultra-violent Russian gangsters.</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</si>
  <si>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</si>
  <si>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</si>
  <si>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</si>
  <si>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</si>
  <si>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</si>
  <si>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</si>
  <si>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</si>
  <si>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</si>
  <si>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</si>
  <si>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Eraser (1996)</t>
  </si>
  <si>
    <t>A Witness Protection specialist becomes suspicious of his co-workers when dealing with a case involving high-tech weapons.</t>
  </si>
  <si>
    <t>Noah (2014)</t>
  </si>
  <si>
    <t>Noah is chosen by God to undertake a momentous mission before an apocalyptic flood cleanses the world.</t>
  </si>
  <si>
    <t>Unforgiven (1992)</t>
  </si>
  <si>
    <t>Retired Old West gunslinger William Munny reluctantly takes on one last job, with the help of his old partner Ned Logan and a young man, The "Schofield Kid."</t>
  </si>
  <si>
    <t>The Cat in the Hat (2003)</t>
  </si>
  <si>
    <t>Two bored children have their lives turned upside down when a talking cat comes to visit them.</t>
  </si>
  <si>
    <t>Con Air (1997)</t>
  </si>
  <si>
    <t>Newly paroled ex-con and former U.S. Ranger Cameron Poe finds himself trapped in a prisoner transport plane when the passengers seize control.</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</si>
  <si>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</si>
  <si>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</si>
  <si>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</si>
  <si>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</si>
  <si>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</si>
  <si>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Collateral (2004)</t>
  </si>
  <si>
    <t>A cab driver finds himself the hostage of an engaging contract killer as he makes his rounds from hit to hit during one night in Los Angeles.</t>
  </si>
  <si>
    <t>Contact (1997)</t>
  </si>
  <si>
    <t>Dr. Ellie Arroway, after years of searching, finds conclusive radio proof of extraterrestrial intelligence, sending plans for a mysterious machine.</t>
  </si>
  <si>
    <t>Charlie's Angels: Full Throttle (2003)</t>
  </si>
  <si>
    <t>The Angels investigate a series of murders which occur after the theft of a witness protection profile database.</t>
  </si>
  <si>
    <t>The Pelican Brief (1993)</t>
  </si>
  <si>
    <t>A law student uncovers a conspiracy, putting herself and others in danger.</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</si>
  <si>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</si>
  <si>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</si>
  <si>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</si>
  <si>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Vanilla Sky (2001)</t>
  </si>
  <si>
    <t>A self-indulgent and vain publishing magnate finds his privileged life upended after a vehicular accident with a resentful lover.</t>
  </si>
  <si>
    <t>['Fantasy', 'Mystery', 'Romance', 'Sci-Fi', 'Thriller']</t>
  </si>
  <si>
    <t>Godzilla vs. Kong (2021)</t>
  </si>
  <si>
    <t>The epic next chapter in the cinematic Monsterverse pits two of the greatest icons in motion picture history against one another - the fearsome Godzilla and the mighty Kong - with humanity caught in the balance.</t>
  </si>
  <si>
    <t>Arrival (2016)</t>
  </si>
  <si>
    <t>A linguist works with the military to communicate with alien lifeforms after twelve mysterious spacecraft appear around the world.</t>
  </si>
  <si>
    <t>['Drama', 'Sci-Fi']</t>
  </si>
  <si>
    <t>Due Date (2010)</t>
  </si>
  <si>
    <t>High-strung father-to-be Peter Highman is forced to hitch a ride with aspiring actor Ethan Tremblay on a road trip in order to make it to his child's birth on time.</t>
  </si>
  <si>
    <t>Jumanji (1995)</t>
  </si>
  <si>
    <t>When two kids find and play a magical board game, they release a man trapped in it for decades - and a host of dangers that can only be stopped by finishing the game.</t>
  </si>
  <si>
    <t>The Rugrats Movie (1998)</t>
  </si>
  <si>
    <t>The babies gets lost in the forest after Tommy Pickles (Elizabeth Daily) gets a new baby brother.</t>
  </si>
  <si>
    <t>['Adventure', 'Animation', 'Comedy', 'Drama', 'Family', 'Musical']</t>
  </si>
  <si>
    <t>1 hr 19 min</t>
  </si>
  <si>
    <t>Million Dollar Baby (2004)</t>
  </si>
  <si>
    <t>A determined woman works with a hardened boxing trainer to become a professional.</t>
  </si>
  <si>
    <t>A Wrinkle in Time (2018)</t>
  </si>
  <si>
    <t>After the disappearance of her scientist father, three peculiar beings send Meg, her brother, and her friend to space in order to find him.</t>
  </si>
  <si>
    <t>['Adventure', 'Family', 'Fantasy', 'Sci-Fi']</t>
  </si>
  <si>
    <t>Step Brothers (2008)</t>
  </si>
  <si>
    <t>Two aimless middle-aged losers still living at home are forced against their will to become roommates when their parents marry.</t>
  </si>
  <si>
    <t>Evan Almighty (2007)</t>
  </si>
  <si>
    <t>God contacts Congressman Evan Baxter and tells him to build an ark in preparation for a great flood.</t>
  </si>
  <si>
    <t>Fifty Shades Freed (2018)</t>
  </si>
  <si>
    <t>Anastasia and Christian get married, but Jack Hyde continues to threaten their relationship.</t>
  </si>
  <si>
    <t>Casper (1995)</t>
  </si>
  <si>
    <t>An afterlife therapist and his daughter meet a friendly young ghost when they move into a crumbling mansion in order to rid the premises of wicked spirits.</t>
  </si>
  <si>
    <t>Shakespeare in Love (1998)</t>
  </si>
  <si>
    <t>The world's greatest ever playwright, William Shakespeare, is young, out of ideas and short of cash, but meets his ideal woman and is inspired to write one of his most famous plays.</t>
  </si>
  <si>
    <t>['Comedy', 'Drama', 'History', 'Romance']</t>
  </si>
  <si>
    <t>Bad Teacher (2011)</t>
  </si>
  <si>
    <t>A lazy, incompetent middle school teacher who hates her job, her students, and her co-workers is forced to return to teaching to make enough money for breast implants after her wealthy fiancÃ© dumps her.</t>
  </si>
  <si>
    <t>Yogi Bear (2010)</t>
  </si>
  <si>
    <t>A documentary filmmaker travels to Jellystone Park to shoot a project and soon crosses paths with Yogi Bear, his sidekick Boo-Boo and Ranger Smith.</t>
  </si>
  <si>
    <t>Cowboys &amp; Aliens (2011)</t>
  </si>
  <si>
    <t>A spaceship arrives in Arizona, 1873, to take over the Earth, starting with the Wild West region. A posse of cowboys and natives are all that stand in their way.</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</si>
  <si>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</si>
  <si>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</si>
  <si>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</si>
  <si>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Edge of Tomorrow (2014)</t>
  </si>
  <si>
    <t>A soldier fighting aliens gets to relive the same day over and over again, the day restarting every time he dies.</t>
  </si>
  <si>
    <t>The Hunchback of Notre Dame (1996)</t>
  </si>
  <si>
    <t>A deformed bell-ringer must assert his independence from a vicious government minister in order to help his friend, a gypsy dancer.</t>
  </si>
  <si>
    <t>['Animation', 'Drama', 'Family', 'Musical', 'Romance']</t>
  </si>
  <si>
    <t>Se7en (1995)</t>
  </si>
  <si>
    <t>Two detectives, a rookie and a veteran, hunt a serial killer who uses the seven deadly sins as his motives.</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</si>
  <si>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</si>
  <si>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</si>
  <si>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</si>
  <si>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</si>
  <si>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['Drama', 'Romance', 'Sci-Fi', 'Thriller']</t>
  </si>
  <si>
    <t>Die Hard with a Vengeance (1995)</t>
  </si>
  <si>
    <t>John McClane and a Harlem store owner are targeted by German terrorist Simon in New York City, where he plans to rob the Federal Reserve Building.</t>
  </si>
  <si>
    <t>Christopher Robin (2018)</t>
  </si>
  <si>
    <t>A working-class family man, Christopher Robin, encounters his childhood friend Winnie-the-Pooh, who helps him to rediscover the joys of life.</t>
  </si>
  <si>
    <t>Hercules (1997)</t>
  </si>
  <si>
    <t>The son of Zeus and Hera is stripped of his immortality as an infant and must become a true hero in order to reclaim it.</t>
  </si>
  <si>
    <t>Olympus Has Fallen (2013)</t>
  </si>
  <si>
    <t>Secret Service agent Mike Banning finds himself trapped inside the White House in the wake of a terrorist attack and works with national security to rescue the President from his kidnappers.</t>
  </si>
  <si>
    <t>FilmDistrict</t>
  </si>
  <si>
    <t>The Green Hornet (2011)</t>
  </si>
  <si>
    <t>Following the death of his father, Britt Reid, heir to his father's large company, teams up with his late dad's assistant Kato to become a masked crime fighting team.</t>
  </si>
  <si>
    <t>Date Night (2010)</t>
  </si>
  <si>
    <t>In New York City, a case of mistaken identity turns a bored married couple's attempt at a glamorous and romantic evening into something more thrilling and dangerous.</t>
  </si>
  <si>
    <t>['Comedy', 'Crime', 'Romance', 'Thriller']</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</si>
  <si>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</si>
  <si>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</si>
  <si>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Yes Man (2008)</t>
  </si>
  <si>
    <t>A man challenges himself to say "yes" to everything.</t>
  </si>
  <si>
    <t>Sausage Party (2016)</t>
  </si>
  <si>
    <t>A sausage strives to discover the truth about his existence.</t>
  </si>
  <si>
    <t>['Adventure', 'Animation', 'Comedy', 'Fantasy']</t>
  </si>
  <si>
    <t>Inspector Gadget (1999)</t>
  </si>
  <si>
    <t>A security guard's dreams come true when he is selected to be transformed into a cybernetic police officer.</t>
  </si>
  <si>
    <t>['Action', 'Adventure', 'Comedy', 'Crime', 'Family', 'Sci-Fi']</t>
  </si>
  <si>
    <t>1 hr 18 min</t>
  </si>
  <si>
    <t>Public Enemies (2009)</t>
  </si>
  <si>
    <t>The Feds try to take down notorious American gangsters John Dillinger, Baby Face Nelson and Pretty Boy Floyd during a booming crime wave in the 1930s.</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</si>
  <si>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</si>
  <si>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</si>
  <si>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</si>
  <si>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Schindler's List (1993)</t>
  </si>
  <si>
    <t>In German-occupied Poland during World War II, industrialist Oskar Schindler gradually becomes concerned for his Jewish workforce after witnessing their persecution by the Nazis.</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</si>
  <si>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</si>
  <si>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</si>
  <si>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</si>
  <si>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</si>
  <si>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</si>
  <si>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</si>
  <si>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Legally Blonde (2001)</t>
  </si>
  <si>
    <t>Elle Woods, a fashionable sorority queen, is dumped by her boyfriend. She decides to follow him to law school. While she is there, she figures out that there is more to her than just looks.</t>
  </si>
  <si>
    <t>Panic Room (2002)</t>
  </si>
  <si>
    <t>A divorced woman and her diabetic daughter take refuge in their newly-purchased house's safe room, when three men break-in, searching for a missing fortune.</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</si>
  <si>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</si>
  <si>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</si>
  <si>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</si>
  <si>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</si>
  <si>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</si>
  <si>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</si>
  <si>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</si>
  <si>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</si>
  <si>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</si>
  <si>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</si>
  <si>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</si>
  <si>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</si>
  <si>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Michael (1996)</t>
  </si>
  <si>
    <t>Two tabloid reporters checking out a report of the Archangel Michael living with an old woman find that it's true. But that's not the only surprise.</t>
  </si>
  <si>
    <t>['Comedy', 'Drama', 'Fantasy']</t>
  </si>
  <si>
    <t>The Princess Diaries 2: Royal Engagement (2004)</t>
  </si>
  <si>
    <t>Now settled in Genovia, Princess Mia faces a new revelation: she is being primed for an arranged marriage to an English suitor.</t>
  </si>
  <si>
    <t>42 (2013)</t>
  </si>
  <si>
    <t>In 1947, Jackie Robinson becomes the first African-American to play in Major League Baseball in the modern era when he was signed by the Brooklyn Dodgers and faces considerable racism in the process.</t>
  </si>
  <si>
    <t>Unbreakable (2000)</t>
  </si>
  <si>
    <t>A man learns something extraordinary about himself after a devastating accident.</t>
  </si>
  <si>
    <t>The Book of Eli (2010)</t>
  </si>
  <si>
    <t>A post-apocalyptic tale, in which a lone man fights his way across America in order to protect a sacred book that holds the secrets to saving humankind.</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</si>
  <si>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</si>
  <si>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</si>
  <si>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</si>
  <si>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Beverly Hills Chihuahua (2008)</t>
  </si>
  <si>
    <t>While on vacation in Mexico, Chloe, a ritzy Beverly Hills chihuahua, finds herself lost and in need of assistance in order to get back home.</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</si>
  <si>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</si>
  <si>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</si>
  <si>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</si>
  <si>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Julie &amp; Julia (2009)</t>
  </si>
  <si>
    <t>Julia Child's story of her start in the cooking profession is intertwined with blogger Julie Powell's 2002 challenge to cook all the recipes in Child's first book.</t>
  </si>
  <si>
    <t>['Biography', 'Drama', 'Romance']</t>
  </si>
  <si>
    <t>The Mask of Zorro (1998)</t>
  </si>
  <si>
    <t>A young thief seeking revenge for his brother's death is trained by the once-great, aging Zorro, who is pursuing his own vengeance.</t>
  </si>
  <si>
    <t>['Action', 'Adventure', 'Comedy', 'Romance', 'Thriller', 'Western']</t>
  </si>
  <si>
    <t>Maid in Manhattan (2002)</t>
  </si>
  <si>
    <t>A Senatorial candidate falls for a hotel maid, thinking she is a socialite, when he sees her trying on a wealthy woman's dress.</t>
  </si>
  <si>
    <t>He's Just Not That Into You (2009)</t>
  </si>
  <si>
    <t>This Baltimore-set movie of interconnecting story arcs deals with the challenges of reading or misreading human behavior.</t>
  </si>
  <si>
    <t>Master and Commander: The Far Side of the World (2003)</t>
  </si>
  <si>
    <t>During the Napoleonic Wars, a brash British captain pushes his ship and crew to their limits in pursuit of a formidable French war vessel around South America.</t>
  </si>
  <si>
    <t>['Action', 'Adventure', 'Drama', 'War']</t>
  </si>
  <si>
    <t>Flight (2012)</t>
  </si>
  <si>
    <t>An airline pilot saves almost all his passengers on his malfunctioning airliner which eventually crashed, but an investigation into the accident reveals something troubling.</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</si>
  <si>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</si>
  <si>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</si>
  <si>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</si>
  <si>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</si>
  <si>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Lady and the Tramp (1955)</t>
  </si>
  <si>
    <t>The romantic tale of a sheltered uptown Cocker Spaniel dog and a streetwise downtown Mutt.</t>
  </si>
  <si>
    <t>['Adventure', 'Animation', 'Comedy', 'Family', 'Musical', 'Romance']</t>
  </si>
  <si>
    <t>1 hr 16 min</t>
  </si>
  <si>
    <t>The Bucket List (2007)</t>
  </si>
  <si>
    <t>Two terminally ill men escape from a cancer ward and head off on a road trip with a wish list of to-dos before they die.</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</si>
  <si>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</si>
  <si>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</si>
  <si>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</si>
  <si>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The Magnificent Seven (2016)</t>
  </si>
  <si>
    <t>Seven gunmen from a variety of backgrounds are brought together by a vengeful young widow to protect her town from the private army of a destructive industrialist.</t>
  </si>
  <si>
    <t>['Action', 'Adventure', 'Western']</t>
  </si>
  <si>
    <t>Cats &amp; Dogs (2001)</t>
  </si>
  <si>
    <t>A look at the top-secret, high-tech espionage war going on between cats and dogs, of which their human owners are blissfully unaware.</t>
  </si>
  <si>
    <t>['Action', 'Comedy', 'Family', 'Fantasy']</t>
  </si>
  <si>
    <t>Two Weeks Notice (2002)</t>
  </si>
  <si>
    <t>A lawyer decides that she's used too much like a nanny by her boss, so she walks out on him.</t>
  </si>
  <si>
    <t>Red Dragon (2002)</t>
  </si>
  <si>
    <t>A retired FBI agent with psychological gifts is assigned to help track down "The Tooth Fairy", a mysterious serial killer. Aiding him is imprisoned forensic psychiatrist Dr. Hannibal "The Cannibal" Lecter.</t>
  </si>
  <si>
    <t>Elysium (2013)</t>
  </si>
  <si>
    <t>In the year 2154, the very wealthy live on a man-made space station while the rest of the population resides on a ruined Earth. A man takes on a mission that could bring equality to the polarized worlds.</t>
  </si>
  <si>
    <t>['Action', 'Drama', 'Sci-Fi']</t>
  </si>
  <si>
    <t>Flubber (1997)</t>
  </si>
  <si>
    <t>An absent-minded professor discovers "flubber," a rubber-like super-bouncy substance.</t>
  </si>
  <si>
    <t>['Comedy', 'Family', 'Sci-Fi']</t>
  </si>
  <si>
    <t>Encanto (2021)</t>
  </si>
  <si>
    <t>A young Colombian girl has to face the frustration of being the only member of her family without magical powers.</t>
  </si>
  <si>
    <t>['Animation', 'Comedy', 'Drama', 'Family', 'Fantasy', 'Musical']</t>
  </si>
  <si>
    <t>The Town (2010)</t>
  </si>
  <si>
    <t>A proficient group of thieves rob a bank and hold Claire, the assistant manager, hostage. Things begin to get complicated when one of the crew members falls in love with Claire.</t>
  </si>
  <si>
    <t>Non-Stop (2014)</t>
  </si>
  <si>
    <t>An air marshal springs into action during a transatlantic flight after receiving a series of text messages demanding $150 million into an off-shore account, or someone will die every 20 minutes.</t>
  </si>
  <si>
    <t>The Client (1994)</t>
  </si>
  <si>
    <t>A young boy who witnessed the suicide of a mafia lawyer hires an attorney to protect him when the District Attorney tries to use him to take down a mob family.</t>
  </si>
  <si>
    <t>Blade Runner 2049 (2017)</t>
  </si>
  <si>
    <t>Young Blade Runner K's discovery of a long-buried secret leads him to track down former Blade Runner Rick Deckard, who's been missing for thirty years.</t>
  </si>
  <si>
    <t>['Action', 'Drama', 'Mystery', 'Sci-Fi', 'Thriller']</t>
  </si>
  <si>
    <t>John Wick: Chapter 2 (2017)</t>
  </si>
  <si>
    <t>After returning to the criminal underworld to repay a debt, John Wick discovers that a large bounty has been put on his life.</t>
  </si>
  <si>
    <t>Star Trek: First Contact (1996)</t>
  </si>
  <si>
    <t>The Borg travel back in time intent on preventing Earth's first contact with an alien species. Captain Picard and his crew pursue them to ensure that Zefram Cochrane makes his maiden flight reaching warp speed.</t>
  </si>
  <si>
    <t>Halloween Kills (2021)</t>
  </si>
  <si>
    <t>The saga of Michael Myers and Laurie Strode continues in the next thrilling chapter of the Halloween series.</t>
  </si>
  <si>
    <t>Think Like a Man (2012)</t>
  </si>
  <si>
    <t>Four friends conspire to turn the tables on their women when they discover the ladies have been using Steve Harvey's relationship advice against them.</t>
  </si>
  <si>
    <t>Kindergarten Cop (1990)</t>
  </si>
  <si>
    <t>A tough cop must pose as a kindergarten teacher in order to locate a dangerous criminal's ex-wife, who may hold the key to putting him behind bars.</t>
  </si>
  <si>
    <t>Heaven Is for Real (2014)</t>
  </si>
  <si>
    <t>A small-town father must find the courage and conviction to share his son's extraordinary, life-changing experience with the world.</t>
  </si>
  <si>
    <t>['Biography', 'Drama', 'Family']</t>
  </si>
  <si>
    <t>The Haunting (1999)</t>
  </si>
  <si>
    <t>A study in fear escalates into a heart-stopping nightmare for a professor and three subjects trapped in a mysterious mansion.</t>
  </si>
  <si>
    <t>['Fantasy', 'Horror', 'Mystery', 'Thriller']</t>
  </si>
  <si>
    <t>Crimson Tide (1995)</t>
  </si>
  <si>
    <t>On a U.S. nuclear missile sub, a young First Officer stages a mutiny to prevent his trigger happy Captain from launching his missiles before confirming his orders to do so.</t>
  </si>
  <si>
    <t>Ride Along 2 (2016)</t>
  </si>
  <si>
    <t>As his wedding day approaches, Ben heads to Miami with his soon-to-be brother-in-law James to bring down a drug dealer who's supplying the dealers of Atlanta with product.</t>
  </si>
  <si>
    <t>Stepmom (1998)</t>
  </si>
  <si>
    <t>A terminally-ill woman must deal with her ex-husband's new lover, who will be their children's stepmother.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</si>
  <si>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</si>
  <si>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</si>
  <si>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</si>
  <si>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Save the Last Dance (2001)</t>
  </si>
  <si>
    <t>A white midwestern girl moves to Chicago, where her new boyfriend is a black teen from the South Side with a rough, semi-criminal past.</t>
  </si>
  <si>
    <t>The Scorpion King (2002)</t>
  </si>
  <si>
    <t>A desert warrior rises up against the evil army that is destroying his homeland. He captures the enemy's key sorcerer, takes her deep into the desert and prepares for a final showdown.</t>
  </si>
  <si>
    <t>Prince of Persia: The Sands of Time (2010)</t>
  </si>
  <si>
    <t>A young fugitive prince and princess must stop a villain who unknowingly threatens to destroy the world with a special dagger that enables the magic sand inside to reverse time.</t>
  </si>
  <si>
    <t>Antz (1998)</t>
  </si>
  <si>
    <t>A rather neurotic ant tries to break from his totalitarian society while trying to win the affection of the princess he loves.</t>
  </si>
  <si>
    <t>Scary Movie 4 (2006)</t>
  </si>
  <si>
    <t>Cindy finds out the house she lives in is haunted by a little boy and goes on a quest to find out who killed him and why. Also, Alien "Tr-iPods" are invading the world and she has to uncover the secret in order to stop them.</t>
  </si>
  <si>
    <t>The Game Plan (2007)</t>
  </si>
  <si>
    <t>An NFL quarterback living the bachelor lifestyle discovers that he has an 8-year-old daughter from a previous relationship.</t>
  </si>
  <si>
    <t>['Comedy', 'Family', 'Sport']</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</si>
  <si>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</si>
  <si>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</si>
  <si>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</si>
  <si>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</si>
  <si>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</si>
  <si>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Madea Goes to Jail (2009)</t>
  </si>
  <si>
    <t>Mischievous grandma Madea lands in jail, where she meets a variety of mixed-up characters.</t>
  </si>
  <si>
    <t>Space Cowboys (2000)</t>
  </si>
  <si>
    <t>When retired engineer Frank Corvin (Clint Eastwood) is called upon to rescue a failing satellite, he insists that his equally old teammates accompany him into space.</t>
  </si>
  <si>
    <t>Space Jam (1996)</t>
  </si>
  <si>
    <t>In a desperate attempt to win a basketball match and earn their freedom, the Looney Tunes seek the aid of retired basketball champion, Michael Jordan.</t>
  </si>
  <si>
    <t>['Adventure', 'Animation', 'Comedy', 'Family', 'Fantasy', 'Sci-Fi', 'Sport']</t>
  </si>
  <si>
    <t>Get Hard (2015)</t>
  </si>
  <si>
    <t>When millionaire James King is jailed for fraud and bound for San Quentin, he turns to Darnell Lewis to prep him to go behind bars.</t>
  </si>
  <si>
    <t>RED (2010)</t>
  </si>
  <si>
    <t>When his peaceful life is threatened by a high-tech assassin, former black-ops agent Frank Moses reassembles his old team in a last-ditch effort to survive and uncover his assailants.</t>
  </si>
  <si>
    <t>Planes (2013)</t>
  </si>
  <si>
    <t>A cropdusting plane with a fear of heights lives his dream of competing in a famous around-the-world aerial race.</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</si>
  <si>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</si>
  <si>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</si>
  <si>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</si>
  <si>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</si>
  <si>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Terminator Genisys (2015)</t>
  </si>
  <si>
    <t>When John Connor, leader of the human resistance, sends Sgt. Kyle Reese back to 1984 to protect Sarah Connor and safeguard the future, an unexpected turn of events creates a fractured timeline.</t>
  </si>
  <si>
    <t>Flightplan (2005)</t>
  </si>
  <si>
    <t>A bereaved woman and her daughter are flying home from Berlin to America. At 30,000 feet, the child vanishes, and nobody will admit she was ever on the plane.</t>
  </si>
  <si>
    <t>The Emperor's New Groove (2000)</t>
  </si>
  <si>
    <t>Emperor Kuzco is turned into a llama by his ex-administrator Yzma, and must now regain his throne with the help of Pacha, the gentle llama herder.</t>
  </si>
  <si>
    <t>The Lone Ranger (2013)</t>
  </si>
  <si>
    <t>Native American warrior Tonto recounts the untold tales that transformed John Reid, a man of the law, into a legend of justice.</t>
  </si>
  <si>
    <t>Taken 3 (2014)</t>
  </si>
  <si>
    <t>Accused of a ruthless murder he never committed or witnessed, Bryan Mills goes on the run and brings out his particular set of skills to find the true killer and clear his name.</t>
  </si>
  <si>
    <t>Don't Breathe (2016)</t>
  </si>
  <si>
    <t>Hoping to walk away with a massive fortune, a trio of thieves break into the house of a blind man who isn't as helpless as he seems.</t>
  </si>
  <si>
    <t>Scream 3 (2000)</t>
  </si>
  <si>
    <t>While Sidney and her friends visit the Hollywood set of Stab 3, the third film based on the Woodsboro murders, another Ghostface killer rises to terrorize them.</t>
  </si>
  <si>
    <t>Oblivion (2013)</t>
  </si>
  <si>
    <t>A veteran assigned to extract Earth's remaining resources begins to question what he knows about his mission and himself.</t>
  </si>
  <si>
    <t>The Ugly Truth (2009)</t>
  </si>
  <si>
    <t>An uptight television producer takes control of a morning show segment on modern relationships hosted by a misogynistic man.</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</si>
  <si>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</si>
  <si>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</si>
  <si>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</si>
  <si>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</si>
  <si>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The Muppets (2011)</t>
  </si>
  <si>
    <t>A Muppet fanatic with some help from his 2 human compatriots must regroup the Muppet gang to stop an avaricious oil mogul from taking down one of their precious life-longing treasures.</t>
  </si>
  <si>
    <t>['Adventure', 'Comedy', 'Family', 'Musical']</t>
  </si>
  <si>
    <t>Inside Man (2006)</t>
  </si>
  <si>
    <t>A police detective, a bank robber, and a high-power broker enter high-stakes negotiations after the criminal's brilliant heist spirals into a hostage situation.</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</si>
  <si>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</si>
  <si>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</si>
  <si>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</si>
  <si>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</si>
  <si>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</si>
  <si>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Starsky &amp; Hutch (2004)</t>
  </si>
  <si>
    <t>Two streetwise cops bust criminals in their red and white Ford Gran Torino, with the help of a police snitch called "Huggy Bear".</t>
  </si>
  <si>
    <t>Along Came Polly (2004)</t>
  </si>
  <si>
    <t>A buttoned-up newlywed finds his strictly organized life descend into chaos when he falls in love with an old classmate.</t>
  </si>
  <si>
    <t>The Hand that Rocks the Cradle (1992)</t>
  </si>
  <si>
    <t>After her humiliated husband kills himself, an embittered pregnant widow loses her child, and embarks on a mission of vengeance against a woman and her family.</t>
  </si>
  <si>
    <t>Entrapment (1999)</t>
  </si>
  <si>
    <t>An insurance agent is sent by her employer to track down and help capture an art thief.</t>
  </si>
  <si>
    <t>['Action', 'Crime', 'Romance', 'Thriller']</t>
  </si>
  <si>
    <t>Peter Pan (1953)</t>
  </si>
  <si>
    <t>Wendy and her brothers are whisked away to the magical world of Neverland with the hero of their stories, Peter Pan.</t>
  </si>
  <si>
    <t>['Adventure', 'Animation', 'Family', 'Fantasy', 'Musical']</t>
  </si>
  <si>
    <t>1 hr 17 min</t>
  </si>
  <si>
    <t>Pineapple Express (2008)</t>
  </si>
  <si>
    <t>A process server and his marijuana dealer wind up on the run from hitmen and a corrupt police officer after he witnesses his dealer's boss murder a competitor while trying to serve papers on him.</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</si>
  <si>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</si>
  <si>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</si>
  <si>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</si>
  <si>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Sisters (2015)</t>
  </si>
  <si>
    <t>Two sisters decide to throw one last house party before their parents sell their family home.</t>
  </si>
  <si>
    <t>Saw II (2005)</t>
  </si>
  <si>
    <t>A detective and his team must rescue 8 people trapped in a factory by the twisted serial killer known as Jigsaw.</t>
  </si>
  <si>
    <t>The Naked Gun 2Â½: The Smell of Fear (1991)</t>
  </si>
  <si>
    <t>Lieutenant Frank Drebin discovers that his ex-girlfriend's new beau is involved in a plot to kidnap a scientist who advocates solar energy.</t>
  </si>
  <si>
    <t>The Campaign (2012)</t>
  </si>
  <si>
    <t>An incumbent Representative embroiled in personal scandal faces a no-holds-barred challenge from a naive newcomer funded by two unscrupulous billionaire lobbyist brothers.</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</si>
  <si>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</si>
  <si>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</si>
  <si>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</si>
  <si>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</si>
  <si>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Cruella (2021)</t>
  </si>
  <si>
    <t>A live-action prequel feature film following a young Cruella de Vil.</t>
  </si>
  <si>
    <t>['Adventure', 'Comedy', 'Crime', 'Drama']</t>
  </si>
  <si>
    <t>The Emoji Movie (2017)</t>
  </si>
  <si>
    <t>Gene, a multi-expressional emoji, sets out on a journey to become a normal emoji.</t>
  </si>
  <si>
    <t>Mean Girls (2004)</t>
  </si>
  <si>
    <t>Cady Heron is a hit with The Plastics, the A-list girl clique at her new school, until she makes the mistake of falling for Aaron Samuels, the ex-boyfriend of alpha Plastic Regina George.</t>
  </si>
  <si>
    <t>Annie (2014)</t>
  </si>
  <si>
    <t>A foster kid, who lives with her mean foster mom, sees her life change when business tycoon and New York City mayoral candidate Will Stacks makes a thinly-veiled campaign move and takes her in.</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</si>
  <si>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</si>
  <si>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</si>
  <si>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</si>
  <si>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Spy Kids 2: Island of Lost Dreams (2002)</t>
  </si>
  <si>
    <t>The Cortez siblings set out for a mysterious island, where they encounter a genetic scientist and a set of rival spy kids.</t>
  </si>
  <si>
    <t>Alita: Battle Angel (2019)</t>
  </si>
  <si>
    <t>A deactivated cyborg's revived, but can't remember anything of her past and goes on a quest to find out who she is.</t>
  </si>
  <si>
    <t>Fury (2014)</t>
  </si>
  <si>
    <t>A grizzled tank commander makes tough decisions as he and his crew fight their way across Germany in April, 1945.</t>
  </si>
  <si>
    <t>PokÃ©mon: The First Movie - Mewtwo Strikes Back (1998)</t>
  </si>
  <si>
    <t>Scientists genetically create a new PokÃ©mon, Mewtwo, but the results are horrific and disastrous.</t>
  </si>
  <si>
    <t>['Action', 'Adventure', 'Animation', 'Family', 'Fantasy', 'Sci-Fi']</t>
  </si>
  <si>
    <t>Real Steel (2011)</t>
  </si>
  <si>
    <t>In the near future, robot boxing is a top sport. A struggling ex-boxer feels he's found a champion in a discarded robot.</t>
  </si>
  <si>
    <t>['Action', 'Drama', 'Sci-Fi', 'Sport']</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</si>
  <si>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</si>
  <si>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</si>
  <si>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</si>
  <si>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</si>
  <si>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Stripes (1981)</t>
  </si>
  <si>
    <t>Two friends who are dissatisfied with their jobs decide to join the army for a bit of fun.</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</si>
  <si>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</si>
  <si>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</si>
  <si>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</si>
  <si>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Aliens (1986)</t>
  </si>
  <si>
    <t>Fifty-seven years after surviving an apocalyptic attack aboard her space vessel by merciless space creatures, Officer Ripley awakens from hyper-sleep and tries to warn anyone who will listen about the predators.</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</si>
  <si>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</si>
  <si>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</si>
  <si>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Green Book (2018)</t>
  </si>
  <si>
    <t>A working-class Italian-American bouncer becomes the driver of an African-American classical pianist on a tour of venues through the 1960s American South.</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</si>
  <si>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</si>
  <si>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</si>
  <si>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</si>
  <si>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Dangerous Minds (1995)</t>
  </si>
  <si>
    <t>An ex-Marine turned teacher struggles to connect with her students in an inner city school.</t>
  </si>
  <si>
    <t>Paranormal Activity 2 (2010)</t>
  </si>
  <si>
    <t>After experiencing what they think are a series of "break-ins", a family sets up security cameras around their home, only to realize that the events unfolding before them are more sinister than they seem.</t>
  </si>
  <si>
    <t>Tammy (2014)</t>
  </si>
  <si>
    <t>After getting fired and finding out her husband is cheating, Tammy hits the road with her profane, alcoholic grandmother.</t>
  </si>
  <si>
    <t>The Santa Clause 3: The Escape Clause (2006)</t>
  </si>
  <si>
    <t>Santa, a.k.a. Scott Calvin, is faced with double-duty: how to keep his new family happy and how to stop Jack Frost from taking over Christmas.</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</si>
  <si>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</si>
  <si>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</si>
  <si>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</si>
  <si>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</si>
  <si>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Annabelle (2014)</t>
  </si>
  <si>
    <t>A couple begins to experience terrifying supernatural occurrences involving a vintage doll shortly after their home is invaded by satanic cultists.</t>
  </si>
  <si>
    <t>Scooby-Doo 2: Monsters Unleashed (2004)</t>
  </si>
  <si>
    <t>The Mystery Inc. gang must save Coolsville from an attack of their past monsters brought to life by an evil masked figure trying to take down the gang.</t>
  </si>
  <si>
    <t>['Adventure', 'Comedy', 'Family', 'Fantasy', 'Horror', 'Mystery', 'Sci-Fi']</t>
  </si>
  <si>
    <t>Birds of Prey (2020)</t>
  </si>
  <si>
    <t>After splitting with the Joker, Harley Quinn joins superheroines Black Canary, Huntress and Renee Montoya to save a young girl from an evil crime lord.</t>
  </si>
  <si>
    <t>Atlantis: The Lost Empire (2001)</t>
  </si>
  <si>
    <t>A young linguist named Milo Thatch joins an intrepid group of explorers to find the mysterious lost continent of Atlantis.</t>
  </si>
  <si>
    <t>Cliffhanger (1993)</t>
  </si>
  <si>
    <t>A botched mid-air heist results in suitcases full of cash being searched for by various groups throughout the Rocky Mountains.</t>
  </si>
  <si>
    <t>The Other Woman (2014)</t>
  </si>
  <si>
    <t>After discovering her boyfriend is married, Carly soon meets the wife he's been betraying. And when yet another love affair is discovered, all three women team up to plot revenge on the three-timing S.O.B.</t>
  </si>
  <si>
    <t>The X Files (1998)</t>
  </si>
  <si>
    <t>Mulder and Scully must fight the government in a conspiracy and find the truth about an alien colonization of Earth.</t>
  </si>
  <si>
    <t>Penguins of Madagascar (2014)</t>
  </si>
  <si>
    <t>Skipper, Kowalski, Rico and Private join forces with undercover organization The North Wind to stop the villainous Dr. Octavius Brine from destroying the world as we know it.</t>
  </si>
  <si>
    <t>['Adventure', 'Animation', 'Comedy', 'Family', 'Sci-Fi']</t>
  </si>
  <si>
    <t>Die Hard (1988)</t>
  </si>
  <si>
    <t>An NYPD officer tries to save his wife and several others taken hostage by German terrorists during a Christmas party at the Nakatomi Plaza in Los Angeles.</t>
  </si>
  <si>
    <t>Up in the Air (2009)</t>
  </si>
  <si>
    <t>Ryan Bingham enjoys living out of a suitcase for his job, travelling around the country firing people, but finds that lifestyle threatened by the presence of a potential love interest, and a new hire presenting a new business model.</t>
  </si>
  <si>
    <t>Wrath of the Titans (2012)</t>
  </si>
  <si>
    <t>Perseus braves the treacherous underworld to rescue his father, Zeus, captured by his son, Ares, and brother Hades who unleash the ancient Titans upon the world.</t>
  </si>
  <si>
    <t>Insidious: Chapter 2 (2013)</t>
  </si>
  <si>
    <t>The Lamberts believe that they have defeated the spirits that have haunted their family, but they soon discover that evil is not beaten so easily.</t>
  </si>
  <si>
    <t>Under Siege (1992)</t>
  </si>
  <si>
    <t>An ex-Navy Seal turned cook is the only person who can stop a group of terrorists when they seize control of a U.S. battleship.</t>
  </si>
  <si>
    <t>Battle Los Angeles (2011)</t>
  </si>
  <si>
    <t>A squad of U.S. Marines becomes the last line of defense against a global invasion.</t>
  </si>
  <si>
    <t>Immortals (2011)</t>
  </si>
  <si>
    <t>Theseus is a mortal man chosen by Zeus to lead the fight against the ruthless King Hyperion, who is on a rampage across Greece to obtain a weapon that can destroy humanity.</t>
  </si>
  <si>
    <t>Relativity Media</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</si>
  <si>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</si>
  <si>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</si>
  <si>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</si>
  <si>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</si>
  <si>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</si>
  <si>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Apocalypse Now (1979)</t>
  </si>
  <si>
    <t>A U.S. Army officer serving in Vietnam is tasked with assassinating a renegade Special Forces Colonel who sees himself as a god.</t>
  </si>
  <si>
    <t>['Drama', 'Mystery', 'War']</t>
  </si>
  <si>
    <t>Patriot Games (1992)</t>
  </si>
  <si>
    <t>When CIA analyst Jack Ryan interferes with an IRA assassination, a renegade faction targets him and his family for revenge.</t>
  </si>
  <si>
    <t>Saving Mr. Banks (2013)</t>
  </si>
  <si>
    <t>Author P.L. Travers reflects on her childhood after reluctantly meeting with Walt Disney, who seeks to adapt her Mary Poppins books for the big screen.</t>
  </si>
  <si>
    <t>['Biography', 'Comedy', 'Drama']</t>
  </si>
  <si>
    <t>Smallfoot (2018)</t>
  </si>
  <si>
    <t>A Yeti is convinced that the elusive creatures known as "humans" really do exist.</t>
  </si>
  <si>
    <t>Good Boys (2019)</t>
  </si>
  <si>
    <t>Three 6th grade boys ditch school and embark on an epic journey while carrying accidentally stolen drugs, being hunted by teenage girls, and trying to make their way home in time for a long-awaited party.</t>
  </si>
  <si>
    <t>['Adventure', 'Comedy']</t>
  </si>
  <si>
    <t>Valkyrie (2008)</t>
  </si>
  <si>
    <t>A dramatization of the July 20, 1944 assassination and political coup plot by desperate renegade German Army officers against Adolf Hitler during World War II.</t>
  </si>
  <si>
    <t>Brokeback Mountain (2005)</t>
  </si>
  <si>
    <t>Ennis and Jack are two shepherds who develop a sexual and emotional relationship. Their relationship becomes complicated when both of them get married to their respective girlfriends.</t>
  </si>
  <si>
    <t>Turbo (2013)</t>
  </si>
  <si>
    <t>A freak accident might just help an everyday garden snail achieve his biggest dream: winning the Indy 500.</t>
  </si>
  <si>
    <t>Disclosure (1994)</t>
  </si>
  <si>
    <t>A computer specialist is sued for sexual harassment by a former lover turned boss who initiated the act forcefully, which threatens both his career and his personal life.</t>
  </si>
  <si>
    <t>Charlotte's Web (2006)</t>
  </si>
  <si>
    <t>Wilbur the pig is scared of the end of the season, because he knows that come that time, he will end up on the dinner table. He hatches a plan with Charlotte, a spider that lives in his pen, to ensure that this will never happen.</t>
  </si>
  <si>
    <t>Monster-in-Law (2005)</t>
  </si>
  <si>
    <t>The love life of Charlotte is reduced to an endless string of disastrous blind dates, until she meets the perfect man, Kevin. Unfortunately, his merciless mother will do anything to destroy their relationship.</t>
  </si>
  <si>
    <t>Are We There Yet? (2005)</t>
  </si>
  <si>
    <t>To impress a foxy divorcee, ladies' man Nick offers to take her kids on an extended road trip, unaware of the torture he's in for.</t>
  </si>
  <si>
    <t>Freddy vs. Jason (2003)</t>
  </si>
  <si>
    <t>Freddy Krueger and Jason Voorhees return to terrorize the teenagers of Elm Street. Only this time, they're out to get each other, too.</t>
  </si>
  <si>
    <t>['Action', 'Horror']</t>
  </si>
  <si>
    <t>Star Trek: The Motion Picture (1979)</t>
  </si>
  <si>
    <t>When an alien spacecraft of enormous power is spotted approaching Earth, Admiral James T. Kirk resumes command of the overhauled USS Enterprise in order to intercept it.</t>
  </si>
  <si>
    <t>The Descendants (2011)</t>
  </si>
  <si>
    <t>A land baron tries to reconnect with his two daughters after his wife is seriously injured in a boating accident.</t>
  </si>
  <si>
    <t>Cheaper by the Dozen 2 (2005)</t>
  </si>
  <si>
    <t>The Bakers, while on vacation, find themselves competing with a rival family of eight children.</t>
  </si>
  <si>
    <t>['Adventure', 'Comedy', 'Family']</t>
  </si>
  <si>
    <t>Mr. Holland's Opus (1995)</t>
  </si>
  <si>
    <t>A frustrated composer finds fulfillment as a high school music teacher.</t>
  </si>
  <si>
    <t>Bram Stoker's Dracula (1992)</t>
  </si>
  <si>
    <t>The centuries old vampire Count Dracula comes to England to seduce his barrister Jonathan Harker's fiancÃ©e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</si>
  <si>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</si>
  <si>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</si>
  <si>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</si>
  <si>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Blade II (2002)</t>
  </si>
  <si>
    <t>Blade forms an uneasy alliance with the vampire council in order to combat the Reapers, who are feeding on vampires.</t>
  </si>
  <si>
    <t>Beowulf (2007)</t>
  </si>
  <si>
    <t>The warrior Beowulf must fight and defeat the monster Grendel, who is terrorizing Denmark, then Grendel's Mother, who begins killing out of revenge.</t>
  </si>
  <si>
    <t>['Action', 'Adventure', 'Animation', 'Fantasy']</t>
  </si>
  <si>
    <t>Bridge to Terabithia (2007)</t>
  </si>
  <si>
    <t>A preteen's life turns upside down when he befriends the new girl in school and they imagine a whole new fantasy world to escape reality.</t>
  </si>
  <si>
    <t>['Drama', 'Family', 'Fantasy']</t>
  </si>
  <si>
    <t>The Pink Panther (2006)</t>
  </si>
  <si>
    <t>Bumbling Inspector Clouseau must solve the murder of a famous soccer coach and find out who stole the infamous Pink Panther diamond.</t>
  </si>
  <si>
    <t>['Adventure', 'Comedy', 'Crime', 'Mystery']</t>
  </si>
  <si>
    <t>Teenage Mutant Ninja Turtles: Out of the Shadows (2016)</t>
  </si>
  <si>
    <t>The Turtles get into another battle with their enemy the Shredder, who has acquired new allies: the mutant thugs Bebop and Rocksteady and the alien being Krang.</t>
  </si>
  <si>
    <t>The Post (2017)</t>
  </si>
  <si>
    <t>A cover-up spanning four U.S. Presidents pushes the country's first female newspaper publisher and her editor to join an unprecedented battle between press and government.</t>
  </si>
  <si>
    <t>Alien (1979)</t>
  </si>
  <si>
    <t>After a space merchant vessel receives an unknown transmission as a distress call, one of the crew is attacked by a mysterious life form and they soon realize that its life cycle has merely begun.</t>
  </si>
  <si>
    <t>['Horror', 'Sci-Fi']</t>
  </si>
  <si>
    <t>Maze Runner: The Scorch Trials (2015)</t>
  </si>
  <si>
    <t>After having escaped the Maze, the Gladers now face a new set of challenges on the open roads of a desolate landscape filled with unimaginable obstacles.</t>
  </si>
  <si>
    <t>Eight Below (2006)</t>
  </si>
  <si>
    <t>Brutal cold forces two Antarctic explorers to leave their team of sled dogs behind as they fend for their survival.</t>
  </si>
  <si>
    <t>['Adventure', 'Drama', 'Family']</t>
  </si>
  <si>
    <t>MASH (1970)</t>
  </si>
  <si>
    <t>The staff of a Korean War field hospital use humor and high jinks to keep their sanity in the face of the horror of war.</t>
  </si>
  <si>
    <t>['Comedy', 'Drama', 'War']</t>
  </si>
  <si>
    <t>Unstoppable (2010)</t>
  </si>
  <si>
    <t>With an unmanned, half-mile-long freight train barreling toward a city, a veteran engineer and a young conductor race against the clock to prevent a catastrophe.</t>
  </si>
  <si>
    <t>Payback (1999)</t>
  </si>
  <si>
    <t>After a successful heist, Porter is left for dead. Once he recovers, he seeks vengeance and wants his share of the money.</t>
  </si>
  <si>
    <t>Ted 2 (2015)</t>
  </si>
  <si>
    <t>Newlywed couple Ted and Tami-Lynn want to have a baby, but in order to qualify to be a parent, Ted will have to prove he's a person in a court of law.</t>
  </si>
  <si>
    <t>The Talented Mr. Ripley (1999)</t>
  </si>
  <si>
    <t>In late 1950s New York, Tom Ripley, a young underachiever, is sent to Italy to retrieve Dickie Greenleaf, a rich and spoiled millionaire playboy. But when the errand fails, Ripley takes extreme measures.</t>
  </si>
  <si>
    <t>School of Rock (2003)</t>
  </si>
  <si>
    <t>After being kicked out of his rock band, Dewey Finn becomes a substitute teacher of an uptight elementary private school, only to try and turn his class into a rock band.</t>
  </si>
  <si>
    <t>Snow Dogs (2002)</t>
  </si>
  <si>
    <t>When a Miami dentist inherits a team of sled dogs, he's got to learn the trade or lose his pack to a crusty mountain man.</t>
  </si>
  <si>
    <t>['Adventure', 'Comedy', 'Family', 'Sport']</t>
  </si>
  <si>
    <t>21 (2008)</t>
  </si>
  <si>
    <t>"21" is the fact-based story about six MIT students who were trained to become experts in card counting and subsequently took Vegas casinos for millions in winnings.</t>
  </si>
  <si>
    <t>['Crime', 'Drama', 'History', 'Thriller']</t>
  </si>
  <si>
    <t>While You Were Sleeping (1995)</t>
  </si>
  <si>
    <t>A hopelessly romantic Chicago Transit Authority token collector is mistaken for the fiancÃ©e of a coma patient.</t>
  </si>
  <si>
    <t>Congo (1995)</t>
  </si>
  <si>
    <t>When an expedition to the African Congo ends in disaster, a new team is assembled to find out what went wrong.</t>
  </si>
  <si>
    <t>The Notebook (2004)</t>
  </si>
  <si>
    <t>A poor yet passionate young man falls in love with a rich young woman, giving her a sense of freedom, but they are soon separated because of their social differences.</t>
  </si>
  <si>
    <t>Jimmy Neutron: Boy Genius (2001)</t>
  </si>
  <si>
    <t>An eight-year-old boy genius and his friends must rescue their parents after the adults are abducted by aliens.</t>
  </si>
  <si>
    <t>Eat Pray Love (2010)</t>
  </si>
  <si>
    <t>A married woman realizes how unhappy her marriage really is, and that her life needs to go in a different direction. After a painful divorce, she takes off on a round-the-world journey to "find herself".</t>
  </si>
  <si>
    <t>The Texas Chainsaw Massacre (2003)</t>
  </si>
  <si>
    <t>After picking up a traumatized young hitchhiker, five friends find themselves stalked and hunted by a deformed chainsaw-wielding loon and his family of equally psychopathic killers.</t>
  </si>
  <si>
    <t>['Crime', 'Horror']</t>
  </si>
  <si>
    <t>Zookeeper (2011)</t>
  </si>
  <si>
    <t>A group of zoo animals decide to break their code of silence in order to help their lovable zookeeper find love, without opting to leave his current job for something more illustrious.</t>
  </si>
  <si>
    <t>['Comedy', 'Family', 'Fantasy', 'Romance']</t>
  </si>
  <si>
    <t>hr</t>
  </si>
  <si>
    <t>Adj Movie Runtime</t>
  </si>
  <si>
    <t>min</t>
  </si>
  <si>
    <t>no duplicates in title</t>
  </si>
  <si>
    <t>created adjusted time column</t>
  </si>
  <si>
    <t>World Sales Brackets</t>
  </si>
  <si>
    <t>Used Ifs to create sales brackets</t>
  </si>
  <si>
    <t>Column Labels</t>
  </si>
  <si>
    <t>Grand Total</t>
  </si>
  <si>
    <t>Large</t>
  </si>
  <si>
    <t>Medium</t>
  </si>
  <si>
    <t>Small</t>
  </si>
  <si>
    <t>Top</t>
  </si>
  <si>
    <t>Row Labels</t>
  </si>
  <si>
    <t>Rating</t>
  </si>
  <si>
    <t>Total</t>
  </si>
  <si>
    <t>Count of Title</t>
  </si>
  <si>
    <t>Average of Domestic Sales (in $)</t>
  </si>
  <si>
    <t>1</t>
  </si>
  <si>
    <t>2</t>
  </si>
  <si>
    <t>3</t>
  </si>
  <si>
    <t>Action</t>
  </si>
  <si>
    <t>Adventure</t>
  </si>
  <si>
    <t>Fantasy</t>
  </si>
  <si>
    <t>Sci-Fi</t>
  </si>
  <si>
    <t>Drama</t>
  </si>
  <si>
    <t>Romance</t>
  </si>
  <si>
    <t>Animation</t>
  </si>
  <si>
    <t>Family</t>
  </si>
  <si>
    <t>Musical</t>
  </si>
  <si>
    <t>Thriller</t>
  </si>
  <si>
    <t>Comedy</t>
  </si>
  <si>
    <t>Mystery</t>
  </si>
  <si>
    <t>Crime</t>
  </si>
  <si>
    <t>Biography</t>
  </si>
  <si>
    <t>Music</t>
  </si>
  <si>
    <t>War</t>
  </si>
  <si>
    <t>Horror</t>
  </si>
  <si>
    <t>Sport</t>
  </si>
  <si>
    <t>History</t>
  </si>
  <si>
    <t>Western</t>
  </si>
  <si>
    <t>Documentary</t>
  </si>
  <si>
    <t>Used Text to Columns for Genres</t>
  </si>
  <si>
    <t>GenreA</t>
  </si>
  <si>
    <t>GenreB</t>
  </si>
  <si>
    <t>GenreC</t>
  </si>
  <si>
    <t>GenreD</t>
  </si>
  <si>
    <t>GenreE</t>
  </si>
  <si>
    <t>GenreF</t>
  </si>
  <si>
    <t>Full Rating</t>
  </si>
  <si>
    <t>Parental Guidance</t>
  </si>
  <si>
    <t>Parental Guidance Under 13</t>
  </si>
  <si>
    <t>Restricted</t>
  </si>
  <si>
    <t>General Audience</t>
  </si>
  <si>
    <t>Unknown</t>
  </si>
  <si>
    <t>Full Rating Column uses index/match</t>
  </si>
  <si>
    <t>Domestic Sales</t>
  </si>
  <si>
    <t>1st</t>
  </si>
  <si>
    <t>2nd</t>
  </si>
  <si>
    <t>3rd</t>
  </si>
  <si>
    <t>MIN</t>
  </si>
  <si>
    <t>MAX</t>
  </si>
  <si>
    <t>AVG</t>
  </si>
  <si>
    <t>STD</t>
  </si>
  <si>
    <t>Range</t>
  </si>
  <si>
    <t>Top 50%</t>
  </si>
  <si>
    <t>Using Quartile calculation</t>
  </si>
  <si>
    <t>Domestic Sales Dominance</t>
  </si>
  <si>
    <t>If statement in Domestic Dominance column</t>
  </si>
  <si>
    <t>Number of top films made after 2001</t>
  </si>
  <si>
    <t>Countifs</t>
  </si>
  <si>
    <t>Brief Description</t>
  </si>
  <si>
    <t>Brief Description uses RIGHT formula</t>
  </si>
  <si>
    <t>Sum of World Sales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</si>
</sst>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7" formatCode="h:mm;@"/>
    <numFmt numFmtId="168" formatCode="&quot;$&quot;#,##0"/>
    <numFmt numFmtId="171" formatCode="_(&quot;$&quot;* #,##0_);_(&quot;$&quot;* \(#,##0\);_(&quot;$&quot;* &quot;-&quot;??_);_(@_)"/>
    <numFmt numFmtId="17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5" fontId="0" fillId="0" borderId="0" xfId="0" applyNumberFormat="1"/>
    <xf numFmtId="167" fontId="0" fillId="0" borderId="0" xfId="0" applyNumberFormat="1"/>
    <xf numFmtId="167" fontId="0" fillId="33" borderId="0" xfId="0" applyNumberFormat="1" applyFill="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68" fontId="0" fillId="0" borderId="0" xfId="0" pivotButton="1" applyNumberFormat="1"/>
    <xf numFmtId="1" fontId="0" fillId="0" borderId="0" xfId="0" applyNumberFormat="1"/>
    <xf numFmtId="168" fontId="0" fillId="0" borderId="0" xfId="0" applyNumberFormat="1" applyAlignment="1">
      <alignment wrapText="1"/>
    </xf>
    <xf numFmtId="0" fontId="0" fillId="0" borderId="10" xfId="0" applyBorder="1"/>
    <xf numFmtId="0" fontId="0" fillId="0" borderId="10" xfId="0" applyFont="1" applyBorder="1"/>
    <xf numFmtId="171" fontId="0" fillId="0" borderId="0" xfId="2" applyNumberFormat="1" applyFont="1"/>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174" fontId="0" fillId="0" borderId="0" xfId="1" applyNumberFormat="1" applyFont="1"/>
    <xf numFmtId="0" fontId="0" fillId="33" borderId="0" xfId="0" applyFill="1"/>
    <xf numFmtId="0" fontId="0" fillId="0" borderId="0" xfId="0" applyFill="1"/>
    <xf numFmtId="171" fontId="0" fillId="33" borderId="0" xfId="2" applyNumberFormat="1" applyFont="1" applyFill="1"/>
    <xf numFmtId="174" fontId="0" fillId="33" borderId="0" xfId="1" applyNumberFormat="1" applyFont="1" applyFill="1"/>
    <xf numFmtId="174" fontId="0" fillId="0" borderId="0" xfId="0" applyNumberFormat="1"/>
    <xf numFmtId="174" fontId="0" fillId="0" borderId="0" xfId="0" pivotButton="1" applyNumberForma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83">
    <dxf>
      <numFmt numFmtId="168" formatCode="&quot;$&quot;#,##0"/>
    </dxf>
    <dxf>
      <numFmt numFmtId="168" formatCode="&quot;$&quot;#,##0"/>
    </dxf>
    <dxf>
      <numFmt numFmtId="168" formatCode="&quot;$&quot;#,##0"/>
    </dxf>
    <dxf>
      <numFmt numFmtId="1" formatCode="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 formatCode="0"/>
    </dxf>
    <dxf>
      <numFmt numFmtId="168" formatCode="&quot;$&quot;#,##0"/>
    </dxf>
    <dxf>
      <numFmt numFmtId="168" formatCode="&quot;$&quot;#,##0"/>
    </dxf>
    <dxf>
      <numFmt numFmtId="168" formatCode="&quot;$&quot;#,##0"/>
    </dxf>
    <dxf>
      <numFmt numFmtId="168" formatCode="&quot;$&quot;#,##0"/>
    </dxf>
    <dxf>
      <numFmt numFmtId="168" formatCode="&quot;$&quot;#,##0"/>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173" formatCode="_(* #,##0.0_);_(* \(#,##0.0\);_(* &quot;-&quot;??_);_(@_)"/>
    </dxf>
    <dxf>
      <numFmt numFmtId="0" formatCode="General"/>
    </dxf>
    <dxf>
      <numFmt numFmtId="168" formatCode="&quot;$&quot;#,##0"/>
    </dxf>
    <dxf>
      <numFmt numFmtId="0" formatCode="General"/>
    </dxf>
    <dxf>
      <numFmt numFmtId="1" formatCode="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7" formatCode="h:mm;@"/>
    </dxf>
    <dxf>
      <numFmt numFmtId="0" formatCode="General"/>
    </dxf>
    <dxf>
      <numFmt numFmtId="0" formatCode="General"/>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Project.xlsx]Pivot_1!PivotTable2</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World Sales Ranking for Movie Studios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Pivot_1!$B$1:$B$2</c:f>
              <c:strCache>
                <c:ptCount val="1"/>
                <c:pt idx="0">
                  <c:v>Large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Pivot_1!$B$3:$B$37</c:f>
              <c:numCache>
                <c:formatCode>General</c:formatCode>
                <c:ptCount val="34"/>
                <c:pt idx="4">
                  <c:v>1</c:v>
                </c:pt>
                <c:pt idx="13">
                  <c:v>1</c:v>
                </c:pt>
                <c:pt idx="16">
                  <c:v>1</c:v>
                </c:pt>
                <c:pt idx="22">
                  <c:v>3</c:v>
                </c:pt>
                <c:pt idx="27">
                  <c:v>1</c:v>
                </c:pt>
                <c:pt idx="30">
                  <c:v>7</c:v>
                </c:pt>
                <c:pt idx="32">
                  <c:v>23</c:v>
                </c:pt>
                <c:pt idx="33">
                  <c:v>7</c:v>
                </c:pt>
              </c:numCache>
            </c:numRef>
          </c:val>
          <c:extLst>
            <c:ext xmlns:c16="http://schemas.microsoft.com/office/drawing/2014/chart" uri="{C3380CC4-5D6E-409C-BE32-E72D297353CC}">
              <c16:uniqueId val="{00000000-D985-4D00-B145-58061FE75CCB}"/>
            </c:ext>
          </c:extLst>
        </c:ser>
        <c:ser>
          <c:idx val="1"/>
          <c:order val="1"/>
          <c:tx>
            <c:strRef>
              <c:f>Pivot_1!$C$1:$C$2</c:f>
              <c:strCache>
                <c:ptCount val="1"/>
                <c:pt idx="0">
                  <c:v>Medium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Pivot_1!$C$3:$C$37</c:f>
              <c:numCache>
                <c:formatCode>General</c:formatCode>
                <c:ptCount val="34"/>
                <c:pt idx="4">
                  <c:v>9</c:v>
                </c:pt>
                <c:pt idx="5">
                  <c:v>2</c:v>
                </c:pt>
                <c:pt idx="10">
                  <c:v>5</c:v>
                </c:pt>
                <c:pt idx="11">
                  <c:v>1</c:v>
                </c:pt>
                <c:pt idx="13">
                  <c:v>2</c:v>
                </c:pt>
                <c:pt idx="14">
                  <c:v>1</c:v>
                </c:pt>
                <c:pt idx="16">
                  <c:v>13</c:v>
                </c:pt>
                <c:pt idx="22">
                  <c:v>20</c:v>
                </c:pt>
                <c:pt idx="24">
                  <c:v>3</c:v>
                </c:pt>
                <c:pt idx="26">
                  <c:v>1</c:v>
                </c:pt>
                <c:pt idx="27">
                  <c:v>25</c:v>
                </c:pt>
                <c:pt idx="30">
                  <c:v>17</c:v>
                </c:pt>
                <c:pt idx="32">
                  <c:v>33</c:v>
                </c:pt>
                <c:pt idx="33">
                  <c:v>29</c:v>
                </c:pt>
              </c:numCache>
            </c:numRef>
          </c:val>
          <c:extLst>
            <c:ext xmlns:c16="http://schemas.microsoft.com/office/drawing/2014/chart" uri="{C3380CC4-5D6E-409C-BE32-E72D297353CC}">
              <c16:uniqueId val="{00000001-D985-4D00-B145-58061FE75CCB}"/>
            </c:ext>
          </c:extLst>
        </c:ser>
        <c:ser>
          <c:idx val="2"/>
          <c:order val="2"/>
          <c:tx>
            <c:strRef>
              <c:f>Pivot_1!$D$1:$D$2</c:f>
              <c:strCache>
                <c:ptCount val="1"/>
                <c:pt idx="0">
                  <c:v>Small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Pivot_1!$D$3:$D$37</c:f>
              <c:numCache>
                <c:formatCode>General</c:formatCode>
                <c:ptCount val="34"/>
                <c:pt idx="0">
                  <c:v>1</c:v>
                </c:pt>
                <c:pt idx="1">
                  <c:v>1</c:v>
                </c:pt>
                <c:pt idx="2">
                  <c:v>7</c:v>
                </c:pt>
                <c:pt idx="3">
                  <c:v>7</c:v>
                </c:pt>
                <c:pt idx="4">
                  <c:v>11</c:v>
                </c:pt>
                <c:pt idx="5">
                  <c:v>15</c:v>
                </c:pt>
                <c:pt idx="6">
                  <c:v>2</c:v>
                </c:pt>
                <c:pt idx="7">
                  <c:v>2</c:v>
                </c:pt>
                <c:pt idx="8">
                  <c:v>4</c:v>
                </c:pt>
                <c:pt idx="9">
                  <c:v>1</c:v>
                </c:pt>
                <c:pt idx="10">
                  <c:v>14</c:v>
                </c:pt>
                <c:pt idx="11">
                  <c:v>11</c:v>
                </c:pt>
                <c:pt idx="12">
                  <c:v>9</c:v>
                </c:pt>
                <c:pt idx="13">
                  <c:v>18</c:v>
                </c:pt>
                <c:pt idx="15">
                  <c:v>3</c:v>
                </c:pt>
                <c:pt idx="16">
                  <c:v>84</c:v>
                </c:pt>
                <c:pt idx="17">
                  <c:v>1</c:v>
                </c:pt>
                <c:pt idx="18">
                  <c:v>8</c:v>
                </c:pt>
                <c:pt idx="19">
                  <c:v>1</c:v>
                </c:pt>
                <c:pt idx="20">
                  <c:v>3</c:v>
                </c:pt>
                <c:pt idx="21">
                  <c:v>1</c:v>
                </c:pt>
                <c:pt idx="22">
                  <c:v>78</c:v>
                </c:pt>
                <c:pt idx="23">
                  <c:v>3</c:v>
                </c:pt>
                <c:pt idx="24">
                  <c:v>2</c:v>
                </c:pt>
                <c:pt idx="25">
                  <c:v>6</c:v>
                </c:pt>
                <c:pt idx="26">
                  <c:v>8</c:v>
                </c:pt>
                <c:pt idx="27">
                  <c:v>90</c:v>
                </c:pt>
                <c:pt idx="28">
                  <c:v>2</c:v>
                </c:pt>
                <c:pt idx="29">
                  <c:v>1</c:v>
                </c:pt>
                <c:pt idx="30">
                  <c:v>95</c:v>
                </c:pt>
                <c:pt idx="31">
                  <c:v>1</c:v>
                </c:pt>
                <c:pt idx="32">
                  <c:v>96</c:v>
                </c:pt>
                <c:pt idx="33">
                  <c:v>122</c:v>
                </c:pt>
              </c:numCache>
            </c:numRef>
          </c:val>
          <c:extLst>
            <c:ext xmlns:c16="http://schemas.microsoft.com/office/drawing/2014/chart" uri="{C3380CC4-5D6E-409C-BE32-E72D297353CC}">
              <c16:uniqueId val="{00000002-D985-4D00-B145-58061FE75CCB}"/>
            </c:ext>
          </c:extLst>
        </c:ser>
        <c:ser>
          <c:idx val="3"/>
          <c:order val="3"/>
          <c:tx>
            <c:strRef>
              <c:f>Pivot_1!$E$1:$E$2</c:f>
              <c:strCache>
                <c:ptCount val="1"/>
                <c:pt idx="0">
                  <c:v>Top</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Pivot_1!$E$3:$E$37</c:f>
              <c:numCache>
                <c:formatCode>General</c:formatCode>
                <c:ptCount val="34"/>
                <c:pt idx="16">
                  <c:v>1</c:v>
                </c:pt>
                <c:pt idx="27">
                  <c:v>1</c:v>
                </c:pt>
                <c:pt idx="32">
                  <c:v>3</c:v>
                </c:pt>
              </c:numCache>
            </c:numRef>
          </c:val>
          <c:extLst>
            <c:ext xmlns:c16="http://schemas.microsoft.com/office/drawing/2014/chart" uri="{C3380CC4-5D6E-409C-BE32-E72D297353CC}">
              <c16:uniqueId val="{00000003-D985-4D00-B145-58061FE75CCB}"/>
            </c:ext>
          </c:extLst>
        </c:ser>
        <c:dLbls>
          <c:showLegendKey val="0"/>
          <c:showVal val="0"/>
          <c:showCatName val="0"/>
          <c:showSerName val="0"/>
          <c:showPercent val="0"/>
          <c:showBubbleSize val="0"/>
        </c:dLbls>
        <c:axId val="1092642992"/>
        <c:axId val="1092635792"/>
      </c:areaChart>
      <c:catAx>
        <c:axId val="109264299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2635792"/>
        <c:crosses val="autoZero"/>
        <c:auto val="1"/>
        <c:lblAlgn val="ctr"/>
        <c:lblOffset val="100"/>
        <c:noMultiLvlLbl val="0"/>
      </c:catAx>
      <c:valAx>
        <c:axId val="1092635792"/>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2642992"/>
        <c:crosses val="autoZero"/>
        <c:crossBetween val="midCat"/>
      </c:valAx>
      <c:spPr>
        <a:noFill/>
        <a:ln>
          <a:noFill/>
        </a:ln>
        <a:effectLst/>
      </c:spPr>
    </c:plotArea>
    <c:legend>
      <c:legendPos val="r"/>
      <c:layout>
        <c:manualLayout>
          <c:xMode val="edge"/>
          <c:yMode val="edge"/>
          <c:x val="0.89771973997436372"/>
          <c:y val="7.8494217038238404E-2"/>
          <c:w val="9.0652353048892145E-2"/>
          <c:h val="0.24012974898948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Project.xlsx]Pivot_2!PivotTable2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Domestic</a:t>
            </a:r>
            <a:r>
              <a:rPr lang="en-US" baseline="0"/>
              <a:t> Sales by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Pivot_2!$B$1:$B$2</c:f>
              <c:strCache>
                <c:ptCount val="1"/>
                <c:pt idx="0">
                  <c:v>G</c:v>
                </c:pt>
              </c:strCache>
            </c:strRef>
          </c:tx>
          <c:spPr>
            <a:solidFill>
              <a:schemeClr val="accent1"/>
            </a:solidFill>
            <a:ln>
              <a:noFill/>
            </a:ln>
            <a:effectLst/>
          </c:spPr>
          <c:invertIfNegative val="0"/>
          <c:cat>
            <c:strRef>
              <c:f>Pivot_2!$A$3</c:f>
              <c:strCache>
                <c:ptCount val="1"/>
                <c:pt idx="0">
                  <c:v>Total</c:v>
                </c:pt>
              </c:strCache>
            </c:strRef>
          </c:cat>
          <c:val>
            <c:numRef>
              <c:f>Pivot_2!$B$3</c:f>
              <c:numCache>
                <c:formatCode>"$"#,##0</c:formatCode>
                <c:ptCount val="1"/>
                <c:pt idx="0">
                  <c:v>186504781.57142857</c:v>
                </c:pt>
              </c:numCache>
            </c:numRef>
          </c:val>
          <c:extLst>
            <c:ext xmlns:c16="http://schemas.microsoft.com/office/drawing/2014/chart" uri="{C3380CC4-5D6E-409C-BE32-E72D297353CC}">
              <c16:uniqueId val="{00000000-8127-47BA-B3AF-85A0FC8E556A}"/>
            </c:ext>
          </c:extLst>
        </c:ser>
        <c:ser>
          <c:idx val="1"/>
          <c:order val="1"/>
          <c:tx>
            <c:strRef>
              <c:f>Pivot_2!$C$1:$C$2</c:f>
              <c:strCache>
                <c:ptCount val="1"/>
                <c:pt idx="0">
                  <c:v>NA</c:v>
                </c:pt>
              </c:strCache>
            </c:strRef>
          </c:tx>
          <c:spPr>
            <a:solidFill>
              <a:schemeClr val="accent2"/>
            </a:solidFill>
            <a:ln>
              <a:noFill/>
            </a:ln>
            <a:effectLst/>
          </c:spPr>
          <c:invertIfNegative val="0"/>
          <c:cat>
            <c:strRef>
              <c:f>Pivot_2!$A$3</c:f>
              <c:strCache>
                <c:ptCount val="1"/>
                <c:pt idx="0">
                  <c:v>Total</c:v>
                </c:pt>
              </c:strCache>
            </c:strRef>
          </c:cat>
          <c:val>
            <c:numRef>
              <c:f>Pivot_2!$C$3</c:f>
              <c:numCache>
                <c:formatCode>"$"#,##0</c:formatCode>
                <c:ptCount val="1"/>
                <c:pt idx="0">
                  <c:v>160629911.08045977</c:v>
                </c:pt>
              </c:numCache>
            </c:numRef>
          </c:val>
          <c:extLst>
            <c:ext xmlns:c16="http://schemas.microsoft.com/office/drawing/2014/chart" uri="{C3380CC4-5D6E-409C-BE32-E72D297353CC}">
              <c16:uniqueId val="{00000001-8127-47BA-B3AF-85A0FC8E556A}"/>
            </c:ext>
          </c:extLst>
        </c:ser>
        <c:ser>
          <c:idx val="2"/>
          <c:order val="2"/>
          <c:tx>
            <c:strRef>
              <c:f>Pivot_2!$D$1:$D$2</c:f>
              <c:strCache>
                <c:ptCount val="1"/>
                <c:pt idx="0">
                  <c:v>PG</c:v>
                </c:pt>
              </c:strCache>
            </c:strRef>
          </c:tx>
          <c:spPr>
            <a:solidFill>
              <a:schemeClr val="accent3"/>
            </a:solidFill>
            <a:ln>
              <a:noFill/>
            </a:ln>
            <a:effectLst/>
          </c:spPr>
          <c:invertIfNegative val="0"/>
          <c:cat>
            <c:strRef>
              <c:f>Pivot_2!$A$3</c:f>
              <c:strCache>
                <c:ptCount val="1"/>
                <c:pt idx="0">
                  <c:v>Total</c:v>
                </c:pt>
              </c:strCache>
            </c:strRef>
          </c:cat>
          <c:val>
            <c:numRef>
              <c:f>Pivot_2!$D$3</c:f>
              <c:numCache>
                <c:formatCode>"$"#,##0</c:formatCode>
                <c:ptCount val="1"/>
                <c:pt idx="0">
                  <c:v>178367757.93063584</c:v>
                </c:pt>
              </c:numCache>
            </c:numRef>
          </c:val>
          <c:extLst>
            <c:ext xmlns:c16="http://schemas.microsoft.com/office/drawing/2014/chart" uri="{C3380CC4-5D6E-409C-BE32-E72D297353CC}">
              <c16:uniqueId val="{00000002-8127-47BA-B3AF-85A0FC8E556A}"/>
            </c:ext>
          </c:extLst>
        </c:ser>
        <c:ser>
          <c:idx val="3"/>
          <c:order val="3"/>
          <c:tx>
            <c:strRef>
              <c:f>Pivot_2!$E$1:$E$2</c:f>
              <c:strCache>
                <c:ptCount val="1"/>
                <c:pt idx="0">
                  <c:v>PG-13</c:v>
                </c:pt>
              </c:strCache>
            </c:strRef>
          </c:tx>
          <c:spPr>
            <a:solidFill>
              <a:schemeClr val="accent4"/>
            </a:solidFill>
            <a:ln>
              <a:noFill/>
            </a:ln>
            <a:effectLst/>
          </c:spPr>
          <c:invertIfNegative val="0"/>
          <c:cat>
            <c:strRef>
              <c:f>Pivot_2!$A$3</c:f>
              <c:strCache>
                <c:ptCount val="1"/>
                <c:pt idx="0">
                  <c:v>Total</c:v>
                </c:pt>
              </c:strCache>
            </c:strRef>
          </c:cat>
          <c:val>
            <c:numRef>
              <c:f>Pivot_2!$E$3</c:f>
              <c:numCache>
                <c:formatCode>"$"#,##0</c:formatCode>
                <c:ptCount val="1"/>
                <c:pt idx="0">
                  <c:v>185576703.73278236</c:v>
                </c:pt>
              </c:numCache>
            </c:numRef>
          </c:val>
          <c:extLst>
            <c:ext xmlns:c16="http://schemas.microsoft.com/office/drawing/2014/chart" uri="{C3380CC4-5D6E-409C-BE32-E72D297353CC}">
              <c16:uniqueId val="{00000003-8127-47BA-B3AF-85A0FC8E556A}"/>
            </c:ext>
          </c:extLst>
        </c:ser>
        <c:ser>
          <c:idx val="4"/>
          <c:order val="4"/>
          <c:tx>
            <c:strRef>
              <c:f>Pivot_2!$F$1:$F$2</c:f>
              <c:strCache>
                <c:ptCount val="1"/>
                <c:pt idx="0">
                  <c:v>R</c:v>
                </c:pt>
              </c:strCache>
            </c:strRef>
          </c:tx>
          <c:spPr>
            <a:solidFill>
              <a:schemeClr val="accent5"/>
            </a:solidFill>
            <a:ln>
              <a:noFill/>
            </a:ln>
            <a:effectLst/>
          </c:spPr>
          <c:invertIfNegative val="0"/>
          <c:cat>
            <c:strRef>
              <c:f>Pivot_2!$A$3</c:f>
              <c:strCache>
                <c:ptCount val="1"/>
                <c:pt idx="0">
                  <c:v>Total</c:v>
                </c:pt>
              </c:strCache>
            </c:strRef>
          </c:cat>
          <c:val>
            <c:numRef>
              <c:f>Pivot_2!$F$3</c:f>
              <c:numCache>
                <c:formatCode>"$"#,##0</c:formatCode>
                <c:ptCount val="1"/>
                <c:pt idx="0">
                  <c:v>129943472.27319588</c:v>
                </c:pt>
              </c:numCache>
            </c:numRef>
          </c:val>
          <c:extLst>
            <c:ext xmlns:c16="http://schemas.microsoft.com/office/drawing/2014/chart" uri="{C3380CC4-5D6E-409C-BE32-E72D297353CC}">
              <c16:uniqueId val="{00000004-8127-47BA-B3AF-85A0FC8E556A}"/>
            </c:ext>
          </c:extLst>
        </c:ser>
        <c:dLbls>
          <c:showLegendKey val="0"/>
          <c:showVal val="0"/>
          <c:showCatName val="0"/>
          <c:showSerName val="0"/>
          <c:showPercent val="0"/>
          <c:showBubbleSize val="0"/>
        </c:dLbls>
        <c:gapWidth val="219"/>
        <c:axId val="1934137024"/>
        <c:axId val="1934128864"/>
      </c:barChart>
      <c:catAx>
        <c:axId val="1934137024"/>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934128864"/>
        <c:crosses val="autoZero"/>
        <c:auto val="0"/>
        <c:lblAlgn val="ctr"/>
        <c:lblOffset val="100"/>
        <c:noMultiLvlLbl val="0"/>
      </c:catAx>
      <c:valAx>
        <c:axId val="1934128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Domestic Sales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137024"/>
        <c:crosses val="autoZero"/>
        <c:crossBetween val="between"/>
      </c:valAx>
      <c:spPr>
        <a:noFill/>
        <a:ln>
          <a:noFill/>
        </a:ln>
        <a:effectLst/>
      </c:spPr>
    </c:plotArea>
    <c:legend>
      <c:legendPos val="r"/>
      <c:layout>
        <c:manualLayout>
          <c:xMode val="edge"/>
          <c:yMode val="edge"/>
          <c:x val="0.88988833746898266"/>
          <c:y val="7.1954014797924029E-2"/>
          <c:w val="8.5297766749379653E-2"/>
          <c:h val="0.372945392572534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Project.xlsx]Chart_3!PivotTable4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 Sales by Movie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Chart_3!$B$3:$B$4</c:f>
              <c:strCache>
                <c:ptCount val="1"/>
                <c:pt idx="0">
                  <c:v>Large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Chart_3!$A$5:$A$10</c:f>
              <c:strCache>
                <c:ptCount val="5"/>
                <c:pt idx="0">
                  <c:v>G</c:v>
                </c:pt>
                <c:pt idx="1">
                  <c:v>NA</c:v>
                </c:pt>
                <c:pt idx="2">
                  <c:v>PG</c:v>
                </c:pt>
                <c:pt idx="3">
                  <c:v>PG-13</c:v>
                </c:pt>
                <c:pt idx="4">
                  <c:v>R</c:v>
                </c:pt>
              </c:strCache>
            </c:strRef>
          </c:cat>
          <c:val>
            <c:numRef>
              <c:f>Chart_3!$B$5:$B$10</c:f>
              <c:numCache>
                <c:formatCode>_(* #,##0_);_(* \(#,##0\);_(* "-"??_);_(@_)</c:formatCode>
                <c:ptCount val="5"/>
                <c:pt idx="0">
                  <c:v>2137006398</c:v>
                </c:pt>
                <c:pt idx="1">
                  <c:v>10762617156</c:v>
                </c:pt>
                <c:pt idx="2">
                  <c:v>11982313436</c:v>
                </c:pt>
                <c:pt idx="3">
                  <c:v>26460786528</c:v>
                </c:pt>
                <c:pt idx="4">
                  <c:v>1074419384</c:v>
                </c:pt>
              </c:numCache>
            </c:numRef>
          </c:val>
          <c:smooth val="0"/>
          <c:extLst>
            <c:ext xmlns:c16="http://schemas.microsoft.com/office/drawing/2014/chart" uri="{C3380CC4-5D6E-409C-BE32-E72D297353CC}">
              <c16:uniqueId val="{00000000-BED3-4D3E-8C86-8AC7018F347D}"/>
            </c:ext>
          </c:extLst>
        </c:ser>
        <c:ser>
          <c:idx val="1"/>
          <c:order val="1"/>
          <c:tx>
            <c:strRef>
              <c:f>Chart_3!$C$3:$C$4</c:f>
              <c:strCache>
                <c:ptCount val="1"/>
                <c:pt idx="0">
                  <c:v>Medium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Chart_3!$A$5:$A$10</c:f>
              <c:strCache>
                <c:ptCount val="5"/>
                <c:pt idx="0">
                  <c:v>G</c:v>
                </c:pt>
                <c:pt idx="1">
                  <c:v>NA</c:v>
                </c:pt>
                <c:pt idx="2">
                  <c:v>PG</c:v>
                </c:pt>
                <c:pt idx="3">
                  <c:v>PG-13</c:v>
                </c:pt>
                <c:pt idx="4">
                  <c:v>R</c:v>
                </c:pt>
              </c:strCache>
            </c:strRef>
          </c:cat>
          <c:val>
            <c:numRef>
              <c:f>Chart_3!$C$5:$C$10</c:f>
              <c:numCache>
                <c:formatCode>_(* #,##0_);_(* \(#,##0\);_(* "-"??_);_(@_)</c:formatCode>
                <c:ptCount val="5"/>
                <c:pt idx="0">
                  <c:v>1763286219</c:v>
                </c:pt>
                <c:pt idx="1">
                  <c:v>15135175004</c:v>
                </c:pt>
                <c:pt idx="2">
                  <c:v>28865103320</c:v>
                </c:pt>
                <c:pt idx="3">
                  <c:v>59005803136</c:v>
                </c:pt>
                <c:pt idx="4">
                  <c:v>7550654353</c:v>
                </c:pt>
              </c:numCache>
            </c:numRef>
          </c:val>
          <c:smooth val="0"/>
          <c:extLst>
            <c:ext xmlns:c16="http://schemas.microsoft.com/office/drawing/2014/chart" uri="{C3380CC4-5D6E-409C-BE32-E72D297353CC}">
              <c16:uniqueId val="{00000001-BED3-4D3E-8C86-8AC7018F347D}"/>
            </c:ext>
          </c:extLst>
        </c:ser>
        <c:ser>
          <c:idx val="2"/>
          <c:order val="2"/>
          <c:tx>
            <c:strRef>
              <c:f>Chart_3!$D$3:$D$4</c:f>
              <c:strCache>
                <c:ptCount val="1"/>
                <c:pt idx="0">
                  <c:v>Small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Chart_3!$A$5:$A$10</c:f>
              <c:strCache>
                <c:ptCount val="5"/>
                <c:pt idx="0">
                  <c:v>G</c:v>
                </c:pt>
                <c:pt idx="1">
                  <c:v>NA</c:v>
                </c:pt>
                <c:pt idx="2">
                  <c:v>PG</c:v>
                </c:pt>
                <c:pt idx="3">
                  <c:v>PG-13</c:v>
                </c:pt>
                <c:pt idx="4">
                  <c:v>R</c:v>
                </c:pt>
              </c:strCache>
            </c:strRef>
          </c:cat>
          <c:val>
            <c:numRef>
              <c:f>Chart_3!$D$5:$D$10</c:f>
              <c:numCache>
                <c:formatCode>_(* #,##0_);_(* \(#,##0\);_(* "-"??_);_(@_)</c:formatCode>
                <c:ptCount val="5"/>
                <c:pt idx="0">
                  <c:v>2500147172</c:v>
                </c:pt>
                <c:pt idx="1">
                  <c:v>34394562950</c:v>
                </c:pt>
                <c:pt idx="2">
                  <c:v>34431596110</c:v>
                </c:pt>
                <c:pt idx="3">
                  <c:v>70169685398</c:v>
                </c:pt>
                <c:pt idx="4">
                  <c:v>46126313255</c:v>
                </c:pt>
              </c:numCache>
            </c:numRef>
          </c:val>
          <c:smooth val="0"/>
          <c:extLst>
            <c:ext xmlns:c16="http://schemas.microsoft.com/office/drawing/2014/chart" uri="{C3380CC4-5D6E-409C-BE32-E72D297353CC}">
              <c16:uniqueId val="{00000002-BED3-4D3E-8C86-8AC7018F347D}"/>
            </c:ext>
          </c:extLst>
        </c:ser>
        <c:ser>
          <c:idx val="3"/>
          <c:order val="3"/>
          <c:tx>
            <c:strRef>
              <c:f>Chart_3!$E$3:$E$4</c:f>
              <c:strCache>
                <c:ptCount val="1"/>
                <c:pt idx="0">
                  <c:v>Top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Chart_3!$A$5:$A$10</c:f>
              <c:strCache>
                <c:ptCount val="5"/>
                <c:pt idx="0">
                  <c:v>G</c:v>
                </c:pt>
                <c:pt idx="1">
                  <c:v>NA</c:v>
                </c:pt>
                <c:pt idx="2">
                  <c:v>PG</c:v>
                </c:pt>
                <c:pt idx="3">
                  <c:v>PG-13</c:v>
                </c:pt>
                <c:pt idx="4">
                  <c:v>R</c:v>
                </c:pt>
              </c:strCache>
            </c:strRef>
          </c:cat>
          <c:val>
            <c:numRef>
              <c:f>Chart_3!$E$5:$E$10</c:f>
              <c:numCache>
                <c:formatCode>_(* #,##0_);_(* \(#,##0\);_(* "-"??_);_(@_)</c:formatCode>
                <c:ptCount val="5"/>
                <c:pt idx="1">
                  <c:v>2048359754</c:v>
                </c:pt>
                <c:pt idx="3">
                  <c:v>9915916495</c:v>
                </c:pt>
              </c:numCache>
            </c:numRef>
          </c:val>
          <c:smooth val="0"/>
          <c:extLst>
            <c:ext xmlns:c16="http://schemas.microsoft.com/office/drawing/2014/chart" uri="{C3380CC4-5D6E-409C-BE32-E72D297353CC}">
              <c16:uniqueId val="{00000003-BED3-4D3E-8C86-8AC7018F347D}"/>
            </c:ext>
          </c:extLst>
        </c:ser>
        <c:dLbls>
          <c:showLegendKey val="0"/>
          <c:showVal val="0"/>
          <c:showCatName val="0"/>
          <c:showSerName val="0"/>
          <c:showPercent val="0"/>
          <c:showBubbleSize val="0"/>
        </c:dLbls>
        <c:marker val="1"/>
        <c:smooth val="0"/>
        <c:axId val="1049705248"/>
        <c:axId val="1049705728"/>
      </c:lineChart>
      <c:catAx>
        <c:axId val="104970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705728"/>
        <c:crosses val="autoZero"/>
        <c:auto val="1"/>
        <c:lblAlgn val="ctr"/>
        <c:lblOffset val="100"/>
        <c:noMultiLvlLbl val="0"/>
      </c:catAx>
      <c:valAx>
        <c:axId val="1049705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70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Project.xlsx]Pivot_1!PivotTable2</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World</a:t>
            </a:r>
            <a:r>
              <a:rPr lang="en-US" baseline="0"/>
              <a:t> Sales Ranking for Movie Studios</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Pivot_1!$B$1:$B$2</c:f>
              <c:strCache>
                <c:ptCount val="1"/>
                <c:pt idx="0">
                  <c:v>Large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Pivot_1!$B$3:$B$37</c:f>
              <c:numCache>
                <c:formatCode>General</c:formatCode>
                <c:ptCount val="34"/>
                <c:pt idx="4">
                  <c:v>1</c:v>
                </c:pt>
                <c:pt idx="13">
                  <c:v>1</c:v>
                </c:pt>
                <c:pt idx="16">
                  <c:v>1</c:v>
                </c:pt>
                <c:pt idx="22">
                  <c:v>3</c:v>
                </c:pt>
                <c:pt idx="27">
                  <c:v>1</c:v>
                </c:pt>
                <c:pt idx="30">
                  <c:v>7</c:v>
                </c:pt>
                <c:pt idx="32">
                  <c:v>23</c:v>
                </c:pt>
                <c:pt idx="33">
                  <c:v>7</c:v>
                </c:pt>
              </c:numCache>
            </c:numRef>
          </c:val>
          <c:extLst>
            <c:ext xmlns:c16="http://schemas.microsoft.com/office/drawing/2014/chart" uri="{C3380CC4-5D6E-409C-BE32-E72D297353CC}">
              <c16:uniqueId val="{00000000-5B2F-4DB0-9B25-A40FDCC768A7}"/>
            </c:ext>
          </c:extLst>
        </c:ser>
        <c:ser>
          <c:idx val="1"/>
          <c:order val="1"/>
          <c:tx>
            <c:strRef>
              <c:f>Pivot_1!$C$1:$C$2</c:f>
              <c:strCache>
                <c:ptCount val="1"/>
                <c:pt idx="0">
                  <c:v>Medium</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Pivot_1!$C$3:$C$37</c:f>
              <c:numCache>
                <c:formatCode>General</c:formatCode>
                <c:ptCount val="34"/>
                <c:pt idx="4">
                  <c:v>9</c:v>
                </c:pt>
                <c:pt idx="5">
                  <c:v>2</c:v>
                </c:pt>
                <c:pt idx="10">
                  <c:v>5</c:v>
                </c:pt>
                <c:pt idx="11">
                  <c:v>1</c:v>
                </c:pt>
                <c:pt idx="13">
                  <c:v>2</c:v>
                </c:pt>
                <c:pt idx="14">
                  <c:v>1</c:v>
                </c:pt>
                <c:pt idx="16">
                  <c:v>13</c:v>
                </c:pt>
                <c:pt idx="22">
                  <c:v>20</c:v>
                </c:pt>
                <c:pt idx="24">
                  <c:v>3</c:v>
                </c:pt>
                <c:pt idx="26">
                  <c:v>1</c:v>
                </c:pt>
                <c:pt idx="27">
                  <c:v>25</c:v>
                </c:pt>
                <c:pt idx="30">
                  <c:v>17</c:v>
                </c:pt>
                <c:pt idx="32">
                  <c:v>33</c:v>
                </c:pt>
                <c:pt idx="33">
                  <c:v>29</c:v>
                </c:pt>
              </c:numCache>
            </c:numRef>
          </c:val>
          <c:extLst>
            <c:ext xmlns:c16="http://schemas.microsoft.com/office/drawing/2014/chart" uri="{C3380CC4-5D6E-409C-BE32-E72D297353CC}">
              <c16:uniqueId val="{00000001-5B2F-4DB0-9B25-A40FDCC768A7}"/>
            </c:ext>
          </c:extLst>
        </c:ser>
        <c:ser>
          <c:idx val="2"/>
          <c:order val="2"/>
          <c:tx>
            <c:strRef>
              <c:f>Pivot_1!$D$1:$D$2</c:f>
              <c:strCache>
                <c:ptCount val="1"/>
                <c:pt idx="0">
                  <c:v>Small</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Pivot_1!$D$3:$D$37</c:f>
              <c:numCache>
                <c:formatCode>General</c:formatCode>
                <c:ptCount val="34"/>
                <c:pt idx="0">
                  <c:v>1</c:v>
                </c:pt>
                <c:pt idx="1">
                  <c:v>1</c:v>
                </c:pt>
                <c:pt idx="2">
                  <c:v>7</c:v>
                </c:pt>
                <c:pt idx="3">
                  <c:v>7</c:v>
                </c:pt>
                <c:pt idx="4">
                  <c:v>11</c:v>
                </c:pt>
                <c:pt idx="5">
                  <c:v>15</c:v>
                </c:pt>
                <c:pt idx="6">
                  <c:v>2</c:v>
                </c:pt>
                <c:pt idx="7">
                  <c:v>2</c:v>
                </c:pt>
                <c:pt idx="8">
                  <c:v>4</c:v>
                </c:pt>
                <c:pt idx="9">
                  <c:v>1</c:v>
                </c:pt>
                <c:pt idx="10">
                  <c:v>14</c:v>
                </c:pt>
                <c:pt idx="11">
                  <c:v>11</c:v>
                </c:pt>
                <c:pt idx="12">
                  <c:v>9</c:v>
                </c:pt>
                <c:pt idx="13">
                  <c:v>18</c:v>
                </c:pt>
                <c:pt idx="15">
                  <c:v>3</c:v>
                </c:pt>
                <c:pt idx="16">
                  <c:v>84</c:v>
                </c:pt>
                <c:pt idx="17">
                  <c:v>1</c:v>
                </c:pt>
                <c:pt idx="18">
                  <c:v>8</c:v>
                </c:pt>
                <c:pt idx="19">
                  <c:v>1</c:v>
                </c:pt>
                <c:pt idx="20">
                  <c:v>3</c:v>
                </c:pt>
                <c:pt idx="21">
                  <c:v>1</c:v>
                </c:pt>
                <c:pt idx="22">
                  <c:v>78</c:v>
                </c:pt>
                <c:pt idx="23">
                  <c:v>3</c:v>
                </c:pt>
                <c:pt idx="24">
                  <c:v>2</c:v>
                </c:pt>
                <c:pt idx="25">
                  <c:v>6</c:v>
                </c:pt>
                <c:pt idx="26">
                  <c:v>8</c:v>
                </c:pt>
                <c:pt idx="27">
                  <c:v>90</c:v>
                </c:pt>
                <c:pt idx="28">
                  <c:v>2</c:v>
                </c:pt>
                <c:pt idx="29">
                  <c:v>1</c:v>
                </c:pt>
                <c:pt idx="30">
                  <c:v>95</c:v>
                </c:pt>
                <c:pt idx="31">
                  <c:v>1</c:v>
                </c:pt>
                <c:pt idx="32">
                  <c:v>96</c:v>
                </c:pt>
                <c:pt idx="33">
                  <c:v>122</c:v>
                </c:pt>
              </c:numCache>
            </c:numRef>
          </c:val>
          <c:extLst>
            <c:ext xmlns:c16="http://schemas.microsoft.com/office/drawing/2014/chart" uri="{C3380CC4-5D6E-409C-BE32-E72D297353CC}">
              <c16:uniqueId val="{00000002-5B2F-4DB0-9B25-A40FDCC768A7}"/>
            </c:ext>
          </c:extLst>
        </c:ser>
        <c:ser>
          <c:idx val="3"/>
          <c:order val="3"/>
          <c:tx>
            <c:strRef>
              <c:f>Pivot_1!$E$1:$E$2</c:f>
              <c:strCache>
                <c:ptCount val="1"/>
                <c:pt idx="0">
                  <c:v>Top</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cat>
            <c:strRef>
              <c:f>Pivot_1!$A$3:$A$37</c:f>
              <c:strCache>
                <c:ptCount val="34"/>
                <c:pt idx="0">
                  <c:v>20th Century Studios</c:v>
                </c:pt>
                <c:pt idx="1">
                  <c:v>Artisan Entertainment</c:v>
                </c:pt>
                <c:pt idx="2">
                  <c:v>Columbia Pictures</c:v>
                </c:pt>
                <c:pt idx="3">
                  <c:v>Dimension Films</c:v>
                </c:pt>
                <c:pt idx="4">
                  <c:v>DreamWorks</c:v>
                </c:pt>
                <c:pt idx="5">
                  <c:v>DreamWorks Distribution</c:v>
                </c:pt>
                <c:pt idx="6">
                  <c:v>FilmDistrict</c:v>
                </c:pt>
                <c:pt idx="7">
                  <c:v>Focus Features</c:v>
                </c:pt>
                <c:pt idx="8">
                  <c:v>Fox Searchlight Pictures</c:v>
                </c:pt>
                <c:pt idx="9">
                  <c:v>IFC Films</c:v>
                </c:pt>
                <c:pt idx="10">
                  <c:v>Lionsgate</c:v>
                </c:pt>
                <c:pt idx="11">
                  <c:v>Metro-Goldwyn-Mayer (MGM)</c:v>
                </c:pt>
                <c:pt idx="12">
                  <c:v>Miramax</c:v>
                </c:pt>
                <c:pt idx="13">
                  <c:v>New Line Cinema</c:v>
                </c:pt>
                <c:pt idx="14">
                  <c:v>Newmarket Films</c:v>
                </c:pt>
                <c:pt idx="15">
                  <c:v>Orion Pictures</c:v>
                </c:pt>
                <c:pt idx="16">
                  <c:v>Paramount Pictures</c:v>
                </c:pt>
                <c:pt idx="17">
                  <c:v>Relativity Media</c:v>
                </c:pt>
                <c:pt idx="18">
                  <c:v>Revolution Studios</c:v>
                </c:pt>
                <c:pt idx="19">
                  <c:v>Roadside Attractions</c:v>
                </c:pt>
                <c:pt idx="20">
                  <c:v>Screen Gems</c:v>
                </c:pt>
                <c:pt idx="21">
                  <c:v>Sony Pictures Classics</c:v>
                </c:pt>
                <c:pt idx="22">
                  <c:v>Sony Pictures Entertainment (SPE)</c:v>
                </c:pt>
                <c:pt idx="23">
                  <c:v>STX Entertainment</c:v>
                </c:pt>
                <c:pt idx="24">
                  <c:v>Summit Entertainment</c:v>
                </c:pt>
                <c:pt idx="25">
                  <c:v>The Weinstein Company</c:v>
                </c:pt>
                <c:pt idx="26">
                  <c:v>TriStar Pictures</c:v>
                </c:pt>
                <c:pt idx="27">
                  <c:v>Twentieth Century Fox</c:v>
                </c:pt>
                <c:pt idx="28">
                  <c:v>United Artists</c:v>
                </c:pt>
                <c:pt idx="29">
                  <c:v>United Artists Releasing</c:v>
                </c:pt>
                <c:pt idx="30">
                  <c:v>Universal Pictures</c:v>
                </c:pt>
                <c:pt idx="31">
                  <c:v>USA Films</c:v>
                </c:pt>
                <c:pt idx="32">
                  <c:v>Walt Disney Studios Motion Pictures</c:v>
                </c:pt>
                <c:pt idx="33">
                  <c:v>Warner Bros.</c:v>
                </c:pt>
              </c:strCache>
            </c:strRef>
          </c:cat>
          <c:val>
            <c:numRef>
              <c:f>Pivot_1!$E$3:$E$37</c:f>
              <c:numCache>
                <c:formatCode>General</c:formatCode>
                <c:ptCount val="34"/>
                <c:pt idx="16">
                  <c:v>1</c:v>
                </c:pt>
                <c:pt idx="27">
                  <c:v>1</c:v>
                </c:pt>
                <c:pt idx="32">
                  <c:v>3</c:v>
                </c:pt>
              </c:numCache>
            </c:numRef>
          </c:val>
          <c:extLst>
            <c:ext xmlns:c16="http://schemas.microsoft.com/office/drawing/2014/chart" uri="{C3380CC4-5D6E-409C-BE32-E72D297353CC}">
              <c16:uniqueId val="{00000003-5B2F-4DB0-9B25-A40FDCC768A7}"/>
            </c:ext>
          </c:extLst>
        </c:ser>
        <c:dLbls>
          <c:showLegendKey val="0"/>
          <c:showVal val="0"/>
          <c:showCatName val="0"/>
          <c:showSerName val="0"/>
          <c:showPercent val="0"/>
          <c:showBubbleSize val="0"/>
        </c:dLbls>
        <c:axId val="1092642992"/>
        <c:axId val="1092635792"/>
      </c:areaChart>
      <c:catAx>
        <c:axId val="109264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2635792"/>
        <c:crosses val="autoZero"/>
        <c:auto val="1"/>
        <c:lblAlgn val="ctr"/>
        <c:lblOffset val="100"/>
        <c:noMultiLvlLbl val="0"/>
      </c:catAx>
      <c:valAx>
        <c:axId val="1092635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26429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Project.xlsx]Pivot_2!PivotTable2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Domestic</a:t>
            </a:r>
            <a:r>
              <a:rPr lang="en-US" baseline="0"/>
              <a:t> Sales by Ratine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Pivot_2!$B$1:$B$2</c:f>
              <c:strCache>
                <c:ptCount val="1"/>
                <c:pt idx="0">
                  <c:v>G</c:v>
                </c:pt>
              </c:strCache>
            </c:strRef>
          </c:tx>
          <c:spPr>
            <a:solidFill>
              <a:schemeClr val="accent1"/>
            </a:solidFill>
            <a:ln>
              <a:noFill/>
            </a:ln>
            <a:effectLst/>
          </c:spPr>
          <c:invertIfNegative val="0"/>
          <c:cat>
            <c:strRef>
              <c:f>Pivot_2!$A$3</c:f>
              <c:strCache>
                <c:ptCount val="1"/>
                <c:pt idx="0">
                  <c:v>Total</c:v>
                </c:pt>
              </c:strCache>
            </c:strRef>
          </c:cat>
          <c:val>
            <c:numRef>
              <c:f>Pivot_2!$B$3</c:f>
              <c:numCache>
                <c:formatCode>"$"#,##0</c:formatCode>
                <c:ptCount val="1"/>
                <c:pt idx="0">
                  <c:v>186504781.57142857</c:v>
                </c:pt>
              </c:numCache>
            </c:numRef>
          </c:val>
          <c:extLst>
            <c:ext xmlns:c16="http://schemas.microsoft.com/office/drawing/2014/chart" uri="{C3380CC4-5D6E-409C-BE32-E72D297353CC}">
              <c16:uniqueId val="{00000000-2B82-438C-95A5-15CB29078BAF}"/>
            </c:ext>
          </c:extLst>
        </c:ser>
        <c:ser>
          <c:idx val="1"/>
          <c:order val="1"/>
          <c:tx>
            <c:strRef>
              <c:f>Pivot_2!$C$1:$C$2</c:f>
              <c:strCache>
                <c:ptCount val="1"/>
                <c:pt idx="0">
                  <c:v>NA</c:v>
                </c:pt>
              </c:strCache>
            </c:strRef>
          </c:tx>
          <c:spPr>
            <a:solidFill>
              <a:schemeClr val="accent2"/>
            </a:solidFill>
            <a:ln>
              <a:noFill/>
            </a:ln>
            <a:effectLst/>
          </c:spPr>
          <c:invertIfNegative val="0"/>
          <c:cat>
            <c:strRef>
              <c:f>Pivot_2!$A$3</c:f>
              <c:strCache>
                <c:ptCount val="1"/>
                <c:pt idx="0">
                  <c:v>Total</c:v>
                </c:pt>
              </c:strCache>
            </c:strRef>
          </c:cat>
          <c:val>
            <c:numRef>
              <c:f>Pivot_2!$C$3</c:f>
              <c:numCache>
                <c:formatCode>"$"#,##0</c:formatCode>
                <c:ptCount val="1"/>
                <c:pt idx="0">
                  <c:v>160629911.08045977</c:v>
                </c:pt>
              </c:numCache>
            </c:numRef>
          </c:val>
          <c:extLst>
            <c:ext xmlns:c16="http://schemas.microsoft.com/office/drawing/2014/chart" uri="{C3380CC4-5D6E-409C-BE32-E72D297353CC}">
              <c16:uniqueId val="{00000001-2B82-438C-95A5-15CB29078BAF}"/>
            </c:ext>
          </c:extLst>
        </c:ser>
        <c:ser>
          <c:idx val="2"/>
          <c:order val="2"/>
          <c:tx>
            <c:strRef>
              <c:f>Pivot_2!$D$1:$D$2</c:f>
              <c:strCache>
                <c:ptCount val="1"/>
                <c:pt idx="0">
                  <c:v>PG</c:v>
                </c:pt>
              </c:strCache>
            </c:strRef>
          </c:tx>
          <c:spPr>
            <a:solidFill>
              <a:schemeClr val="accent3"/>
            </a:solidFill>
            <a:ln>
              <a:noFill/>
            </a:ln>
            <a:effectLst/>
          </c:spPr>
          <c:invertIfNegative val="0"/>
          <c:cat>
            <c:strRef>
              <c:f>Pivot_2!$A$3</c:f>
              <c:strCache>
                <c:ptCount val="1"/>
                <c:pt idx="0">
                  <c:v>Total</c:v>
                </c:pt>
              </c:strCache>
            </c:strRef>
          </c:cat>
          <c:val>
            <c:numRef>
              <c:f>Pivot_2!$D$3</c:f>
              <c:numCache>
                <c:formatCode>"$"#,##0</c:formatCode>
                <c:ptCount val="1"/>
                <c:pt idx="0">
                  <c:v>178367757.93063584</c:v>
                </c:pt>
              </c:numCache>
            </c:numRef>
          </c:val>
          <c:extLst>
            <c:ext xmlns:c16="http://schemas.microsoft.com/office/drawing/2014/chart" uri="{C3380CC4-5D6E-409C-BE32-E72D297353CC}">
              <c16:uniqueId val="{00000002-2B82-438C-95A5-15CB29078BAF}"/>
            </c:ext>
          </c:extLst>
        </c:ser>
        <c:ser>
          <c:idx val="3"/>
          <c:order val="3"/>
          <c:tx>
            <c:strRef>
              <c:f>Pivot_2!$E$1:$E$2</c:f>
              <c:strCache>
                <c:ptCount val="1"/>
                <c:pt idx="0">
                  <c:v>PG-13</c:v>
                </c:pt>
              </c:strCache>
            </c:strRef>
          </c:tx>
          <c:spPr>
            <a:solidFill>
              <a:schemeClr val="accent4"/>
            </a:solidFill>
            <a:ln>
              <a:noFill/>
            </a:ln>
            <a:effectLst/>
          </c:spPr>
          <c:invertIfNegative val="0"/>
          <c:cat>
            <c:strRef>
              <c:f>Pivot_2!$A$3</c:f>
              <c:strCache>
                <c:ptCount val="1"/>
                <c:pt idx="0">
                  <c:v>Total</c:v>
                </c:pt>
              </c:strCache>
            </c:strRef>
          </c:cat>
          <c:val>
            <c:numRef>
              <c:f>Pivot_2!$E$3</c:f>
              <c:numCache>
                <c:formatCode>"$"#,##0</c:formatCode>
                <c:ptCount val="1"/>
                <c:pt idx="0">
                  <c:v>185576703.73278236</c:v>
                </c:pt>
              </c:numCache>
            </c:numRef>
          </c:val>
          <c:extLst>
            <c:ext xmlns:c16="http://schemas.microsoft.com/office/drawing/2014/chart" uri="{C3380CC4-5D6E-409C-BE32-E72D297353CC}">
              <c16:uniqueId val="{00000003-2B82-438C-95A5-15CB29078BAF}"/>
            </c:ext>
          </c:extLst>
        </c:ser>
        <c:ser>
          <c:idx val="4"/>
          <c:order val="4"/>
          <c:tx>
            <c:strRef>
              <c:f>Pivot_2!$F$1:$F$2</c:f>
              <c:strCache>
                <c:ptCount val="1"/>
                <c:pt idx="0">
                  <c:v>R</c:v>
                </c:pt>
              </c:strCache>
            </c:strRef>
          </c:tx>
          <c:spPr>
            <a:solidFill>
              <a:schemeClr val="accent5"/>
            </a:solidFill>
            <a:ln>
              <a:noFill/>
            </a:ln>
            <a:effectLst/>
          </c:spPr>
          <c:invertIfNegative val="0"/>
          <c:cat>
            <c:strRef>
              <c:f>Pivot_2!$A$3</c:f>
              <c:strCache>
                <c:ptCount val="1"/>
                <c:pt idx="0">
                  <c:v>Total</c:v>
                </c:pt>
              </c:strCache>
            </c:strRef>
          </c:cat>
          <c:val>
            <c:numRef>
              <c:f>Pivot_2!$F$3</c:f>
              <c:numCache>
                <c:formatCode>"$"#,##0</c:formatCode>
                <c:ptCount val="1"/>
                <c:pt idx="0">
                  <c:v>129943472.27319588</c:v>
                </c:pt>
              </c:numCache>
            </c:numRef>
          </c:val>
          <c:extLst>
            <c:ext xmlns:c16="http://schemas.microsoft.com/office/drawing/2014/chart" uri="{C3380CC4-5D6E-409C-BE32-E72D297353CC}">
              <c16:uniqueId val="{00000004-2B82-438C-95A5-15CB29078BAF}"/>
            </c:ext>
          </c:extLst>
        </c:ser>
        <c:dLbls>
          <c:dLblPos val="outEnd"/>
          <c:showLegendKey val="0"/>
          <c:showVal val="0"/>
          <c:showCatName val="0"/>
          <c:showSerName val="0"/>
          <c:showPercent val="0"/>
          <c:showBubbleSize val="0"/>
        </c:dLbls>
        <c:gapWidth val="219"/>
        <c:axId val="1934137024"/>
        <c:axId val="1934128864"/>
      </c:barChart>
      <c:catAx>
        <c:axId val="1934137024"/>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934128864"/>
        <c:crosses val="autoZero"/>
        <c:auto val="0"/>
        <c:lblAlgn val="ctr"/>
        <c:lblOffset val="100"/>
        <c:noMultiLvlLbl val="0"/>
      </c:catAx>
      <c:valAx>
        <c:axId val="1934128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Domestic Sales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1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Review Project.xlsx]Chart_3!PivotTable4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 Sales by Movie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Chart_3!$B$3:$B$4</c:f>
              <c:strCache>
                <c:ptCount val="1"/>
                <c:pt idx="0">
                  <c:v>Large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Chart_3!$A$5:$A$10</c:f>
              <c:strCache>
                <c:ptCount val="5"/>
                <c:pt idx="0">
                  <c:v>G</c:v>
                </c:pt>
                <c:pt idx="1">
                  <c:v>NA</c:v>
                </c:pt>
                <c:pt idx="2">
                  <c:v>PG</c:v>
                </c:pt>
                <c:pt idx="3">
                  <c:v>PG-13</c:v>
                </c:pt>
                <c:pt idx="4">
                  <c:v>R</c:v>
                </c:pt>
              </c:strCache>
            </c:strRef>
          </c:cat>
          <c:val>
            <c:numRef>
              <c:f>Chart_3!$B$5:$B$10</c:f>
              <c:numCache>
                <c:formatCode>_(* #,##0_);_(* \(#,##0\);_(* "-"??_);_(@_)</c:formatCode>
                <c:ptCount val="5"/>
                <c:pt idx="0">
                  <c:v>2137006398</c:v>
                </c:pt>
                <c:pt idx="1">
                  <c:v>10762617156</c:v>
                </c:pt>
                <c:pt idx="2">
                  <c:v>11982313436</c:v>
                </c:pt>
                <c:pt idx="3">
                  <c:v>26460786528</c:v>
                </c:pt>
                <c:pt idx="4">
                  <c:v>1074419384</c:v>
                </c:pt>
              </c:numCache>
            </c:numRef>
          </c:val>
          <c:smooth val="0"/>
          <c:extLst>
            <c:ext xmlns:c16="http://schemas.microsoft.com/office/drawing/2014/chart" uri="{C3380CC4-5D6E-409C-BE32-E72D297353CC}">
              <c16:uniqueId val="{00000000-9E8B-4E0B-93FE-2F881D2141C2}"/>
            </c:ext>
          </c:extLst>
        </c:ser>
        <c:ser>
          <c:idx val="1"/>
          <c:order val="1"/>
          <c:tx>
            <c:strRef>
              <c:f>Chart_3!$C$3:$C$4</c:f>
              <c:strCache>
                <c:ptCount val="1"/>
                <c:pt idx="0">
                  <c:v>Medium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Chart_3!$A$5:$A$10</c:f>
              <c:strCache>
                <c:ptCount val="5"/>
                <c:pt idx="0">
                  <c:v>G</c:v>
                </c:pt>
                <c:pt idx="1">
                  <c:v>NA</c:v>
                </c:pt>
                <c:pt idx="2">
                  <c:v>PG</c:v>
                </c:pt>
                <c:pt idx="3">
                  <c:v>PG-13</c:v>
                </c:pt>
                <c:pt idx="4">
                  <c:v>R</c:v>
                </c:pt>
              </c:strCache>
            </c:strRef>
          </c:cat>
          <c:val>
            <c:numRef>
              <c:f>Chart_3!$C$5:$C$10</c:f>
              <c:numCache>
                <c:formatCode>_(* #,##0_);_(* \(#,##0\);_(* "-"??_);_(@_)</c:formatCode>
                <c:ptCount val="5"/>
                <c:pt idx="0">
                  <c:v>1763286219</c:v>
                </c:pt>
                <c:pt idx="1">
                  <c:v>15135175004</c:v>
                </c:pt>
                <c:pt idx="2">
                  <c:v>28865103320</c:v>
                </c:pt>
                <c:pt idx="3">
                  <c:v>59005803136</c:v>
                </c:pt>
                <c:pt idx="4">
                  <c:v>7550654353</c:v>
                </c:pt>
              </c:numCache>
            </c:numRef>
          </c:val>
          <c:smooth val="0"/>
          <c:extLst>
            <c:ext xmlns:c16="http://schemas.microsoft.com/office/drawing/2014/chart" uri="{C3380CC4-5D6E-409C-BE32-E72D297353CC}">
              <c16:uniqueId val="{00000001-9E8B-4E0B-93FE-2F881D2141C2}"/>
            </c:ext>
          </c:extLst>
        </c:ser>
        <c:ser>
          <c:idx val="2"/>
          <c:order val="2"/>
          <c:tx>
            <c:strRef>
              <c:f>Chart_3!$D$3:$D$4</c:f>
              <c:strCache>
                <c:ptCount val="1"/>
                <c:pt idx="0">
                  <c:v>Small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Chart_3!$A$5:$A$10</c:f>
              <c:strCache>
                <c:ptCount val="5"/>
                <c:pt idx="0">
                  <c:v>G</c:v>
                </c:pt>
                <c:pt idx="1">
                  <c:v>NA</c:v>
                </c:pt>
                <c:pt idx="2">
                  <c:v>PG</c:v>
                </c:pt>
                <c:pt idx="3">
                  <c:v>PG-13</c:v>
                </c:pt>
                <c:pt idx="4">
                  <c:v>R</c:v>
                </c:pt>
              </c:strCache>
            </c:strRef>
          </c:cat>
          <c:val>
            <c:numRef>
              <c:f>Chart_3!$D$5:$D$10</c:f>
              <c:numCache>
                <c:formatCode>_(* #,##0_);_(* \(#,##0\);_(* "-"??_);_(@_)</c:formatCode>
                <c:ptCount val="5"/>
                <c:pt idx="0">
                  <c:v>2500147172</c:v>
                </c:pt>
                <c:pt idx="1">
                  <c:v>34394562950</c:v>
                </c:pt>
                <c:pt idx="2">
                  <c:v>34431596110</c:v>
                </c:pt>
                <c:pt idx="3">
                  <c:v>70169685398</c:v>
                </c:pt>
                <c:pt idx="4">
                  <c:v>46126313255</c:v>
                </c:pt>
              </c:numCache>
            </c:numRef>
          </c:val>
          <c:smooth val="0"/>
          <c:extLst>
            <c:ext xmlns:c16="http://schemas.microsoft.com/office/drawing/2014/chart" uri="{C3380CC4-5D6E-409C-BE32-E72D297353CC}">
              <c16:uniqueId val="{00000002-9E8B-4E0B-93FE-2F881D2141C2}"/>
            </c:ext>
          </c:extLst>
        </c:ser>
        <c:ser>
          <c:idx val="3"/>
          <c:order val="3"/>
          <c:tx>
            <c:strRef>
              <c:f>Chart_3!$E$3:$E$4</c:f>
              <c:strCache>
                <c:ptCount val="1"/>
                <c:pt idx="0">
                  <c:v>Top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Chart_3!$A$5:$A$10</c:f>
              <c:strCache>
                <c:ptCount val="5"/>
                <c:pt idx="0">
                  <c:v>G</c:v>
                </c:pt>
                <c:pt idx="1">
                  <c:v>NA</c:v>
                </c:pt>
                <c:pt idx="2">
                  <c:v>PG</c:v>
                </c:pt>
                <c:pt idx="3">
                  <c:v>PG-13</c:v>
                </c:pt>
                <c:pt idx="4">
                  <c:v>R</c:v>
                </c:pt>
              </c:strCache>
            </c:strRef>
          </c:cat>
          <c:val>
            <c:numRef>
              <c:f>Chart_3!$E$5:$E$10</c:f>
              <c:numCache>
                <c:formatCode>_(* #,##0_);_(* \(#,##0\);_(* "-"??_);_(@_)</c:formatCode>
                <c:ptCount val="5"/>
                <c:pt idx="1">
                  <c:v>2048359754</c:v>
                </c:pt>
                <c:pt idx="3">
                  <c:v>9915916495</c:v>
                </c:pt>
              </c:numCache>
            </c:numRef>
          </c:val>
          <c:smooth val="0"/>
          <c:extLst>
            <c:ext xmlns:c16="http://schemas.microsoft.com/office/drawing/2014/chart" uri="{C3380CC4-5D6E-409C-BE32-E72D297353CC}">
              <c16:uniqueId val="{00000003-9E8B-4E0B-93FE-2F881D2141C2}"/>
            </c:ext>
          </c:extLst>
        </c:ser>
        <c:dLbls>
          <c:showLegendKey val="0"/>
          <c:showVal val="0"/>
          <c:showCatName val="0"/>
          <c:showSerName val="0"/>
          <c:showPercent val="0"/>
          <c:showBubbleSize val="0"/>
        </c:dLbls>
        <c:marker val="1"/>
        <c:smooth val="0"/>
        <c:axId val="1049705248"/>
        <c:axId val="1049705728"/>
      </c:lineChart>
      <c:catAx>
        <c:axId val="104970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705728"/>
        <c:crosses val="autoZero"/>
        <c:auto val="1"/>
        <c:lblAlgn val="ctr"/>
        <c:lblOffset val="100"/>
        <c:noMultiLvlLbl val="0"/>
      </c:catAx>
      <c:valAx>
        <c:axId val="1049705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70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0">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15240</xdr:rowOff>
    </xdr:from>
    <xdr:to>
      <xdr:col>21</xdr:col>
      <xdr:colOff>167640</xdr:colOff>
      <xdr:row>8</xdr:row>
      <xdr:rowOff>15240</xdr:rowOff>
    </xdr:to>
    <xdr:sp macro="" textlink="">
      <xdr:nvSpPr>
        <xdr:cNvPr id="5" name="Rectangle 4">
          <a:extLst>
            <a:ext uri="{FF2B5EF4-FFF2-40B4-BE49-F238E27FC236}">
              <a16:creationId xmlns:a16="http://schemas.microsoft.com/office/drawing/2014/main" id="{4D12B480-0BF3-6067-0D9F-7ABBA7152F8A}"/>
            </a:ext>
          </a:extLst>
        </xdr:cNvPr>
        <xdr:cNvSpPr/>
      </xdr:nvSpPr>
      <xdr:spPr>
        <a:xfrm>
          <a:off x="15240" y="15240"/>
          <a:ext cx="12954000" cy="1463040"/>
        </a:xfrm>
        <a:prstGeom prst="rect">
          <a:avLst/>
        </a:prstGeom>
        <a:pattFill prst="solidDmnd">
          <a:fgClr>
            <a:schemeClr val="accent4"/>
          </a:fgClr>
          <a:bgClr>
            <a:schemeClr val="accent3">
              <a:lumMod val="40000"/>
              <a:lumOff val="60000"/>
            </a:schemeClr>
          </a:bgClr>
        </a:pattFill>
        <a:ln>
          <a:solidFill>
            <a:schemeClr val="accent3">
              <a:shade val="50000"/>
              <a:alpha val="20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1</xdr:rowOff>
    </xdr:from>
    <xdr:to>
      <xdr:col>4</xdr:col>
      <xdr:colOff>175260</xdr:colOff>
      <xdr:row>8</xdr:row>
      <xdr:rowOff>7145</xdr:rowOff>
    </xdr:to>
    <xdr:pic>
      <xdr:nvPicPr>
        <xdr:cNvPr id="4" name="Picture 3" descr="Retro film strip">
          <a:extLst>
            <a:ext uri="{FF2B5EF4-FFF2-40B4-BE49-F238E27FC236}">
              <a16:creationId xmlns:a16="http://schemas.microsoft.com/office/drawing/2014/main" id="{D0601B8B-EE39-706D-B643-813DAA2967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2613660" cy="1470184"/>
        </a:xfrm>
        <a:prstGeom prst="rect">
          <a:avLst/>
        </a:prstGeom>
      </xdr:spPr>
    </xdr:pic>
    <xdr:clientData/>
  </xdr:twoCellAnchor>
  <xdr:twoCellAnchor>
    <xdr:from>
      <xdr:col>4</xdr:col>
      <xdr:colOff>411480</xdr:colOff>
      <xdr:row>1</xdr:row>
      <xdr:rowOff>7620</xdr:rowOff>
    </xdr:from>
    <xdr:to>
      <xdr:col>15</xdr:col>
      <xdr:colOff>30480</xdr:colOff>
      <xdr:row>4</xdr:row>
      <xdr:rowOff>53340</xdr:rowOff>
    </xdr:to>
    <xdr:sp macro="" textlink="">
      <xdr:nvSpPr>
        <xdr:cNvPr id="6" name="TextBox 5">
          <a:extLst>
            <a:ext uri="{FF2B5EF4-FFF2-40B4-BE49-F238E27FC236}">
              <a16:creationId xmlns:a16="http://schemas.microsoft.com/office/drawing/2014/main" id="{2BB4DD89-ECE9-7F64-D9C1-3BB1E3B689A5}"/>
            </a:ext>
          </a:extLst>
        </xdr:cNvPr>
        <xdr:cNvSpPr txBox="1"/>
      </xdr:nvSpPr>
      <xdr:spPr>
        <a:xfrm>
          <a:off x="2849880" y="190500"/>
          <a:ext cx="6324600" cy="5943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accent2">
                  <a:lumMod val="75000"/>
                </a:schemeClr>
              </a:solidFill>
            </a:rPr>
            <a:t>Sales</a:t>
          </a:r>
          <a:r>
            <a:rPr lang="en-US" sz="3200" b="1" baseline="0">
              <a:solidFill>
                <a:schemeClr val="accent2">
                  <a:lumMod val="75000"/>
                </a:schemeClr>
              </a:solidFill>
            </a:rPr>
            <a:t> Review for Top Grossing Films</a:t>
          </a:r>
          <a:endParaRPr lang="en-US" sz="3200" b="1">
            <a:solidFill>
              <a:schemeClr val="accent2">
                <a:lumMod val="75000"/>
              </a:schemeClr>
            </a:solidFill>
          </a:endParaRPr>
        </a:p>
      </xdr:txBody>
    </xdr:sp>
    <xdr:clientData/>
  </xdr:twoCellAnchor>
  <xdr:twoCellAnchor>
    <xdr:from>
      <xdr:col>3</xdr:col>
      <xdr:colOff>7620</xdr:colOff>
      <xdr:row>8</xdr:row>
      <xdr:rowOff>22860</xdr:rowOff>
    </xdr:from>
    <xdr:to>
      <xdr:col>13</xdr:col>
      <xdr:colOff>487680</xdr:colOff>
      <xdr:row>28</xdr:row>
      <xdr:rowOff>68580</xdr:rowOff>
    </xdr:to>
    <xdr:graphicFrame macro="">
      <xdr:nvGraphicFramePr>
        <xdr:cNvPr id="7" name="Chart 6">
          <a:extLst>
            <a:ext uri="{FF2B5EF4-FFF2-40B4-BE49-F238E27FC236}">
              <a16:creationId xmlns:a16="http://schemas.microsoft.com/office/drawing/2014/main" id="{2E5B7319-CFA6-4227-9886-2FAB43433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563880</xdr:colOff>
      <xdr:row>28</xdr:row>
      <xdr:rowOff>83820</xdr:rowOff>
    </xdr:from>
    <xdr:to>
      <xdr:col>13</xdr:col>
      <xdr:colOff>0</xdr:colOff>
      <xdr:row>46</xdr:row>
      <xdr:rowOff>160020</xdr:rowOff>
    </xdr:to>
    <xdr:graphicFrame macro="">
      <xdr:nvGraphicFramePr>
        <xdr:cNvPr id="8" name="Chart 7">
          <a:extLst>
            <a:ext uri="{FF2B5EF4-FFF2-40B4-BE49-F238E27FC236}">
              <a16:creationId xmlns:a16="http://schemas.microsoft.com/office/drawing/2014/main" id="{46106AF1-A9BD-4705-854C-EC6800661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472440</xdr:colOff>
      <xdr:row>8</xdr:row>
      <xdr:rowOff>30480</xdr:rowOff>
    </xdr:from>
    <xdr:to>
      <xdr:col>21</xdr:col>
      <xdr:colOff>167640</xdr:colOff>
      <xdr:row>23</xdr:row>
      <xdr:rowOff>30480</xdr:rowOff>
    </xdr:to>
    <xdr:graphicFrame macro="">
      <xdr:nvGraphicFramePr>
        <xdr:cNvPr id="9" name="Chart 8">
          <a:extLst>
            <a:ext uri="{FF2B5EF4-FFF2-40B4-BE49-F238E27FC236}">
              <a16:creationId xmlns:a16="http://schemas.microsoft.com/office/drawing/2014/main" id="{A0FB5F2A-5B6E-4D3A-B4B2-518243AF1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8</xdr:row>
      <xdr:rowOff>22860</xdr:rowOff>
    </xdr:from>
    <xdr:to>
      <xdr:col>3</xdr:col>
      <xdr:colOff>0</xdr:colOff>
      <xdr:row>21</xdr:row>
      <xdr:rowOff>112395</xdr:rowOff>
    </xdr:to>
    <mc:AlternateContent xmlns:mc="http://schemas.openxmlformats.org/markup-compatibility/2006">
      <mc:Choice xmlns:a14="http://schemas.microsoft.com/office/drawing/2010/main" Requires="a14">
        <xdr:graphicFrame macro="">
          <xdr:nvGraphicFramePr>
            <xdr:cNvPr id="11" name="Distributor">
              <a:extLst>
                <a:ext uri="{FF2B5EF4-FFF2-40B4-BE49-F238E27FC236}">
                  <a16:creationId xmlns:a16="http://schemas.microsoft.com/office/drawing/2014/main" id="{451D2240-2EE0-E2D4-6A1B-8E6093870663}"/>
                </a:ext>
              </a:extLst>
            </xdr:cNvPr>
            <xdr:cNvGraphicFramePr/>
          </xdr:nvGraphicFramePr>
          <xdr:xfrm>
            <a:off x="0" y="0"/>
            <a:ext cx="0" cy="0"/>
          </xdr:xfrm>
          <a:graphic>
            <a:graphicData uri="http://schemas.microsoft.com/office/drawing/2010/slicer">
              <sle:slicer xmlns:sle="http://schemas.microsoft.com/office/drawing/2010/slicer" name="Distributor"/>
            </a:graphicData>
          </a:graphic>
        </xdr:graphicFrame>
      </mc:Choice>
      <mc:Fallback>
        <xdr:sp macro="" textlink="">
          <xdr:nvSpPr>
            <xdr:cNvPr id="0" name=""/>
            <xdr:cNvSpPr>
              <a:spLocks noTextEdit="1"/>
            </xdr:cNvSpPr>
          </xdr:nvSpPr>
          <xdr:spPr>
            <a:xfrm>
              <a:off x="0" y="14859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106680</xdr:rowOff>
    </xdr:from>
    <xdr:to>
      <xdr:col>3</xdr:col>
      <xdr:colOff>0</xdr:colOff>
      <xdr:row>35</xdr:row>
      <xdr:rowOff>13335</xdr:rowOff>
    </xdr:to>
    <mc:AlternateContent xmlns:mc="http://schemas.openxmlformats.org/markup-compatibility/2006">
      <mc:Choice xmlns:a14="http://schemas.microsoft.com/office/drawing/2010/main" Requires="a14">
        <xdr:graphicFrame macro="">
          <xdr:nvGraphicFramePr>
            <xdr:cNvPr id="12" name="Rating">
              <a:extLst>
                <a:ext uri="{FF2B5EF4-FFF2-40B4-BE49-F238E27FC236}">
                  <a16:creationId xmlns:a16="http://schemas.microsoft.com/office/drawing/2014/main" id="{FCF60304-F9C0-7567-B191-EDD4379C9E2A}"/>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0" y="3947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480060</xdr:colOff>
      <xdr:row>23</xdr:row>
      <xdr:rowOff>45720</xdr:rowOff>
    </xdr:from>
    <xdr:to>
      <xdr:col>16</xdr:col>
      <xdr:colOff>480060</xdr:colOff>
      <xdr:row>36</xdr:row>
      <xdr:rowOff>135255</xdr:rowOff>
    </xdr:to>
    <mc:AlternateContent xmlns:mc="http://schemas.openxmlformats.org/markup-compatibility/2006">
      <mc:Choice xmlns:a14="http://schemas.microsoft.com/office/drawing/2010/main" Requires="a14">
        <xdr:graphicFrame macro="">
          <xdr:nvGraphicFramePr>
            <xdr:cNvPr id="14" name="World Sales Brackets">
              <a:extLst>
                <a:ext uri="{FF2B5EF4-FFF2-40B4-BE49-F238E27FC236}">
                  <a16:creationId xmlns:a16="http://schemas.microsoft.com/office/drawing/2014/main" id="{7BED5BD3-BC1F-6C81-664F-4D12EEB93194}"/>
                </a:ext>
              </a:extLst>
            </xdr:cNvPr>
            <xdr:cNvGraphicFramePr/>
          </xdr:nvGraphicFramePr>
          <xdr:xfrm>
            <a:off x="0" y="0"/>
            <a:ext cx="0" cy="0"/>
          </xdr:xfrm>
          <a:graphic>
            <a:graphicData uri="http://schemas.microsoft.com/office/drawing/2010/slicer">
              <sle:slicer xmlns:sle="http://schemas.microsoft.com/office/drawing/2010/slicer" name="World Sales Brackets"/>
            </a:graphicData>
          </a:graphic>
        </xdr:graphicFrame>
      </mc:Choice>
      <mc:Fallback>
        <xdr:sp macro="" textlink="">
          <xdr:nvSpPr>
            <xdr:cNvPr id="0" name=""/>
            <xdr:cNvSpPr>
              <a:spLocks noTextEdit="1"/>
            </xdr:cNvSpPr>
          </xdr:nvSpPr>
          <xdr:spPr>
            <a:xfrm>
              <a:off x="8404860" y="42519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2</xdr:row>
      <xdr:rowOff>175260</xdr:rowOff>
    </xdr:from>
    <xdr:to>
      <xdr:col>17</xdr:col>
      <xdr:colOff>548640</xdr:colOff>
      <xdr:row>22</xdr:row>
      <xdr:rowOff>87630</xdr:rowOff>
    </xdr:to>
    <xdr:graphicFrame macro="">
      <xdr:nvGraphicFramePr>
        <xdr:cNvPr id="6" name="Chart 5">
          <a:extLst>
            <a:ext uri="{FF2B5EF4-FFF2-40B4-BE49-F238E27FC236}">
              <a16:creationId xmlns:a16="http://schemas.microsoft.com/office/drawing/2014/main" id="{9326868A-558D-8C56-9518-4B5F664A1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175260</xdr:colOff>
      <xdr:row>2</xdr:row>
      <xdr:rowOff>160020</xdr:rowOff>
    </xdr:from>
    <xdr:to>
      <xdr:col>11</xdr:col>
      <xdr:colOff>922020</xdr:colOff>
      <xdr:row>21</xdr:row>
      <xdr:rowOff>53340</xdr:rowOff>
    </xdr:to>
    <xdr:graphicFrame macro="">
      <xdr:nvGraphicFramePr>
        <xdr:cNvPr id="3" name="Chart 2">
          <a:extLst>
            <a:ext uri="{FF2B5EF4-FFF2-40B4-BE49-F238E27FC236}">
              <a16:creationId xmlns:a16="http://schemas.microsoft.com/office/drawing/2014/main" id="{EB2DCBDE-5BE2-0DD0-4B81-898ADD6B1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441960</xdr:colOff>
      <xdr:row>5</xdr:row>
      <xdr:rowOff>87630</xdr:rowOff>
    </xdr:from>
    <xdr:to>
      <xdr:col>6</xdr:col>
      <xdr:colOff>662940</xdr:colOff>
      <xdr:row>20</xdr:row>
      <xdr:rowOff>87630</xdr:rowOff>
    </xdr:to>
    <xdr:graphicFrame macro="">
      <xdr:nvGraphicFramePr>
        <xdr:cNvPr id="3" name="Chart 2">
          <a:extLst>
            <a:ext uri="{FF2B5EF4-FFF2-40B4-BE49-F238E27FC236}">
              <a16:creationId xmlns:a16="http://schemas.microsoft.com/office/drawing/2014/main" id="{1A52B807-6702-9A6E-275E-5996461B5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lliam smith" refreshedDate="45033.636465046293" createdVersion="8" refreshedVersion="8" minRefreshableVersion="3" recordCount="918">
  <cacheSource type="worksheet">
    <worksheetSource name="Table2"/>
  </cacheSource>
  <cacheFields count="14">
    <cacheField name="Title" numFmtId="0">
      <sharedItems/>
    </cacheField>
    <cacheField name="Movie Info" numFmtId="0">
      <sharedItems longText="1"/>
    </cacheField>
    <cacheField name="Distributor" numFmtId="0">
      <sharedItems count="34">
        <s v="Twentieth Century Fox"/>
        <s v="Walt Disney Studios Motion Pictures"/>
        <s v="Paramount Pictures"/>
        <s v="Universal Pictures"/>
        <s v="Sony Pictures Entertainment (SPE)"/>
        <s v="Warner Bros."/>
        <s v="New Line Cinema"/>
        <s v="DreamWorks"/>
        <s v="DreamWorks Distribution"/>
        <s v="Lionsgate"/>
        <s v="Metro-Goldwyn-Mayer (MGM)"/>
        <s v="Summit Entertainment"/>
        <s v="Newmarket Films"/>
        <s v="TriStar Pictures"/>
        <s v="The Weinstein Company"/>
        <s v="Orion Pictures"/>
        <s v="Fox Searchlight Pictures"/>
        <s v="IFC Films"/>
        <s v="20th Century Studios"/>
        <s v="Miramax"/>
        <s v="United Artists"/>
        <s v="Columbia Pictures"/>
        <s v="Revolution Studios"/>
        <s v="Artisan Entertainment"/>
        <s v="Focus Features"/>
        <s v="Relativity Media"/>
        <s v="Dimension Films"/>
        <s v="Sony Pictures Classics"/>
        <s v="USA Films"/>
        <s v="United Artists Releasing"/>
        <s v="Screen Gems"/>
        <s v="STX Entertainment"/>
        <s v="FilmDistrict"/>
        <s v="Roadside Attractions"/>
      </sharedItems>
    </cacheField>
    <cacheField name="Release Date" numFmtId="0">
      <sharedItems containsDate="1" containsMixedTypes="1" minDate="1972-03-15T00:00:00" maxDate="2021-10-14T00:00:00"/>
    </cacheField>
    <cacheField name="Domestic Sales (in $)" numFmtId="168">
      <sharedItems containsSemiMixedTypes="0" containsString="0" containsNumber="1" containsInteger="1" minValue="80360843" maxValue="936662225" count="918">
        <n v="760507625"/>
        <n v="858373000"/>
        <n v="659363944"/>
        <n v="936662225"/>
        <n v="678815482"/>
        <n v="652385625"/>
        <n v="543638043"/>
        <n v="675813257"/>
        <n v="623357910"/>
        <n v="353007020"/>
        <n v="477373578"/>
        <n v="459005868"/>
        <n v="700426566"/>
        <n v="381409310"/>
        <n v="620181382"/>
        <n v="417719760"/>
        <n v="400953009"/>
        <n v="504481165"/>
        <n v="608581744"/>
        <n v="226008385"/>
        <n v="409013994"/>
        <n v="336045770"/>
        <n v="408084349"/>
        <n v="335061807"/>
        <n v="377845905"/>
        <n v="390532085"/>
        <n v="426829839"/>
        <n v="352390543"/>
        <n v="304360277"/>
        <n v="245439076"/>
        <n v="448139099"/>
        <n v="335451311"/>
        <n v="515202542"/>
        <n v="434038008"/>
        <n v="415004880"/>
        <n v="423315812"/>
        <n v="422783777"/>
        <n v="532177324"/>
        <n v="355559216"/>
        <n v="241071802"/>
        <n v="264624300"/>
        <n v="404214720"/>
        <n v="486295561"/>
        <n v="474544677"/>
        <n v="334191110"/>
        <n v="341268248"/>
        <n v="303003568"/>
        <n v="318087620"/>
        <n v="534858444"/>
        <n v="296347721"/>
        <n v="368065385"/>
        <n v="364001123"/>
        <n v="404540171"/>
        <n v="255119788"/>
        <n v="309420425"/>
        <n v="258366855"/>
        <n v="342551365"/>
        <n v="292353413"/>
        <n v="380843261"/>
        <n v="302305431"/>
        <n v="441226247"/>
        <n v="216668042"/>
        <n v="315710750"/>
        <n v="290417905"/>
        <n v="336530303"/>
        <n v="196573705"/>
        <n v="200074609"/>
        <n v="334201140"/>
        <n v="262450136"/>
        <n v="161321843"/>
        <n v="368384330"/>
        <n v="330360194"/>
        <n v="380270577"/>
        <n v="424668047"/>
        <n v="389813101"/>
        <n v="356921711"/>
        <n v="213515506"/>
        <n v="315058289"/>
        <n v="292576195"/>
        <n v="402111870"/>
        <n v="292324737"/>
        <n v="407022860"/>
        <n v="412815408"/>
        <n v="306169268"/>
        <n v="234037575"/>
        <n v="322719944"/>
        <n v="210460015"/>
        <n v="320314960"/>
        <n v="249975996"/>
        <n v="172558876"/>
        <n v="435110554"/>
        <n v="220159104"/>
        <n v="166112167"/>
        <n v="317101119"/>
        <n v="373585825"/>
        <n v="238679850"/>
        <n v="324591735"/>
        <n v="363070709"/>
        <n v="460998507"/>
        <n v="160772007"/>
        <n v="333718600"/>
        <n v="217536138"/>
        <n v="173956935"/>
        <n v="241410378"/>
        <n v="262030663"/>
        <n v="337135885"/>
        <n v="238736787"/>
        <n v="216391482"/>
        <n v="325100054"/>
        <n v="233921534"/>
        <n v="291710957"/>
        <n v="268492764"/>
        <n v="281576461"/>
        <n v="293004164"/>
        <n v="173005945"/>
        <n v="274092705"/>
        <n v="259766572"/>
        <n v="281287133"/>
        <n v="297816253"/>
        <n v="208545589"/>
        <n v="319246193"/>
        <n v="202853933"/>
        <n v="328828874"/>
        <n v="188020017"/>
        <n v="300531751"/>
        <n v="209397903"/>
        <n v="408010692"/>
        <n v="195042377"/>
        <n v="330455270"/>
        <n v="232641920"/>
        <n v="293506292"/>
        <n v="291045518"/>
        <n v="195330621"/>
        <n v="165249063"/>
        <n v="281723902"/>
        <n v="229024295"/>
        <n v="222527828"/>
        <n v="159555901"/>
        <n v="305413918"/>
        <n v="310676740"/>
        <n v="206362140"/>
        <n v="248757044"/>
        <n v="270448425"/>
        <n v="215434591"/>
        <n v="261441092"/>
        <n v="228433663"/>
        <n v="227946274"/>
        <n v="209837675"/>
        <n v="179020854"/>
        <n v="312433331"/>
        <n v="206445654"/>
        <n v="216648740"/>
        <n v="177002924"/>
        <n v="226277068"/>
        <n v="229086679"/>
        <n v="167445960"/>
        <n v="370782930"/>
        <n v="144169664"/>
        <n v="124987023"/>
        <n v="130168683"/>
        <n v="180010950"/>
        <n v="234280354"/>
        <n v="200821936"/>
        <n v="168368427"/>
        <n v="250690539"/>
        <n v="187168425"/>
        <n v="254464305"/>
        <n v="319034126"/>
        <n v="256393010"/>
        <n v="137690172"/>
        <n v="290642256"/>
        <n v="250863268"/>
        <n v="166167230"/>
        <n v="168052812"/>
        <n v="142614158"/>
        <n v="191452396"/>
        <n v="218080025"/>
        <n v="149260504"/>
        <n v="201578182"/>
        <n v="186740799"/>
        <n v="218815487"/>
        <n v="350126372"/>
        <n v="215409889"/>
        <n v="155442489"/>
        <n v="186848418"/>
        <n v="251513985"/>
        <n v="201151353"/>
        <n v="193595521"/>
        <n v="202807711"/>
        <n v="237283207"/>
        <n v="292753960"/>
        <n v="183135014"/>
        <n v="183637894"/>
        <n v="145443742"/>
        <n v="201091711"/>
        <n v="167510016"/>
        <n v="175003033"/>
        <n v="189740665"/>
        <n v="200676069"/>
        <n v="160799505"/>
        <n v="209028679"/>
        <n v="279261160"/>
        <n v="223808164"/>
        <n v="143528619"/>
        <n v="205881154"/>
        <n v="180202163"/>
        <n v="271094731"/>
        <n v="217631306"/>
        <n v="217350219"/>
        <n v="212638437"/>
        <n v="131538435"/>
        <n v="133378256"/>
        <n v="245852179"/>
        <n v="217581231"/>
        <n v="241721524"/>
        <n v="234911825"/>
        <n v="163214888"/>
        <n v="113929605"/>
        <n v="146880162"/>
        <n v="267665011"/>
        <n v="186336279"/>
        <n v="133375846"/>
        <n v="191204754"/>
        <n v="242829261"/>
        <n v="143619809"/>
        <n v="217049603"/>
        <n v="176760185"/>
        <n v="285761243"/>
        <n v="169700110"/>
        <n v="309306177"/>
        <n v="206459076"/>
        <n v="197171806"/>
        <n v="155190832"/>
        <n v="211593228"/>
        <n v="260758300"/>
        <n v="189422889"/>
        <n v="277322503"/>
        <n v="257760692"/>
        <n v="127195589"/>
        <n v="100563133"/>
        <n v="228778661"/>
        <n v="171479930"/>
        <n v="187705427"/>
        <n v="178406268"/>
        <n v="244082982"/>
        <n v="234362462"/>
        <n v="219964115"/>
        <n v="126663600"/>
        <n v="180981856"/>
        <n v="210614939"/>
        <n v="111127263"/>
        <n v="183417150"/>
        <n v="181030624"/>
        <n v="198542554"/>
        <n v="151101803"/>
        <n v="171091819"/>
        <n v="193735288"/>
        <n v="227471070"/>
        <n v="202019785"/>
        <n v="219614612"/>
        <n v="148809770"/>
        <n v="232906145"/>
        <n v="219195243"/>
        <n v="89760956"/>
        <n v="174340174"/>
        <n v="215288866"/>
        <n v="144105346"/>
        <n v="150371112"/>
        <n v="224543292"/>
        <n v="160942139"/>
        <n v="158874395"/>
        <n v="233632142"/>
        <n v="101028233"/>
        <n v="138797449"/>
        <n v="139313948"/>
        <n v="206305244"/>
        <n v="162805434"/>
        <n v="218967620"/>
        <n v="184208848"/>
        <n v="141621490"/>
        <n v="152647258"/>
        <n v="155385488"/>
        <n v="104386950"/>
        <n v="162434410"/>
        <n v="132556852"/>
        <n v="128261724"/>
        <n v="177243721"/>
        <n v="251348343"/>
        <n v="122006740"/>
        <n v="101802906"/>
        <n v="100234838"/>
        <n v="193962473"/>
        <n v="227966634"/>
        <n v="214949694"/>
        <n v="85838210"/>
        <n v="102491776"/>
        <n v="126477084"/>
        <n v="120634935"/>
        <n v="164819595"/>
        <n v="172062763"/>
        <n v="134029801"/>
        <n v="107344390"/>
        <n v="155332381"/>
        <n v="190071103"/>
        <n v="213767512"/>
        <n v="116900694"/>
        <n v="200081192"/>
        <n v="165493908"/>
        <n v="248159971"/>
        <n v="103144286"/>
        <n v="134529403"/>
        <n v="110500138"/>
        <n v="177397510"/>
        <n v="257730019"/>
        <n v="159227644"/>
        <n v="198000317"/>
        <n v="152901115"/>
        <n v="176387405"/>
        <n v="211406762"/>
        <n v="114581250"/>
        <n v="198351526"/>
        <n v="183651655"/>
        <n v="136314294"/>
        <n v="146282411"/>
        <n v="141319928"/>
        <n v="139854287"/>
        <n v="122523060"/>
        <n v="154058340"/>
        <n v="190241310"/>
        <n v="160861908"/>
        <n v="142502728"/>
        <n v="182811707"/>
        <n v="206852432"/>
        <n v="83850911"/>
        <n v="179883157"/>
        <n v="100407760"/>
        <n v="179495555"/>
        <n v="125322469"/>
        <n v="176654505"/>
        <n v="100206256"/>
        <n v="176484651"/>
        <n v="167767189"/>
        <n v="183875760"/>
        <n v="181171875"/>
        <n v="241438208"/>
        <n v="100012499"/>
        <n v="140371656"/>
        <n v="117450119"/>
        <n v="217326974"/>
        <n v="116089678"/>
        <n v="162798565"/>
        <n v="113746621"/>
        <n v="125544280"/>
        <n v="180011740"/>
        <n v="112200072"/>
        <n v="126943684"/>
        <n v="155064265"/>
        <n v="101200044"/>
        <n v="176591618"/>
        <n v="173585516"/>
        <n v="148313048"/>
        <n v="132072926"/>
        <n v="126643061"/>
        <n v="130096601"/>
        <n v="173837933"/>
        <n v="172825435"/>
        <n v="144840419"/>
        <n v="114766307"/>
        <n v="144801023"/>
        <n v="117727224"/>
        <n v="102826543"/>
        <n v="146408305"/>
        <n v="107509366"/>
        <n v="106429941"/>
        <n v="164615351"/>
        <n v="117723989"/>
        <n v="165092268"/>
        <n v="119938730"/>
        <n v="115253424"/>
        <n v="121248145"/>
        <n v="137748063"/>
        <n v="171958438"/>
        <n v="140464664"/>
        <n v="214030500"/>
        <n v="102427862"/>
        <n v="173008894"/>
        <n v="226164286"/>
        <n v="153707064"/>
        <n v="141579773"/>
        <n v="260465005"/>
        <n v="158848340"/>
        <n v="133110742"/>
        <n v="134508551"/>
        <n v="130531208"/>
        <n v="188024361"/>
        <n v="127807262"/>
        <n v="155019340"/>
        <n v="106580051"/>
        <n v="184069126"/>
        <n v="90759676"/>
        <n v="127509326"/>
        <n v="103860290"/>
        <n v="134069511"/>
        <n v="154696080"/>
        <n v="179870271"/>
        <n v="125304276"/>
        <n v="119000002"/>
        <n v="123087120"/>
        <n v="121626598"/>
        <n v="191719337"/>
        <n v="166244045"/>
        <n v="156452370"/>
        <n v="106954678"/>
        <n v="182618434"/>
        <n v="100125643"/>
        <n v="171015687"/>
        <n v="124740460"/>
        <n v="89256424"/>
        <n v="100138851"/>
        <n v="137855863"/>
        <n v="162994032"/>
        <n v="96898818"/>
        <n v="148415853"/>
        <n v="102470008"/>
        <n v="85080171"/>
        <n v="144731527"/>
        <n v="88915214"/>
        <n v="105269730"/>
        <n v="120540719"/>
        <n v="137400141"/>
        <n v="148974665"/>
        <n v="131772187"/>
        <n v="163958031"/>
        <n v="170742341"/>
        <n v="172956409"/>
        <n v="85028192"/>
        <n v="135386665"/>
        <n v="187935490"/>
        <n v="148478011"/>
        <n v="81697192"/>
        <n v="206040086"/>
        <n v="175750384"/>
        <n v="165363234"/>
        <n v="117154724"/>
        <n v="148438600"/>
        <n v="114053579"/>
        <n v="136492681"/>
        <n v="152257509"/>
        <n v="255959475"/>
        <n v="124872350"/>
        <n v="163566459"/>
        <n v="103412758"/>
        <n v="170687518"/>
        <n v="102092201"/>
        <n v="132422809"/>
        <n v="100014699"/>
        <n v="181410615"/>
        <n v="150201498"/>
        <n v="83670083"/>
        <n v="131921738"/>
        <n v="119654823"/>
        <n v="127873716"/>
        <n v="134451603"/>
        <n v="120177084"/>
        <n v="140035367"/>
        <n v="127120029"/>
        <n v="85468508"/>
        <n v="154529439"/>
        <n v="140218711"/>
        <n v="160072261"/>
        <n v="130179072"/>
        <n v="213307889"/>
        <n v="243578797"/>
        <n v="87242834"/>
        <n v="157299718"/>
        <n v="84410380"/>
        <n v="128012934"/>
        <n v="144156605"/>
        <n v="126631277"/>
        <n v="118311368"/>
        <n v="119436770"/>
        <n v="132384315"/>
        <n v="155464351"/>
        <n v="176241941"/>
        <n v="95347692"/>
        <n v="100317794"/>
        <n v="150947895"/>
        <n v="209255921"/>
        <n v="169106725"/>
        <n v="100328194"/>
        <n v="145103595"/>
        <n v="184296230"/>
        <n v="136801374"/>
        <n v="89107235"/>
        <n v="93050117"/>
        <n v="130444603"/>
        <n v="83028128"/>
        <n v="138291365"/>
        <n v="157019771"/>
        <n v="142109382"/>
        <n v="113203870"/>
        <n v="111506430"/>
        <n v="153294164"/>
        <n v="182207973"/>
        <n v="131168070"/>
        <n v="103068524"/>
        <n v="119793567"/>
        <n v="128814019"/>
        <n v="153952592"/>
        <n v="138608444"/>
        <n v="145794338"/>
        <n v="130742922"/>
        <n v="162001186"/>
        <n v="150157400"/>
        <n v="158348367"/>
        <n v="150394119"/>
        <n v="148095302"/>
        <n v="94784201"/>
        <n v="130164645"/>
        <n v="107518682"/>
        <n v="104400899"/>
        <n v="162902340"/>
        <n v="106614059"/>
        <n v="124728738"/>
        <n v="134806913"/>
        <n v="88246220"/>
        <n v="125618201"/>
        <n v="125305545"/>
        <n v="100499940"/>
        <n v="128505958"/>
        <n v="128200012"/>
        <n v="119412921"/>
        <n v="89302115"/>
        <n v="127004179"/>
        <n v="92054159"/>
        <n v="100830111"/>
        <n v="140125968"/>
        <n v="84273813"/>
        <n v="114197520"/>
        <n v="125595205"/>
        <n v="143153751"/>
        <n v="159342015"/>
        <n v="175084580"/>
        <n v="84049211"/>
        <n v="168273550"/>
        <n v="90559416"/>
        <n v="99112101"/>
        <n v="171243005"/>
        <n v="150117807"/>
        <n v="111549836"/>
        <n v="115821495"/>
        <n v="94095523"/>
        <n v="129128133"/>
        <n v="140539099"/>
        <n v="95011339"/>
        <n v="127175374"/>
        <n v="111048468"/>
        <n v="133668525"/>
        <n v="130178411"/>
        <n v="134966411"/>
        <n v="123477607"/>
        <n v="112276146"/>
        <n v="82051601"/>
        <n v="132177234"/>
        <n v="88277583"/>
        <n v="141186864"/>
        <n v="101704370"/>
        <n v="141340178"/>
        <n v="124870275"/>
        <n v="116750901"/>
        <n v="150357137"/>
        <n v="101295562"/>
        <n v="125070033"/>
        <n v="137355633"/>
        <n v="117540947"/>
        <n v="90288712"/>
        <n v="174532921"/>
        <n v="107353792"/>
        <n v="96854135"/>
        <n v="101648571"/>
        <n v="94213184"/>
        <n v="132092958"/>
        <n v="127154901"/>
        <n v="169607287"/>
        <n v="110825712"/>
        <n v="102561004"/>
        <n v="163479795"/>
        <n v="85886987"/>
        <n v="91125683"/>
        <n v="86103234"/>
        <n v="104565114"/>
        <n v="102515793"/>
        <n v="143495265"/>
        <n v="136025503"/>
        <n v="139605150"/>
        <n v="130319208"/>
        <n v="90418342"/>
        <n v="159582188"/>
        <n v="128350574"/>
        <n v="115802596"/>
        <n v="126808165"/>
        <n v="147253986"/>
        <n v="98780042"/>
        <n v="107825862"/>
        <n v="83504017"/>
        <n v="145000989"/>
        <n v="88768303"/>
        <n v="138433435"/>
        <n v="117624357"/>
        <n v="96962694"/>
        <n v="106834564"/>
        <n v="101117573"/>
        <n v="176630408"/>
        <n v="105264608"/>
        <n v="89707299"/>
        <n v="97690976"/>
        <n v="92168600"/>
        <n v="119194771"/>
        <n v="113804681"/>
        <n v="116987516"/>
        <n v="110003217"/>
        <n v="101005703"/>
        <n v="148768917"/>
        <n v="116601172"/>
        <n v="112735375"/>
        <n v="107100855"/>
        <n v="101413188"/>
        <n v="86089513"/>
        <n v="127440871"/>
        <n v="100492203"/>
        <n v="169708112"/>
        <n v="111938388"/>
        <n v="108101214"/>
        <n v="110485654"/>
        <n v="92661715"/>
        <n v="100292856"/>
        <n v="122187717"/>
        <n v="81476385"/>
        <n v="82522790"/>
        <n v="113330342"/>
        <n v="103028109"/>
        <n v="115715889"/>
        <n v="97104620"/>
        <n v="83240103"/>
        <n v="121661683"/>
        <n v="83015089"/>
        <n v="107928762"/>
        <n v="102610330"/>
        <n v="128078872"/>
        <n v="128002372"/>
        <n v="110101975"/>
        <n v="106807667"/>
        <n v="87704396"/>
        <n v="108385533"/>
        <n v="85817906"/>
        <n v="83552429"/>
        <n v="100539043"/>
        <n v="93927920"/>
        <n v="118634549"/>
        <n v="115646235"/>
        <n v="96522687"/>
        <n v="117538559"/>
        <n v="93149898"/>
        <n v="93436322"/>
        <n v="126373434"/>
        <n v="116934650"/>
        <n v="124115725"/>
        <n v="144533925"/>
        <n v="104028807"/>
        <n v="101071502"/>
        <n v="118703275"/>
        <n v="110332737"/>
        <n v="80574010"/>
        <n v="100018837"/>
        <n v="100723831"/>
        <n v="118871849"/>
        <n v="100246011"/>
        <n v="100618344"/>
        <n v="100546139"/>
        <n v="135026902"/>
        <n v="135265915"/>
        <n v="91457688"/>
        <n v="84158461"/>
        <n v="161197785"/>
        <n v="138447667"/>
        <n v="83077833"/>
        <n v="85105259"/>
        <n v="93385515"/>
        <n v="122012643"/>
        <n v="93354851"/>
        <n v="90380162"/>
        <n v="113086868"/>
        <n v="120908074"/>
        <n v="99215042"/>
        <n v="111761982"/>
        <n v="96397334"/>
        <n v="83911193"/>
        <n v="82280579"/>
        <n v="125014030"/>
        <n v="135645823"/>
        <n v="110515313"/>
        <n v="96368160"/>
        <n v="100768056"/>
        <n v="118907036"/>
        <n v="107918810"/>
        <n v="110540715"/>
        <n v="101530738"/>
        <n v="105806508"/>
        <n v="113502426"/>
        <n v="158119460"/>
        <n v="125278330"/>
        <n v="145539357"/>
        <n v="138614544"/>
        <n v="102084362"/>
        <n v="83898313"/>
        <n v="110359362"/>
        <n v="120059556"/>
        <n v="119519402"/>
        <n v="84056472"/>
        <n v="88513495"/>
        <n v="161491646"/>
        <n v="104897530"/>
        <n v="107509799"/>
        <n v="124060553"/>
        <n v="184925486"/>
        <n v="108085305"/>
        <n v="113257297"/>
        <n v="146336178"/>
        <n v="121697323"/>
        <n v="101631272"/>
        <n v="81057016"/>
        <n v="105489203"/>
        <n v="84216833"/>
        <n v="104454762"/>
        <n v="91047077"/>
        <n v="127223418"/>
        <n v="104029443"/>
        <n v="81903458"/>
        <n v="84919401"/>
        <n v="102543518"/>
        <n v="124033791"/>
        <n v="93953653"/>
        <n v="101440743"/>
        <n v="88097164"/>
        <n v="90710620"/>
        <n v="83043761"/>
        <n v="83351587"/>
        <n v="92977226"/>
        <n v="116741558"/>
        <n v="84752907"/>
        <n v="105813373"/>
        <n v="109449237"/>
        <n v="116632095"/>
        <n v="91411151"/>
        <n v="82584160"/>
        <n v="177200000"/>
        <n v="102314823"/>
        <n v="106885658"/>
        <n v="112952899"/>
        <n v="106128601"/>
        <n v="93466502"/>
        <n v="101599005"/>
        <n v="100240551"/>
        <n v="103804407"/>
        <n v="105263257"/>
        <n v="100462298"/>
        <n v="134506920"/>
        <n v="117559438"/>
        <n v="127352707"/>
        <n v="109767581"/>
        <n v="103046663"/>
        <n v="95636509"/>
        <n v="108638745"/>
        <n v="139236327"/>
        <n v="101363301"/>
        <n v="109204945"/>
        <n v="90757863"/>
        <n v="117229692"/>
        <n v="92029184"/>
        <n v="126293452"/>
        <n v="100920329"/>
        <n v="121463226"/>
        <n v="119219978"/>
        <n v="98925640"/>
        <n v="88237754"/>
        <n v="80360843"/>
        <n v="86208010"/>
        <n v="89636687"/>
        <n v="97822171"/>
        <n v="114326736"/>
        <n v="81562942"/>
        <n v="167780960"/>
        <n v="113721571"/>
        <n v="83823381"/>
        <n v="123309890"/>
        <n v="108248956"/>
        <n v="88631237"/>
        <n v="132716677"/>
        <n v="104297061"/>
        <n v="82226474"/>
        <n v="120146040"/>
        <n v="85744662"/>
        <n v="148213377"/>
        <n v="103738726"/>
        <n v="93432655"/>
        <n v="83586447"/>
        <n v="89143175"/>
        <n v="93772375"/>
        <n v="81526121"/>
        <n v="115637895"/>
        <n v="110230332"/>
        <n v="95673607"/>
        <n v="81159365"/>
        <n v="91137662"/>
        <n v="101157447"/>
        <n v="89217875"/>
        <n v="104963598"/>
        <n v="91387195"/>
        <n v="94835059"/>
        <n v="90135191"/>
        <n v="83563139"/>
        <n v="82931301"/>
        <n v="103365956"/>
        <n v="86260045"/>
        <n v="82348319"/>
        <n v="94011225"/>
        <n v="125095601"/>
        <n v="134938200"/>
        <n v="92186262"/>
        <n v="108766007"/>
        <n v="98711404"/>
        <n v="104636382"/>
        <n v="81022101"/>
        <n v="102003019"/>
        <n v="102705852"/>
        <n v="94514402"/>
        <n v="90570999"/>
        <n v="82985708"/>
        <n v="120277854"/>
        <n v="112719001"/>
        <n v="90648202"/>
        <n v="87039965"/>
        <n v="92027888"/>
        <n v="118594548"/>
        <n v="84351197"/>
        <n v="85364450"/>
        <n v="96520674"/>
        <n v="83844093"/>
        <n v="85417988"/>
        <n v="100494675"/>
        <n v="110212700"/>
        <n v="97685686"/>
        <n v="115171585"/>
        <n v="138530565"/>
        <n v="93607673"/>
        <n v="82390774"/>
        <n v="82272442"/>
        <n v="85911262"/>
        <n v="115719751"/>
        <n v="95170481"/>
        <n v="97403112"/>
        <n v="101149285"/>
        <n v="95720716"/>
        <n v="100478608"/>
        <n v="107533928"/>
        <n v="91057006"/>
        <n v="92002155"/>
        <n v="81261177"/>
        <n v="85160248"/>
        <n v="88715192"/>
        <n v="82571173"/>
        <n v="86058055"/>
        <n v="94125426"/>
        <n v="93617009"/>
        <n v="90464773"/>
        <n v="81298265"/>
        <n v="100468793"/>
        <n v="101470202"/>
        <n v="108252517"/>
        <n v="90186328"/>
        <n v="91221830"/>
        <n v="81612565"/>
        <n v="85846429"/>
        <n v="95318203"/>
        <n v="83301580"/>
        <n v="81001787"/>
        <n v="92115211"/>
        <n v="82622655"/>
        <n v="81172560"/>
        <n v="90411453"/>
        <n v="83140306"/>
        <n v="84500122"/>
        <n v="109713132"/>
        <n v="108423489"/>
        <n v="108185706"/>
        <n v="80571655"/>
        <n v="81900459"/>
        <n v="82569971"/>
        <n v="87044645"/>
        <n v="86907746"/>
        <n v="80936232"/>
        <n v="91443253"/>
        <n v="87341380"/>
        <n v="84525432"/>
        <n v="82674398"/>
        <n v="95020213"/>
        <n v="91547205"/>
        <n v="93602326"/>
        <n v="83471511"/>
        <n v="85288303"/>
        <n v="90508336"/>
        <n v="88036683"/>
        <n v="87404651"/>
        <n v="86930411"/>
        <n v="83482352"/>
        <n v="85297000"/>
        <n v="82604699"/>
        <n v="81600000"/>
      </sharedItems>
    </cacheField>
    <cacheField name="International Sales (in $)" numFmtId="168">
      <sharedItems containsSemiMixedTypes="0" containsString="0" containsNumber="1" containsInteger="1" minValue="260" maxValue="2086738578"/>
    </cacheField>
    <cacheField name="World Sales (in $)" numFmtId="168">
      <sharedItems containsSemiMixedTypes="0" containsString="0" containsNumber="1" containsInteger="1" minValue="81600000" maxValue="2847246203"/>
    </cacheField>
    <cacheField name="World Sales Brackets" numFmtId="168">
      <sharedItems count="4">
        <s v="Top"/>
        <s v="Large"/>
        <s v="Medium"/>
        <s v="Small"/>
      </sharedItems>
    </cacheField>
    <cacheField name="Genre" numFmtId="0">
      <sharedItems/>
    </cacheField>
    <cacheField name="Movie Runtime" numFmtId="0">
      <sharedItems/>
    </cacheField>
    <cacheField name="hr" numFmtId="0">
      <sharedItems count="3">
        <s v="2"/>
        <s v="3"/>
        <s v="1"/>
      </sharedItems>
    </cacheField>
    <cacheField name="min" numFmtId="0">
      <sharedItems containsMixedTypes="1" containsNumber="1" containsInteger="1" minValue="0" maxValue="0"/>
    </cacheField>
    <cacheField name="Adj Movie Runtime" numFmtId="167">
      <sharedItems containsSemiMixedTypes="0" containsNonDate="0" containsDate="1" containsString="0" minDate="1899-12-30T01:16:00" maxDate="1899-12-30T03:21:00" count="101">
        <d v="1899-12-30T02:42:00"/>
        <d v="1899-12-30T03:01:00"/>
        <d v="1899-12-30T03:14:00"/>
        <d v="1899-12-30T02:18:00"/>
        <d v="1899-12-30T02:29:00"/>
        <d v="1899-12-30T02:04:00"/>
        <d v="1899-12-30T01:58:00"/>
        <d v="1899-12-30T02:28:00"/>
        <d v="1899-12-30T02:23:00"/>
        <d v="1899-12-30T02:17:00"/>
        <d v="1899-12-30T01:43:00"/>
        <d v="1899-12-30T02:21:00"/>
        <d v="1899-12-30T02:14:00"/>
        <d v="1899-12-30T02:10:00"/>
        <d v="1899-12-30T02:32:00"/>
        <d v="1899-12-30T02:08:00"/>
        <d v="1899-12-30T01:42:00"/>
        <d v="1899-12-30T02:09:00"/>
        <d v="1899-12-30T02:16:00"/>
        <d v="1899-12-30T01:31:00"/>
        <d v="1899-12-30T02:27:00"/>
        <d v="1899-12-30T03:21:00"/>
        <d v="1899-12-30T02:03:00"/>
        <d v="1899-12-30T02:34:00"/>
        <d v="1899-12-30T02:45:00"/>
        <d v="1899-12-30T02:44:00"/>
        <d v="1899-12-30T02:02:00"/>
        <d v="1899-12-30T01:40:00"/>
        <d v="1899-12-30T02:31:00"/>
        <d v="1899-12-30T01:28:00"/>
        <d v="1899-12-30T02:13:00"/>
        <d v="1899-12-30T01:29:00"/>
        <d v="1899-12-30T02:07:00"/>
        <d v="1899-12-30T01:37:00"/>
        <d v="1899-12-30T01:48:00"/>
        <d v="1899-12-30T02:49:00"/>
        <d v="1899-12-30T02:26:00"/>
        <d v="1899-12-30T01:38:00"/>
        <d v="1899-12-30T01:46:00"/>
        <d v="1899-12-30T01:59:00"/>
        <d v="1899-12-30T02:24:00"/>
        <d v="1899-12-30T02:41:00"/>
        <d v="1899-12-30T02:59:00"/>
        <d v="1899-12-30T02:33:00"/>
        <d v="1899-12-30T01:33:00"/>
        <d v="1899-12-30T02:58:00"/>
        <d v="1899-12-30T02:37:00"/>
        <d v="1899-12-30T02:19:00"/>
        <d v="1899-12-30T01:34:00"/>
        <d v="1899-12-30T01:27:00"/>
        <d v="1899-12-30T02:20:00"/>
        <d v="1899-12-30T01:35:00"/>
        <d v="1899-12-30T01:52:00"/>
        <d v="1899-12-30T01:55:00"/>
        <d v="1899-12-30T02:01:00"/>
        <d v="1899-12-30T02:25:00"/>
        <d v="1899-12-30T02:12:00"/>
        <d v="1899-12-30T01:45:00"/>
        <d v="1899-12-30T02:22:00"/>
        <d v="1899-12-30T02:38:00"/>
        <d v="1899-12-30T02:43:00"/>
        <d v="1899-12-30T01:44:00"/>
        <d v="1899-12-30T01:36:00"/>
        <d v="1899-12-30T01:57:00"/>
        <d v="1899-12-30T02:15:00"/>
        <d v="1899-12-30T02:11:00"/>
        <d v="1899-12-30T01:47:00"/>
        <d v="1899-12-30T01:30:00"/>
        <d v="1899-12-30T02:00:00"/>
        <d v="1899-12-30T01:32:00"/>
        <d v="1899-12-30T01:51:00"/>
        <d v="1899-12-30T01:56:00"/>
        <d v="1899-12-30T02:06:00"/>
        <d v="1899-12-30T01:41:00"/>
        <d v="1899-12-30T02:05:00"/>
        <d v="1899-12-30T03:07:00"/>
        <d v="1899-12-30T01:26:00"/>
        <d v="1899-12-30T02:36:00"/>
        <d v="1899-12-30T01:53:00"/>
        <d v="1899-12-30T01:25:00"/>
        <d v="1899-12-30T01:54:00"/>
        <d v="1899-12-30T02:35:00"/>
        <d v="1899-12-30T01:50:00"/>
        <d v="1899-12-30T03:03:00"/>
        <d v="1899-12-30T01:49:00"/>
        <d v="1899-12-30T01:24:00"/>
        <d v="1899-12-30T02:30:00"/>
        <d v="1899-12-30T03:00:00"/>
        <d v="1899-12-30T01:21:00"/>
        <d v="1899-12-30T01:22:00"/>
        <d v="1899-12-30T01:23:00"/>
        <d v="1899-12-30T02:46:00"/>
        <d v="1899-12-30T03:15:00"/>
        <d v="1899-12-30T01:39:00"/>
        <d v="1899-12-30T03:09:00"/>
        <d v="1899-12-30T02:55:00"/>
        <d v="1899-12-30T02:50:00"/>
        <d v="1899-12-30T01:18:00"/>
        <d v="1899-12-30T01:19:00"/>
        <d v="1899-12-30T01:16:00"/>
        <d v="1899-12-30T01:17:00"/>
      </sharedItems>
    </cacheField>
    <cacheField name="Rating" numFmtId="0">
      <sharedItems count="5">
        <s v="PG-13"/>
        <s v="NA"/>
        <s v="PG"/>
        <s v="R"/>
        <s v="G"/>
      </sharedItems>
    </cacheField>
  </cacheFields>
  <extLst>
    <ext xmlns:x14="http://schemas.microsoft.com/office/spreadsheetml/2009/9/main" uri="{725AE2AE-9491-48be-B2B4-4EB974FC3084}">
      <x14:pivotCacheDefinition pivotCacheId="2073607425"/>
    </ext>
  </extLst>
</pivotCacheDefinition>
</file>

<file path=xl/pivotCache/pivotCacheDefinition2.xml><?xml version="1.0" encoding="utf-8"?>
<pivotCacheDefinition xmlns="http://schemas.openxmlformats.org/spreadsheetml/2006/main" xmlns:r="http://schemas.openxmlformats.org/officeDocument/2006/relationships" r:id="rId1" refreshedBy="william smith" refreshedDate="45034.513276620368" createdVersion="8" refreshedVersion="8" minRefreshableVersion="3" recordCount="919">
  <cacheSource type="worksheet">
    <worksheetSource ref="A1:W1048576" sheet="Table"/>
  </cacheSource>
  <cacheFields count="23">
    <cacheField name="Title" numFmtId="0">
      <sharedItems containsBlank="1"/>
    </cacheField>
    <cacheField name="Movie Info" numFmtId="0">
      <sharedItems containsBlank="1" longText="1"/>
    </cacheField>
    <cacheField name="Brief Description" numFmtId="0">
      <sharedItems containsBlank="1"/>
    </cacheField>
    <cacheField name="Distributor" numFmtId="0">
      <sharedItems containsBlank="1"/>
    </cacheField>
    <cacheField name="Release Date" numFmtId="0">
      <sharedItems containsDate="1" containsBlank="1" containsMixedTypes="1" minDate="1972-03-15T00:00:00" maxDate="2021-10-14T00:00:00"/>
    </cacheField>
    <cacheField name="Domestic Sales (in $)" numFmtId="168">
      <sharedItems containsString="0" containsBlank="1" containsNumber="1" containsInteger="1" minValue="80360843" maxValue="936662225"/>
    </cacheField>
    <cacheField name="International Sales (in $)" numFmtId="168">
      <sharedItems containsString="0" containsBlank="1" containsNumber="1" containsInteger="1" minValue="260" maxValue="2086738578"/>
    </cacheField>
    <cacheField name="World Sales (in $)" numFmtId="168">
      <sharedItems containsString="0" containsBlank="1" containsNumber="1" containsInteger="1" minValue="81600000" maxValue="2847246203" count="919">
        <n v="2847246203"/>
        <n v="2797501328"/>
        <n v="2201647264"/>
        <n v="2069521700"/>
        <n v="2048359754"/>
        <n v="1670516444"/>
        <n v="1662899439"/>
        <n v="1544455963"/>
        <n v="1518815515"/>
        <n v="1515341399"/>
        <n v="1450026933"/>
        <n v="1402809540"/>
        <n v="1347597973"/>
        <n v="1342321665"/>
        <n v="1332698830"/>
        <n v="1310466296"/>
        <n v="1281508100"/>
        <n v="1273576220"/>
        <n v="1243089244"/>
        <n v="1236005118"/>
        <n v="1214811252"/>
        <n v="1159444662"/>
        <n v="1153337496"/>
        <n v="1148485886"/>
        <n v="1146030912"/>
        <n v="1131927996"/>
        <n v="1128462972"/>
        <n v="1123794079"/>
        <n v="1108569499"/>
        <n v="1104054072"/>
        <n v="1081142612"/>
        <n v="1074419384"/>
        <n v="1074149279"/>
        <n v="1073394593"/>
        <n v="1066970811"/>
        <n v="1066179747"/>
        <n v="1063611805"/>
        <n v="1056057720"/>
        <n v="1050693953"/>
        <n v="1045713802"/>
        <n v="1034800131"/>
        <n v="1033928303"/>
        <n v="1028570942"/>
        <n v="1027082707"/>
        <n v="1025468216"/>
        <n v="1024121104"/>
        <n v="1017003568"/>
        <n v="1016813075"/>
        <n v="1005973645"/>
        <n v="977043483"/>
        <n v="970766005"/>
        <n v="966554929"/>
        <n v="962542945"/>
        <n v="962182865"/>
        <n v="960996492"/>
        <n v="959007513"/>
        <n v="947495095"/>
        <n v="942172396"/>
        <n v="940352645"/>
        <n v="934454096"/>
        <n v="928760770"/>
        <n v="910809311"/>
        <n v="897690072"/>
        <n v="896678241"/>
        <n v="894983373"/>
        <n v="886686817"/>
        <n v="880681519"/>
        <n v="880166924"/>
        <n v="879602366"/>
        <n v="877244782"/>
        <n v="875458631"/>
        <n v="873637528"/>
        <n v="868390560"/>
        <n v="865011746"/>
        <n v="863756051"/>
        <n v="858848019"/>
        <n v="856085151"/>
        <n v="853983911"/>
        <n v="836836967"/>
        <n v="836303693"/>
        <n v="829747654"/>
        <n v="825025036"/>
        <n v="822824522"/>
        <n v="817400891"/>
        <n v="814044001"/>
        <n v="813367380"/>
        <n v="807817888"/>
        <n v="800059707"/>
        <n v="797361618"/>
        <n v="794881442"/>
        <n v="792910554"/>
        <n v="791657398"/>
        <n v="791217826"/>
        <n v="790653942"/>
        <n v="788976453"/>
        <n v="788680968"/>
        <n v="785896609"/>
        <n v="782836791"/>
        <n v="775398007"/>
        <n v="774034007"/>
        <n v="773350147"/>
        <n v="760006945"/>
        <n v="759056935"/>
        <n v="758411779"/>
        <n v="757930663"/>
        <n v="755356711"/>
        <n v="752600867"/>
        <n v="746921274"/>
        <n v="746846894"/>
        <n v="746045700"/>
        <n v="745013115"/>
        <n v="743559645"/>
        <n v="741847937"/>
        <n v="735099102"/>
        <n v="726229501"/>
        <n v="723192705"/>
        <n v="714421503"/>
        <n v="712205856"/>
        <n v="711025481"/>
        <n v="710644566"/>
        <n v="709709780"/>
        <n v="708982323"/>
        <n v="701796444"/>
        <n v="701729206"/>
        <n v="698491347"/>
        <n v="694713380"/>
        <n v="694394724"/>
        <n v="682716636"/>
        <n v="678226133"/>
        <n v="677796076"/>
        <n v="672806432"/>
        <n v="668045518"/>
        <n v="667094506"/>
        <n v="665692281"/>
        <n v="658344137"/>
        <n v="657926987"/>
        <n v="657869686"/>
        <n v="654855901"/>
        <n v="654264015"/>
        <n v="653779970"/>
        <n v="644783140"/>
        <n v="644136488"/>
        <n v="634208384"/>
        <n v="631746197"/>
        <n v="631607053"/>
        <n v="630162448"/>
        <n v="629443428"/>
        <n v="626137675"/>
        <n v="624026776"/>
        <n v="623933331"/>
        <n v="623726085"/>
        <n v="622674139"/>
        <n v="621537519"/>
        <n v="619179950"/>
        <n v="618638999"/>
        <n v="616502912"/>
        <n v="612054506"/>
        <n v="611257819"/>
        <n v="609016565"/>
        <n v="605425157"/>
        <n v="603900354"/>
        <n v="603873119"/>
        <n v="592462816"/>
        <n v="589580482"/>
        <n v="589390539"/>
        <n v="587235983"/>
        <n v="586764305"/>
        <n v="585796247"/>
        <n v="585410052"/>
        <n v="582893671"/>
        <n v="579707738"/>
        <n v="574481229"/>
        <n v="569651467"/>
        <n v="566652812"/>
        <n v="563749323"/>
        <n v="559852396"/>
        <n v="556906378"/>
        <n v="554987477"/>
        <n v="553709788"/>
        <n v="552639571"/>
        <n v="549368315"/>
        <n v="547426372"/>
        <n v="546388108"/>
        <n v="543934105"/>
        <n v="543848418"/>
        <n v="543113985"/>
        <n v="542358331"/>
        <n v="542063846"/>
        <n v="540455876"/>
        <n v="538983207"/>
        <n v="538375067"/>
        <n v="536414293"/>
        <n v="532950503"/>
        <n v="530438278"/>
        <n v="529323962"/>
        <n v="528583774"/>
        <n v="527965936"/>
        <n v="527016307"/>
        <n v="524976069"/>
        <n v="524389083"/>
        <n v="524028679"/>
        <n v="522657936"/>
        <n v="521311890"/>
        <n v="521170825"/>
        <n v="520881154"/>
        <n v="519311965"/>
        <n v="512568819"/>
        <n v="505703557"/>
        <n v="504050219"/>
        <n v="501138437"/>
        <n v="498781117"/>
        <n v="497409852"/>
        <n v="497375381"/>
        <n v="494879471"/>
        <n v="494471524"/>
        <n v="493311825"/>
        <n v="493214993"/>
        <n v="491730089"/>
        <n v="490719763"/>
        <n v="487853320"/>
        <n v="487287646"/>
        <n v="485930816"/>
        <n v="485004754"/>
        <n v="484592874"/>
        <n v="483866518"/>
        <n v="482349603"/>
        <n v="481800873"/>
        <n v="476684675"/>
        <n v="475186706"/>
        <n v="475106177"/>
        <n v="474968763"/>
        <n v="474171806"/>
        <n v="474009154"/>
        <n v="473093228"/>
        <n v="471411300"/>
        <n v="471222889"/>
        <n v="469310836"/>
        <n v="468060692"/>
        <n v="467989645"/>
        <n v="467863133"/>
        <n v="467365246"/>
        <n v="466625730"/>
        <n v="465380802"/>
        <n v="463406268"/>
        <n v="461991867"/>
        <n v="460435291"/>
        <n v="459242249"/>
        <n v="458863600"/>
        <n v="457696391"/>
        <n v="456068181"/>
        <n v="454627263"/>
        <n v="450717150"/>
        <n v="449326618"/>
        <n v="449220945"/>
        <n v="448906865"/>
        <n v="448191819"/>
        <n v="445135288"/>
        <n v="444100035"/>
        <n v="443280904"/>
        <n v="443140005"/>
        <n v="442299309"/>
        <n v="441306145"/>
        <n v="441286195"/>
        <n v="440603537"/>
        <n v="436949634"/>
        <n v="436188866"/>
        <n v="433514834"/>
        <n v="433371112"/>
        <n v="432233010"/>
        <n v="431971116"/>
        <n v="430051293"/>
        <n v="429632142"/>
        <n v="428028233"/>
        <n v="427374317"/>
        <n v="427344325"/>
        <n v="426505244"/>
        <n v="426074373"/>
        <n v="424967620"/>
        <n v="424208848"/>
        <n v="419665568"/>
        <n v="418765519"/>
        <n v="415933406"/>
        <n v="415686217"/>
        <n v="415484914"/>
        <n v="414828246"/>
        <n v="414351546"/>
        <n v="413106170"/>
        <n v="411508343"/>
        <n v="411006740"/>
        <n v="411002906"/>
        <n v="410902662"/>
        <n v="408430415"/>
        <n v="408247917"/>
        <n v="407711549"/>
        <n v="404980543"/>
        <n v="403449830"/>
        <n v="403354469"/>
        <n v="402254384"/>
        <n v="401847482"/>
        <n v="400063852"/>
        <n v="398479497"/>
        <n v="397044390"/>
        <n v="396592829"/>
        <n v="396271103"/>
        <n v="392924807"/>
        <n v="392000694"/>
        <n v="391081192"/>
        <n v="390493908"/>
        <n v="389925971"/>
        <n v="389681935"/>
        <n v="388156011"/>
        <n v="386600138"/>
        <n v="386041607"/>
        <n v="385680446"/>
        <n v="384919389"/>
        <n v="384336108"/>
        <n v="383930656"/>
        <n v="383257136"/>
        <n v="381906762"/>
        <n v="381545846"/>
        <n v="381509870"/>
        <n v="379631351"/>
        <n v="379014294"/>
        <n v="378882411"/>
        <n v="378410542"/>
        <n v="376152455"/>
        <n v="375740705"/>
        <n v="375658750"/>
        <n v="375540831"/>
        <n v="374583879"/>
        <n v="374565754"/>
        <n v="374111707"/>
        <n v="373661946"/>
        <n v="373515621"/>
        <n v="373062864"/>
        <n v="371987838"/>
        <n v="371594210"/>
        <n v="371353001"/>
        <n v="370569774"/>
        <n v="370541256"/>
        <n v="369884651"/>
        <n v="369330363"/>
        <n v="368875760"/>
        <n v="368780809"/>
        <n v="368744044"/>
        <n v="366101666"/>
        <n v="365971656"/>
        <n v="365551694"/>
        <n v="365352546"/>
        <n v="363889678"/>
        <n v="363258859"/>
        <n v="363204635"/>
        <n v="362744280"/>
        <n v="362211740"/>
        <n v="362000072"/>
        <n v="361832400"/>
        <n v="360366870"/>
        <n v="359200044"/>
        <n v="359126022"/>
        <n v="358994850"/>
        <n v="358375603"/>
        <n v="358372926"/>
        <n v="356700357"/>
        <n v="356296601"/>
        <n v="355237933"/>
        <n v="354825435"/>
        <n v="353642274"/>
        <n v="353284621"/>
        <n v="353133898"/>
        <n v="352927224"/>
        <n v="352794081"/>
        <n v="352616690"/>
        <n v="352333929"/>
        <n v="352194034"/>
        <n v="352114312"/>
        <n v="351723989"/>
        <n v="351692268"/>
        <n v="351583407"/>
        <n v="351496066"/>
        <n v="350448145"/>
        <n v="349822765"/>
        <n v="349546142"/>
        <n v="349464664"/>
        <n v="348840316"/>
        <n v="348319861"/>
        <n v="347512318"/>
        <n v="347325802"/>
        <n v="346864886"/>
        <n v="346079773"/>
        <n v="345573032"/>
        <n v="343471816"/>
        <n v="342695435"/>
        <n v="342463063"/>
        <n v="341631208"/>
        <n v="340952971"/>
        <n v="340487836"/>
        <n v="339795890"/>
        <n v="337580051"/>
        <n v="336567158"/>
        <n v="336365676"/>
        <n v="335802786"/>
        <n v="335260290"/>
        <n v="335062621"/>
        <n v="333535934"/>
        <n v="333107271"/>
        <n v="333011068"/>
        <n v="332500002"/>
        <n v="332207671"/>
        <n v="331503757"/>
        <n v="331333876"/>
        <n v="330444045"/>
        <n v="329803958"/>
        <n v="329398046"/>
        <n v="328718434"/>
        <n v="327333559"/>
        <n v="327281779"/>
        <n v="326706115"/>
        <n v="326479141"/>
        <n v="325338851"/>
        <n v="325286646"/>
        <n v="325186032"/>
        <n v="322161245"/>
        <n v="321885765"/>
        <n v="321788219"/>
        <n v="321752656"/>
        <n v="321731527"/>
        <n v="321682600"/>
        <n v="321669741"/>
        <n v="321457747"/>
        <n v="320290989"/>
        <n v="319715683"/>
        <n v="319713881"/>
        <n v="317375031"/>
        <n v="316791257"/>
        <n v="315156409"/>
        <n v="314975955"/>
        <n v="314432837"/>
        <n v="314215454"/>
        <n v="314178011"/>
        <n v="312296056"/>
        <n v="312016928"/>
        <n v="311950384"/>
        <n v="311605581"/>
        <n v="311312624"/>
        <n v="310650585"/>
        <n v="309979994"/>
        <n v="309492681"/>
        <n v="309460292"/>
        <n v="309208309"/>
        <n v="307166834"/>
        <n v="307127625"/>
        <n v="306941670"/>
        <n v="306776732"/>
        <n v="306515884"/>
        <n v="306209289"/>
        <n v="303144152"/>
        <n v="302710615"/>
        <n v="302469017"/>
        <n v="301970083"/>
        <n v="301913131"/>
        <n v="300854823"/>
        <n v="300473716"/>
        <n v="300451603"/>
        <n v="300157638"/>
        <n v="300135367"/>
        <n v="299288605"/>
        <n v="299268508"/>
        <n v="298572799"/>
        <n v="297718711"/>
        <n v="297372261"/>
        <n v="297002527"/>
        <n v="296938801"/>
        <n v="296578797"/>
        <n v="296482446"/>
        <n v="296339528"/>
        <n v="296069199"/>
        <n v="294805697"/>
        <n v="294456605"/>
        <n v="293514336"/>
        <n v="293503354"/>
        <n v="292817898"/>
        <n v="291465373"/>
        <n v="291420351"/>
        <n v="290835269"/>
        <n v="290745055"/>
        <n v="289317794"/>
        <n v="288885818"/>
        <n v="288467645"/>
        <n v="288383523"/>
        <n v="287928194"/>
        <n v="287553595"/>
        <n v="287144079"/>
        <n v="286801374"/>
        <n v="286168572"/>
        <n v="286140700"/>
        <n v="285444603"/>
        <n v="282570682"/>
        <n v="278454417"/>
        <n v="278019771"/>
        <n v="277448382"/>
        <n v="276144750"/>
        <n v="275698039"/>
        <n v="275650703"/>
        <n v="275293450"/>
        <n v="274703340"/>
        <n v="274470394"/>
        <n v="274325949"/>
        <n v="273961019"/>
        <n v="273552592"/>
        <n v="273339556"/>
        <n v="273144151"/>
        <n v="272742922"/>
        <n v="271457301"/>
        <n v="270665134"/>
        <n v="270248367"/>
        <n v="269994119"/>
        <n v="269958228"/>
        <n v="269784201"/>
        <n v="269755430"/>
        <n v="268426634"/>
        <n v="267045765"/>
        <n v="266892996"/>
        <n v="266614059"/>
        <n v="265328738"/>
        <n v="264770996"/>
        <n v="264218220"/>
        <n v="264118201"/>
        <n v="264105545"/>
        <n v="262821940"/>
        <n v="262552893"/>
        <n v="262511490"/>
        <n v="261317921"/>
        <n v="260502115"/>
        <n v="260095986"/>
        <n v="259334548"/>
        <n v="259175788"/>
        <n v="258097122"/>
        <n v="257579282"/>
        <n v="256697520"/>
        <n v="256271286"/>
        <n v="255743093"/>
        <n v="255614941"/>
        <n v="255185482"/>
        <n v="255000211"/>
        <n v="253625427"/>
        <n v="252909177"/>
        <n v="252712101"/>
        <n v="252276927"/>
        <n v="251171807"/>
        <n v="250849789"/>
        <n v="250821495"/>
        <n v="250288523"/>
        <n v="249348933"/>
        <n v="248639099"/>
        <n v="248118121"/>
        <n v="247275374"/>
        <n v="246999039"/>
        <n v="246984278"/>
        <n v="246233113"/>
        <n v="246120986"/>
        <n v="245724603"/>
        <n v="245676146"/>
        <n v="245623848"/>
        <n v="245285165"/>
        <n v="245077583"/>
        <n v="244721064"/>
        <n v="244232688"/>
        <n v="243240178"/>
        <n v="243006126"/>
        <n v="242875078"/>
        <n v="242786137"/>
        <n v="242295562"/>
        <n v="240797623"/>
        <n v="240685326"/>
        <n v="240031274"/>
        <n v="239258712"/>
        <n v="238539198"/>
        <n v="238235719"/>
        <n v="237860050"/>
        <n v="237202299"/>
        <n v="237113184"/>
        <n v="236412453"/>
        <n v="236350661"/>
        <n v="235956898"/>
        <n v="235666219"/>
        <n v="235483004"/>
        <n v="234801895"/>
        <n v="234798636"/>
        <n v="233555708"/>
        <n v="233274812"/>
        <n v="232722935"/>
        <n v="232617430"/>
        <n v="232372681"/>
        <n v="232325503"/>
        <n v="231605150"/>
        <n v="230685453"/>
        <n v="230418342"/>
        <n v="229930771"/>
        <n v="229147509"/>
        <n v="228738393"/>
        <n v="227927165"/>
        <n v="227853986"/>
        <n v="227817248"/>
        <n v="226945087"/>
        <n v="226904017"/>
        <n v="226837760"/>
        <n v="226497209"/>
        <n v="225933435"/>
        <n v="225508210"/>
        <n v="224920375"/>
        <n v="224834564"/>
        <n v="224012234"/>
        <n v="223853736"/>
        <n v="223664608"/>
        <n v="223387299"/>
        <n v="223241637"/>
        <n v="222809600"/>
        <n v="222446882"/>
        <n v="222104681"/>
        <n v="220889446"/>
        <n v="220673217"/>
        <n v="220239925"/>
        <n v="219922417"/>
        <n v="219851172"/>
        <n v="219103655"/>
        <n v="218791811"/>
        <n v="218613188"/>
        <n v="217776646"/>
        <n v="216972543"/>
        <n v="216763646"/>
        <n v="216639112"/>
        <n v="216614388"/>
        <n v="216601214"/>
        <n v="216485654"/>
        <n v="216222015"/>
        <n v="216197492"/>
        <n v="215887717"/>
        <n v="215863606"/>
        <n v="215862692"/>
        <n v="215294342"/>
        <n v="214945591"/>
        <n v="214215889"/>
        <n v="214104620"/>
        <n v="214040103"/>
        <n v="214034224"/>
        <n v="214015089"/>
        <n v="213928762"/>
        <n v="213719942"/>
        <n v="213525736"/>
        <n v="212902372"/>
        <n v="212874864"/>
        <n v="212742720"/>
        <n v="212404396"/>
        <n v="212385533"/>
        <n v="211822697"/>
        <n v="211819354"/>
        <n v="211780824"/>
        <n v="211622535"/>
        <n v="211468235"/>
        <n v="210888950"/>
        <n v="209947037"/>
        <n v="209838559"/>
        <n v="209196298"/>
        <n v="209035668"/>
        <n v="208076205"/>
        <n v="207725639"/>
        <n v="207515725"/>
        <n v="207305509"/>
        <n v="207039844"/>
        <n v="206071502"/>
        <n v="205668210"/>
        <n v="204681899"/>
        <n v="204594016"/>
        <n v="204313400"/>
        <n v="203783845"/>
        <n v="203553311"/>
        <n v="203509374"/>
        <n v="203388341"/>
        <n v="203388186"/>
        <n v="202292902"/>
        <n v="201965915"/>
        <n v="201957688"/>
        <n v="201858461"/>
        <n v="201634991"/>
        <n v="201585328"/>
        <n v="201545517"/>
        <n v="200811689"/>
        <n v="200687492"/>
        <n v="200512643"/>
        <n v="199043471"/>
        <n v="199006387"/>
        <n v="198636868"/>
        <n v="198520934"/>
        <n v="197744377"/>
        <n v="197101678"/>
        <n v="197079546"/>
        <n v="196710396"/>
        <n v="196393745"/>
        <n v="196114570"/>
        <n v="195745823"/>
        <n v="195702963"/>
        <n v="195320400"/>
        <n v="195268056"/>
        <n v="193921372"/>
        <n v="193355800"/>
        <n v="192669715"/>
        <n v="192330738"/>
        <n v="192306508"/>
        <n v="191502426"/>
        <n v="191466556"/>
        <n v="191378330"/>
        <n v="190539357"/>
        <n v="190538630"/>
        <n v="190400157"/>
        <n v="189176423"/>
        <n v="187281115"/>
        <n v="187134117"/>
        <n v="186797986"/>
        <n v="186053725"/>
        <n v="186003591"/>
        <n v="185991646"/>
        <n v="185400345"/>
        <n v="185382813"/>
        <n v="185260553"/>
        <n v="184925486"/>
        <n v="183954145"/>
        <n v="183936074"/>
        <n v="183348429"/>
        <n v="183097323"/>
        <n v="183031272"/>
        <n v="182057016"/>
        <n v="181489203"/>
        <n v="181216833"/>
        <n v="181001478"/>
        <n v="180630907"/>
        <n v="180622424"/>
        <n v="180613824"/>
        <n v="180419276"/>
        <n v="179519401"/>
        <n v="179179718"/>
        <n v="179033791"/>
        <n v="178866158"/>
        <n v="178767383"/>
        <n v="178311729"/>
        <n v="178262620"/>
        <n v="178062759"/>
        <n v="178051587"/>
        <n v="177977226"/>
        <n v="177841558"/>
        <n v="177512032"/>
        <n v="177502387"/>
        <n v="177378645"/>
        <n v="177313795"/>
        <n v="177311151"/>
        <n v="177243185"/>
        <n v="177200000"/>
        <n v="176997168"/>
        <n v="176885658"/>
        <n v="176104344"/>
        <n v="176070171"/>
        <n v="175372502"/>
        <n v="174999005"/>
        <n v="174822325"/>
        <n v="174804407"/>
        <n v="174463257"/>
        <n v="174440724"/>
        <n v="173965010"/>
        <n v="173959438"/>
        <n v="173649931"/>
        <n v="173567581"/>
        <n v="173046663"/>
        <n v="173013509"/>
        <n v="172989651"/>
        <n v="172855065"/>
        <n v="172363301"/>
        <n v="171844840"/>
        <n v="171757863"/>
        <n v="171685792"/>
        <n v="171547802"/>
        <n v="171269535"/>
        <n v="171120329"/>
        <n v="170812526"/>
        <n v="170458922"/>
        <n v="170270201"/>
        <n v="170268750"/>
        <n v="169852759"/>
        <n v="169837010"/>
        <n v="169661687"/>
        <n v="169333034"/>
        <n v="168423227"/>
        <n v="167805466"/>
        <n v="167780960"/>
        <n v="167739961"/>
        <n v="166842739"/>
        <n v="166339890"/>
        <n v="165335153"/>
        <n v="165184237"/>
        <n v="164729679"/>
        <n v="164433867"/>
        <n v="164115897"/>
        <n v="164112721"/>
        <n v="163644662"/>
        <n v="163362095"/>
        <n v="162738726"/>
        <n v="162360636"/>
        <n v="161919318"/>
        <n v="161834276"/>
        <n v="161772375"/>
        <n v="161626121"/>
        <n v="161459297"/>
        <n v="160846332"/>
        <n v="159814490"/>
        <n v="159808370"/>
        <n v="159710793"/>
        <n v="159157447"/>
        <n v="157761002"/>
        <n v="157563598"/>
        <n v="157387195"/>
        <n v="157107755"/>
        <n v="156595191"/>
        <n v="156563139"/>
        <n v="155457327"/>
        <n v="155430335"/>
        <n v="155160045"/>
        <n v="155010032"/>
        <n v="154906693"/>
        <n v="154802912"/>
        <n v="154468902"/>
        <n v="154026136"/>
        <n v="152266007"/>
        <n v="152263880"/>
        <n v="152036382"/>
        <n v="152022101"/>
        <n v="151826547"/>
        <n v="149705852"/>
        <n v="149292488"/>
        <n v="149270999"/>
        <n v="148963822"/>
        <n v="148336445"/>
        <n v="147934180"/>
        <n v="147880543"/>
        <n v="147748505"/>
        <n v="146027888"/>
        <n v="145710347"/>
        <n v="145051197"/>
        <n v="142337240"/>
        <n v="141774679"/>
        <n v="141603197"/>
        <n v="141067127"/>
        <n v="140894675"/>
        <n v="140795793"/>
        <n v="140705322"/>
        <n v="140552359"/>
        <n v="138545632"/>
        <n v="138307673"/>
        <n v="138224951"/>
        <n v="137587063"/>
        <n v="136853506"/>
        <n v="136771683"/>
        <n v="134734481"/>
        <n v="134403112"/>
        <n v="133960541"/>
        <n v="132820716"/>
        <n v="132675864"/>
        <n v="132440069"/>
        <n v="131706809"/>
        <n v="131647155"/>
        <n v="131095990"/>
        <n v="131060248"/>
        <n v="130224158"/>
        <n v="130154568"/>
        <n v="130126277"/>
        <n v="129540522"/>
        <n v="129190869"/>
        <n v="128884132"/>
        <n v="128799509"/>
        <n v="128108211"/>
        <n v="126041322"/>
        <n v="125856180"/>
        <n v="124914842"/>
        <n v="124608438"/>
        <n v="120455994"/>
        <n v="119723358"/>
        <n v="119718203"/>
        <n v="117867984"/>
        <n v="117815157"/>
        <n v="117615211"/>
        <n v="116632628"/>
        <n v="115035090"/>
        <n v="111711453"/>
        <n v="111037232"/>
        <n v="110768122"/>
        <n v="109713132"/>
        <n v="108423749"/>
        <n v="108185706"/>
        <n v="107363905"/>
        <n v="106285522"/>
        <n v="106269971"/>
        <n v="105011053"/>
        <n v="104907746"/>
        <n v="102992536"/>
        <n v="101982712"/>
        <n v="101624843"/>
        <n v="100375432"/>
        <n v="97918663"/>
        <n v="97470701"/>
        <n v="96070507"/>
        <n v="93933394"/>
        <n v="92158064"/>
        <n v="90709367"/>
        <n v="90508336"/>
        <n v="88036683"/>
        <n v="87404651"/>
        <n v="86930411"/>
        <n v="86086881"/>
        <n v="85297000"/>
        <n v="82604699"/>
        <n v="81600000"/>
        <m/>
      </sharedItems>
    </cacheField>
    <cacheField name="Domestic Sales Dominance" numFmtId="168">
      <sharedItems containsBlank="1"/>
    </cacheField>
    <cacheField name="World Sales Brackets" numFmtId="168">
      <sharedItems containsBlank="1" count="5">
        <s v="Top"/>
        <s v="Large"/>
        <s v="Medium"/>
        <s v="Small"/>
        <m/>
      </sharedItems>
    </cacheField>
    <cacheField name="Genre" numFmtId="0">
      <sharedItems containsBlank="1" count="310">
        <s v="['Action', 'Adventure', 'Fantasy', 'Sci-Fi']"/>
        <s v="['Action', 'Adventure', 'Drama', 'Sci-Fi']"/>
        <s v="['Drama', 'Romance']"/>
        <s v="['Action', 'Adventure', 'Sci-Fi']"/>
        <s v="['Adventure', 'Animation', 'Drama', 'Family', 'Musical']"/>
        <s v="['Action', 'Thriller']"/>
        <s v="['Adventure', 'Animation', 'Comedy', 'Family', 'Fantasy', 'Musical']"/>
        <s v="['Adventure', 'Fantasy', 'Mystery']"/>
        <s v="['Adventure', 'Family', 'Fantasy', 'Musical', 'Romance']"/>
        <s v="['Action', 'Adventure', 'Animation', 'Comedy', 'Family', 'Sci-Fi']"/>
        <s v="['Action', 'Crime', 'Thriller']"/>
        <s v="['Adventure', 'Animation', 'Comedy', 'Crime', 'Family', 'Sci-Fi']"/>
        <s v="['Action', 'Adventure', 'Drama', 'Fantasy']"/>
        <s v="['Action', 'Adventure', 'Thriller']"/>
        <s v="['Action', 'Crime', 'Drama']"/>
        <s v="['Crime', 'Drama', 'Thriller']"/>
        <s v="['Adventure', 'Animation', 'Comedy', 'Family', 'Fantasy']"/>
        <s v="['Action', 'Adventure', 'Fantasy']"/>
        <s v="['Adventure', 'Comedy', 'Family', 'Fantasy', 'Musical', 'Romance']"/>
        <s v="['Action', 'Adventure', 'Sci-Fi', 'Thriller']"/>
        <s v="['Adventure', 'Animation', 'Comedy', 'Family']"/>
        <s v="['Adventure', 'Family', 'Fantasy', 'Mystery']"/>
        <s v="['Adventure', 'Animation', 'Comedy', 'Crime', 'Family', 'Mystery']"/>
        <s v="['Adventure', 'Fantasy']"/>
        <s v="['Adventure', 'Family', 'Fantasy']"/>
        <s v="['Action', 'Crime', 'Drama', 'Thriller']"/>
        <s v="['Adventure', 'Drama', 'Family', 'Fantasy']"/>
        <s v="['Action', 'Adventure', 'Comedy', 'Fantasy']"/>
        <s v="['Action', 'Adventure', 'Family', 'Fantasy', 'Mystery']"/>
        <s v="['Adventure', 'Animation', 'Comedy', 'Family', 'Fantasy', 'Romance']"/>
        <s v="['Biography', 'Drama', 'Music']"/>
        <s v="['Action', 'Adventure', 'Drama', 'Sci-Fi', 'Thriller']"/>
        <s v="['Action', 'Adventure', 'Comedy', 'Sci-Fi']"/>
        <s v="['Adventure', 'Animation', 'Comedy', 'Drama', 'Family', 'Fantasy', 'Sci-Fi']"/>
        <s v="['Action', 'Adventure', 'Comedy', 'Fantasy', 'Sci-Fi']"/>
        <s v="['Adventure', 'Drama', 'Fantasy', 'Romance']"/>
        <s v="['Action', 'Adventure', 'Fantasy', 'Sci-Fi', 'War']"/>
        <s v="['Adventure', 'Animation', 'Comedy', 'Family', 'Fantasy', 'Music', 'Mystery']"/>
        <s v="['Adventure', 'Family', 'Sci-Fi']"/>
        <s v="['Action', 'Adventure']"/>
        <s v="['Mystery', 'Thriller']"/>
        <s v="['Adventure', 'Family', 'Fantasy', 'Romance']"/>
        <s v="['Action', 'Sci-Fi']"/>
        <s v="['Adventure', 'Animation', 'Comedy', 'Drama', 'Family']"/>
        <s v="['Action', 'Drama', 'Sci-Fi', 'Thriller']"/>
        <s v="['Adventure', 'Drama', 'Fantasy', 'Romance', 'Thriller']"/>
        <s v="['Horror']"/>
        <s v="['Adventure', 'Drama', 'Sci-Fi']"/>
        <s v="['Action', 'Adventure', 'Drama', 'Fantasy', 'Romance', 'Thriller']"/>
        <s v="['Drama', 'Mystery', 'Thriller']"/>
        <s v="['Action', 'Adventure', 'Animation', 'Comedy', 'Family', 'Fantasy']"/>
        <s v="['Animation', 'Comedy', 'Family', 'Musical']"/>
        <s v="['Action', 'Adventure', 'Animation', 'Family']"/>
        <s v="['Action', 'Drama', 'Fantasy']"/>
        <s v="['Drama']"/>
        <s v="['Comedy', 'Musical', 'Romance']"/>
        <s v="['Adventure', 'Drama', 'Fantasy']"/>
        <s v="['Adventure', 'Animation', 'Comedy', 'Family', 'Fantasy', 'Musical', 'Romance']"/>
        <s v="['Comedy']"/>
        <s v="['Adventure', 'Comedy', 'Family', 'Fantasy']"/>
        <s v="['Drama', 'Romance', 'Thriller']"/>
        <s v="['Adventure', 'Animation', 'Comedy', 'Family', 'Sport']"/>
        <s v="['Action', 'Adventure', 'Drama', 'Romance']"/>
        <s v="['Action', 'Biography', 'Drama', 'War']"/>
        <s v="['Action', 'Adventure', 'Mystery']"/>
        <s v="['Adventure', 'Drama', 'Family', 'Fantasy', 'Romance']"/>
        <s v="['Action', 'Adventure', 'Horror', 'Sci-Fi']"/>
        <s v="['Adventure', 'Animation', 'Comedy']"/>
        <s v="['Action', 'Adventure', 'Drama', 'History', 'Western']"/>
        <s v="['Action', 'Horror', 'Sci-Fi', 'Thriller']"/>
        <s v="['Adventure', 'Animation', 'Comedy', 'Family', 'Fantasy', 'Sci-Fi']"/>
        <s v="['Adventure', 'Animation', 'Comedy', 'Family', 'Fantasy', 'Horror']"/>
        <s v="['Action', 'Drama', 'History', 'Thriller', 'War']"/>
        <s v="['Comedy', 'Romance']"/>
        <s v="['Adventure', 'Animation', 'Family', 'Sci-Fi']"/>
        <s v="['Drama', 'Fantasy', 'Romance', 'Thriller']"/>
        <s v="['Adventure', 'Animation', 'Comedy', 'Family', 'Music', 'Musical']"/>
        <s v="['Drama', 'History']"/>
        <s v="['Action', 'Comedy', 'Crime', 'Thriller']"/>
        <s v="['Action', 'Mystery', 'Thriller']"/>
        <s v="['Action', 'Adventure', 'Animation', 'Comedy', 'Sci-Fi']"/>
        <s v="['Comedy', 'Fantasy']"/>
        <s v="['Drama', 'War']"/>
        <s v="['Comedy', 'Family']"/>
        <s v="['Adventure', 'Comedy', 'Family', 'Fantasy', 'Musical']"/>
        <s v="['Drama', 'Fantasy', 'Horror']"/>
        <s v="['Adventure', 'Thriller']"/>
        <s v="['Action', 'Adventure', 'Animation', 'Comedy', 'Family', 'Fantasy', 'Sci-Fi']"/>
        <s v="['Action', 'Sci-Fi', 'Thriller']"/>
        <s v="['Action', 'Adventure', 'Drama']"/>
        <s v="['Action', 'Adventure', 'Mystery', 'Thriller']"/>
        <s v="['Action', 'Drama']"/>
        <s v="['Crime', 'Thriller']"/>
        <s v="['Action', 'Drama', 'History', 'Romance', 'War']"/>
        <s v="['Comedy', 'Drama', 'Music', 'Musical', 'Romance']"/>
        <s v="['Adventure', 'Animation', 'Comedy', 'Drama', 'Family', 'Music']"/>
        <s v="['Action', 'Adventure', 'Comedy', 'Mystery', 'Sci-Fi']"/>
        <s v="['Action', 'Adventure', 'Fantasy', 'Thriller']"/>
        <s v="['Adventure', 'Animation', 'Comedy', 'Drama', 'Family', 'Fantasy', 'Music', 'Musical']"/>
        <s v="['Drama', 'Musical', 'Romance']"/>
        <s v="['Comedy', 'Drama', 'Family']"/>
        <s v="['Biography', 'Drama', 'Musical']"/>
        <s v="['Drama', 'Music', 'Romance']"/>
        <s v="['Action', 'Adventure', 'Comedy', 'Family', 'Mystery', 'Sci-Fi']"/>
        <s v="['Adventure', 'Drama', 'Romance']"/>
        <s v="['Biography', 'Drama', 'History']"/>
        <s v="['Drama', 'Western']"/>
        <s v="['Animation', 'Family', 'Fantasy', 'Musical', 'Romance']"/>
        <s v="['Adventure', 'Drama', 'Western']"/>
        <s v="['Action', 'Adventure', 'Family', 'Fantasy']"/>
        <s v="['Comedy', 'Drama', 'Romance']"/>
        <s v="['Action', 'Adventure', 'Comedy', 'Thriller']"/>
        <s v="['Action', 'Drama', 'Music', 'Romance', 'Thriller']"/>
        <s v="['Action', 'Adventure', 'Comedy', 'Crime', 'Thriller']"/>
        <s v="['Drama', 'Fantasy', 'Romance']"/>
        <s v="['Drama', 'Mystery', 'Sci-Fi', 'Thriller']"/>
        <s v="['Action', 'Fantasy', 'Horror', 'War']"/>
        <s v="['Adventure', 'Mystery', 'Sci-Fi']"/>
        <s v="['Biography', 'Comedy', 'Crime', 'Drama']"/>
        <s v="['Action', 'Drama', 'War']"/>
        <s v="['Adventure', 'Animation', 'Comedy', 'Family', 'Music', 'Musical', 'Romance']"/>
        <s v="['Adventure', 'Comedy', 'Sci-Fi']"/>
        <s v="['Action', 'Comedy', 'Thriller']"/>
        <s v="['Adventure', 'Animation', 'Comedy', 'Family', 'Thriller']"/>
        <s v="['Comedy', 'Drama']"/>
        <s v="['Comedy', 'Fantasy', 'Romance']"/>
        <s v="['Adventure', 'Animation', 'Comedy', 'Family', 'Sci-Fi']"/>
        <s v="['Action', 'Crime', 'Drama', 'Mystery', 'Thriller']"/>
        <s v="['Horror', 'Mystery', 'Thriller']"/>
        <s v="['Comedy', 'Crime']"/>
        <s v="['Action', 'Drama', 'Family', 'Sport']"/>
        <s v="['Adventure', 'Comedy', 'Crime', 'Family']"/>
        <s v="['Animation', 'Comedy', 'Family', 'Fantasy', 'Horror']"/>
        <s v="['Action', 'Crime', 'Mystery', 'Sci-Fi', 'Thriller']"/>
        <s v="['Action', 'Adventure', 'Drama', 'Fantasy', 'Romance']"/>
        <s v="['Adventure', 'Drama', 'History']"/>
        <s v="['Action', 'Mystery', 'Sci-Fi', 'Thriller']"/>
        <s v="['Crime', 'Drama', 'Mystery']"/>
        <s v="['Action', 'Adventure', 'Animation', 'Comedy', 'Family']"/>
        <s v="['Biography', 'Crime', 'Drama']"/>
        <s v="['Crime', 'Mystery', 'Thriller']"/>
        <s v="['Action', 'Comedy', 'Crime', 'Fantasy']"/>
        <s v="['Adventure', 'Animation', 'Comedy', 'Crime', 'Drama', 'Family', 'Fantasy']"/>
        <s v="['Adventure', 'Animation', 'Drama', 'Family', 'Fantasy']"/>
        <s v="['Adventure', 'Animation', 'Comedy', 'Drama', 'Family', 'Fantasy', 'Musical']"/>
        <s v="['Adventure', 'Animation', 'Drama', 'Family', 'Musical', 'Romance']"/>
        <s v="['Comedy', 'Family', 'Fantasy']"/>
        <s v="['Adventure', 'Animation', 'Comedy', 'Family', 'Fantasy', 'Music', 'Musical']"/>
        <s v="['Drama', 'Horror', 'Sci-Fi']"/>
        <s v="['Action', 'Adventure', 'Comedy', 'Family', 'Fantasy', 'Sci-Fi']"/>
        <s v="['Action', 'Comedy', 'Crime']"/>
        <s v="['Adventure', 'Animation', 'Comedy', 'Crime', 'Family', 'Fantasy', 'Mystery']"/>
        <s v="['Drama', 'Thriller']"/>
        <s v="['Action', 'Adventure', 'Drama', 'Thriller']"/>
        <s v="['Crime', 'Drama', 'Mystery', 'Thriller']"/>
        <s v="['Animation', 'Drama', 'Family', 'Musical', 'Romance']"/>
        <s v="['Adventure', 'Animation', 'Comedy', 'Drama', 'Family', 'Fantasy']"/>
        <s v="['Action', 'Animation', 'Comedy', 'Crime', 'Family', 'Mystery', 'Sci-Fi', 'Thriller']"/>
        <s v="['Biography', 'Comedy', 'Drama', 'Music']"/>
        <s v="['Action', 'Adventure', 'Drama', 'History']"/>
        <s v="['Adventure', 'Drama', 'War']"/>
        <s v="['Biography', 'Drama']"/>
        <s v="['Action', 'Drama', 'Thriller']"/>
        <s v="['Action', 'Adventure', 'Comedy', 'Crime']"/>
        <s v="['Comedy', 'Crime', 'Drama', 'Mystery', 'Thriller']"/>
        <s v="['Adventure', 'Animation', 'Comedy', 'Crime', 'Drama', 'Family', 'Sci-Fi']"/>
        <s v="['Biography', 'Drama', 'Sport']"/>
        <s v="['Action', 'Adventure', 'Animation', 'Comedy', 'Drama', 'Family', 'Fantasy']"/>
        <s v="['Comedy', 'Crime', 'Musical']"/>
        <s v="['Drama', 'Family']"/>
        <s v="['Drama', 'Romance', 'Sci-Fi', 'Thriller']"/>
        <s v="['Drama', 'Sport']"/>
        <s v="['Action', 'Drama', 'Sci-Fi', 'Sport']"/>
        <s v="['Adventure', 'Animation', 'Comedy', 'Drama', 'Family', 'Fantasy', 'Music']"/>
        <s v="['Drama', 'Horror', 'Sci-Fi', 'Thriller']"/>
        <s v="['Action', 'Comedy', 'Fantasy', 'Sci-Fi']"/>
        <s v="['Adventure', 'Drama', 'Family', 'Fantasy', 'Thriller']"/>
        <s v="['Drama', 'Horror', 'Mystery', 'Thriller']"/>
        <s v="['Comedy', 'Drama', 'History', 'Romance']"/>
        <s v="['Action', 'Adventure', 'Mystery', 'Sci-Fi']"/>
        <s v="['Comedy', 'Music']"/>
        <s v="['Crime', 'Drama', 'Fantasy', 'Mystery']"/>
        <s v="['Action', 'Drama', 'Sci-Fi']"/>
        <s v="['Horror', 'Thriller']"/>
        <s v="['Adventure', 'Animation', 'Comedy', 'Family', 'Fantasy', 'History', 'Sci-Fi']"/>
        <s v="['Adventure', 'Comedy', 'Family', 'Fantasy', 'Mystery']"/>
        <s v="['Biography', 'Drama', 'History', 'War']"/>
        <s v="['Comedy', 'Romance', 'Sci-Fi']"/>
        <s v="['Comedy', 'Drama', 'Romance', 'Sport']"/>
        <s v="['Crime', 'Drama', 'Horror', 'Thriller']"/>
        <s v="['Action', 'Adventure', 'Drama', 'Fantasy', 'History']"/>
        <s v="['Action', 'Adventure', 'Animation', 'Family', 'Fantasy', 'Mystery']"/>
        <s v="['Action', 'Crime', 'Fantasy']"/>
        <s v="['Adventure', 'Animation', 'Comedy', 'Family', 'Romance', 'Sci-Fi']"/>
        <s v="['Action', 'Adventure', 'Western']"/>
        <s v="['Action', 'Drama', 'Mystery', 'Sci-Fi', 'Thriller']"/>
        <s v="['Crime', 'Horror', 'Thriller']"/>
        <s v="['Action', 'Adventure', 'Comedy']"/>
        <s v="['Comedy', 'Drama', 'Family', 'Music', 'Musical', 'Romance']"/>
        <s v="['Crime', 'Drama']"/>
        <s v="['Action', 'Adventure', 'Comedy', 'Romance', 'Thriller', 'Western']"/>
        <s v="['Horror', 'Mystery']"/>
        <s v="['Drama', 'Sci-Fi', 'Thriller']"/>
        <s v="['Action', 'Adventure', 'Animation', 'Comedy', 'Family', 'Western']"/>
        <s v="['Action', 'Crime', 'Sci-Fi', 'Thriller']"/>
        <s v="['Adventure', 'Comedy', 'Sci-Fi', 'Western']"/>
        <s v="['Action', 'Adventure', 'Family', 'Fantasy', 'Sci-Fi']"/>
        <s v="['Drama', 'Music']"/>
        <s v="['Comedy', 'Drama', 'Fantasy', 'Romance']"/>
        <s v="['Action', 'Comedy']"/>
        <s v="['Biography', 'Drama', 'Thriller', 'War']"/>
        <s v="['Adventure', 'Comedy', 'Crime', 'Drama']"/>
        <s v="['Biography', 'Drama', 'Thriller']"/>
        <s v="['Comedy', 'Family', 'Music']"/>
        <s v="['Adventure', 'Animation', 'Comedy', 'Family', 'Fantasy', 'Sci-Fi', 'Sport']"/>
        <s v="['Action', 'Fantasy', 'Thriller']"/>
        <s v="['Action', 'Crime', 'Drama', 'Music', 'Thriller']"/>
        <s v="['Action', 'Drama', 'Fantasy', 'Romance']"/>
        <s v="['Action', 'Biography', 'Drama', 'Sport']"/>
        <s v="['Adventure', 'Comedy', 'Family', 'Fantasy', 'Romance']"/>
        <s v="['Documentary', 'Drama', 'War']"/>
        <s v="['Action', 'Comedy', 'Sci-Fi', 'Western']"/>
        <s v="['Action', 'Biography', 'Crime', 'Drama', 'Thriller']"/>
        <s v="['Adventure', 'Animation', 'Drama', 'Family', 'Fantasy', 'Musical']"/>
        <s v="['Animation', 'Comedy', 'Drama', 'Family', 'Fantasy', 'Musical']"/>
        <s v="['Drama', 'Fantasy', 'Horror', 'Romance']"/>
        <s v="['Action', 'Drama', 'History', 'War']"/>
        <s v="['Action', 'Biography', 'Crime', 'Drama', 'History']"/>
        <s v="['Adventure', 'Comedy', 'Drama', 'Fantasy', 'Musical']"/>
        <s v="['Adventure', 'Comedy', 'Family', 'Fantasy', 'Romance', 'Sci-Fi']"/>
        <s v="['Action', 'Comedy', 'Crime', 'Romance']"/>
        <s v="['Action', 'Crime', 'Romance', 'Thriller']"/>
        <s v="['Adventure', 'Comedy', 'Crime']"/>
        <s v="['Action', 'Adventure', 'Drama', 'War']"/>
        <s v="['Action', 'Adventure', 'Family', 'Fantasy', 'Mystery', 'Sci-Fi']"/>
        <s v="['Action', 'Adventure', 'Crime', 'Thriller']"/>
        <s v="['Fantasy', 'Horror', 'Mystery']"/>
        <s v="['Biography', 'Drama', 'Romance']"/>
        <s v="['Comedy', 'Drama', 'Musical', 'Romance']"/>
        <s v="['Fantasy', 'Mystery', 'Romance', 'Sci-Fi', 'Thriller']"/>
        <s v="['Drama', 'Sci-Fi']"/>
        <s v="['Biography', 'Comedy', 'Drama', 'Romance']"/>
        <s v="['Action', 'Adventure', 'Comedy', 'Family', 'Sci-Fi']"/>
        <s v="['Biography', 'Drama', 'History', 'Music']"/>
        <s v="['Drama', 'History', 'Thriller', 'War']"/>
        <s v="['Action', 'Comedy', 'Family', 'Fantasy']"/>
        <s v="['Action', 'Comedy', 'Drama', 'Family']"/>
        <s v="['Action', 'Adventure', 'Animation', 'Fantasy']"/>
        <s v="['Action', 'Comedy', 'War']"/>
        <s v="['Action', 'Drama', 'Thriller', 'War']"/>
        <s v="['Comedy', 'Crime', 'Sport']"/>
        <s v="['Adventure', 'Comedy', 'Fantasy', 'Sci-Fi']"/>
        <s v="['Comedy', 'Drama', 'Family', 'Fantasy']"/>
        <s v="['Biography', 'Drama', 'Music', 'Romance']"/>
        <s v="['Action', 'Adventure', 'Animation', 'Family', 'Fantasy', 'Sci-Fi']"/>
        <s v="['Comedy', 'Sport']"/>
        <s v="['Action', 'Drama', 'Mystery', 'Sci-Fi']"/>
        <s v="['Adventure', 'Animation', 'Family', 'Fantasy', 'Musical', 'Romance']"/>
        <s v="['Action', 'Comedy', 'Crime', 'Family']"/>
        <s v="['Action', 'Adventure', 'Comedy', 'Thriller', 'Western']"/>
        <s v="['Adventure', 'Comedy', 'Family', 'Fantasy', 'Horror', 'Mystery', 'Sci-Fi']"/>
        <s v="['Action', 'Crime']"/>
        <s v="['Comedy', 'Western']"/>
        <s v="['Comedy', 'Family', 'Sci-Fi']"/>
        <s v="['Fantasy', 'Horror', 'Mystery', 'Thriller']"/>
        <s v="['Adventure', 'Comedy', 'Drama']"/>
        <s v="['Action', 'Sci-Fi', 'Thriller', 'Western']"/>
        <s v="['Action', 'Adventure', 'Comedy', 'Family', 'Romance']"/>
        <s v="['Comedy', 'Crime', 'Drama']"/>
        <s v="['Action', 'Drama', 'Sport']"/>
        <s v="['Adventure', 'Drama', 'History', 'Romance', 'War']"/>
        <s v="['Action', 'Comedy', 'Documentary']"/>
        <s v="['Comedy', 'Family', 'Fantasy', 'Romance']"/>
        <s v="['Comedy', 'Family', 'Romance']"/>
        <s v="['Adventure', 'Comedy', 'Family', 'Musical']"/>
        <s v="['Adventure', 'Comedy', 'Crime', 'Mystery']"/>
        <s v="['Action', 'Comedy', 'Crime', 'Music', 'Romance', 'Thriller']"/>
        <s v="['Action', 'Biography', 'Drama', 'Sport', 'War']"/>
        <s v="['Comedy', 'Family', 'Fantasy', 'Music', 'Romance']"/>
        <s v="['Crime', 'Drama', 'History', 'Thriller']"/>
        <s v="['Drama', 'Music', 'Musical']"/>
        <s v="['Comedy', 'Crime', 'Romance', 'Thriller']"/>
        <s v="['Drama', 'Fantasy', 'Romance', 'Sci-Fi']"/>
        <s v="['Adventure', 'Comedy', 'Drama', 'Family', 'Romance']"/>
        <s v="['Drama', 'History', 'Sport']"/>
        <s v="['Comedy', 'Family', 'Sport']"/>
        <s v="['Adventure', 'Animation', 'Comedy', 'Drama', 'Family', 'Musical']"/>
        <s v="['Adventure', 'Animation', 'Comedy', 'Fantasy']"/>
        <s v="['Drama', 'Family', 'Fantasy']"/>
        <s v="['Comedy', 'Drama', 'Family', 'Musical']"/>
        <s v="['Action', 'Adventure', 'Comedy', 'Crime', 'Family', 'Sci-Fi']"/>
        <s v="['Adventure', 'Family', 'Fantasy', 'Sci-Fi']"/>
        <s v="['Comedy', 'Drama', 'Sport']"/>
        <s v="['Adventure', 'Comedy', 'Family']"/>
        <s v="['Adventure', 'Drama', 'Family']"/>
        <s v="['Comedy', 'Drama', 'Fantasy']"/>
        <s v="['Biography', 'Comedy', 'Drama']"/>
        <s v="['Action', 'Horror']"/>
        <s v="['Adventure', 'Comedy', 'Family', 'Sport']"/>
        <s v="['Adventure', 'Comedy']"/>
        <s v="['Crime', 'Horror']"/>
        <s v="['Horror', 'Sci-Fi']"/>
        <s v="['Biography', 'Drama', 'Family']"/>
        <s v="['Adventure', 'Animation', 'Comedy', 'Family', 'Musical', 'Romance']"/>
        <s v="['Drama', 'Mystery', 'War']"/>
        <s v="['Adventure', 'Animation', 'Family', 'Fantasy', 'Musical']"/>
        <s v="['Biography', 'Drama', 'Family', 'Music']"/>
        <s v="['Comedy', 'War']"/>
        <s v="['Comedy', 'Drama', 'War']"/>
        <m/>
      </sharedItems>
    </cacheField>
    <cacheField name="Movie Runtime" numFmtId="0">
      <sharedItems containsBlank="1"/>
    </cacheField>
    <cacheField name="hr" numFmtId="0">
      <sharedItems containsBlank="1"/>
    </cacheField>
    <cacheField name="min" numFmtId="0">
      <sharedItems containsBlank="1" containsMixedTypes="1" containsNumber="1" containsInteger="1" minValue="0" maxValue="0"/>
    </cacheField>
    <cacheField name="Adj Movie Runtime" numFmtId="167">
      <sharedItems containsNonDate="0" containsDate="1" containsString="0" containsBlank="1" minDate="1899-12-30T01:16:00" maxDate="1899-12-30T03:21:00"/>
    </cacheField>
    <cacheField name="Rating" numFmtId="0">
      <sharedItems containsBlank="1" count="6">
        <s v="PG-13"/>
        <s v="NA"/>
        <s v="PG"/>
        <s v="R"/>
        <s v="G"/>
        <m/>
      </sharedItems>
    </cacheField>
    <cacheField name="Full Rating" numFmtId="0">
      <sharedItems containsBlank="1" containsMixedTypes="1" containsNumber="1" containsInteger="1" minValue="0" maxValue="0"/>
    </cacheField>
    <cacheField name="GenreA" numFmtId="0">
      <sharedItems containsBlank="1"/>
    </cacheField>
    <cacheField name="GenreB" numFmtId="0">
      <sharedItems containsBlank="1"/>
    </cacheField>
    <cacheField name="GenreC" numFmtId="0">
      <sharedItems containsBlank="1"/>
    </cacheField>
    <cacheField name="GenreD" numFmtId="0">
      <sharedItems containsBlank="1"/>
    </cacheField>
    <cacheField name="GenreE" numFmtId="0">
      <sharedItems containsBlank="1"/>
    </cacheField>
    <cacheField name="GenreF" numFmtId="0">
      <sharedItems containsBlank="1"/>
    </cacheField>
  </cacheFields>
  <extLst>
    <ext xmlns:x14="http://schemas.microsoft.com/office/spreadsheetml/2009/9/main" uri="{725AE2AE-9491-48be-B2B4-4EB974FC3084}">
      <x14:pivotCacheDefinition pivotCacheId="978802220"/>
    </ext>
  </extLst>
</pivotCacheDefinition>
</file>

<file path=xl/pivotCache/pivotCacheRecords1.xml><?xml version="1.0" encoding="utf-8"?>
<pivotCacheRecords xmlns="http://schemas.openxmlformats.org/spreadsheetml/2006/main" xmlns:r="http://schemas.openxmlformats.org/officeDocument/2006/relationships" count="918">
  <r>
    <s v="Avatar (2009)"/>
    <s v="A paraplegic Marine dispatched to the moon Pandora on a unique mission becomes torn between following his orders and protecting the world he feels is his home."/>
    <x v="0"/>
    <d v="2009-12-16T00:00:00"/>
    <x v="0"/>
    <n v="2086738578"/>
    <n v="2847246203"/>
    <x v="0"/>
    <s v="['Action', 'Adventure', 'Fantasy', 'Sci-Fi']"/>
    <s v="2 hr 42 min"/>
    <x v="0"/>
    <s v="42"/>
    <x v="0"/>
    <x v="0"/>
  </r>
  <r>
    <s v="Avengers: Endgame (2019)"/>
    <s v="After the devastating events of Avengers: Infinity War, the universe is in ruins. With the help of remaining allies, the Avengers assemble once more in order to reverse Thanos' actions and restore balance to the universe."/>
    <x v="1"/>
    <d v="2019-04-24T00:00:00"/>
    <x v="1"/>
    <n v="1939128328"/>
    <n v="2797501328"/>
    <x v="0"/>
    <s v="['Action', 'Adventure', 'Drama', 'Sci-Fi']"/>
    <s v="3 hr 1 min"/>
    <x v="1"/>
    <s v=" 1"/>
    <x v="1"/>
    <x v="0"/>
  </r>
  <r>
    <s v="Titanic (1997)"/>
    <s v="A seventeen-year-old aristocrat falls in love with a kind but poor artist aboard the luxurious, ill-fated R.M.S. Titanic."/>
    <x v="2"/>
    <d v="1997-12-19T00:00:00"/>
    <x v="2"/>
    <n v="1542283320"/>
    <n v="2201647264"/>
    <x v="0"/>
    <s v="['Drama', 'Romance']"/>
    <s v="3 hr 14 min"/>
    <x v="1"/>
    <s v="14"/>
    <x v="2"/>
    <x v="0"/>
  </r>
  <r>
    <s v="Star Wars: Episode VII - The Force Awakens (2015)"/>
    <s v="As a new threat to the galaxy rises, Rey, a desert scavenger, and Finn, an ex-stormtrooper, must join Han Solo and Chewbacca to search for the one hope of restoring peace."/>
    <x v="1"/>
    <d v="2015-12-16T00:00:00"/>
    <x v="3"/>
    <n v="1132859475"/>
    <n v="2069521700"/>
    <x v="0"/>
    <s v="['Action', 'Adventure', 'Sci-Fi']"/>
    <s v="2 hr 18 min"/>
    <x v="0"/>
    <s v="18"/>
    <x v="3"/>
    <x v="0"/>
  </r>
  <r>
    <s v="Avengers: Infinity War (2018)"/>
    <s v="The Avengers and their allies must be willing to sacrifice all in an attempt to defeat the powerful Thanos before his blitz of devastation and ruin puts an end to the universe."/>
    <x v="1"/>
    <s v="NA"/>
    <x v="4"/>
    <n v="1369544272"/>
    <n v="2048359754"/>
    <x v="0"/>
    <s v="['Action', 'Adventure', 'Sci-Fi']"/>
    <s v="2 hr 29 min"/>
    <x v="0"/>
    <s v="29"/>
    <x v="4"/>
    <x v="1"/>
  </r>
  <r>
    <s v="Jurassic World (2015)"/>
    <s v="A new theme park, built on the original site of Jurassic Park, creates a genetically modified hybrid dinosaur, the Indominus Rex, which escapes containment and goes on a killing spree."/>
    <x v="3"/>
    <d v="2015-06-10T00:00:00"/>
    <x v="5"/>
    <n v="1018130819"/>
    <n v="1670516444"/>
    <x v="1"/>
    <s v="['Action', 'Adventure', 'Sci-Fi']"/>
    <s v="2 hr 4 min"/>
    <x v="0"/>
    <s v=" 4"/>
    <x v="5"/>
    <x v="0"/>
  </r>
  <r>
    <s v="The Lion King (2019)"/>
    <s v="After the murder of his father, a young lion prince flees his kingdom only to learn the true meaning of responsibility and bravery."/>
    <x v="1"/>
    <d v="2019-07-11T00:00:00"/>
    <x v="6"/>
    <n v="1119261396"/>
    <n v="1662899439"/>
    <x v="1"/>
    <s v="['Adventure', 'Animation', 'Drama', 'Family', 'Musical']"/>
    <s v="1 hr 58 min"/>
    <x v="2"/>
    <s v="58"/>
    <x v="6"/>
    <x v="2"/>
  </r>
  <r>
    <s v="Spider-Man: No Way Home (2021)"/>
    <s v="With Spider-Man's identity now revealed, Peter asks Doctor Strange for help. When a spell goes wrong, dangerous foes from other worlds start to appear, forcing Peter to discover what it truly means to be Spider-Man."/>
    <x v="4"/>
    <s v="NA"/>
    <x v="7"/>
    <n v="868642706"/>
    <n v="1544455963"/>
    <x v="1"/>
    <s v="['Action', 'Adventure', 'Fantasy', 'Sci-Fi']"/>
    <s v="2 hr 28 min"/>
    <x v="0"/>
    <s v="28"/>
    <x v="7"/>
    <x v="1"/>
  </r>
  <r>
    <s v="The Avengers (2012)"/>
    <s v="Earth's mightiest heroes must come together and learn to fight as a team if they are going to stop the mischievous Loki and his alien army from enslaving humanity."/>
    <x v="1"/>
    <d v="2012-04-25T00:00:00"/>
    <x v="8"/>
    <n v="895457605"/>
    <n v="1518815515"/>
    <x v="1"/>
    <s v="['Action', 'Adventure', 'Sci-Fi']"/>
    <s v="2 hr 23 min"/>
    <x v="0"/>
    <s v="23"/>
    <x v="8"/>
    <x v="0"/>
  </r>
  <r>
    <s v="Furious 7 (2015)"/>
    <s v="Deckard Shaw seeks revenge against Dominic Toretto and his family for his comatose brother."/>
    <x v="3"/>
    <d v="2015-04-01T00:00:00"/>
    <x v="9"/>
    <n v="1162334379"/>
    <n v="1515341399"/>
    <x v="1"/>
    <s v="['Action', 'Thriller']"/>
    <s v="2 hr 17 min"/>
    <x v="0"/>
    <s v="17"/>
    <x v="9"/>
    <x v="0"/>
  </r>
  <r>
    <s v="Frozen II (2019)"/>
    <s v="Anna, Elsa, Kristoff, Olaf and Sven leave Arendelle to travel to an ancient, autumn-bound forest of an enchanted land. They set out to find the origin of Elsa's powers in order to save their kingdom."/>
    <x v="1"/>
    <d v="2019-11-20T00:00:00"/>
    <x v="10"/>
    <n v="972653355"/>
    <n v="1450026933"/>
    <x v="1"/>
    <s v="['Adventure', 'Animation', 'Comedy', 'Family', 'Fantasy', 'Musical']"/>
    <s v="1 hr 43 min"/>
    <x v="2"/>
    <s v="43"/>
    <x v="10"/>
    <x v="2"/>
  </r>
  <r>
    <s v="Avengers: Age of Ultron (2015)"/>
    <s v="When Tony Stark and Bruce Banner try to jump-start a dormant peacekeeping program called Ultron, things go horribly wrong and it's up to Earth's mightiest heroes to stop the villainous Ultron from enacting his terrible plan."/>
    <x v="1"/>
    <d v="2015-04-22T00:00:00"/>
    <x v="11"/>
    <n v="943803672"/>
    <n v="1402809540"/>
    <x v="1"/>
    <s v="['Action', 'Adventure', 'Sci-Fi']"/>
    <s v="2 hr 21 min"/>
    <x v="0"/>
    <s v="21"/>
    <x v="11"/>
    <x v="0"/>
  </r>
  <r>
    <s v="Black Panther (2018)"/>
    <s v="T'Challa, heir to the hidden but advanced kingdom of Wakanda, must step forward to lead his people into a new future and must confront a challenger from his country's past."/>
    <x v="1"/>
    <s v="NA"/>
    <x v="12"/>
    <n v="647171407"/>
    <n v="1347597973"/>
    <x v="1"/>
    <s v="['Action', 'Adventure', 'Sci-Fi']"/>
    <s v="2 hr 14 min"/>
    <x v="0"/>
    <s v="14"/>
    <x v="12"/>
    <x v="1"/>
  </r>
  <r>
    <s v="Harry Potter and the Deathly Hallows: Part 2 (2011)"/>
    <s v="Harry, Ron, and Hermione search for Voldemort's remaining Horcruxes in their effort to destroy the Dark Lord as the final battle rages on at Hogwarts."/>
    <x v="5"/>
    <s v="NA"/>
    <x v="13"/>
    <n v="960912354"/>
    <n v="1342321665"/>
    <x v="1"/>
    <s v="['Adventure', 'Fantasy', 'Mystery']"/>
    <s v="2 hr 10 min"/>
    <x v="0"/>
    <s v="10"/>
    <x v="13"/>
    <x v="1"/>
  </r>
  <r>
    <s v="Star Wars: Episode VIII - The Last Jedi (2017)"/>
    <s v="The Star Wars saga continues as new heroes and galactic legends go on an epic adventure, unlocking mysteries of the Force and shocking revelations of the past."/>
    <x v="1"/>
    <d v="2017-12-13T00:00:00"/>
    <x v="14"/>
    <n v="712517448"/>
    <n v="1332698830"/>
    <x v="1"/>
    <s v="['Action', 'Adventure', 'Fantasy', 'Sci-Fi']"/>
    <s v="2 hr 32 min"/>
    <x v="0"/>
    <s v="32"/>
    <x v="14"/>
    <x v="0"/>
  </r>
  <r>
    <s v="Jurassic World: Fallen Kingdom (2018)"/>
    <s v="When the island's dormant volcano begins roaring to life, Owen and Claire mount a campaign to rescue the remaining dinosaurs from this extinction-level event."/>
    <x v="3"/>
    <d v="2018-06-06T00:00:00"/>
    <x v="15"/>
    <n v="892746536"/>
    <n v="1310466296"/>
    <x v="1"/>
    <s v="['Action', 'Adventure', 'Sci-Fi']"/>
    <s v="2 hr 8 min"/>
    <x v="0"/>
    <s v=" 8"/>
    <x v="15"/>
    <x v="0"/>
  </r>
  <r>
    <s v="Frozen (2013)"/>
    <s v="When the newly crowned Queen Elsa accidentally uses her power to turn things into ice to curse her home in infinite winter, her sister Anna teams up with a mountain man, his playful reindeer, and a snowman to change the weather condition."/>
    <x v="1"/>
    <d v="2013-11-22T00:00:00"/>
    <x v="16"/>
    <n v="880555091"/>
    <n v="1281508100"/>
    <x v="1"/>
    <s v="['Adventure', 'Animation', 'Comedy', 'Family', 'Fantasy', 'Musical']"/>
    <s v="1 hr 42 min"/>
    <x v="2"/>
    <s v="42"/>
    <x v="16"/>
    <x v="2"/>
  </r>
  <r>
    <s v="Beauty and the Beast (2017)"/>
    <s v="A selfish Prince is cursed to become a monster for the rest of his life, unless he learns to fall in love with a beautiful young woman he keeps prisoner."/>
    <x v="1"/>
    <d v="2017-03-16T00:00:00"/>
    <x v="17"/>
    <n v="769095055"/>
    <n v="1273576220"/>
    <x v="1"/>
    <s v="['Adventure', 'Family', 'Fantasy', 'Musical', 'Romance']"/>
    <s v="2 hr 9 min"/>
    <x v="0"/>
    <s v=" 9"/>
    <x v="17"/>
    <x v="2"/>
  </r>
  <r>
    <s v="Incredibles 2 (2018)"/>
    <s v="The Incredibles family takes on a new mission which involves a change in family roles: Bob Parr (Mr. Incredible) must manage the house while his wife Helen (Elastigirl) goes out to save the world."/>
    <x v="1"/>
    <s v="NA"/>
    <x v="18"/>
    <n v="634507500"/>
    <n v="1243089244"/>
    <x v="1"/>
    <s v="['Action', 'Adventure', 'Animation', 'Comedy', 'Family', 'Sci-Fi']"/>
    <s v="1 hr 58 min"/>
    <x v="2"/>
    <s v="58"/>
    <x v="6"/>
    <x v="1"/>
  </r>
  <r>
    <s v="The Fate of the Furious (2017)"/>
    <s v="When a mysterious woman seduces Dominic Toretto into the world of terrorism and a betrayal of those closest to him, the crew face trials that will test them as never before."/>
    <x v="3"/>
    <d v="2017-04-12T00:00:00"/>
    <x v="19"/>
    <n v="1009996733"/>
    <n v="1236005118"/>
    <x v="1"/>
    <s v="['Action', 'Crime', 'Thriller']"/>
    <s v="2 hr 16 min"/>
    <x v="0"/>
    <s v="16"/>
    <x v="18"/>
    <x v="0"/>
  </r>
  <r>
    <s v="Iron Man 3 (2013)"/>
    <s v="When Tony Stark's world is torn apart by a formidable terrorist called the Mandarin, he starts an odyssey of rebuilding and retribution."/>
    <x v="1"/>
    <d v="2013-04-24T00:00:00"/>
    <x v="20"/>
    <n v="805797258"/>
    <n v="1214811252"/>
    <x v="1"/>
    <s v="['Action', 'Adventure', 'Sci-Fi']"/>
    <s v="2 hr 10 min"/>
    <x v="0"/>
    <s v="10"/>
    <x v="13"/>
    <x v="0"/>
  </r>
  <r>
    <s v="Minions (2015)"/>
    <s v="Minions Stuart, Kevin, and Bob are recruited by Scarlet Overkill, a supervillain who, alongside her inventor husband Herb, hatches a plot to take over the world."/>
    <x v="3"/>
    <d v="2015-04-09T00:00:00"/>
    <x v="21"/>
    <n v="823398892"/>
    <n v="1159444662"/>
    <x v="1"/>
    <s v="['Adventure', 'Animation', 'Comedy', 'Crime', 'Family', 'Sci-Fi']"/>
    <s v="1 hr 31 min"/>
    <x v="2"/>
    <s v="31"/>
    <x v="19"/>
    <x v="2"/>
  </r>
  <r>
    <s v="Captain America: Civil War (2016)"/>
    <s v="Political involvement in the Avengers' affairs causes a rift between Captain America and Iron Man."/>
    <x v="1"/>
    <d v="2016-04-27T00:00:00"/>
    <x v="22"/>
    <n v="745253147"/>
    <n v="1153337496"/>
    <x v="1"/>
    <s v="['Action', 'Adventure', 'Sci-Fi']"/>
    <s v="2 hr 27 min"/>
    <x v="0"/>
    <s v="27"/>
    <x v="20"/>
    <x v="0"/>
  </r>
  <r>
    <s v="Aquaman (2018)"/>
    <s v="Arthur Curry, the human-born heir to the underwater kingdom of Atlantis, goes on a quest to prevent a war between the worlds of ocean and land."/>
    <x v="5"/>
    <s v="NA"/>
    <x v="23"/>
    <n v="813424079"/>
    <n v="1148485886"/>
    <x v="1"/>
    <s v="['Action', 'Adventure', 'Fantasy', 'Sci-Fi']"/>
    <s v="2 hr 23 min"/>
    <x v="0"/>
    <s v="23"/>
    <x v="8"/>
    <x v="1"/>
  </r>
  <r>
    <s v="The Lord of the Rings: The Return of the King (2003)"/>
    <s v="Gandalf and Aragorn lead the World of Men against Sauron's army to draw his gaze from Frodo and Sam as they approach Mount Doom with the One Ring."/>
    <x v="6"/>
    <d v="2003-12-17T00:00:00"/>
    <x v="24"/>
    <n v="768185007"/>
    <n v="1146030912"/>
    <x v="1"/>
    <s v="['Action', 'Adventure', 'Drama', 'Fantasy']"/>
    <s v="3 hr 21 min"/>
    <x v="1"/>
    <s v="21"/>
    <x v="21"/>
    <x v="0"/>
  </r>
  <r>
    <s v="Spider-Man: Far from Home (2019)"/>
    <s v="Following the events of Avengers: Endgame, Spider-Man must step up to take on new threats in a world that has changed forever."/>
    <x v="4"/>
    <d v="2019-06-28T00:00:00"/>
    <x v="25"/>
    <n v="741395911"/>
    <n v="1131927996"/>
    <x v="1"/>
    <s v="['Action', 'Adventure', 'Sci-Fi']"/>
    <s v="2 hr 9 min"/>
    <x v="0"/>
    <s v=" 9"/>
    <x v="17"/>
    <x v="0"/>
  </r>
  <r>
    <s v="Captain Marvel (2019)"/>
    <s v="Carol Danvers becomes one of the universe's most powerful heroes when Earth is caught in the middle of a galactic war between two alien races."/>
    <x v="1"/>
    <d v="2019-03-06T00:00:00"/>
    <x v="26"/>
    <n v="701633133"/>
    <n v="1128462972"/>
    <x v="1"/>
    <s v="['Action', 'Adventure', 'Sci-Fi']"/>
    <s v="2 hr 3 min"/>
    <x v="0"/>
    <s v=" 3"/>
    <x v="22"/>
    <x v="0"/>
  </r>
  <r>
    <s v="Transformers: Dark of the Moon (2011)"/>
    <s v="The Autobots learn of a Cybertronian spacecraft hidden on the moon, and race against the Decepticons to reach it and to learn its secrets."/>
    <x v="7"/>
    <d v="2011-06-29T00:00:00"/>
    <x v="27"/>
    <n v="771403536"/>
    <n v="1123794079"/>
    <x v="1"/>
    <s v="['Action', 'Adventure', 'Sci-Fi']"/>
    <s v="2 hr 34 min"/>
    <x v="0"/>
    <s v="34"/>
    <x v="23"/>
    <x v="0"/>
  </r>
  <r>
    <s v="Skyfall (2012)"/>
    <s v="James Bond's loyalty to M is tested when her past comes back to haunt her. When MI6 comes under attack, 007 must track down and destroy the threat, no matter how personal the cost."/>
    <x v="4"/>
    <d v="2012-10-25T00:00:00"/>
    <x v="28"/>
    <n v="804209222"/>
    <n v="1108569499"/>
    <x v="1"/>
    <s v="['Action', 'Adventure', 'Thriller']"/>
    <s v="2 hr 23 min"/>
    <x v="0"/>
    <s v="23"/>
    <x v="8"/>
    <x v="0"/>
  </r>
  <r>
    <s v="Transformers: Age of Extinction (2014)"/>
    <s v="When humanity allies with a bounty hunter in pursuit of Optimus Prime, the Autobots turn to a mechanic and his family for help."/>
    <x v="2"/>
    <d v="2014-06-25T00:00:00"/>
    <x v="29"/>
    <n v="858614996"/>
    <n v="1104054072"/>
    <x v="1"/>
    <s v="['Action', 'Adventure', 'Sci-Fi']"/>
    <s v="2 hr 45 min"/>
    <x v="0"/>
    <s v="45"/>
    <x v="24"/>
    <x v="0"/>
  </r>
  <r>
    <s v="The Dark Knight Rises (2012)"/>
    <s v="Eight years after the Joker's reign of anarchy, Batman, with the help of the enigmatic Catwoman, is forced from his exile to save Gotham City from the brutal guerrilla terrorist Bane."/>
    <x v="5"/>
    <d v="2012-07-19T00:00:00"/>
    <x v="30"/>
    <n v="633003513"/>
    <n v="1081142612"/>
    <x v="1"/>
    <s v="['Action', 'Crime', 'Drama']"/>
    <s v="2 hr 44 min"/>
    <x v="0"/>
    <s v="44"/>
    <x v="25"/>
    <x v="0"/>
  </r>
  <r>
    <s v="Joker (2019)"/>
    <s v="In Gotham City, mentally troubled comedian Arthur Fleck is disregarded and mistreated by society. He then embarks on a downward spiral of revolution and bloody crime. This path brings him face-to-face with his alter-ego: the Joker."/>
    <x v="5"/>
    <d v="2019-10-02T00:00:00"/>
    <x v="31"/>
    <n v="738968073"/>
    <n v="1074419384"/>
    <x v="1"/>
    <s v="['Crime', 'Drama', 'Thriller']"/>
    <s v="2 hr 2 min"/>
    <x v="0"/>
    <s v=" 2"/>
    <x v="26"/>
    <x v="3"/>
  </r>
  <r>
    <s v="Star Wars: Episode IX - The Rise of Skywalker (2019)"/>
    <s v="In the riveting conclusion of the landmark Skywalker saga, new legends will be born-and the final battle for freedom is yet to come."/>
    <x v="1"/>
    <d v="2019-12-18T00:00:00"/>
    <x v="32"/>
    <n v="558946737"/>
    <n v="1074149279"/>
    <x v="1"/>
    <s v="['Action', 'Adventure', 'Fantasy', 'Sci-Fi']"/>
    <s v="2 hr 21 min"/>
    <x v="0"/>
    <s v="21"/>
    <x v="11"/>
    <x v="0"/>
  </r>
  <r>
    <s v="Toy Story 4 (2019)"/>
    <s v="When a new toy called &quot;Forky&quot; joins Woody and the gang, a road trip alongside old and new friends reveals how big the world can be for a toy."/>
    <x v="1"/>
    <d v="2019-06-20T00:00:00"/>
    <x v="33"/>
    <n v="639356585"/>
    <n v="1073394593"/>
    <x v="1"/>
    <s v="['Adventure', 'Animation', 'Comedy', 'Family', 'Fantasy']"/>
    <s v="1 hr 40 min"/>
    <x v="2"/>
    <s v="40"/>
    <x v="27"/>
    <x v="4"/>
  </r>
  <r>
    <s v="Toy Story 3 (2010)"/>
    <s v="The toys are mistakenly delivered to a day-care center instead of the attic right before Andy leaves for college, and it's up to Woody to convince the other toys that they weren't abandoned and to return home."/>
    <x v="1"/>
    <d v="2010-06-16T00:00:00"/>
    <x v="34"/>
    <n v="651965931"/>
    <n v="1066970811"/>
    <x v="1"/>
    <s v="['Adventure', 'Animation', 'Comedy', 'Family', 'Fantasy']"/>
    <s v="1 hr 43 min"/>
    <x v="2"/>
    <s v="43"/>
    <x v="10"/>
    <x v="1"/>
  </r>
  <r>
    <s v="Pirates of the Caribbean: Dead Man's Chest (2006)"/>
    <s v="Jack Sparrow races to recover the heart of Davy Jones to avoid enslaving his soul to Jones' service, as other friends and foes seek the heart for their own agenda as well."/>
    <x v="1"/>
    <d v="2006-07-06T00:00:00"/>
    <x v="35"/>
    <n v="642863935"/>
    <n v="1066179747"/>
    <x v="1"/>
    <s v="['Action', 'Adventure', 'Fantasy']"/>
    <s v="2 hr 31 min"/>
    <x v="0"/>
    <s v="31"/>
    <x v="28"/>
    <x v="0"/>
  </r>
  <r>
    <s v="The Lion King (1994)"/>
    <s v="Lion prince Simba and his father are targeted by his bitter uncle, who wants to ascend the throne himself."/>
    <x v="1"/>
    <d v="1994-06-15T00:00:00"/>
    <x v="36"/>
    <n v="640828028"/>
    <n v="1063611805"/>
    <x v="1"/>
    <s v="['Adventure', 'Animation', 'Drama', 'Family', 'Musical']"/>
    <s v="1 hr 28 min"/>
    <x v="2"/>
    <s v="28"/>
    <x v="29"/>
    <x v="4"/>
  </r>
  <r>
    <s v="Rogue One: A Star Wars Story (2016)"/>
    <s v="In a time of conflict, a group of unlikely heroes band together on a mission to steal the plans to the Death Star, the Empire's ultimate weapon of destruction."/>
    <x v="1"/>
    <d v="2016-12-14T00:00:00"/>
    <x v="37"/>
    <n v="523880396"/>
    <n v="1056057720"/>
    <x v="1"/>
    <s v="['Action', 'Adventure', 'Sci-Fi']"/>
    <s v="2 hr 13 min"/>
    <x v="0"/>
    <s v="13"/>
    <x v="30"/>
    <x v="0"/>
  </r>
  <r>
    <s v="Aladdin (2019)"/>
    <s v="A kind-hearted street urchin and a power-hungry Grand Vizier vie for a magic lamp that has the power to make their deepest wishes come true."/>
    <x v="1"/>
    <d v="2019-05-22T00:00:00"/>
    <x v="38"/>
    <n v="695134737"/>
    <n v="1050693953"/>
    <x v="1"/>
    <s v="['Adventure', 'Comedy', 'Family', 'Fantasy', 'Musical', 'Romance']"/>
    <s v="2 hr 8 min"/>
    <x v="0"/>
    <s v=" 8"/>
    <x v="15"/>
    <x v="2"/>
  </r>
  <r>
    <s v="Pirates of the Caribbean: On Stranger Tides (2011)"/>
    <s v="Jack Sparrow and Barbossa embark on a quest to find the elusive fountain of youth, only to discover that Blackbeard and his daughter are after it too."/>
    <x v="1"/>
    <d v="2011-05-18T00:00:00"/>
    <x v="39"/>
    <n v="804642000"/>
    <n v="1045713802"/>
    <x v="1"/>
    <s v="['Action', 'Adventure', 'Fantasy']"/>
    <s v="2 hr 17 min"/>
    <x v="0"/>
    <s v="17"/>
    <x v="9"/>
    <x v="0"/>
  </r>
  <r>
    <s v="Despicable Me 3 (2017)"/>
    <s v="Gru meets his long-lost, charming, cheerful, and more successful twin brother Dru, who wants to team up with him for one last criminal heist."/>
    <x v="3"/>
    <d v="2017-06-14T00:00:00"/>
    <x v="40"/>
    <n v="770175831"/>
    <n v="1034800131"/>
    <x v="1"/>
    <s v="['Adventure', 'Animation', 'Comedy', 'Crime', 'Family', 'Sci-Fi']"/>
    <s v="1 hr 29 min"/>
    <x v="2"/>
    <s v="29"/>
    <x v="31"/>
    <x v="2"/>
  </r>
  <r>
    <s v="Jurassic Park (1993)"/>
    <s v="A pragmatic paleontologist touring an almost complete theme park on an island in Central America is tasked with protecting a couple of kids after a power failure causes the park's cloned dinosaurs to run loose."/>
    <x v="3"/>
    <d v="1993-06-11T00:00:00"/>
    <x v="41"/>
    <n v="629713583"/>
    <n v="1033928303"/>
    <x v="1"/>
    <s v="['Action', 'Adventure', 'Sci-Fi', 'Thriller']"/>
    <s v="2 hr 7 min"/>
    <x v="0"/>
    <s v=" 7"/>
    <x v="32"/>
    <x v="0"/>
  </r>
  <r>
    <s v="Finding Dory (2016)"/>
    <s v="Friendly but forgetful blue tang Dory begins a search for her long-lost parents, and everyone learns a few things about the real meaning of family along the way."/>
    <x v="1"/>
    <s v="NA"/>
    <x v="42"/>
    <n v="542275381"/>
    <n v="1028570942"/>
    <x v="1"/>
    <s v="['Adventure', 'Animation', 'Comedy', 'Family']"/>
    <s v="1 hr 37 min"/>
    <x v="2"/>
    <s v="37"/>
    <x v="33"/>
    <x v="1"/>
  </r>
  <r>
    <s v="Star Wars: Episode I - The Phantom Menace (1999)"/>
    <s v="Two Jedi escape a hostile blockade to find allies and come across a young boy who may bring balance to the Force, but the long dormant Sith resurface to claim their original glory."/>
    <x v="0"/>
    <d v="1999-05-19T00:00:00"/>
    <x v="43"/>
    <n v="552538030"/>
    <n v="1027082707"/>
    <x v="1"/>
    <s v="['Action', 'Adventure', 'Fantasy', 'Sci-Fi']"/>
    <s v="2 hr 16 min"/>
    <x v="0"/>
    <s v="16"/>
    <x v="18"/>
    <x v="2"/>
  </r>
  <r>
    <s v="Alice in Wonderland (2010)"/>
    <s v="Nineteen-year-old Alice returns to the magical world from her childhood adventure, where she reunites with her old friends and learns of her true destiny: to end the Red Queen's reign of terror."/>
    <x v="1"/>
    <d v="2010-03-03T00:00:00"/>
    <x v="44"/>
    <n v="691277106"/>
    <n v="1025468216"/>
    <x v="1"/>
    <s v="['Adventure', 'Family', 'Fantasy', 'Mystery']"/>
    <s v="1 hr 48 min"/>
    <x v="2"/>
    <s v="48"/>
    <x v="34"/>
    <x v="2"/>
  </r>
  <r>
    <s v="Zootopia (2016)"/>
    <s v="In a city of anthropomorphic animals, a rookie bunny cop and a cynical con artist fox must work together to uncover a conspiracy."/>
    <x v="1"/>
    <s v="NA"/>
    <x v="45"/>
    <n v="682852856"/>
    <n v="1024121104"/>
    <x v="1"/>
    <s v="['Adventure', 'Animation', 'Comedy', 'Crime', 'Family', 'Mystery']"/>
    <s v="1 hr 48 min"/>
    <x v="2"/>
    <s v="48"/>
    <x v="34"/>
    <x v="1"/>
  </r>
  <r>
    <s v="The Hobbit: An Unexpected Journey (2012)"/>
    <s v="A reluctant Hobbit, Bilbo Baggins, sets out to the Lonely Mountain with a spirited group of dwarves to reclaim their mountain home, and the gold within it from the dragon Smaug."/>
    <x v="5"/>
    <s v="NA"/>
    <x v="46"/>
    <n v="714000000"/>
    <n v="1017003568"/>
    <x v="1"/>
    <s v="['Adventure', 'Fantasy']"/>
    <s v="2 hr 49 min"/>
    <x v="0"/>
    <s v="49"/>
    <x v="35"/>
    <x v="1"/>
  </r>
  <r>
    <s v="Harry Potter and the Sorcerer's Stone (2001)"/>
    <s v="An orphaned boy enrolls in a school of wizardry, where he learns the truth about himself, his family and the terrible evil that haunts the magical world."/>
    <x v="5"/>
    <d v="2001-11-16T00:00:00"/>
    <x v="47"/>
    <n v="698725454"/>
    <n v="1016813075"/>
    <x v="1"/>
    <s v="['Adventure', 'Family', 'Fantasy']"/>
    <s v="2 hr 32 min"/>
    <x v="0"/>
    <s v="32"/>
    <x v="14"/>
    <x v="2"/>
  </r>
  <r>
    <s v="The Dark Knight (2008)"/>
    <s v="When the menace known as the Joker wreaks havoc and chaos on the people of Gotham, Batman must accept one of the greatest psychological and physical tests of his ability to fight injustice."/>
    <x v="5"/>
    <d v="2008-07-16T00:00:00"/>
    <x v="48"/>
    <n v="471115201"/>
    <n v="1005973645"/>
    <x v="1"/>
    <s v="['Action', 'Crime', 'Drama', 'Thriller']"/>
    <s v="2 hr 32 min"/>
    <x v="0"/>
    <s v="32"/>
    <x v="14"/>
    <x v="0"/>
  </r>
  <r>
    <s v="Harry Potter and the Deathly Hallows: Part 1 (2010)"/>
    <s v="As Harry, Ron, and Hermione race against time and evil to destroy the Horcruxes, they uncover the existence of the three most powerful objects in the wizarding world: the Deathly Hallows."/>
    <x v="5"/>
    <s v="NA"/>
    <x v="49"/>
    <n v="680695761"/>
    <n v="977043483"/>
    <x v="2"/>
    <s v="['Adventure', 'Family', 'Fantasy', 'Mystery']"/>
    <s v="2 hr 26 min"/>
    <x v="0"/>
    <s v="26"/>
    <x v="36"/>
    <x v="1"/>
  </r>
  <r>
    <s v="Despicable Me 2 (2013)"/>
    <s v="When Gru, the world's most super-bad turned super-dad has been recruited by a team of officials to stop lethal muscle and a host of Gru's own, He has to fight back with new gadgetry, cars, and more minion madness."/>
    <x v="3"/>
    <d v="2013-06-20T00:00:00"/>
    <x v="50"/>
    <n v="602700620"/>
    <n v="970766005"/>
    <x v="2"/>
    <s v="['Adventure', 'Animation', 'Comedy', 'Crime', 'Family', 'Sci-Fi']"/>
    <s v="1 hr 38 min"/>
    <x v="2"/>
    <s v="38"/>
    <x v="37"/>
    <x v="2"/>
  </r>
  <r>
    <s v="The Jungle Book (2016)"/>
    <s v="After a threat from the tiger Shere Khan forces him to flee the jungle, a man-cub named Mowgli embarks on a journey of self discovery with the help of panther Bagheera and free-spirited bear Baloo."/>
    <x v="1"/>
    <d v="2016-04-07T00:00:00"/>
    <x v="51"/>
    <n v="602553806"/>
    <n v="966554929"/>
    <x v="2"/>
    <s v="['Adventure', 'Drama', 'Family', 'Fantasy']"/>
    <s v="1 hr 46 min"/>
    <x v="2"/>
    <s v="46"/>
    <x v="38"/>
    <x v="2"/>
  </r>
  <r>
    <s v="Jumanji: Welcome to the Jungle (2017)"/>
    <s v="Four teenagers are sucked into a magical video game, and the only way they can escape is to work together to finish the game."/>
    <x v="4"/>
    <d v="2017-12-20T00:00:00"/>
    <x v="52"/>
    <n v="558002774"/>
    <n v="962542945"/>
    <x v="2"/>
    <s v="['Action', 'Adventure', 'Comedy', 'Fantasy']"/>
    <s v="1 hr 59 min"/>
    <x v="2"/>
    <s v="59"/>
    <x v="39"/>
    <x v="0"/>
  </r>
  <r>
    <s v="The Hobbit: The Battle of the Five Armies (2014)"/>
    <s v="Bilbo and company are forced to engage in a war against an array of combatants and keep the Lonely Mountain from falling into the hands of a rising darkness."/>
    <x v="5"/>
    <s v="NA"/>
    <x v="53"/>
    <n v="707063077"/>
    <n v="962182865"/>
    <x v="2"/>
    <s v="['Adventure', 'Fantasy']"/>
    <s v="2 hr 24 min"/>
    <x v="0"/>
    <s v="24"/>
    <x v="40"/>
    <x v="1"/>
  </r>
  <r>
    <s v="Pirates of the Caribbean: At World's End (2007)"/>
    <s v="Captain Barbossa, Will Turner and Elizabeth Swann must sail off the edge of the map, navigate treachery and betrayal, find Jack Sparrow, and make their final alliances for one last decisive battle."/>
    <x v="1"/>
    <d v="2007-05-22T00:00:00"/>
    <x v="54"/>
    <n v="651576067"/>
    <n v="960996492"/>
    <x v="2"/>
    <s v="['Action', 'Adventure', 'Fantasy']"/>
    <s v="2 hr 49 min"/>
    <x v="0"/>
    <s v="49"/>
    <x v="35"/>
    <x v="0"/>
  </r>
  <r>
    <s v="The Hobbit: The Desolation of Smaug (2013)"/>
    <s v="The dwarves, along with Bilbo Baggins and Gandalf the Grey, continue their quest to reclaim Erebor, their homeland, from Smaug. Bilbo Baggins is in possession of a mysterious and magical ring."/>
    <x v="5"/>
    <s v="NA"/>
    <x v="55"/>
    <n v="700640658"/>
    <n v="959007513"/>
    <x v="2"/>
    <s v="['Adventure', 'Fantasy']"/>
    <s v="2 hr 41 min"/>
    <x v="0"/>
    <s v="41"/>
    <x v="41"/>
    <x v="1"/>
  </r>
  <r>
    <s v="The Lord of the Rings: The Two Towers (2002)"/>
    <s v="While Frodo and Sam edge closer to Mordor with the help of the shifty Gollum, the divided fellowship makes a stand against Sauron's new ally, Saruman, and his hordes of Isengard."/>
    <x v="6"/>
    <d v="2002-12-18T00:00:00"/>
    <x v="56"/>
    <n v="604943730"/>
    <n v="947495095"/>
    <x v="2"/>
    <s v="['Action', 'Adventure', 'Drama', 'Fantasy']"/>
    <s v="2 hr 59 min"/>
    <x v="0"/>
    <s v="59"/>
    <x v="42"/>
    <x v="2"/>
  </r>
  <r>
    <s v="Harry Potter and the Order of the Phoenix (2007)"/>
    <s v="With their warning about Lord Voldemort's return scoffed at, Harry and Dumbledore are targeted by the Wizard authorities as an authoritarian bureaucrat slowly seizes power at Hogwarts."/>
    <x v="5"/>
    <d v="2007-07-11T00:00:00"/>
    <x v="57"/>
    <n v="649818982"/>
    <n v="942172396"/>
    <x v="2"/>
    <s v="['Action', 'Adventure', 'Family', 'Fantasy', 'Mystery']"/>
    <s v="2 hr 18 min"/>
    <x v="0"/>
    <s v="18"/>
    <x v="3"/>
    <x v="0"/>
  </r>
  <r>
    <s v="Finding Nemo (2003)"/>
    <s v="After his son is captured in the Great Barrier Reef and taken to Sydney, a timid clownfish sets out on a journey to bring him home."/>
    <x v="1"/>
    <d v="2003-05-30T00:00:00"/>
    <x v="58"/>
    <n v="559509384"/>
    <n v="940352645"/>
    <x v="2"/>
    <s v="['Adventure', 'Animation', 'Comedy', 'Family']"/>
    <s v="1 hr 40 min"/>
    <x v="2"/>
    <s v="40"/>
    <x v="27"/>
    <x v="1"/>
  </r>
  <r>
    <s v="Harry Potter and the Half-Blood Prince (2009)"/>
    <s v="As Harry Potter begins his sixth year at Hogwarts, he discovers an old book marked as &quot;the property of the Half-Blood Prince&quot; and begins to learn more about Lord Voldemort's dark past."/>
    <x v="5"/>
    <d v="2009-07-15T00:00:00"/>
    <x v="59"/>
    <n v="632148664"/>
    <n v="934454096"/>
    <x v="2"/>
    <s v="['Action', 'Adventure', 'Family', 'Fantasy', 'Mystery']"/>
    <s v="2 hr 33 min"/>
    <x v="0"/>
    <s v="33"/>
    <x v="43"/>
    <x v="2"/>
  </r>
  <r>
    <s v="Shrek 2 (2004)"/>
    <s v="Shrek and Fiona travel to the Kingdom of Far Far Away, where Fiona's parents are King and Queen, to celebrate their marriage. When they arrive, they find they are not as welcome as they thought they would be."/>
    <x v="8"/>
    <d v="2004-05-19T00:00:00"/>
    <x v="60"/>
    <n v="487534523"/>
    <n v="928760770"/>
    <x v="2"/>
    <s v="['Adventure', 'Animation', 'Comedy', 'Family', 'Fantasy', 'Romance']"/>
    <s v="1 hr 33 min"/>
    <x v="2"/>
    <s v="33"/>
    <x v="44"/>
    <x v="2"/>
  </r>
  <r>
    <s v="Bohemian Rhapsody (2018)"/>
    <s v="The story of the legendary British rock band Queen and lead singer Freddie Mercury, leading up to their famous performance at Live Aid."/>
    <x v="0"/>
    <d v="2018-10-26T00:00:00"/>
    <x v="61"/>
    <n v="694141269"/>
    <n v="910809311"/>
    <x v="2"/>
    <s v="['Biography', 'Drama', 'Music']"/>
    <s v="2 hr 14 min"/>
    <x v="0"/>
    <s v="14"/>
    <x v="12"/>
    <x v="0"/>
  </r>
  <r>
    <s v="The Lord of the Rings: The Fellowship of the Ring (2001)"/>
    <s v="A meek Hobbit from the Shire and eight companions set out on a journey to destroy the powerful One Ring and save Middle-earth from the Dark Lord Sauron."/>
    <x v="6"/>
    <d v="2001-12-19T00:00:00"/>
    <x v="62"/>
    <n v="581979322"/>
    <n v="897690072"/>
    <x v="2"/>
    <s v="['Action', 'Adventure', 'Drama', 'Fantasy']"/>
    <s v="2 hr 58 min"/>
    <x v="0"/>
    <s v="58"/>
    <x v="45"/>
    <x v="0"/>
  </r>
  <r>
    <s v="Harry Potter and the Goblet of Fire (2005)"/>
    <s v="Harry Potter finds himself competing in a hazardous tournament between rival schools of magic, but he is distracted by recurring nightmares."/>
    <x v="5"/>
    <d v="2005-11-16T00:00:00"/>
    <x v="63"/>
    <n v="606260335"/>
    <n v="896678241"/>
    <x v="2"/>
    <s v="['Adventure', 'Family', 'Fantasy', 'Mystery']"/>
    <s v="2 hr 37 min"/>
    <x v="0"/>
    <s v="37"/>
    <x v="46"/>
    <x v="0"/>
  </r>
  <r>
    <s v="Spider-Man 3 (2007)"/>
    <s v="A strange black entity from another world bonds with Peter Parker and causes inner turmoil as he contends with new villains, temptations, and revenge."/>
    <x v="4"/>
    <d v="2007-05-01T00:00:00"/>
    <x v="64"/>
    <n v="558453070"/>
    <n v="894983373"/>
    <x v="2"/>
    <s v="['Action', 'Adventure', 'Sci-Fi']"/>
    <s v="2 hr 19 min"/>
    <x v="0"/>
    <s v="19"/>
    <x v="47"/>
    <x v="0"/>
  </r>
  <r>
    <s v="Ice Age: Dawn of the Dinosaurs (2009)"/>
    <s v="When Sid's attempt to adopt three dinosaur eggs gets him abducted by their real mother to an underground lost world, his friends attempt to rescue him."/>
    <x v="0"/>
    <d v="2009-06-29T00:00:00"/>
    <x v="65"/>
    <n v="690113112"/>
    <n v="886686817"/>
    <x v="2"/>
    <s v="['Adventure', 'Animation', 'Comedy', 'Family']"/>
    <s v="1 hr 34 min"/>
    <x v="2"/>
    <s v="34"/>
    <x v="48"/>
    <x v="2"/>
  </r>
  <r>
    <s v="Spectre (2015)"/>
    <s v="A cryptic message from James Bond's past sends him on a trail to uncover the existence of a sinister organisation named SPECTRE. With a new threat dawning, Bond learns the terrible truth about the author of all his pain in his most recent missions."/>
    <x v="4"/>
    <d v="2015-10-26T00:00:00"/>
    <x v="66"/>
    <n v="680606910"/>
    <n v="880681519"/>
    <x v="2"/>
    <s v="['Action', 'Adventure', 'Thriller']"/>
    <s v="2 hr 28 min"/>
    <x v="0"/>
    <s v="28"/>
    <x v="7"/>
    <x v="0"/>
  </r>
  <r>
    <s v="Spider-Man: Homecoming (2017)"/>
    <s v="Peter Parker balances his life as an ordinary high school student in Queens with his superhero alter-ego Spider-Man, and finds himself on the trail of a new menace prowling the skies of New York City."/>
    <x v="4"/>
    <d v="2017-07-05T00:00:00"/>
    <x v="67"/>
    <n v="545965784"/>
    <n v="880166924"/>
    <x v="2"/>
    <s v="['Action', 'Adventure', 'Sci-Fi']"/>
    <s v="2 hr 13 min"/>
    <x v="0"/>
    <s v="13"/>
    <x v="30"/>
    <x v="0"/>
  </r>
  <r>
    <s v="Harry Potter and the Chamber of Secrets (2002)"/>
    <s v="An ancient prophecy seems to be coming true when a mysterious presence begins stalking the corridors of a school of magic and leaving its victims paralyzed."/>
    <x v="5"/>
    <d v="2002-11-14T00:00:00"/>
    <x v="68"/>
    <n v="617152229"/>
    <n v="879602366"/>
    <x v="2"/>
    <s v="['Adventure', 'Family', 'Fantasy', 'Mystery']"/>
    <s v="2 hr 41 min"/>
    <x v="0"/>
    <s v="41"/>
    <x v="41"/>
    <x v="2"/>
  </r>
  <r>
    <s v="Ice Age: Continental Drift (2012)"/>
    <s v="Manny, Diego, and Sid embark upon another adventure after their continent is set adrift. Using an iceberg as a ship, they encounter sea creatures and battle pirates as they explore a new world."/>
    <x v="0"/>
    <d v="2012-06-27T00:00:00"/>
    <x v="69"/>
    <n v="715922939"/>
    <n v="877244782"/>
    <x v="2"/>
    <s v="['Adventure', 'Animation', 'Comedy', 'Family']"/>
    <s v="1 hr 28 min"/>
    <x v="2"/>
    <s v="28"/>
    <x v="29"/>
    <x v="2"/>
  </r>
  <r>
    <s v="The Secret Life of Pets (2016)"/>
    <s v="The quiet life of a terrier named Max is upended when his owner takes in Duke, a stray whom Max instantly dislikes."/>
    <x v="3"/>
    <d v="2016-06-24T00:00:00"/>
    <x v="70"/>
    <n v="507074301"/>
    <n v="875458631"/>
    <x v="2"/>
    <s v="['Adventure', 'Animation', 'Comedy', 'Family']"/>
    <s v="1 hr 27 min"/>
    <x v="2"/>
    <s v="27"/>
    <x v="49"/>
    <x v="2"/>
  </r>
  <r>
    <s v="Batman v Superman: Dawn of Justice (2016)"/>
    <s v="Fearing that the actions of Superman are left unchecked, Batman takes on the Man of Steel, while the world wrestles with what kind of a hero it really needs."/>
    <x v="5"/>
    <d v="2016-03-23T00:00:00"/>
    <x v="71"/>
    <n v="543277334"/>
    <n v="873637528"/>
    <x v="2"/>
    <s v="['Action', 'Adventure', 'Sci-Fi']"/>
    <s v="2 hr 32 min"/>
    <x v="0"/>
    <s v="32"/>
    <x v="14"/>
    <x v="0"/>
  </r>
  <r>
    <s v="Star Wars: Episode III - Revenge of the Sith (2005)"/>
    <s v="Three years into the Clone Wars, the Jedi rescue Palpatine from Count Dooku. As Obi-Wan pursues a new threat, Anakin acts as a double agent between the Jedi Council and Palpatine and is lured into a sinister plan to rule the galaxy."/>
    <x v="0"/>
    <d v="2005-05-18T00:00:00"/>
    <x v="72"/>
    <n v="488119983"/>
    <n v="868390560"/>
    <x v="2"/>
    <s v="['Action', 'Adventure', 'Fantasy', 'Sci-Fi']"/>
    <s v="2 hr 20 min"/>
    <x v="0"/>
    <s v="20"/>
    <x v="50"/>
    <x v="0"/>
  </r>
  <r>
    <s v="The Hunger Games: Catching Fire (2013)"/>
    <s v="Katniss Everdeen and Peeta Mellark become targets of the Capitol after their victory in the 74th Hunger Games sparks a rebellion in the Districts of Panem."/>
    <x v="9"/>
    <d v="2013-11-15T00:00:00"/>
    <x v="73"/>
    <n v="440343699"/>
    <n v="865011746"/>
    <x v="2"/>
    <s v="['Action', 'Adventure', 'Drama', 'Sci-Fi', 'Thriller']"/>
    <s v="2 hr 26 min"/>
    <x v="0"/>
    <s v="26"/>
    <x v="36"/>
    <x v="0"/>
  </r>
  <r>
    <s v="Guardians of the Galaxy Vol. 2 (2017)"/>
    <s v="The Guardians struggle to keep together as a team while dealing with their personal family issues, notably Star-Lord's encounter with his father the ambitious celestial being Ego."/>
    <x v="1"/>
    <d v="2017-04-25T00:00:00"/>
    <x v="74"/>
    <n v="473942950"/>
    <n v="863756051"/>
    <x v="2"/>
    <s v="['Action', 'Adventure', 'Comedy', 'Sci-Fi']"/>
    <s v="2 hr 16 min"/>
    <x v="0"/>
    <s v="16"/>
    <x v="18"/>
    <x v="0"/>
  </r>
  <r>
    <s v="Inside Out (2015)"/>
    <s v="After young Riley is uprooted from her Midwest life and moved to San Francisco, her emotions - Joy, Fear, Anger, Disgust and Sadness - conflict on how best to navigate a new city, house, and school."/>
    <x v="1"/>
    <d v="2015-06-10T00:00:00"/>
    <x v="75"/>
    <n v="501926308"/>
    <n v="858848019"/>
    <x v="2"/>
    <s v="['Adventure', 'Animation', 'Comedy', 'Drama', 'Family', 'Fantasy', 'Sci-Fi']"/>
    <s v="1 hr 35 min"/>
    <x v="2"/>
    <s v="35"/>
    <x v="51"/>
    <x v="2"/>
  </r>
  <r>
    <s v="Venom (2018)"/>
    <s v="A failed reporter is bonded to an alien entity, one of many symbiotes who have invaded Earth. But the being takes a liking to Earth and decides to protect it."/>
    <x v="4"/>
    <d v="2018-10-03T00:00:00"/>
    <x v="76"/>
    <n v="642569645"/>
    <n v="856085151"/>
    <x v="2"/>
    <s v="['Action', 'Adventure', 'Sci-Fi']"/>
    <s v="1 hr 52 min"/>
    <x v="2"/>
    <s v="52"/>
    <x v="52"/>
    <x v="0"/>
  </r>
  <r>
    <s v="Thor: Ragnarok (2017)"/>
    <s v="Imprisoned on the planet Sakaar, Thor must race against time to return to Asgard and stop RagnarÃ¶k, the destruction of his world, at the hands of the powerful and ruthless villain Hela."/>
    <x v="1"/>
    <d v="2017-10-24T00:00:00"/>
    <x v="77"/>
    <n v="538925622"/>
    <n v="853983911"/>
    <x v="2"/>
    <s v="['Action', 'Adventure', 'Comedy', 'Fantasy', 'Sci-Fi']"/>
    <s v="2 hr 10 min"/>
    <x v="0"/>
    <s v="10"/>
    <x v="13"/>
    <x v="0"/>
  </r>
  <r>
    <s v="Inception (2010)"/>
    <s v="A thief who steals corporate secrets through the use of dream-sharing technology is given the inverse task of planting an idea into the mind of a C.E.O., but his tragic past may doom the project and his team to disaster."/>
    <x v="5"/>
    <d v="2010-07-15T00:00:00"/>
    <x v="78"/>
    <n v="544260772"/>
    <n v="836836967"/>
    <x v="2"/>
    <s v="['Action', 'Adventure', 'Sci-Fi', 'Thriller']"/>
    <s v="2 hr 28 min"/>
    <x v="0"/>
    <s v="28"/>
    <x v="7"/>
    <x v="0"/>
  </r>
  <r>
    <s v="Transformers: Revenge of the Fallen (2009)"/>
    <s v="Sam Witwicky leaves the Autobots behind for a normal life. But when his mind is filled with cryptic symbols, the Decepticons target him and he is dragged back into the Transformers' war."/>
    <x v="7"/>
    <d v="2009-06-19T00:00:00"/>
    <x v="79"/>
    <n v="434191823"/>
    <n v="836303693"/>
    <x v="2"/>
    <s v="['Action', 'Adventure', 'Sci-Fi']"/>
    <s v="2 hr 29 min"/>
    <x v="0"/>
    <s v="29"/>
    <x v="4"/>
    <x v="0"/>
  </r>
  <r>
    <s v="The Twilight Saga: Breaking Dawn - Part 2 (2012)"/>
    <s v="After the birth of Renesmee/Nessie, the Cullens gather other vampire clans in order to protect the child from a false allegation that puts the family in front of the Volturi."/>
    <x v="9"/>
    <d v="2012-11-14T00:00:00"/>
    <x v="80"/>
    <n v="537422917"/>
    <n v="829747654"/>
    <x v="2"/>
    <s v="['Adventure', 'Drama', 'Fantasy', 'Romance']"/>
    <s v="1 hr 55 min"/>
    <x v="2"/>
    <s v="55"/>
    <x v="53"/>
    <x v="0"/>
  </r>
  <r>
    <s v="Spider-Man (2002)"/>
    <s v="When bitten by a genetically modified spider, a nerdy, shy, and awkward high school student gains spider-like abilities that he eventually must use to fight evil as a superhero after tragedy befalls his family."/>
    <x v="4"/>
    <d v="2002-05-03T00:00:00"/>
    <x v="81"/>
    <n v="418002176"/>
    <n v="825025036"/>
    <x v="2"/>
    <s v="['Action', 'Adventure', 'Sci-Fi']"/>
    <s v="2 hr 1 min"/>
    <x v="0"/>
    <s v=" 1"/>
    <x v="54"/>
    <x v="0"/>
  </r>
  <r>
    <s v="Wonder Woman (2017)"/>
    <s v="When a pilot crashes and tells of conflict in the outside world, Diana, an Amazonian warrior in training, leaves home to fight a war, discovering her full powers and true destiny."/>
    <x v="5"/>
    <d v="2017-05-30T00:00:00"/>
    <x v="82"/>
    <n v="410009114"/>
    <n v="822824522"/>
    <x v="2"/>
    <s v="['Action', 'Adventure', 'Fantasy', 'Sci-Fi', 'War']"/>
    <s v="2 hr 21 min"/>
    <x v="0"/>
    <s v="21"/>
    <x v="11"/>
    <x v="0"/>
  </r>
  <r>
    <s v="Independence Day (1996)"/>
    <s v="The aliens are coming and their goal is to invade and destroy Earth. Fighting superior technology, mankind's best weapon is the will to survive."/>
    <x v="0"/>
    <d v="1996-07-03T00:00:00"/>
    <x v="83"/>
    <n v="511231623"/>
    <n v="817400891"/>
    <x v="2"/>
    <s v="['Action', 'Adventure', 'Sci-Fi']"/>
    <s v="2 hr 25 min"/>
    <x v="0"/>
    <s v="25"/>
    <x v="55"/>
    <x v="0"/>
  </r>
  <r>
    <s v="Fantastic Beasts and Where to Find Them (2016)"/>
    <s v="The adventures of writer Newt Scamander in New York's secret community of witches and wizards seventy years before Harry Potter reads his book in school."/>
    <x v="5"/>
    <d v="2016-11-16T00:00:00"/>
    <x v="84"/>
    <n v="580006426"/>
    <n v="814044001"/>
    <x v="2"/>
    <s v="['Adventure', 'Family', 'Fantasy']"/>
    <s v="2 hr 12 min"/>
    <x v="0"/>
    <s v="12"/>
    <x v="56"/>
    <x v="0"/>
  </r>
  <r>
    <s v="Shrek the Third (2007)"/>
    <s v="Reluctantly designated as the heir to the land of Far, Far Away, Shrek hatches a plan to install the rebellious Artie as the new king while Princess Fiona tries to fend off a coup d'Ã©tat by the jilted Prince Charming."/>
    <x v="7"/>
    <d v="2007-05-17T00:00:00"/>
    <x v="85"/>
    <n v="490647436"/>
    <n v="813367380"/>
    <x v="2"/>
    <s v="['Adventure', 'Animation', 'Comedy', 'Family', 'Fantasy', 'Romance']"/>
    <s v="1 hr 33 min"/>
    <x v="2"/>
    <s v="33"/>
    <x v="44"/>
    <x v="2"/>
  </r>
  <r>
    <s v="Coco (2017)"/>
    <s v="Aspiring musician Miguel, confronted with his family's ancestral ban on music, enters the Land of the Dead to find his great-great-grandfather, a legendary singer."/>
    <x v="1"/>
    <s v="NA"/>
    <x v="86"/>
    <n v="597357873"/>
    <n v="807817888"/>
    <x v="2"/>
    <s v="['Adventure', 'Animation', 'Comedy', 'Family', 'Fantasy', 'Music', 'Mystery']"/>
    <s v="1 hr 45 min"/>
    <x v="2"/>
    <s v="45"/>
    <x v="57"/>
    <x v="1"/>
  </r>
  <r>
    <s v="Jumanji: The Next Level (2019)"/>
    <s v="In Jumanji: The Next Level, the gang is back but the game has changed. As they return to rescue one of their own, the players will have to brave parts unknown from arid deserts to snowy mountains, to escape the world's most dangerous game."/>
    <x v="4"/>
    <d v="2019-12-04T00:00:00"/>
    <x v="87"/>
    <n v="479744747"/>
    <n v="800059707"/>
    <x v="2"/>
    <s v="['Action', 'Adventure', 'Comedy', 'Fantasy']"/>
    <s v="2 hr 3 min"/>
    <x v="0"/>
    <s v=" 3"/>
    <x v="22"/>
    <x v="0"/>
  </r>
  <r>
    <s v="Harry Potter and the Prisoner of Azkaban (2004)"/>
    <s v="Harry Potter, Ron and Hermione return to Hogwarts School of Witchcraft and Wizardry for their third year of study, where they delve into the mystery surrounding an escaped prisoner who poses a dangerous threat to the young wizard."/>
    <x v="5"/>
    <d v="2004-05-31T00:00:00"/>
    <x v="88"/>
    <n v="547385621"/>
    <n v="797361618"/>
    <x v="2"/>
    <s v="['Adventure', 'Family', 'Fantasy', 'Mystery']"/>
    <s v="2 hr 22 min"/>
    <x v="0"/>
    <s v="22"/>
    <x v="58"/>
    <x v="2"/>
  </r>
  <r>
    <s v="Pirates of the Caribbean: Dead Men Tell No Tales (2017)"/>
    <s v="Captain Jack Sparrow is pursued by old rival Captain Salazar and a crew of deadly ghosts who have escaped from the Devil's Triangle. They're determined to kill every pirate at sea...notably Jack."/>
    <x v="1"/>
    <d v="2017-05-24T00:00:00"/>
    <x v="89"/>
    <n v="622322566"/>
    <n v="794881442"/>
    <x v="2"/>
    <s v="['Action', 'Adventure', 'Fantasy']"/>
    <s v="2 hr 9 min"/>
    <x v="0"/>
    <s v=" 9"/>
    <x v="17"/>
    <x v="0"/>
  </r>
  <r>
    <s v="E.T. the Extra-Terrestrial (1982)"/>
    <s v="A troubled child summons the courage to help a friendly alien escape Earth and return to his home world."/>
    <x v="3"/>
    <d v="1982-06-11T00:00:00"/>
    <x v="90"/>
    <n v="304203888"/>
    <n v="792910554"/>
    <x v="2"/>
    <s v="['Adventure', 'Family', 'Sci-Fi']"/>
    <s v="1 hr 55 min"/>
    <x v="2"/>
    <s v="55"/>
    <x v="53"/>
    <x v="2"/>
  </r>
  <r>
    <s v="Mission: Impossible - Fallout (2018)"/>
    <s v="Ethan Hunt and his IMF team, along with some familiar allies, race against time after a mission gone wrong."/>
    <x v="2"/>
    <d v="2018-07-25T00:00:00"/>
    <x v="91"/>
    <n v="571498294"/>
    <n v="791657398"/>
    <x v="2"/>
    <s v="['Action', 'Adventure', 'Thriller']"/>
    <s v="2 hr 27 min"/>
    <x v="0"/>
    <s v="27"/>
    <x v="20"/>
    <x v="0"/>
  </r>
  <r>
    <s v="2012 (2009)"/>
    <s v="A frustrated writer struggles to keep his family alive when a series of global catastrophes threatens to annihilate mankind."/>
    <x v="4"/>
    <d v="2009-11-11T00:00:00"/>
    <x v="92"/>
    <n v="625105659"/>
    <n v="791217826"/>
    <x v="2"/>
    <s v="['Action', 'Adventure', 'Sci-Fi']"/>
    <s v="2 hr 38 min"/>
    <x v="0"/>
    <s v="38"/>
    <x v="59"/>
    <x v="0"/>
  </r>
  <r>
    <s v="Indiana Jones and the Kingdom of the Crystal Skull (2008)"/>
    <s v="In 1957, archaeologist and adventurer Dr. Henry &quot;Indiana&quot; Jones, Jr. is called back into action and becomes entangled in a Soviet plot to uncover the secret behind mysterious artifacts known as the Crystal Skulls."/>
    <x v="2"/>
    <d v="2008-05-21T00:00:00"/>
    <x v="93"/>
    <n v="473552823"/>
    <n v="790653942"/>
    <x v="2"/>
    <s v="['Action', 'Adventure']"/>
    <s v="2 hr 2 min"/>
    <x v="0"/>
    <s v=" 2"/>
    <x v="26"/>
    <x v="0"/>
  </r>
  <r>
    <s v="Spider-Man 2 (2004)"/>
    <s v="Peter Parker is beset with troubles in his failing personal life as he battles a brilliant scientist named Doctor Otto Octavius."/>
    <x v="4"/>
    <d v="2004-06-30T00:00:00"/>
    <x v="94"/>
    <n v="415390628"/>
    <n v="788976453"/>
    <x v="2"/>
    <s v="['Action', 'Adventure', 'Sci-Fi']"/>
    <s v="2 hr 7 min"/>
    <x v="0"/>
    <s v=" 7"/>
    <x v="32"/>
    <x v="0"/>
  </r>
  <r>
    <s v="Fast &amp; Furious 6 (2013)"/>
    <s v="Hobbs has Dominic and Brian reassemble their crew to take down a team of mercenaries: Dominic unexpectedly gets sidetracked with facing his presumed deceased girlfriend, Letty."/>
    <x v="3"/>
    <d v="2013-05-17T00:00:00"/>
    <x v="95"/>
    <n v="550001118"/>
    <n v="788680968"/>
    <x v="2"/>
    <s v="['Action', 'Crime', 'Thriller']"/>
    <s v="2 hr 10 min"/>
    <x v="0"/>
    <s v="10"/>
    <x v="13"/>
    <x v="0"/>
  </r>
  <r>
    <s v="Deadpool 2 (2018)"/>
    <s v="Foul-mouthed mutant mercenary Wade Wilson (a.k.a. Deadpool) assembles a team of fellow mutant rogues to protect a young boy with supernatural abilities from the brutal, time-traveling cyborg Cable."/>
    <x v="0"/>
    <d v="2018-05-16T00:00:00"/>
    <x v="96"/>
    <n v="461304874"/>
    <n v="785896609"/>
    <x v="2"/>
    <s v="['Action', 'Adventure', 'Comedy', 'Sci-Fi']"/>
    <s v="1 hr 59 min"/>
    <x v="2"/>
    <s v="59"/>
    <x v="39"/>
    <x v="3"/>
  </r>
  <r>
    <s v="Deadpool (2016)"/>
    <s v="A wisecracking mercenary gets experimented on and becomes immortal but ugly, and sets out to track down the man who ruined his looks."/>
    <x v="0"/>
    <d v="2016-02-09T00:00:00"/>
    <x v="97"/>
    <n v="419766082"/>
    <n v="782836791"/>
    <x v="2"/>
    <s v="['Action', 'Adventure', 'Comedy', 'Sci-Fi']"/>
    <s v="1 hr 48 min"/>
    <x v="2"/>
    <s v="48"/>
    <x v="34"/>
    <x v="3"/>
  </r>
  <r>
    <s v="Star Wars: Episode IV - A New Hope (1977)"/>
    <s v="Luke Skywalker joins forces with a Jedi Knight, a cocky pilot, a Wookiee and two droids to save the galaxy from the Empire's world-destroying battle station, while also attempting to rescue Princess Leia from the mysterious Darth Vader."/>
    <x v="0"/>
    <d v="1977-05-25T00:00:00"/>
    <x v="98"/>
    <n v="195751992"/>
    <n v="775398007"/>
    <x v="2"/>
    <s v="['Action', 'Adventure', 'Fantasy', 'Sci-Fi']"/>
    <s v="2 hr 1 min"/>
    <x v="0"/>
    <s v=" 1"/>
    <x v="54"/>
    <x v="2"/>
  </r>
  <r>
    <s v="No Time to Die (2021)"/>
    <s v="James Bond has left active service. His peace is short-lived when Felix Leiter, an old friend from the CIA, turns up asking for help, leading Bond onto the trail of a mysterious villain armed with dangerous new technology."/>
    <x v="10"/>
    <s v="NA"/>
    <x v="99"/>
    <n v="613262000"/>
    <n v="774034007"/>
    <x v="2"/>
    <s v="['Action', 'Adventure', 'Thriller']"/>
    <s v="2 hr 43 min"/>
    <x v="0"/>
    <s v="43"/>
    <x v="60"/>
    <x v="1"/>
  </r>
  <r>
    <s v="Guardians of the Galaxy (2014)"/>
    <s v="A group of intergalactic criminals must pull together to stop a fanatical warrior with plans to purge the universe."/>
    <x v="1"/>
    <d v="2014-07-30T00:00:00"/>
    <x v="100"/>
    <n v="439631547"/>
    <n v="773350147"/>
    <x v="2"/>
    <s v="['Action', 'Adventure', 'Comedy', 'Sci-Fi']"/>
    <s v="2 hr 1 min"/>
    <x v="0"/>
    <s v=" 1"/>
    <x v="54"/>
    <x v="0"/>
  </r>
  <r>
    <s v="The Da Vinci Code (2006)"/>
    <s v="A murder inside the Louvre, and clues in Da Vinci paintings, lead to the discovery of a religious mystery protected by a secret society for two thousand years, which could shake the foundations of Christianity."/>
    <x v="4"/>
    <d v="2006-05-17T00:00:00"/>
    <x v="101"/>
    <n v="542470807"/>
    <n v="760006945"/>
    <x v="2"/>
    <s v="['Mystery', 'Thriller']"/>
    <s v="2 hr 29 min"/>
    <x v="0"/>
    <s v="29"/>
    <x v="4"/>
    <x v="0"/>
  </r>
  <r>
    <s v="Fast &amp; Furious Presents: Hobbs &amp; Shaw (2019)"/>
    <s v="Lawman Luke Hobbs (Dwayne &quot;The Rock&quot; Johnson) and outcast Deckard Shaw (Jason Statham) form an unlikely alliance when a cyber-genetically enhanced villain threatens the future of humanity."/>
    <x v="3"/>
    <d v="2019-07-01T00:00:00"/>
    <x v="102"/>
    <n v="585100000"/>
    <n v="759056935"/>
    <x v="2"/>
    <s v="['Action', 'Adventure', 'Thriller']"/>
    <s v="2 hr 17 min"/>
    <x v="0"/>
    <s v="17"/>
    <x v="9"/>
    <x v="1"/>
  </r>
  <r>
    <s v="Maleficent (2014)"/>
    <s v="A vengeful fairy is driven to curse an infant princess, only to discover that the child may be the one person who can restore peace to their troubled land."/>
    <x v="1"/>
    <d v="2014-05-28T00:00:00"/>
    <x v="103"/>
    <n v="517001401"/>
    <n v="758411779"/>
    <x v="2"/>
    <s v="['Adventure', 'Family', 'Fantasy', 'Romance']"/>
    <s v="1 hr 37 min"/>
    <x v="2"/>
    <s v="37"/>
    <x v="33"/>
    <x v="2"/>
  </r>
  <r>
    <s v="The Amazing Spider-Man (2012)"/>
    <s v="After Peter Parker is bitten by a genetically altered spider, he gains newfound, spider-like powers and ventures out to save the city from the machinations of a mysterious reptilian foe."/>
    <x v="4"/>
    <d v="2012-06-28T00:00:00"/>
    <x v="104"/>
    <n v="495900000"/>
    <n v="757930663"/>
    <x v="2"/>
    <s v="['Action', 'Adventure', 'Sci-Fi']"/>
    <s v="2 hr 16 min"/>
    <x v="0"/>
    <s v="16"/>
    <x v="18"/>
    <x v="0"/>
  </r>
  <r>
    <s v="The Hunger Games: Mockingjay - Part 1 (2014)"/>
    <s v="Katniss Everdeen is in District 13 after she shatters the games forever. Under the leadership of President Coin and the advice of her trusted friends, Katniss spreads her wings as she fights to save Peeta and a nation moved by her courage."/>
    <x v="9"/>
    <d v="2014-11-19T00:00:00"/>
    <x v="105"/>
    <n v="418220826"/>
    <n v="755356711"/>
    <x v="2"/>
    <s v="['Action', 'Adventure', 'Sci-Fi', 'Thriller']"/>
    <s v="2 hr 3 min"/>
    <x v="0"/>
    <s v=" 3"/>
    <x v="22"/>
    <x v="0"/>
  </r>
  <r>
    <s v="Shrek Forever After (2010)"/>
    <s v="Rumpelstiltskin tricks a mid-life crisis burdened Shrek into allowing himself to be erased from existence and cast in a dark alternate timeline where Rumpelstiltskin rules supreme."/>
    <x v="7"/>
    <d v="2010-05-20T00:00:00"/>
    <x v="106"/>
    <n v="513864080"/>
    <n v="752600867"/>
    <x v="2"/>
    <s v="['Adventure', 'Animation', 'Comedy', 'Family', 'Fantasy', 'Romance']"/>
    <s v="1 hr 33 min"/>
    <x v="2"/>
    <s v="33"/>
    <x v="44"/>
    <x v="2"/>
  </r>
  <r>
    <s v="Madagascar 3: Europe's Most Wanted (2012)"/>
    <s v="The Madagascar animals join a struggling European circus to get back to New York, but find themselves being pursued by a psychotic animal control officer."/>
    <x v="7"/>
    <d v="2012-06-06T00:00:00"/>
    <x v="107"/>
    <n v="530529792"/>
    <n v="746921274"/>
    <x v="2"/>
    <s v="['Adventure', 'Animation', 'Comedy', 'Family']"/>
    <s v="1 hr 35 min"/>
    <x v="2"/>
    <s v="35"/>
    <x v="51"/>
    <x v="2"/>
  </r>
  <r>
    <s v="Suicide Squad (2016)"/>
    <s v="A secret government agency recruits some of the most dangerous incarcerated super-villains to form a defensive task force. Their first mission: save the world from the apocalypse."/>
    <x v="5"/>
    <d v="2016-08-03T00:00:00"/>
    <x v="108"/>
    <n v="421746840"/>
    <n v="746846894"/>
    <x v="2"/>
    <s v="['Action', 'Adventure', 'Fantasy', 'Sci-Fi']"/>
    <s v="2 hr 3 min"/>
    <x v="0"/>
    <s v=" 3"/>
    <x v="22"/>
    <x v="0"/>
  </r>
  <r>
    <s v="X-Men: Days of Future Past (2014)"/>
    <s v="The X-Men send Wolverine to the past in a desperate effort to change history and prevent an event that results in doom for both humans and mutants."/>
    <x v="0"/>
    <d v="2014-05-21T00:00:00"/>
    <x v="109"/>
    <n v="512124166"/>
    <n v="746045700"/>
    <x v="2"/>
    <s v="['Action', 'Adventure', 'Sci-Fi', 'Thriller']"/>
    <s v="2 hr 12 min"/>
    <x v="0"/>
    <s v="12"/>
    <x v="56"/>
    <x v="0"/>
  </r>
  <r>
    <s v="The Chronicles of Narnia: The Lion, the Witch and the Wardrobe (2005)"/>
    <s v="Four kids travel through a wardrobe to the land of Narnia and learn of their destiny to free it with the guidance of a mystical lion."/>
    <x v="1"/>
    <d v="2005-12-07T00:00:00"/>
    <x v="110"/>
    <n v="453302158"/>
    <n v="745013115"/>
    <x v="2"/>
    <s v="['Adventure', 'Family', 'Fantasy']"/>
    <s v="2 hr 23 min"/>
    <x v="0"/>
    <s v="23"/>
    <x v="8"/>
    <x v="2"/>
  </r>
  <r>
    <s v="Monsters University (2013)"/>
    <s v="A look at the relationship between Mike Wazowski (Billy Crystal) and James P. &quot;Sully&quot; Sullivan (John Goodman) during their days at Monsters University, when they weren't necessarily the best of friends."/>
    <x v="1"/>
    <s v="NA"/>
    <x v="111"/>
    <n v="475066881"/>
    <n v="743559645"/>
    <x v="2"/>
    <s v="['Adventure', 'Animation', 'Comedy', 'Family', 'Fantasy']"/>
    <s v="1 hr 44 min"/>
    <x v="2"/>
    <s v="44"/>
    <x v="61"/>
    <x v="1"/>
  </r>
  <r>
    <s v="The Matrix Reloaded (2003)"/>
    <s v="Freedom fighters Neo, Trinity and Morpheus continue to lead the revolt against the Machine Army, unleashing their arsenal of extraordinary skills and weaponry against the systematic forces of repression and exploitation."/>
    <x v="5"/>
    <d v="2003-05-15T00:00:00"/>
    <x v="112"/>
    <n v="460271476"/>
    <n v="741847937"/>
    <x v="2"/>
    <s v="['Action', 'Sci-Fi']"/>
    <s v="2 hr 18 min"/>
    <x v="0"/>
    <s v="18"/>
    <x v="3"/>
    <x v="3"/>
  </r>
  <r>
    <s v="Up (2009)"/>
    <s v="78-year-old Carl Fredricksen travels to Paradise Falls in his house equipped with balloons, inadvertently taking a young stowaway."/>
    <x v="1"/>
    <d v="2009-05-28T00:00:00"/>
    <x v="113"/>
    <n v="442094938"/>
    <n v="735099102"/>
    <x v="2"/>
    <s v="['Adventure', 'Animation', 'Comedy', 'Drama', 'Family']"/>
    <s v="1 hr 36 min"/>
    <x v="2"/>
    <s v="36"/>
    <x v="62"/>
    <x v="2"/>
  </r>
  <r>
    <s v="F9: The Fast Saga (2021)"/>
    <s v="Dom and the crew must take on an international terrorist who turns out to be Dom and Mia's estranged brother."/>
    <x v="3"/>
    <s v="NA"/>
    <x v="114"/>
    <n v="553223556"/>
    <n v="726229501"/>
    <x v="2"/>
    <s v="['Action', 'Crime', 'Thriller']"/>
    <s v="2 hr 23 min"/>
    <x v="0"/>
    <s v="23"/>
    <x v="8"/>
    <x v="1"/>
  </r>
  <r>
    <s v="Gravity (2013)"/>
    <s v="Two astronauts work together to survive after an accident leaves them stranded in space."/>
    <x v="5"/>
    <d v="2013-10-03T00:00:00"/>
    <x v="115"/>
    <n v="449100000"/>
    <n v="723192705"/>
    <x v="2"/>
    <s v="['Action', 'Drama', 'Sci-Fi', 'Thriller']"/>
    <s v="1 hr 31 min"/>
    <x v="2"/>
    <s v="31"/>
    <x v="19"/>
    <x v="0"/>
  </r>
  <r>
    <s v="Captain America: The Winter Soldier (2014)"/>
    <s v="As Steve Rogers struggles to embrace his role in the modern world, he teams up with a fellow Avenger and S.H.I.E.L.D agent, Black Widow, to battle a new threat from history: an assassin known as the Winter Soldier."/>
    <x v="1"/>
    <d v="2014-03-26T00:00:00"/>
    <x v="116"/>
    <n v="454654931"/>
    <n v="714421503"/>
    <x v="2"/>
    <s v="['Action', 'Adventure', 'Sci-Fi', 'Thriller']"/>
    <s v="2 hr 16 min"/>
    <x v="0"/>
    <s v="16"/>
    <x v="18"/>
    <x v="0"/>
  </r>
  <r>
    <s v="The Twilight Saga: Breaking Dawn - Part 1 (2011)"/>
    <s v="The Quileutes close in on expecting parents Edward and Bella, whose unborn child poses a threat to the Wolf Pack and the towns people of Forks."/>
    <x v="11"/>
    <d v="2011-11-16T00:00:00"/>
    <x v="117"/>
    <n v="430918723"/>
    <n v="712205856"/>
    <x v="2"/>
    <s v="['Adventure', 'Drama', 'Fantasy', 'Romance', 'Thriller']"/>
    <s v="1 hr 57 min"/>
    <x v="2"/>
    <s v="57"/>
    <x v="63"/>
    <x v="0"/>
  </r>
  <r>
    <s v="The Twilight Saga: New Moon (2009)"/>
    <s v="Edward leaves Bella after an attack that nearly claimed her life, and, in her depression, she falls into yet another difficult relationship - this time with her close friend, Jacob Black."/>
    <x v="11"/>
    <d v="2009-11-18T00:00:00"/>
    <x v="118"/>
    <n v="413209228"/>
    <n v="711025481"/>
    <x v="2"/>
    <s v="['Adventure', 'Drama', 'Fantasy', 'Romance']"/>
    <s v="2 hr 10 min"/>
    <x v="0"/>
    <s v="10"/>
    <x v="13"/>
    <x v="0"/>
  </r>
  <r>
    <s v="Dawn of the Planet of the Apes (2014)"/>
    <s v="A growing nation of genetically evolved apes led by Caesar is threatened by a band of human survivors of the devastating virus unleashed a decade earlier."/>
    <x v="0"/>
    <d v="2014-07-09T00:00:00"/>
    <x v="119"/>
    <n v="502098977"/>
    <n v="710644566"/>
    <x v="2"/>
    <s v="['Action', 'Adventure', 'Drama', 'Sci-Fi', 'Thriller']"/>
    <s v="2 hr 10 min"/>
    <x v="0"/>
    <s v="10"/>
    <x v="13"/>
    <x v="0"/>
  </r>
  <r>
    <s v="Transformers (2007)"/>
    <s v="An ancient struggle between two Cybertronian races, the heroic Autobots and the evil Decepticons, comes to Earth, with a clue to the ultimate power held by a teenager."/>
    <x v="7"/>
    <d v="2007-06-28T00:00:00"/>
    <x v="120"/>
    <n v="390463587"/>
    <n v="709709780"/>
    <x v="2"/>
    <s v="['Action', 'Adventure', 'Sci-Fi']"/>
    <s v="2 hr 24 min"/>
    <x v="0"/>
    <s v="24"/>
    <x v="40"/>
    <x v="0"/>
  </r>
  <r>
    <s v="The Amazing Spider-Man 2 (2014)"/>
    <s v="When New York is put under siege by Oscorp, it is up to Spider-Man to save the city he swore to protect as well as his loved ones."/>
    <x v="4"/>
    <s v="NA"/>
    <x v="121"/>
    <n v="506128390"/>
    <n v="708982323"/>
    <x v="2"/>
    <s v="['Action', 'Adventure', 'Sci-Fi']"/>
    <s v="2 hr 22 min"/>
    <x v="0"/>
    <s v="22"/>
    <x v="58"/>
    <x v="1"/>
  </r>
  <r>
    <s v="It (2017)"/>
    <s v="In the summer of 1989, a group of bullied kids band together to destroy a shape-shifting monster, which disguises itself as a clown and preys on the children of Derry, their small Maine town."/>
    <x v="5"/>
    <d v="2017-09-06T00:00:00"/>
    <x v="122"/>
    <n v="372967570"/>
    <n v="701796444"/>
    <x v="2"/>
    <s v="['Horror']"/>
    <s v="2 hr 15 min"/>
    <x v="0"/>
    <s v="15"/>
    <x v="64"/>
    <x v="3"/>
  </r>
  <r>
    <s v="Interstellar (2014)"/>
    <s v="A team of explorers travel through a wormhole in space in an attempt to ensure humanity's survival."/>
    <x v="2"/>
    <d v="2014-11-05T00:00:00"/>
    <x v="123"/>
    <n v="513709189"/>
    <n v="701729206"/>
    <x v="2"/>
    <s v="['Adventure', 'Drama', 'Sci-Fi']"/>
    <s v="2 hr 49 min"/>
    <x v="0"/>
    <s v="49"/>
    <x v="35"/>
    <x v="0"/>
  </r>
  <r>
    <s v="The Twilight Saga: Eclipse (2010)"/>
    <s v="As a string of mysterious killings grips Seattle, Bella, whose high school graduation is fast approaching, is forced to choose between her love for vampire Edward and her friendship with werewolf Jacob."/>
    <x v="11"/>
    <d v="2010-06-30T00:00:00"/>
    <x v="124"/>
    <n v="397959596"/>
    <n v="698491347"/>
    <x v="2"/>
    <s v="['Action', 'Adventure', 'Drama', 'Fantasy', 'Romance', 'Thriller']"/>
    <s v="2 hr 4 min"/>
    <x v="0"/>
    <s v=" 4"/>
    <x v="5"/>
    <x v="0"/>
  </r>
  <r>
    <s v="Mission: Impossible - Ghost Protocol (2011)"/>
    <s v="The IMF is shut down when it's implicated in the bombing of the Kremlin, causing Ethan Hunt and his new team to go rogue to clear their organization's name."/>
    <x v="2"/>
    <d v="2011-12-14T00:00:00"/>
    <x v="125"/>
    <n v="485315477"/>
    <n v="694713380"/>
    <x v="2"/>
    <s v="['Action', 'Adventure', 'Thriller']"/>
    <s v="2 hr 12 min"/>
    <x v="0"/>
    <s v="12"/>
    <x v="56"/>
    <x v="0"/>
  </r>
  <r>
    <s v="The Hunger Games (2012)"/>
    <s v="Katniss Everdeen voluntarily takes her younger sister's place in the Hunger Games: a televised competition in which two teenagers from each of the twelve Districts of Panem are chosen at random to fight to the death."/>
    <x v="9"/>
    <d v="2012-03-08T00:00:00"/>
    <x v="126"/>
    <n v="286384032"/>
    <n v="694394724"/>
    <x v="2"/>
    <s v="['Action', 'Adventure', 'Sci-Fi', 'Thriller']"/>
    <s v="2 hr 22 min"/>
    <x v="0"/>
    <s v="22"/>
    <x v="58"/>
    <x v="0"/>
  </r>
  <r>
    <s v="Mission: Impossible - Rogue Nation (2015)"/>
    <s v="Ethan and his team take on their most impossible mission yet when they have to eradicate an international rogue organization as highly skilled as they are and committed to destroying the IMF."/>
    <x v="2"/>
    <d v="2015-07-24T00:00:00"/>
    <x v="127"/>
    <n v="487674259"/>
    <n v="682716636"/>
    <x v="2"/>
    <s v="['Action', 'Adventure', 'Thriller']"/>
    <s v="2 hr 11 min"/>
    <x v="0"/>
    <s v="11"/>
    <x v="65"/>
    <x v="0"/>
  </r>
  <r>
    <s v="Forrest Gump (1994)"/>
    <s v="The presidencies of Kennedy and Johnson, the Vietnam War, the Watergate scandal and other historical events unfold from the perspective of an Alabama man with an IQ of 75, whose only desire is to be reunited with his childhood sweetheart."/>
    <x v="2"/>
    <d v="1994-07-06T00:00:00"/>
    <x v="128"/>
    <n v="347770863"/>
    <n v="678226133"/>
    <x v="2"/>
    <s v="['Drama', 'Romance']"/>
    <s v="2 hr 22 min"/>
    <x v="0"/>
    <s v="22"/>
    <x v="58"/>
    <x v="0"/>
  </r>
  <r>
    <s v="Doctor Strange (2016)"/>
    <s v="While on a journey of physical and spiritual healing, a brilliant neurosurgeon is drawn into the world of the mystic arts."/>
    <x v="1"/>
    <d v="2016-10-25T00:00:00"/>
    <x v="129"/>
    <n v="445154156"/>
    <n v="677796076"/>
    <x v="2"/>
    <s v="['Action', 'Adventure', 'Fantasy', 'Sci-Fi']"/>
    <s v="1 hr 55 min"/>
    <x v="2"/>
    <s v="55"/>
    <x v="53"/>
    <x v="0"/>
  </r>
  <r>
    <s v="The Sixth Sense (1999)"/>
    <s v="A frightened, withdrawn Philadelphia boy who communicates with spirits seeks the help of a disheartened child psychologist."/>
    <x v="1"/>
    <d v="1999-08-06T00:00:00"/>
    <x v="130"/>
    <n v="379300140"/>
    <n v="672806432"/>
    <x v="2"/>
    <s v="['Drama', 'Mystery', 'Thriller']"/>
    <s v="1 hr 47 min"/>
    <x v="2"/>
    <s v="47"/>
    <x v="66"/>
    <x v="0"/>
  </r>
  <r>
    <s v="Man of Steel (2013)"/>
    <s v="An alien child is evacuated from his dying world and sent to Earth to live among humans. His peace is threatened, when other survivors of his home planet invade Earth."/>
    <x v="5"/>
    <d v="2013-06-12T00:00:00"/>
    <x v="131"/>
    <n v="377000000"/>
    <n v="668045518"/>
    <x v="2"/>
    <s v="['Action', 'Adventure', 'Sci-Fi']"/>
    <s v="2 hr 23 min"/>
    <x v="0"/>
    <s v="23"/>
    <x v="8"/>
    <x v="0"/>
  </r>
  <r>
    <s v="Ice Age: The Meltdown (2006)"/>
    <s v="Manny, Sid, and Diego discover that the ice age is coming to an end, and join everybody for a journey to higher ground. On the trip, they discover that Manny, in fact, is not the last of the woolly mammoths."/>
    <x v="0"/>
    <d v="2006-03-29T00:00:00"/>
    <x v="132"/>
    <n v="471763885"/>
    <n v="667094506"/>
    <x v="2"/>
    <s v="['Adventure', 'Animation', 'Comedy', 'Family']"/>
    <s v="1 hr 31 min"/>
    <x v="2"/>
    <s v="31"/>
    <x v="19"/>
    <x v="2"/>
  </r>
  <r>
    <s v="Kung Fu Panda 2 (2011)"/>
    <s v="Po and his friends fight to stop a peacock villain from conquering China with a deadly new weapon, but first the Dragon Warrior must come to terms with his past."/>
    <x v="7"/>
    <d v="2011-05-26T00:00:00"/>
    <x v="133"/>
    <n v="500443218"/>
    <n v="665692281"/>
    <x v="2"/>
    <s v="['Action', 'Adventure', 'Animation', 'Comedy', 'Family', 'Fantasy']"/>
    <s v="1 hr 30 min"/>
    <x v="2"/>
    <s v="30"/>
    <x v="67"/>
    <x v="2"/>
  </r>
  <r>
    <s v="The Hunger Games: Mockingjay - Part 2 (2015)"/>
    <s v="Katniss and a team of rebels from District 13 prepare for the final battle that will decide the fate of Panem."/>
    <x v="9"/>
    <d v="2015-11-18T00:00:00"/>
    <x v="134"/>
    <n v="376620235"/>
    <n v="658344137"/>
    <x v="2"/>
    <s v="['Action', 'Adventure', 'Sci-Fi', 'Thriller']"/>
    <s v="2 hr 17 min"/>
    <x v="0"/>
    <s v="17"/>
    <x v="9"/>
    <x v="0"/>
  </r>
  <r>
    <s v="Justice League (2017)"/>
    <s v="Fueled by his restored faith in humanity and inspired by Superman's selfless act, Bruce Wayne enlists the help of his new-found ally, Diana Prince, to face an even greater enemy."/>
    <x v="5"/>
    <s v="NA"/>
    <x v="135"/>
    <n v="428902692"/>
    <n v="657926987"/>
    <x v="2"/>
    <s v="['Action', 'Adventure', 'Fantasy', 'Sci-Fi']"/>
    <s v="2 hr"/>
    <x v="0"/>
    <n v="0"/>
    <x v="68"/>
    <x v="1"/>
  </r>
  <r>
    <s v="Big Hero 6 (2014)"/>
    <s v="A special bond develops between plus-sized inflatable robot Baymax and prodigy Hiro Hamada, who together team up with a group of friends to form a band of high-tech heroes."/>
    <x v="1"/>
    <d v="2014-10-25T00:00:00"/>
    <x v="136"/>
    <n v="435341858"/>
    <n v="657869686"/>
    <x v="2"/>
    <s v="['Action', 'Adventure', 'Animation', 'Comedy', 'Family', 'Sci-Fi']"/>
    <s v="1 hr 42 min"/>
    <x v="2"/>
    <s v="42"/>
    <x v="16"/>
    <x v="2"/>
  </r>
  <r>
    <s v="Fantastic Beasts: The Crimes of Grindelwald (2018)"/>
    <s v="The second installment of the &quot;Fantastic Beasts&quot; series featuring the adventures of Magizoologist Newt Scamander."/>
    <x v="5"/>
    <d v="2018-10-12T00:00:00"/>
    <x v="137"/>
    <n v="495300000"/>
    <n v="654855901"/>
    <x v="2"/>
    <s v="['Adventure', 'Family', 'Fantasy']"/>
    <s v="2 hr 14 min"/>
    <x v="0"/>
    <s v="14"/>
    <x v="12"/>
    <x v="0"/>
  </r>
  <r>
    <s v="Pirates of the Caribbean: The Curse of the Black Pearl (2003)"/>
    <s v="Blacksmith Will Turner teams up with eccentric pirate &quot;Captain&quot; Jack Sparrow to save his love, the governor's daughter, from Jack's former pirate allies, who are now undead."/>
    <x v="1"/>
    <d v="2003-07-09T00:00:00"/>
    <x v="138"/>
    <n v="348850097"/>
    <n v="654264015"/>
    <x v="2"/>
    <s v="['Action', 'Adventure', 'Fantasy']"/>
    <s v="2 hr 23 min"/>
    <x v="0"/>
    <s v="23"/>
    <x v="8"/>
    <x v="0"/>
  </r>
  <r>
    <s v="Star Wars: Episode II - Attack of the Clones (2002)"/>
    <s v="Ten years after initially meeting, Anakin Skywalker shares a forbidden romance with PadmÃ© Amidala, while Obi-Wan Kenobi investigates an assassination attempt on the senator and discovers a secret clone army crafted for the Jedi."/>
    <x v="0"/>
    <d v="2002-05-16T00:00:00"/>
    <x v="139"/>
    <n v="343103230"/>
    <n v="653779970"/>
    <x v="2"/>
    <s v="['Action', 'Adventure', 'Fantasy', 'Sci-Fi']"/>
    <s v="2 hr 22 min"/>
    <x v="0"/>
    <s v="22"/>
    <x v="58"/>
    <x v="2"/>
  </r>
  <r>
    <s v="Thor: The Dark World (2013)"/>
    <s v="When the Dark Elves attempt to plunge the universe into darkness, Thor must embark on a perilous and personal journey that will reunite him with doctor Jane Foster."/>
    <x v="1"/>
    <d v="2013-10-30T00:00:00"/>
    <x v="140"/>
    <n v="438421000"/>
    <n v="644783140"/>
    <x v="2"/>
    <s v="['Action', 'Adventure', 'Fantasy']"/>
    <s v="1 hr 52 min"/>
    <x v="2"/>
    <s v="52"/>
    <x v="52"/>
    <x v="0"/>
  </r>
  <r>
    <s v="Moana (2016)"/>
    <s v="In Ancient Polynesia, when a terrible curse incurred by the Demigod Maui reaches Moana's island, she answers the Ocean's call to seek out the Demigod to set things right."/>
    <x v="1"/>
    <s v="NA"/>
    <x v="141"/>
    <n v="395379444"/>
    <n v="644136488"/>
    <x v="2"/>
    <s v="['Adventure', 'Animation', 'Comedy', 'Family', 'Fantasy', 'Musical']"/>
    <s v="1 hr 47 min"/>
    <x v="2"/>
    <s v="47"/>
    <x v="66"/>
    <x v="1"/>
  </r>
  <r>
    <s v="Sing (2016)"/>
    <s v="In a city of humanoid animals, a hustling theater impresario's attempt to save his theater with a singing competition becomes grander than he anticipates even as its finalists find that their lives will never be the same."/>
    <x v="3"/>
    <d v="2016-12-02T00:00:00"/>
    <x v="142"/>
    <n v="363759959"/>
    <n v="634208384"/>
    <x v="2"/>
    <s v="['Animation', 'Comedy', 'Family', 'Musical']"/>
    <s v="1 hr 48 min"/>
    <x v="2"/>
    <s v="48"/>
    <x v="34"/>
    <x v="2"/>
  </r>
  <r>
    <s v="Kung Fu Panda (2008)"/>
    <s v="To everyone's surprise, including his own, Po, an overweight, clumsy panda, is chosen as protector of the Valley of Peace. His suitability will soon be tested as the valley's arch-enemy is on his way."/>
    <x v="7"/>
    <d v="2008-06-05T00:00:00"/>
    <x v="143"/>
    <n v="416311606"/>
    <n v="631746197"/>
    <x v="2"/>
    <s v="['Action', 'Adventure', 'Animation', 'Comedy', 'Family', 'Fantasy']"/>
    <s v="1 hr 32 min"/>
    <x v="2"/>
    <s v="32"/>
    <x v="69"/>
    <x v="2"/>
  </r>
  <r>
    <s v="The Incredibles (2004)"/>
    <s v="A family of undercover superheroes, while trying to live the quiet suburban life, are forced into action to save the world."/>
    <x v="1"/>
    <d v="2004-11-05T00:00:00"/>
    <x v="144"/>
    <n v="370165961"/>
    <n v="631607053"/>
    <x v="2"/>
    <s v="['Action', 'Adventure', 'Animation', 'Family']"/>
    <s v="1 hr 55 min"/>
    <x v="2"/>
    <s v="55"/>
    <x v="53"/>
    <x v="1"/>
  </r>
  <r>
    <s v="The Martian (2015)"/>
    <s v="An astronaut becomes stranded on Mars after his team assume him dead, and must rely on his ingenuity to find a way to signal to Earth that he is alive and can survive until a potential rescue."/>
    <x v="0"/>
    <d v="2015-09-30T00:00:00"/>
    <x v="145"/>
    <n v="401728785"/>
    <n v="630162448"/>
    <x v="2"/>
    <s v="['Adventure', 'Drama', 'Sci-Fi']"/>
    <s v="2 hr 24 min"/>
    <x v="0"/>
    <s v="24"/>
    <x v="40"/>
    <x v="0"/>
  </r>
  <r>
    <s v="Hancock (2008)"/>
    <s v="Hancock is a superhero whose ill-considered behavior regularly causes damage in the millions. He changes when the person he saves helps him improve his public image."/>
    <x v="4"/>
    <d v="2008-07-02T00:00:00"/>
    <x v="146"/>
    <n v="401497154"/>
    <n v="629443428"/>
    <x v="2"/>
    <s v="['Action', 'Drama', 'Fantasy']"/>
    <s v="1 hr 32 min"/>
    <x v="2"/>
    <s v="32"/>
    <x v="69"/>
    <x v="0"/>
  </r>
  <r>
    <s v="Fast Five (2011)"/>
    <s v="Dominic Toretto and his crew of street racers plan a massive heist to buy their freedom while in the sights of a powerful Brazilian drug lord and a dangerous federal agent."/>
    <x v="3"/>
    <d v="2011-04-20T00:00:00"/>
    <x v="147"/>
    <n v="416300000"/>
    <n v="626137675"/>
    <x v="2"/>
    <s v="['Action', 'Crime', 'Thriller']"/>
    <s v="2 hr 10 min"/>
    <x v="0"/>
    <s v="10"/>
    <x v="13"/>
    <x v="0"/>
  </r>
  <r>
    <s v="Men in Black 3 (2012)"/>
    <s v="Agent J travels in time to M.I.B.'s early days in 1969 to stop an alien from assassinating his friend Agent K and changing history."/>
    <x v="4"/>
    <d v="2012-05-23T00:00:00"/>
    <x v="148"/>
    <n v="445005922"/>
    <n v="624026776"/>
    <x v="2"/>
    <s v="['Action', 'Adventure', 'Comedy', 'Sci-Fi']"/>
    <s v="1 hr 46 min"/>
    <x v="2"/>
    <s v="46"/>
    <x v="38"/>
    <x v="0"/>
  </r>
  <r>
    <s v="Iron Man 2 (2010)"/>
    <s v="With the world now aware of his identity as Iron Man, Tony Stark must contend with both his declining health and a vengeful mad man with ties to his father's legacy."/>
    <x v="2"/>
    <d v="2010-04-28T00:00:00"/>
    <x v="149"/>
    <n v="311500000"/>
    <n v="623933331"/>
    <x v="2"/>
    <s v="['Action', 'Adventure', 'Sci-Fi']"/>
    <s v="2 hr 4 min"/>
    <x v="0"/>
    <s v=" 4"/>
    <x v="5"/>
    <x v="0"/>
  </r>
  <r>
    <s v="Ratatouille (2007)"/>
    <s v="A rat who can cook makes an unusual alliance with a young kitchen worker at a famous Paris restaurant."/>
    <x v="1"/>
    <d v="2007-06-28T00:00:00"/>
    <x v="150"/>
    <n v="417280431"/>
    <n v="623726085"/>
    <x v="2"/>
    <s v="['Adventure', 'Animation', 'Comedy', 'Family', 'Fantasy']"/>
    <s v="1 hr 51 min"/>
    <x v="2"/>
    <s v="51"/>
    <x v="70"/>
    <x v="4"/>
  </r>
  <r>
    <s v="Ant-Man and the Wasp (2018)"/>
    <s v="As Scott Lang balances being both a superhero and a father, Hope van Dyne and Dr. Hank Pym present an urgent new mission that finds the Ant-Man fighting alongside The Wasp to uncover secrets from their past."/>
    <x v="1"/>
    <s v="NA"/>
    <x v="151"/>
    <n v="406025399"/>
    <n v="622674139"/>
    <x v="2"/>
    <s v="['Action', 'Adventure', 'Comedy', 'Sci-Fi']"/>
    <s v="1 hr 58 min"/>
    <x v="2"/>
    <s v="58"/>
    <x v="6"/>
    <x v="1"/>
  </r>
  <r>
    <s v="How to Train Your Dragon 2 (2014)"/>
    <s v="When Hiccup and Toothless discover an ice cave that is home to hundreds of new wild dragons and the mysterious Dragon Rider, the two friends find themselves at the center of a battle to protect the peace."/>
    <x v="0"/>
    <d v="2014-06-05T00:00:00"/>
    <x v="152"/>
    <n v="444534595"/>
    <n v="621537519"/>
    <x v="2"/>
    <s v="['Action', 'Adventure', 'Animation', 'Comedy', 'Family', 'Fantasy']"/>
    <s v="1 hr 42 min"/>
    <x v="2"/>
    <s v="42"/>
    <x v="16"/>
    <x v="2"/>
  </r>
  <r>
    <s v="Logan (2017)"/>
    <s v="In a future where mutants are nearly extinct, an elderly and weary Logan leads a quiet life. But when Laura, a mutant child pursued by scientists, comes to him for help, he must get her to safety."/>
    <x v="0"/>
    <d v="2017-03-01T00:00:00"/>
    <x v="153"/>
    <n v="392902882"/>
    <n v="619179950"/>
    <x v="2"/>
    <s v="['Action', 'Drama', 'Sci-Fi', 'Thriller']"/>
    <s v="2 hr 17 min"/>
    <x v="0"/>
    <s v="17"/>
    <x v="9"/>
    <x v="3"/>
  </r>
  <r>
    <s v="The Lost World: Jurassic Park (1997)"/>
    <s v="A research team is sent to the Jurassic Park Site B island to study the dinosaurs there, while an InGen team approaches with another agenda."/>
    <x v="3"/>
    <d v="1997-05-23T00:00:00"/>
    <x v="154"/>
    <n v="389552320"/>
    <n v="618638999"/>
    <x v="2"/>
    <s v="['Action', 'Adventure', 'Sci-Fi']"/>
    <s v="2 hr 9 min"/>
    <x v="0"/>
    <s v=" 9"/>
    <x v="17"/>
    <x v="0"/>
  </r>
  <r>
    <s v="Casino Royale (2006)"/>
    <s v="After earning 00 status and a licence to kill, secret agent James Bond sets out on his first mission as 007. Bond must defeat a private banker funding terrorists in a high-stakes game of poker at Casino Royale, Montenegro."/>
    <x v="4"/>
    <d v="2006-11-15T00:00:00"/>
    <x v="155"/>
    <n v="449056952"/>
    <n v="616502912"/>
    <x v="2"/>
    <s v="['Action', 'Adventure', 'Thriller']"/>
    <s v="2 hr 24 min"/>
    <x v="0"/>
    <s v="24"/>
    <x v="40"/>
    <x v="0"/>
  </r>
  <r>
    <s v="The Passion of the Christ (2004)"/>
    <s v="Depicts the final twelve hours in the life of Jesus of Nazareth, on the day of his crucifixion in Jerusalem."/>
    <x v="12"/>
    <d v="2004-02-25T00:00:00"/>
    <x v="156"/>
    <n v="241271576"/>
    <n v="612054506"/>
    <x v="2"/>
    <s v="['Drama']"/>
    <s v="2 hr 7 min"/>
    <x v="0"/>
    <s v=" 7"/>
    <x v="32"/>
    <x v="3"/>
  </r>
  <r>
    <s v="Mamma Mia! (2008)"/>
    <s v="The story of a bride-to-be trying to find her real father told using hit songs by the popular 1970s group ABBA."/>
    <x v="3"/>
    <d v="2008-06-27T00:00:00"/>
    <x v="157"/>
    <n v="467088155"/>
    <n v="611257819"/>
    <x v="2"/>
    <s v="['Comedy', 'Musical', 'Romance']"/>
    <s v="1 hr 48 min"/>
    <x v="2"/>
    <s v="48"/>
    <x v="34"/>
    <x v="0"/>
  </r>
  <r>
    <s v="Life of Pi (2012)"/>
    <s v="A young man who survives a disaster at sea is hurtled into an epic journey of adventure and discovery. While cast away, he forms an unexpected connection with another survivor: a fearsome Bengal tiger."/>
    <x v="0"/>
    <d v="2012-11-21T00:00:00"/>
    <x v="158"/>
    <n v="484029542"/>
    <n v="609016565"/>
    <x v="2"/>
    <s v="['Adventure', 'Drama', 'Fantasy']"/>
    <s v="2 hr 7 min"/>
    <x v="0"/>
    <s v=" 7"/>
    <x v="32"/>
    <x v="2"/>
  </r>
  <r>
    <s v="Transformers: The Last Knight (2017)"/>
    <s v="A deadly threat from Earth's history reappears and a hunt for a lost artifact takes place between Autobots and Decepticons, while Optimus Prime encounters his creator in space."/>
    <x v="2"/>
    <d v="2017-06-21T00:00:00"/>
    <x v="159"/>
    <n v="475256474"/>
    <n v="605425157"/>
    <x v="2"/>
    <s v="['Action', 'Adventure', 'Sci-Fi']"/>
    <s v="2 hr 34 min"/>
    <x v="0"/>
    <s v="34"/>
    <x v="23"/>
    <x v="0"/>
  </r>
  <r>
    <s v="Madagascar: Escape 2 Africa (2008)"/>
    <s v="The Madagascar animals fly back to New York City, but crash-land on an African nature reserve, where they meet others of their own kind, and Alex especially discovers his royal heritage as prince of a lion pride."/>
    <x v="7"/>
    <d v="2008-10-30T00:00:00"/>
    <x v="160"/>
    <n v="423889404"/>
    <n v="603900354"/>
    <x v="2"/>
    <s v="['Adventure', 'Animation', 'Comedy', 'Family']"/>
    <s v="1 hr 29 min"/>
    <x v="2"/>
    <s v="29"/>
    <x v="31"/>
    <x v="2"/>
  </r>
  <r>
    <s v="War of the Worlds (2005)"/>
    <s v="An alien invasion threatens the future of humanity. The catastrophic nightmare is depicted through the eyes of one American family fighting for survival."/>
    <x v="2"/>
    <d v="2005-06-29T00:00:00"/>
    <x v="161"/>
    <n v="369592765"/>
    <n v="603873119"/>
    <x v="2"/>
    <s v="['Action', 'Adventure', 'Sci-Fi']"/>
    <s v="1 hr 56 min"/>
    <x v="2"/>
    <s v="56"/>
    <x v="71"/>
    <x v="0"/>
  </r>
  <r>
    <s v="Tangled (2010)"/>
    <s v="The magically long-haired Rapunzel has spent her entire life in a tower, but now that a runaway thief has stumbled upon her, she is about to discover the world for the first time, and who she really is."/>
    <x v="1"/>
    <d v="2010-11-24T00:00:00"/>
    <x v="162"/>
    <n v="391640880"/>
    <n v="592462816"/>
    <x v="2"/>
    <s v="['Adventure', 'Animation', 'Comedy', 'Family', 'Fantasy', 'Musical', 'Romance']"/>
    <s v="1 hr 40 min"/>
    <x v="2"/>
    <s v="40"/>
    <x v="27"/>
    <x v="2"/>
  </r>
  <r>
    <s v="Quantum of Solace (2008)"/>
    <s v="James Bond descends into mystery as he tries to stop a mysterious organisation from eliminating a country's most valuable resource."/>
    <x v="4"/>
    <d v="2008-10-31T00:00:00"/>
    <x v="163"/>
    <n v="421212055"/>
    <n v="589580482"/>
    <x v="2"/>
    <s v="['Action', 'Adventure', 'Thriller']"/>
    <s v="1 hr 46 min"/>
    <x v="2"/>
    <s v="46"/>
    <x v="38"/>
    <x v="0"/>
  </r>
  <r>
    <s v="Men in Black (1997)"/>
    <s v="A police officer joins a secret organization that polices and monitors extraterrestrial interactions on Earth."/>
    <x v="4"/>
    <d v="1997-07-02T00:00:00"/>
    <x v="164"/>
    <n v="338700000"/>
    <n v="589390539"/>
    <x v="2"/>
    <s v="['Action', 'Adventure', 'Comedy', 'Sci-Fi']"/>
    <s v="1 hr 38 min"/>
    <x v="2"/>
    <s v="38"/>
    <x v="37"/>
    <x v="0"/>
  </r>
  <r>
    <s v="The Croods (2013)"/>
    <s v="After their cave is destroyed, a caveman family must trek through an unfamiliar fantastical world with the help of an inventive boy."/>
    <x v="0"/>
    <d v="2013-03-15T00:00:00"/>
    <x v="165"/>
    <n v="400067558"/>
    <n v="587235983"/>
    <x v="2"/>
    <s v="['Adventure', 'Animation', 'Comedy', 'Family', 'Fantasy']"/>
    <s v="1 hr 38 min"/>
    <x v="2"/>
    <s v="38"/>
    <x v="37"/>
    <x v="2"/>
  </r>
  <r>
    <s v="The Hangover Part II (2011)"/>
    <s v="Two years after the bachelor party in Las Vegas, Phil, Stu, Alan, and Doug jet to Thailand for Stu's wedding. Stu's plan for a subdued pre-wedding brunch, however, goes seriously awry."/>
    <x v="5"/>
    <d v="2011-05-25T00:00:00"/>
    <x v="166"/>
    <n v="332300000"/>
    <n v="586764305"/>
    <x v="2"/>
    <s v="['Comedy']"/>
    <s v="1 hr 42 min"/>
    <x v="2"/>
    <s v="42"/>
    <x v="16"/>
    <x v="3"/>
  </r>
  <r>
    <s v="Iron Man (2008)"/>
    <s v="After being held captive in an Afghan cave, billionaire engineer Tony Stark creates a unique weaponized suit of armor to fight evil."/>
    <x v="2"/>
    <d v="2008-04-30T00:00:00"/>
    <x v="167"/>
    <n v="266762121"/>
    <n v="585796247"/>
    <x v="2"/>
    <s v="['Action', 'Adventure', 'Sci-Fi']"/>
    <s v="2 hr 6 min"/>
    <x v="0"/>
    <s v=" 6"/>
    <x v="72"/>
    <x v="0"/>
  </r>
  <r>
    <s v="I Am Legend (2007)"/>
    <s v="Years after a plague kills most of humanity and transforms the rest into monsters, the sole survivor in New York City struggles valiantly to find a cure."/>
    <x v="5"/>
    <d v="2007-12-12T00:00:00"/>
    <x v="168"/>
    <n v="329017042"/>
    <n v="585410052"/>
    <x v="2"/>
    <s v="['Action', 'Drama', 'Sci-Fi', 'Thriller']"/>
    <s v="1 hr 41 min"/>
    <x v="2"/>
    <s v="41"/>
    <x v="73"/>
    <x v="0"/>
  </r>
  <r>
    <s v="Ready Player One (2018)"/>
    <s v="When the creator of a virtual reality called the OASIS dies, he makes a posthumous challenge to all OASIS users to find his Easter Egg, which will give the finder his fortune and control of his world."/>
    <x v="5"/>
    <d v="2018-03-28T00:00:00"/>
    <x v="169"/>
    <n v="445203499"/>
    <n v="582893671"/>
    <x v="2"/>
    <s v="['Action', 'Adventure', 'Sci-Fi']"/>
    <s v="2 hr 20 min"/>
    <x v="0"/>
    <s v="20"/>
    <x v="50"/>
    <x v="0"/>
  </r>
  <r>
    <s v="Monsters, Inc. (2001)"/>
    <s v="In order to power the city, monsters have to scare children so that they scream. However, the children are toxic to the monsters, and after a child gets through, two monsters realize things may not be what they think."/>
    <x v="1"/>
    <d v="2001-11-02T00:00:00"/>
    <x v="170"/>
    <n v="289065482"/>
    <n v="579707738"/>
    <x v="2"/>
    <s v="['Adventure', 'Animation', 'Comedy', 'Family', 'Fantasy']"/>
    <s v="1 hr 32 min"/>
    <x v="2"/>
    <s v="32"/>
    <x v="69"/>
    <x v="4"/>
  </r>
  <r>
    <s v="Night at the Museum (2006)"/>
    <s v="A newly recruited night security guard at the Museum of Natural History discovers that an ancient curse causes the animals and exhibits on display to come to life and wreak havoc."/>
    <x v="0"/>
    <s v="NA"/>
    <x v="171"/>
    <n v="323617961"/>
    <n v="574481229"/>
    <x v="2"/>
    <s v="['Adventure', 'Comedy', 'Family', 'Fantasy']"/>
    <s v="1 hr 48 min"/>
    <x v="2"/>
    <s v="48"/>
    <x v="34"/>
    <x v="1"/>
  </r>
  <r>
    <s v="Fifty Shades of Grey (2015)"/>
    <s v="Literature student Anastasia Steele's life changes forever when she meets handsome, yet tormented, billionaire Christian Grey."/>
    <x v="3"/>
    <d v="2015-02-11T00:00:00"/>
    <x v="172"/>
    <n v="403484237"/>
    <n v="569651467"/>
    <x v="2"/>
    <s v="['Drama', 'Romance', 'Thriller']"/>
    <s v="2 hr 5 min"/>
    <x v="0"/>
    <s v=" 5"/>
    <x v="74"/>
    <x v="3"/>
  </r>
  <r>
    <s v="Kong: Skull Island (2017)"/>
    <s v="After the Vietnam war, a team of scientists explores an uncharted island in the Pacific, venturing into the domain of the mighty Kong, and must fight to escape a primal Eden."/>
    <x v="5"/>
    <d v="2017-03-08T00:00:00"/>
    <x v="173"/>
    <n v="398600000"/>
    <n v="566652812"/>
    <x v="2"/>
    <s v="['Action', 'Adventure', 'Fantasy', 'Sci-Fi']"/>
    <s v="1 hr 58 min"/>
    <x v="2"/>
    <s v="58"/>
    <x v="6"/>
    <x v="0"/>
  </r>
  <r>
    <s v="The Smurfs (2011)"/>
    <s v="When the evil wizard Gargamel chases the tiny blue Smurfs out of their village, they tumble from their magical world into New York City."/>
    <x v="4"/>
    <d v="2011-07-27T00:00:00"/>
    <x v="174"/>
    <n v="421135165"/>
    <n v="563749323"/>
    <x v="2"/>
    <s v="['Adventure', 'Animation', 'Comedy', 'Family', 'Fantasy']"/>
    <s v="1 hr 43 min"/>
    <x v="2"/>
    <s v="43"/>
    <x v="10"/>
    <x v="2"/>
  </r>
  <r>
    <s v="Cars 2 (2011)"/>
    <s v="Star race car Lightning McQueen and his pal Mater head overseas to compete in the World Grand Prix race. But the road to the championship becomes rocky as Mater gets caught up in an intriguing adventure of his own: international espionage."/>
    <x v="1"/>
    <d v="2011-06-22T00:00:00"/>
    <x v="175"/>
    <n v="368400000"/>
    <n v="559852396"/>
    <x v="2"/>
    <s v="['Adventure', 'Animation', 'Comedy', 'Family', 'Sport']"/>
    <s v="1 hr 46 min"/>
    <x v="2"/>
    <s v="46"/>
    <x v="38"/>
    <x v="4"/>
  </r>
  <r>
    <s v="King Kong (2005)"/>
    <s v="A greedy film producer assembles a team of moviemakers and sets out for the infamous Skull Island, where they find more than just cannibalistic natives."/>
    <x v="3"/>
    <d v="2005-12-14T00:00:00"/>
    <x v="176"/>
    <n v="338826353"/>
    <n v="556906378"/>
    <x v="2"/>
    <s v="['Action', 'Adventure', 'Drama', 'Romance']"/>
    <s v="3 hr 7 min"/>
    <x v="1"/>
    <s v=" 7"/>
    <x v="75"/>
    <x v="0"/>
  </r>
  <r>
    <s v="Puss in Boots (2011)"/>
    <s v="An outlaw cat, his childhood egg-friend and a seductive thief kitty set out in search for the eggs of the fabled Golden Goose to clear his name, restore his lost honor and regain the trust of his mother and town."/>
    <x v="7"/>
    <d v="2011-10-27T00:00:00"/>
    <x v="177"/>
    <n v="405726973"/>
    <n v="554987477"/>
    <x v="2"/>
    <s v="['Adventure', 'Animation', 'Comedy', 'Family', 'Fantasy']"/>
    <s v="1 hr 30 min"/>
    <x v="2"/>
    <s v="30"/>
    <x v="67"/>
    <x v="2"/>
  </r>
  <r>
    <s v="Armageddon (1998)"/>
    <s v="After discovering that an asteroid the size of Texas is going to impact Earth in less than a month, NASA recruits a misfit team of deep-core drillers to save the planet."/>
    <x v="1"/>
    <d v="1998-07-01T00:00:00"/>
    <x v="178"/>
    <n v="352131606"/>
    <n v="553709788"/>
    <x v="2"/>
    <s v="['Action', 'Adventure', 'Sci-Fi', 'Thriller']"/>
    <s v="2 hr 31 min"/>
    <x v="0"/>
    <s v="31"/>
    <x v="28"/>
    <x v="0"/>
  </r>
  <r>
    <s v="The Day After Tomorrow (2004)"/>
    <s v="Jack Hall, paleoclimatologist, must make a daring trek from Washington, D.C. to New York City to reach his son, trapped in the cross-hairs of a sudden international storm which plunges the planet into a new Ice Age."/>
    <x v="0"/>
    <d v="2004-05-26T00:00:00"/>
    <x v="179"/>
    <n v="365898772"/>
    <n v="552639571"/>
    <x v="2"/>
    <s v="['Action', 'Adventure', 'Sci-Fi', 'Thriller']"/>
    <s v="2 hr 4 min"/>
    <x v="0"/>
    <s v=" 4"/>
    <x v="5"/>
    <x v="0"/>
  </r>
  <r>
    <s v="Ted (2012)"/>
    <s v="John Bennett, a man whose childhood wish of bringing his teddy bear to life came true, now must decide between keeping the relationship with the bear, Ted or his girlfriend, Lori."/>
    <x v="3"/>
    <d v="2012-06-29T00:00:00"/>
    <x v="180"/>
    <n v="330552828"/>
    <n v="549368315"/>
    <x v="2"/>
    <s v="['Comedy']"/>
    <s v="1 hr 46 min"/>
    <x v="2"/>
    <s v="46"/>
    <x v="38"/>
    <x v="3"/>
  </r>
  <r>
    <s v="American Sniper (2014)"/>
    <s v="Navy S.E.A.L. sniper Chris Kyle's pinpoint accuracy saves countless lives on the battlefield and turns him into a legend. Back home with his family after four tours of duty, however, Chris finds that it is the war he can't leave behind."/>
    <x v="5"/>
    <d v="2014-12-25T00:00:00"/>
    <x v="181"/>
    <n v="197300000"/>
    <n v="547426372"/>
    <x v="2"/>
    <s v="['Action', 'Biography', 'Drama', 'War']"/>
    <s v="2 hr 13 min"/>
    <x v="0"/>
    <s v="13"/>
    <x v="30"/>
    <x v="3"/>
  </r>
  <r>
    <s v="Mission: Impossible II (2000)"/>
    <s v="IMF agent Ethan Hunt is sent to Sydney to find and destroy a genetically modified disease called &quot;Chimera&quot;."/>
    <x v="2"/>
    <d v="2000-05-24T00:00:00"/>
    <x v="182"/>
    <n v="330978219"/>
    <n v="546388108"/>
    <x v="2"/>
    <s v="['Action', 'Adventure', 'Thriller']"/>
    <s v="2 hr 3 min"/>
    <x v="0"/>
    <s v=" 3"/>
    <x v="22"/>
    <x v="0"/>
  </r>
  <r>
    <s v="X-Men: Apocalypse (2016)"/>
    <s v="In the 1980s the X-Men must defeat an ancient all-powerful mutant, En Sabah Nur, who intends to thrive through bringing destruction to the world."/>
    <x v="0"/>
    <d v="2016-05-18T00:00:00"/>
    <x v="183"/>
    <n v="388491616"/>
    <n v="543934105"/>
    <x v="2"/>
    <s v="['Action', 'Adventure', 'Sci-Fi']"/>
    <s v="2 hr 24 min"/>
    <x v="0"/>
    <s v="24"/>
    <x v="40"/>
    <x v="0"/>
  </r>
  <r>
    <s v="Sherlock Holmes: A Game of Shadows (2011)"/>
    <s v="Detective Sherlock Holmes is on the trail of criminal mastermind Professor Moriarty, who is carrying out a string of random crimes across Europe."/>
    <x v="5"/>
    <s v="NA"/>
    <x v="184"/>
    <n v="357000000"/>
    <n v="543848418"/>
    <x v="2"/>
    <s v="['Action', 'Adventure', 'Mystery']"/>
    <s v="2 hr 9 min"/>
    <x v="0"/>
    <s v=" 9"/>
    <x v="17"/>
    <x v="1"/>
  </r>
  <r>
    <s v="Despicable Me (2010)"/>
    <s v="When a criminal mastermind uses a trio of orphan girls as pawns for a grand scheme, he finds their love is profoundly changing him for the better."/>
    <x v="3"/>
    <d v="2010-07-08T00:00:00"/>
    <x v="185"/>
    <n v="291600000"/>
    <n v="543113985"/>
    <x v="2"/>
    <s v="['Adventure', 'Animation', 'Comedy', 'Crime', 'Family', 'Sci-Fi']"/>
    <s v="1 hr 35 min"/>
    <x v="2"/>
    <s v="35"/>
    <x v="51"/>
    <x v="2"/>
  </r>
  <r>
    <s v="Cinderella (2015)"/>
    <s v="When her father unexpectedly dies, young Ella finds herself at the mercy of her cruel stepmother and her scheming stepsisters. Never one to give up hope, Ella's fortunes begin to change after meeting a dashing stranger."/>
    <x v="1"/>
    <d v="2015-03-11T00:00:00"/>
    <x v="186"/>
    <n v="341206978"/>
    <n v="542358331"/>
    <x v="2"/>
    <s v="['Adventure', 'Drama', 'Family', 'Fantasy', 'Romance']"/>
    <s v="1 hr 45 min"/>
    <x v="2"/>
    <s v="45"/>
    <x v="57"/>
    <x v="2"/>
  </r>
  <r>
    <s v="Madagascar (2005)"/>
    <s v="A group of animals who have spent all their life in a New York zoo end up in the jungles of Madagascar, and must adjust to living in the wild."/>
    <x v="8"/>
    <s v="NA"/>
    <x v="187"/>
    <n v="348468325"/>
    <n v="542063846"/>
    <x v="2"/>
    <s v="['Adventure', 'Animation', 'Comedy', 'Family']"/>
    <s v="1 hr 26 min"/>
    <x v="2"/>
    <s v="26"/>
    <x v="76"/>
    <x v="1"/>
  </r>
  <r>
    <s v="World War Z (2013)"/>
    <s v="Former United Nations employee Gerry Lane traverses the world in a race against time to stop a zombie pandemic that is toppling armies and governments and threatens to destroy humanity itself."/>
    <x v="2"/>
    <d v="2013-06-19T00:00:00"/>
    <x v="188"/>
    <n v="337648165"/>
    <n v="540455876"/>
    <x v="2"/>
    <s v="['Action', 'Adventure', 'Horror', 'Sci-Fi']"/>
    <s v="1 hr 56 min"/>
    <x v="2"/>
    <s v="56"/>
    <x v="71"/>
    <x v="0"/>
  </r>
  <r>
    <s v="Brave (2012)"/>
    <s v="Determined to make her own path in life, Princess Merida defies a custom that brings chaos to her kingdom. Granted one wish, Merida must rely on her bravery and her archery skills to undo a beastly curse."/>
    <x v="1"/>
    <d v="2012-06-21T00:00:00"/>
    <x v="189"/>
    <n v="301700000"/>
    <n v="538983207"/>
    <x v="2"/>
    <s v="['Adventure', 'Animation', 'Comedy', 'Family', 'Fantasy']"/>
    <s v="1 hr 33 min"/>
    <x v="2"/>
    <s v="33"/>
    <x v="44"/>
    <x v="2"/>
  </r>
  <r>
    <s v="Star Wars: Episode V - The Empire Strikes Back (1980)"/>
    <s v="After the Rebels are brutally overpowered by the Empire on the ice planet Hoth, Luke Skywalker begins Jedi training with Yoda, while his friends are pursued across the galaxy by Darth Vader and bounty hunter Boba Fett."/>
    <x v="0"/>
    <d v="1980-05-21T00:00:00"/>
    <x v="190"/>
    <n v="190685234"/>
    <n v="538375067"/>
    <x v="2"/>
    <s v="['Action', 'Adventure', 'Fantasy', 'Sci-Fi']"/>
    <s v="2 hr 4 min"/>
    <x v="0"/>
    <s v=" 4"/>
    <x v="5"/>
    <x v="2"/>
  </r>
  <r>
    <s v="The Simpsons Movie (2007)"/>
    <s v="After Homer pollutes the town's water supply, Springfield is encased in a gigantic dome by the EPA and the Simpsons are declared fugitives."/>
    <x v="0"/>
    <d v="2007-07-25T00:00:00"/>
    <x v="191"/>
    <n v="353279279"/>
    <n v="536414293"/>
    <x v="2"/>
    <s v="['Adventure', 'Animation', 'Comedy']"/>
    <s v="1 hr 27 min"/>
    <x v="2"/>
    <s v="27"/>
    <x v="49"/>
    <x v="0"/>
  </r>
  <r>
    <s v="The Revenant (2015)"/>
    <s v="A frontiersman on a fur trading expedition in the 1820s fights for survival after being mauled by a bear and left for dead by members of his own hunting team."/>
    <x v="0"/>
    <d v="2015-12-25T00:00:00"/>
    <x v="192"/>
    <n v="349312609"/>
    <n v="532950503"/>
    <x v="2"/>
    <s v="['Action', 'Adventure', 'Drama', 'History', 'Western']"/>
    <s v="2 hr 36 min"/>
    <x v="0"/>
    <s v="36"/>
    <x v="77"/>
    <x v="3"/>
  </r>
  <r>
    <s v="The Meg (2018)"/>
    <s v="A group of scientists exploring the Marianas Trench encounter the largest marine predator that has ever existed - the Megalodon."/>
    <x v="5"/>
    <d v="2018-08-08T00:00:00"/>
    <x v="193"/>
    <n v="384994536"/>
    <n v="530438278"/>
    <x v="2"/>
    <s v="['Action', 'Horror', 'Sci-Fi', 'Thriller']"/>
    <s v="1 hr 53 min"/>
    <x v="2"/>
    <s v="53"/>
    <x v="78"/>
    <x v="0"/>
  </r>
  <r>
    <s v="Ralph Breaks the Internet (2018)"/>
    <s v="Six years after the events of &quot;Wreck-It Ralph,&quot; Ralph and Vanellope, now friends, discover a wi-fi router in their arcade, leading them into a new adventure."/>
    <x v="1"/>
    <d v="2018-11-21T00:00:00"/>
    <x v="194"/>
    <n v="328232251"/>
    <n v="529323962"/>
    <x v="2"/>
    <s v="['Adventure', 'Animation', 'Comedy', 'Family', 'Fantasy', 'Sci-Fi']"/>
    <s v="1 hr 52 min"/>
    <x v="2"/>
    <s v="52"/>
    <x v="52"/>
    <x v="2"/>
  </r>
  <r>
    <s v="Hotel Transylvania 3: Summer Vacation (2018)"/>
    <s v="Count Dracula and company participate in a cruise for sea-loving monsters, unaware that their boat is being commandeered by the monster-hating Van Helsing family."/>
    <x v="4"/>
    <d v="2018-06-28T00:00:00"/>
    <x v="195"/>
    <n v="361073758"/>
    <n v="528583774"/>
    <x v="2"/>
    <s v="['Adventure', 'Animation', 'Comedy', 'Family', 'Fantasy', 'Horror']"/>
    <s v="1 hr 37 min"/>
    <x v="2"/>
    <s v="37"/>
    <x v="33"/>
    <x v="2"/>
  </r>
  <r>
    <s v="The Boss Baby (2017)"/>
    <s v="A suit-wearing, briefcase-carrying baby pairs up with his 7-year old brother to stop the dastardly plot of the CEO of Puppy Co."/>
    <x v="0"/>
    <s v="NA"/>
    <x v="196"/>
    <n v="352962903"/>
    <n v="527965936"/>
    <x v="2"/>
    <s v="['Adventure', 'Animation', 'Comedy', 'Family', 'Fantasy']"/>
    <s v="1 hr 37 min"/>
    <x v="2"/>
    <s v="37"/>
    <x v="33"/>
    <x v="1"/>
  </r>
  <r>
    <s v="Dunkirk (2017)"/>
    <s v="Allied soldiers from Belgium, the British Commonwealth and Empire, and France are surrounded by the German Army and evacuated during a fierce battle in World War II."/>
    <x v="5"/>
    <d v="2017-07-19T00:00:00"/>
    <x v="197"/>
    <n v="337275642"/>
    <n v="527016307"/>
    <x v="2"/>
    <s v="['Action', 'Drama', 'History', 'Thriller', 'War']"/>
    <s v="1 hr 46 min"/>
    <x v="2"/>
    <s v="46"/>
    <x v="38"/>
    <x v="0"/>
  </r>
  <r>
    <s v="Godzilla (2014)"/>
    <s v="The world is beset by the appearance of monstrous creatures, but one of them may be the only one who can save humanity."/>
    <x v="5"/>
    <d v="2014-05-14T00:00:00"/>
    <x v="198"/>
    <n v="324300000"/>
    <n v="524976069"/>
    <x v="2"/>
    <s v="['Action', 'Adventure', 'Sci-Fi', 'Thriller']"/>
    <s v="2 hr 3 min"/>
    <x v="0"/>
    <s v=" 3"/>
    <x v="22"/>
    <x v="0"/>
  </r>
  <r>
    <s v="How to Train Your Dragon: The Hidden World (2019)"/>
    <s v="When Hiccup discovers Toothless isn't the only Night Fury, he must seek &quot;The Hidden World&quot;, a secret Dragon Utopia before a hired tyrant named Grimmel finds it first."/>
    <x v="3"/>
    <d v="2019-01-03T00:00:00"/>
    <x v="199"/>
    <n v="363589578"/>
    <n v="524389083"/>
    <x v="2"/>
    <s v="['Action', 'Adventure', 'Animation', 'Comedy', 'Family', 'Fantasy']"/>
    <s v="1 hr 44 min"/>
    <x v="2"/>
    <s v="44"/>
    <x v="61"/>
    <x v="2"/>
  </r>
  <r>
    <s v="Sherlock Holmes (2009)"/>
    <s v="Detective Sherlock Holmes and his stalwart partner Watson engage in a battle of wits and brawn with a nemesis whose plot is a threat to all of England."/>
    <x v="5"/>
    <d v="2009-01-01T00:00:00"/>
    <x v="200"/>
    <n v="315000000"/>
    <n v="524028679"/>
    <x v="2"/>
    <s v="['Action', 'Adventure', 'Mystery']"/>
    <s v="2 hr 8 min"/>
    <x v="0"/>
    <s v=" 8"/>
    <x v="15"/>
    <x v="0"/>
  </r>
  <r>
    <s v="Meet the Fockers (2004)"/>
    <s v="All hell breaks loose when the Byrnes family meets the Focker family for the first time."/>
    <x v="3"/>
    <d v="2004-12-22T00:00:00"/>
    <x v="201"/>
    <n v="243396776"/>
    <n v="522657936"/>
    <x v="2"/>
    <s v="['Comedy', 'Romance']"/>
    <s v="1 hr 55 min"/>
    <x v="2"/>
    <s v="55"/>
    <x v="53"/>
    <x v="0"/>
  </r>
  <r>
    <s v="WALLÂ·E (2008)"/>
    <s v="In the distant future, a small waste-collecting robot inadvertently embarks on a space journey that will ultimately decide the fate of mankind."/>
    <x v="1"/>
    <d v="2008-06-26T00:00:00"/>
    <x v="202"/>
    <n v="297503726"/>
    <n v="521311890"/>
    <x v="2"/>
    <s v="['Adventure', 'Animation', 'Family', 'Sci-Fi']"/>
    <s v="1 hr 38 min"/>
    <x v="2"/>
    <s v="38"/>
    <x v="37"/>
    <x v="1"/>
  </r>
  <r>
    <s v="Kung Fu Panda 3 (2016)"/>
    <s v="Continuing his &quot;legendary adventures of awesomeness&quot;, Po must face two hugely epic, but different threats: one supernatural and the other a little closer to home."/>
    <x v="0"/>
    <d v="2016-01-28T00:00:00"/>
    <x v="203"/>
    <n v="377642206"/>
    <n v="521170825"/>
    <x v="2"/>
    <s v="['Action', 'Adventure', 'Animation', 'Comedy', 'Family', 'Fantasy']"/>
    <s v="1 hr 35 min"/>
    <x v="2"/>
    <s v="35"/>
    <x v="51"/>
    <x v="2"/>
  </r>
  <r>
    <s v="Terminator 2: Judgment Day (1991)"/>
    <s v="A cyborg, identical to the one who failed to kill Sarah Connor, must now protect her ten-year-old son John from a more advanced and powerful cyborg."/>
    <x v="13"/>
    <d v="1991-07-03T00:00:00"/>
    <x v="204"/>
    <n v="312106698"/>
    <n v="520881154"/>
    <x v="2"/>
    <s v="['Action', 'Sci-Fi']"/>
    <s v="2 hr 17 min"/>
    <x v="0"/>
    <s v="17"/>
    <x v="9"/>
    <x v="3"/>
  </r>
  <r>
    <s v="Ant-Man (2015)"/>
    <s v="Armed with a super-suit with the astonishing ability to shrink in scale but increase in strength, cat burglar Scott Lang must embrace his inner hero and help his mentor, Dr. Hank Pym, pull off a plan that will save the world."/>
    <x v="1"/>
    <d v="2015-07-10T00:00:00"/>
    <x v="205"/>
    <n v="339109802"/>
    <n v="519311965"/>
    <x v="2"/>
    <s v="['Action', 'Adventure', 'Comedy', 'Sci-Fi']"/>
    <s v="1 hr 57 min"/>
    <x v="2"/>
    <s v="57"/>
    <x v="63"/>
    <x v="0"/>
  </r>
  <r>
    <s v="The Grinch (2018)"/>
    <s v="A grumpy Grinch plots to ruin Christmas for the village of Whoville."/>
    <x v="3"/>
    <d v="2018-11-07T00:00:00"/>
    <x v="206"/>
    <n v="241474088"/>
    <n v="512568819"/>
    <x v="2"/>
    <s v="['Adventure', 'Animation', 'Comedy', 'Family', 'Fantasy', 'Musical']"/>
    <s v="1 hr 25 min"/>
    <x v="2"/>
    <s v="25"/>
    <x v="79"/>
    <x v="2"/>
  </r>
  <r>
    <s v="Ghost (1990)"/>
    <s v="After a young man is murdered, his spirit stays behind to warn his lover of impending danger, with the help of a reluctant psychic."/>
    <x v="2"/>
    <d v="1990-07-13T00:00:00"/>
    <x v="207"/>
    <n v="288072251"/>
    <n v="505703557"/>
    <x v="2"/>
    <s v="['Drama', 'Fantasy', 'Romance', 'Thriller']"/>
    <s v="2 hr 7 min"/>
    <x v="0"/>
    <s v=" 7"/>
    <x v="32"/>
    <x v="1"/>
  </r>
  <r>
    <s v="Aladdin (1992)"/>
    <s v="A kindhearted street urchin and a power-hungry Grand Vizier vie for a magic lamp that has the power to make their deepest wishes come true."/>
    <x v="1"/>
    <d v="1992-11-13T00:00:00"/>
    <x v="208"/>
    <n v="286700000"/>
    <n v="504050219"/>
    <x v="2"/>
    <s v="['Adventure', 'Animation', 'Comedy', 'Family', 'Fantasy', 'Musical', 'Romance']"/>
    <s v="1 hr 30 min"/>
    <x v="2"/>
    <s v="30"/>
    <x v="67"/>
    <x v="1"/>
  </r>
  <r>
    <s v="Venom: Let There Be Carnage (2021)"/>
    <s v="Eddie Brock attempts to reignite his career by interviewing serial killer Cletus Kasady, who becomes the host of the symbiote Carnage and escapes prison after a failed execution."/>
    <x v="4"/>
    <s v="NA"/>
    <x v="209"/>
    <n v="288500000"/>
    <n v="501138437"/>
    <x v="2"/>
    <s v="['Action', 'Adventure', 'Sci-Fi', 'Thriller']"/>
    <s v="1 hr 37 min"/>
    <x v="2"/>
    <s v="37"/>
    <x v="33"/>
    <x v="1"/>
  </r>
  <r>
    <s v="Rio 2 (2014)"/>
    <s v="It's a jungle out there for Blu, Jewel, and their three kids after they're hurtled from Rio de Janeiro to the wilds of the Amazon. As Blu tries to fit in, he goes beak-to-beak with the vengeful Nigel and meets his father-in-law."/>
    <x v="0"/>
    <d v="2014-03-20T00:00:00"/>
    <x v="210"/>
    <n v="367242682"/>
    <n v="498781117"/>
    <x v="3"/>
    <s v="['Adventure', 'Animation', 'Comedy', 'Family', 'Music', 'Musical']"/>
    <s v="1 hr 41 min"/>
    <x v="2"/>
    <s v="41"/>
    <x v="73"/>
    <x v="4"/>
  </r>
  <r>
    <s v="Troy (2004)"/>
    <s v="An adaptation of Homer's great epic, the film follows the assault on Troy by the united Greek forces and chronicles the fates of the men involved."/>
    <x v="5"/>
    <d v="2004-05-12T00:00:00"/>
    <x v="211"/>
    <n v="364031596"/>
    <n v="497409852"/>
    <x v="3"/>
    <s v="['Drama', 'History']"/>
    <s v="2 hr 43 min"/>
    <x v="0"/>
    <s v="43"/>
    <x v="60"/>
    <x v="3"/>
  </r>
  <r>
    <s v="Toy Story 2 (1999)"/>
    <s v="When Woody is stolen by a toy collector, Buzz and his friends set out on a rescue mission to save Woody before he becomes a museum toy property with his roundup gang Jessie, Prospector, and Bullseye."/>
    <x v="1"/>
    <d v="1999-11-19T00:00:00"/>
    <x v="212"/>
    <n v="251523202"/>
    <n v="497375381"/>
    <x v="3"/>
    <s v="['Adventure', 'Animation', 'Comedy', 'Family', 'Fantasy']"/>
    <s v="1 hr 32 min"/>
    <x v="2"/>
    <s v="32"/>
    <x v="69"/>
    <x v="1"/>
  </r>
  <r>
    <s v="How to Train Your Dragon (2010)"/>
    <s v="A hapless young Viking who aspires to hunt dragons becomes the unlikely friend of a young dragon himself, and learns there may be more to the creatures than he assumed."/>
    <x v="7"/>
    <d v="2010-03-18T00:00:00"/>
    <x v="213"/>
    <n v="277298240"/>
    <n v="494879471"/>
    <x v="3"/>
    <s v="['Action', 'Adventure', 'Animation', 'Comedy', 'Family', 'Fantasy']"/>
    <s v="1 hr 38 min"/>
    <x v="2"/>
    <s v="38"/>
    <x v="37"/>
    <x v="2"/>
  </r>
  <r>
    <s v="Twister (1996)"/>
    <s v="Bill and Jo Harding, advanced storm chasers on the brink of divorce, must join together to create an advanced weather alert system by putting themselves in the cross-hairs of extremely violent tornadoes."/>
    <x v="5"/>
    <d v="1996-05-10T00:00:00"/>
    <x v="214"/>
    <n v="252750000"/>
    <n v="494471524"/>
    <x v="3"/>
    <s v="['Action', 'Adventure', 'Thriller']"/>
    <s v="1 hr 53 min"/>
    <x v="2"/>
    <s v="53"/>
    <x v="78"/>
    <x v="1"/>
  </r>
  <r>
    <s v="Oz the Great and Powerful (2013)"/>
    <s v="A small-time magician is swept away to an enchanted land and is forced into a power struggle between three witches."/>
    <x v="1"/>
    <d v="2013-03-06T00:00:00"/>
    <x v="215"/>
    <n v="258400000"/>
    <n v="493311825"/>
    <x v="3"/>
    <s v="['Adventure', 'Family', 'Fantasy']"/>
    <s v="2 hr 10 min"/>
    <x v="0"/>
    <s v="10"/>
    <x v="13"/>
    <x v="2"/>
  </r>
  <r>
    <s v="Clash of the Titans (2010)"/>
    <s v="Perseus, a demigod and the son of Zeus, battles the minions of Hades and the Underworld in order to stop them from conquering Olympus and Earth."/>
    <x v="5"/>
    <d v="2010-03-31T00:00:00"/>
    <x v="216"/>
    <n v="330000105"/>
    <n v="493214993"/>
    <x v="3"/>
    <s v="['Action', 'Adventure', 'Fantasy']"/>
    <s v="1 hr 46 min"/>
    <x v="2"/>
    <s v="46"/>
    <x v="38"/>
    <x v="0"/>
  </r>
  <r>
    <s v="Maleficent: Mistress of Evil (2019)"/>
    <s v="Maleficent and her goddaughter Aurora begin to question the complex family ties that bind them as they are pulled in different directions by impending nuptials, unexpected allies and dark new forces at play."/>
    <x v="1"/>
    <d v="2019-10-16T00:00:00"/>
    <x v="217"/>
    <n v="377800484"/>
    <n v="491730089"/>
    <x v="3"/>
    <s v="['Adventure', 'Family', 'Fantasy']"/>
    <s v="1 hr 59 min"/>
    <x v="2"/>
    <s v="59"/>
    <x v="39"/>
    <x v="2"/>
  </r>
  <r>
    <s v="War for the Planet of the Apes (2017)"/>
    <s v="After the apes suffer unimaginable losses, Caesar wrestles with his darker instincts and begins his own mythic quest to avenge his kind."/>
    <x v="0"/>
    <d v="2017-07-11T00:00:00"/>
    <x v="218"/>
    <n v="343839601"/>
    <n v="490719763"/>
    <x v="3"/>
    <s v="['Action', 'Adventure', 'Drama', 'Sci-Fi', 'Thriller']"/>
    <s v="2 hr 20 min"/>
    <x v="0"/>
    <s v="20"/>
    <x v="50"/>
    <x v="0"/>
  </r>
  <r>
    <s v="Shrek (2001)"/>
    <s v="A mean lord exiles fairytale creatures to the swamp of a grumpy ogre, who must go on a quest and rescue a princess for the lord in order to get his land back."/>
    <x v="8"/>
    <d v="2001-05-16T00:00:00"/>
    <x v="219"/>
    <n v="220188309"/>
    <n v="487853320"/>
    <x v="3"/>
    <s v="['Adventure', 'Animation', 'Comedy', 'Family', 'Fantasy', 'Romance']"/>
    <s v="1 hr 30 min"/>
    <x v="2"/>
    <s v="30"/>
    <x v="67"/>
    <x v="2"/>
  </r>
  <r>
    <s v="Mr. &amp; Mrs. Smith (2005)"/>
    <s v="A bored married couple is surprised to learn that they are both assassins hired by competing agencies to kill each other."/>
    <x v="0"/>
    <d v="2005-06-08T00:00:00"/>
    <x v="220"/>
    <n v="300951367"/>
    <n v="487287646"/>
    <x v="3"/>
    <s v="['Action', 'Comedy', 'Crime', 'Thriller']"/>
    <s v="2 hr"/>
    <x v="0"/>
    <n v="0"/>
    <x v="68"/>
    <x v="0"/>
  </r>
  <r>
    <s v="Angels &amp; Demons (2009)"/>
    <s v="Harvard symbologist Robert Langdon works with a nuclear physicist to solve a murder and prevent a terrorist act against the Vatican during one of the significant events within the church."/>
    <x v="4"/>
    <d v="2009-05-13T00:00:00"/>
    <x v="221"/>
    <n v="352554970"/>
    <n v="485930816"/>
    <x v="3"/>
    <s v="['Action', 'Mystery', 'Thriller']"/>
    <s v="2 hr 18 min"/>
    <x v="0"/>
    <s v="18"/>
    <x v="3"/>
    <x v="0"/>
  </r>
  <r>
    <s v="Teenage Mutant Ninja Turtles (2014)"/>
    <s v="When a kingpin threatens New York City, a group of mutated turtle warriors must emerge from the shadows to protect their home."/>
    <x v="2"/>
    <d v="2014-08-07T00:00:00"/>
    <x v="222"/>
    <n v="293800000"/>
    <n v="485004754"/>
    <x v="3"/>
    <s v="['Action', 'Adventure', 'Animation', 'Comedy', 'Sci-Fi']"/>
    <s v="1 hr 41 min"/>
    <x v="2"/>
    <s v="41"/>
    <x v="73"/>
    <x v="0"/>
  </r>
  <r>
    <s v="Bruce Almighty (2003)"/>
    <s v="A guy who complains about God too often is given almighty powers to teach him how difficult it is to run the world."/>
    <x v="3"/>
    <d v="2003-05-23T00:00:00"/>
    <x v="223"/>
    <n v="241763613"/>
    <n v="484592874"/>
    <x v="3"/>
    <s v="['Comedy', 'Fantasy']"/>
    <s v="1 hr 41 min"/>
    <x v="2"/>
    <s v="41"/>
    <x v="73"/>
    <x v="0"/>
  </r>
  <r>
    <s v="Rio (2011)"/>
    <s v="When Blu, a domesticated macaw from small-town Minnesota, meets the fiercely independent Jewel, he takes off on an adventure to Rio de Janeiro with the bird of his dreams."/>
    <x v="0"/>
    <d v="2011-04-04T00:00:00"/>
    <x v="224"/>
    <n v="340246709"/>
    <n v="483866518"/>
    <x v="3"/>
    <s v="['Adventure', 'Animation', 'Comedy', 'Family', 'Music', 'Musical']"/>
    <s v="1 hr 36 min"/>
    <x v="2"/>
    <s v="36"/>
    <x v="62"/>
    <x v="2"/>
  </r>
  <r>
    <s v="Saving Private Ryan (1998)"/>
    <s v="Following the Normandy Landings, a group of U.S. soldiers go behind enemy lines to retrieve a paratrooper whose brothers have been killed in action."/>
    <x v="8"/>
    <d v="1998-07-24T00:00:00"/>
    <x v="225"/>
    <n v="265300000"/>
    <n v="482349603"/>
    <x v="3"/>
    <s v="['Drama', 'War']"/>
    <s v="2 hr 49 min"/>
    <x v="0"/>
    <s v="49"/>
    <x v="35"/>
    <x v="3"/>
  </r>
  <r>
    <s v="Rise of the Planet of the Apes (2011)"/>
    <s v="A substance designed to help the brain repair itself gives advanced intelligence to a chimpanzee who leads an ape uprising."/>
    <x v="0"/>
    <d v="2011-08-03T00:00:00"/>
    <x v="226"/>
    <n v="305040688"/>
    <n v="481800873"/>
    <x v="3"/>
    <s v="['Action', 'Drama', 'Sci-Fi', 'Thriller']"/>
    <s v="1 hr 45 min"/>
    <x v="2"/>
    <s v="45"/>
    <x v="57"/>
    <x v="0"/>
  </r>
  <r>
    <s v="Home Alone (1990)"/>
    <s v="An eight-year-old troublemaker must protect his house from a pair of burglars when he is accidentally left home alone by his family during Christmas vacation."/>
    <x v="0"/>
    <d v="1990-11-16T00:00:00"/>
    <x v="227"/>
    <n v="190923432"/>
    <n v="476684675"/>
    <x v="3"/>
    <s v="['Comedy', 'Family']"/>
    <s v="1 hr 43 min"/>
    <x v="2"/>
    <s v="43"/>
    <x v="10"/>
    <x v="1"/>
  </r>
  <r>
    <s v="Hotel Transylvania 2 (2015)"/>
    <s v="Dracula and his friends try to bring out the monster in his half human, half vampire grandson in order to keep Mavis from leaving the hotel."/>
    <x v="4"/>
    <d v="2015-09-21T00:00:00"/>
    <x v="228"/>
    <n v="305486596"/>
    <n v="475186706"/>
    <x v="3"/>
    <s v="['Adventure', 'Animation', 'Comedy', 'Family', 'Fantasy', 'Horror']"/>
    <s v="1 hr 29 min"/>
    <x v="2"/>
    <s v="29"/>
    <x v="31"/>
    <x v="2"/>
  </r>
  <r>
    <s v="Star Wars: Episode VI - Return of the Jedi (1983)"/>
    <s v="After a daring mission to rescue Han Solo from Jabba the Hutt, the Rebels dispatch to Endor to destroy the second Death Star. Meanwhile, Luke struggles to help Darth Vader back from the dark side without falling into the Emperor's trap."/>
    <x v="0"/>
    <d v="1983-05-25T00:00:00"/>
    <x v="229"/>
    <n v="122009457"/>
    <n v="475106177"/>
    <x v="3"/>
    <s v="['Action', 'Adventure', 'Fantasy', 'Sci-Fi']"/>
    <s v="2 hr 11 min"/>
    <x v="0"/>
    <s v="11"/>
    <x v="65"/>
    <x v="2"/>
  </r>
  <r>
    <s v="Charlie and the Chocolate Factory (2005)"/>
    <s v="A young boy wins a tour through the most magnificent chocolate factory in the world, led by the world's most unusual candy maker."/>
    <x v="5"/>
    <d v="2005-07-14T00:00:00"/>
    <x v="230"/>
    <n v="268509687"/>
    <n v="474968763"/>
    <x v="3"/>
    <s v="['Adventure', 'Comedy', 'Family', 'Fantasy', 'Musical']"/>
    <s v="1 hr 55 min"/>
    <x v="2"/>
    <s v="55"/>
    <x v="53"/>
    <x v="2"/>
  </r>
  <r>
    <s v="Indiana Jones and the Last Crusade (1989)"/>
    <s v="In 1938, after his father Professor Henry Jones, Sr. goes missing while pursuing the Holy Grail, Professor Henry &quot;Indiana&quot; Jones, Jr. finds himself up against Adolf Hitler's Nazis again to stop them from obtaining its powers."/>
    <x v="2"/>
    <d v="1989-05-24T00:00:00"/>
    <x v="231"/>
    <n v="277000000"/>
    <n v="474171806"/>
    <x v="3"/>
    <s v="['Action', 'Adventure']"/>
    <s v="2 hr 7 min"/>
    <x v="0"/>
    <s v=" 7"/>
    <x v="32"/>
    <x v="0"/>
  </r>
  <r>
    <s v="San Andreas (2015)"/>
    <s v="In the aftermath of a massive earthquake in California, a rescue-chopper pilot makes a dangerous journey with his ex-wife across the state in order to rescue his daughter."/>
    <x v="5"/>
    <d v="2015-05-22T00:00:00"/>
    <x v="232"/>
    <n v="318818322"/>
    <n v="474009154"/>
    <x v="3"/>
    <s v="['Action', 'Adventure', 'Thriller']"/>
    <s v="1 hr 54 min"/>
    <x v="2"/>
    <s v="54"/>
    <x v="80"/>
    <x v="0"/>
  </r>
  <r>
    <s v="It Chapter Two (2019)"/>
    <s v="Twenty-seven years after their first encounter with the terrifying Pennywise, the Losers Club have grown up and moved away, until a devastating phone call brings them back."/>
    <x v="5"/>
    <d v="2019-09-04T00:00:00"/>
    <x v="233"/>
    <n v="261500000"/>
    <n v="473093228"/>
    <x v="3"/>
    <s v="['Drama', 'Fantasy', 'Horror']"/>
    <s v="2 hr 49 min"/>
    <x v="0"/>
    <s v="49"/>
    <x v="35"/>
    <x v="3"/>
  </r>
  <r>
    <s v="Jaws (1975)"/>
    <s v="When a killer shark unleashes chaos on a beach community off Long Island, it's up to a local sheriff, a marine biologist, and an old seafarer to hunt the beast down."/>
    <x v="3"/>
    <d v="1975-06-20T00:00:00"/>
    <x v="234"/>
    <n v="210653000"/>
    <n v="471411300"/>
    <x v="3"/>
    <s v="['Adventure', 'Thriller']"/>
    <s v="2 hr 4 min"/>
    <x v="0"/>
    <s v=" 4"/>
    <x v="5"/>
    <x v="1"/>
  </r>
  <r>
    <s v="Wreck-It Ralph (2012)"/>
    <s v="A video game villain wants to be a hero and sets out to fulfill his dream, but his quest brings havoc to the whole arcade where he lives."/>
    <x v="1"/>
    <d v="2012-11-01T00:00:00"/>
    <x v="235"/>
    <n v="281800000"/>
    <n v="471222889"/>
    <x v="3"/>
    <s v="['Adventure', 'Animation', 'Comedy', 'Family', 'Fantasy', 'Sci-Fi']"/>
    <s v="1 hr 41 min"/>
    <x v="2"/>
    <s v="41"/>
    <x v="73"/>
    <x v="2"/>
  </r>
  <r>
    <s v="The Hangover (2009)"/>
    <s v="Three buddies wake up from a bachelor party in Las Vegas, with no memory of the previous night and the bachelor missing. They make their way around the city in order to find their friend before his wedding."/>
    <x v="5"/>
    <d v="2009-06-05T00:00:00"/>
    <x v="236"/>
    <n v="191988333"/>
    <n v="469310836"/>
    <x v="3"/>
    <s v="['Comedy']"/>
    <s v="1 hr 40 min"/>
    <x v="2"/>
    <s v="40"/>
    <x v="27"/>
    <x v="3"/>
  </r>
  <r>
    <s v="The Lego Movie (2014)"/>
    <s v="An ordinary LEGO construction worker, thought to be the prophesied as &quot;special&quot;, is recruited to join a quest to stop an evil tyrant from gluing the LEGO universe into eternal stasis."/>
    <x v="5"/>
    <d v="2014-02-06T00:00:00"/>
    <x v="237"/>
    <n v="210300000"/>
    <n v="468060692"/>
    <x v="3"/>
    <s v="['Action', 'Adventure', 'Animation', 'Comedy', 'Family', 'Fantasy', 'Sci-Fi']"/>
    <s v="1 hr 40 min"/>
    <x v="2"/>
    <s v="40"/>
    <x v="27"/>
    <x v="2"/>
  </r>
  <r>
    <s v="Bumblebee (2018)"/>
    <s v="On the run in the year 1987, Bumblebee finds refuge in a junkyard in a small California beach town. On the cusp of turning 18 and trying to find her place in the world, Charlie Watson discovers Bumblebee, battle-scarred and broken."/>
    <x v="2"/>
    <d v="2018-12-19T00:00:00"/>
    <x v="238"/>
    <n v="340794056"/>
    <n v="467989645"/>
    <x v="3"/>
    <s v="['Action', 'Adventure', 'Sci-Fi']"/>
    <s v="1 hr 54 min"/>
    <x v="2"/>
    <s v="54"/>
    <x v="80"/>
    <x v="0"/>
  </r>
  <r>
    <s v="Godzilla vs. Kong (2021)"/>
    <s v="The epic next chapter in the cinematic Monsterverse pits two of the greatest icons in motion picture history against one another - the fearsome Godzilla and the mighty Kong - with humanity caught in the balance."/>
    <x v="5"/>
    <s v="NA"/>
    <x v="239"/>
    <n v="367300000"/>
    <n v="467863133"/>
    <x v="3"/>
    <s v="['Action', 'Sci-Fi', 'Thriller']"/>
    <s v="1 hr 53 min"/>
    <x v="2"/>
    <s v="53"/>
    <x v="78"/>
    <x v="1"/>
  </r>
  <r>
    <s v="Star Trek Into Darkness (2013)"/>
    <s v="After the crew of the Enterprise find an unstoppable force of terror from within their own organization, Captain Kirk leads a manhunt to a war-zone world to capture a one-man weapon of mass destruction."/>
    <x v="2"/>
    <d v="2013-05-08T00:00:00"/>
    <x v="240"/>
    <n v="238586585"/>
    <n v="467365246"/>
    <x v="3"/>
    <s v="['Action', 'Adventure', 'Sci-Fi']"/>
    <s v="2 hr 12 min"/>
    <x v="0"/>
    <s v="12"/>
    <x v="56"/>
    <x v="0"/>
  </r>
  <r>
    <s v="The Matrix (1999)"/>
    <s v="When a beautiful stranger leads computer hacker Neo to a forbidding underworld, he discovers the shocking truth--the life he knows is the elaborate deception of an evil cyber-intelligence."/>
    <x v="5"/>
    <d v="1999-03-31T00:00:00"/>
    <x v="241"/>
    <n v="295145800"/>
    <n v="466625730"/>
    <x v="3"/>
    <s v="['Action', 'Sci-Fi']"/>
    <s v="2 hr 16 min"/>
    <x v="0"/>
    <s v="16"/>
    <x v="18"/>
    <x v="3"/>
  </r>
  <r>
    <s v="Gladiator (2000)"/>
    <s v="A former Roman General sets out to exact vengeance against the corrupt emperor who murdered his family and sent him into slavery."/>
    <x v="8"/>
    <d v="2000-05-04T00:00:00"/>
    <x v="242"/>
    <n v="277675375"/>
    <n v="465380802"/>
    <x v="3"/>
    <s v="['Action', 'Adventure', 'Drama']"/>
    <s v="2 hr 35 min"/>
    <x v="0"/>
    <s v="35"/>
    <x v="81"/>
    <x v="3"/>
  </r>
  <r>
    <s v="Pretty Woman (1990)"/>
    <s v="A man in a legal but hurtful business needs an escort for some social events, and hires a beautiful prostitute he meets... only to fall in love."/>
    <x v="1"/>
    <d v="1990-03-23T00:00:00"/>
    <x v="243"/>
    <n v="285000000"/>
    <n v="463406268"/>
    <x v="3"/>
    <s v="['Comedy', 'Romance']"/>
    <s v="1 hr 59 min"/>
    <x v="2"/>
    <s v="59"/>
    <x v="39"/>
    <x v="3"/>
  </r>
  <r>
    <s v="Cars (2006)"/>
    <s v="A hot-shot race-car named Lightning McQueen gets waylaid in Radiator Springs, where he finds the true meaning of friendship and family."/>
    <x v="1"/>
    <d v="2006-06-08T00:00:00"/>
    <x v="244"/>
    <n v="217908885"/>
    <n v="461991867"/>
    <x v="3"/>
    <s v="['Adventure', 'Animation', 'Comedy', 'Family', 'Sport']"/>
    <s v="1 hr 57 min"/>
    <x v="2"/>
    <s v="57"/>
    <x v="63"/>
    <x v="1"/>
  </r>
  <r>
    <s v="X-Men: The Last Stand (2006)"/>
    <s v="The human government develops a cure for mutations, and Jean Gray becomes a darker uncontrollable persona called the Phoenix who allies with Magneto, causing escalation into an all-out battle for the X-Men."/>
    <x v="0"/>
    <d v="2006-05-24T00:00:00"/>
    <x v="245"/>
    <n v="226072829"/>
    <n v="460435291"/>
    <x v="3"/>
    <s v="['Action', 'Adventure', 'Sci-Fi']"/>
    <s v="1 hr 44 min"/>
    <x v="2"/>
    <s v="44"/>
    <x v="61"/>
    <x v="0"/>
  </r>
  <r>
    <s v="National Treasure: Book of Secrets (2007)"/>
    <s v="Benjamin Gates must follow a clue left in John Wilkes Booth's diary to prove his ancestor's innocence in the assassination of Abraham Lincoln."/>
    <x v="1"/>
    <s v="NA"/>
    <x v="246"/>
    <n v="239278134"/>
    <n v="459242249"/>
    <x v="3"/>
    <s v="['Action', 'Adventure', 'Mystery', 'Thriller']"/>
    <s v="2 hr 4 min"/>
    <x v="0"/>
    <s v=" 4"/>
    <x v="5"/>
    <x v="1"/>
  </r>
  <r>
    <s v="Lucy (2014)"/>
    <s v="A woman, accidentally caught in a dark deal, turns the tables on her captors and transforms into a merciless warrior evolved beyond human logic."/>
    <x v="3"/>
    <d v="2014-07-25T00:00:00"/>
    <x v="247"/>
    <n v="332200000"/>
    <n v="458863600"/>
    <x v="3"/>
    <s v="['Action', 'Sci-Fi', 'Thriller']"/>
    <s v="1 hr 29 min"/>
    <x v="2"/>
    <s v="29"/>
    <x v="31"/>
    <x v="3"/>
  </r>
  <r>
    <s v="Mission: Impossible (1996)"/>
    <s v="An American agent, under false suspicion of disloyalty, must discover and expose the real spy without the help of his organization."/>
    <x v="2"/>
    <d v="1996-05-22T00:00:00"/>
    <x v="248"/>
    <n v="276714535"/>
    <n v="457696391"/>
    <x v="3"/>
    <s v="['Action', 'Adventure', 'Thriller']"/>
    <s v="1 hr 50 min"/>
    <x v="2"/>
    <s v="50"/>
    <x v="82"/>
    <x v="0"/>
  </r>
  <r>
    <s v="300 (2006)"/>
    <s v="King Leonidas of Sparta and a force of 300 men fight the Persians at Thermopylae in 480 B.C."/>
    <x v="5"/>
    <d v="2007-03-07T00:00:00"/>
    <x v="249"/>
    <n v="245453242"/>
    <n v="456068181"/>
    <x v="3"/>
    <s v="['Action', 'Drama']"/>
    <s v="1 hr 57 min"/>
    <x v="2"/>
    <s v="57"/>
    <x v="63"/>
    <x v="3"/>
  </r>
  <r>
    <s v="The Last Samurai (2003)"/>
    <s v="An American military advisor embraces the Samurai culture he was hired to destroy after he is captured in battle."/>
    <x v="5"/>
    <d v="2003-12-05T00:00:00"/>
    <x v="250"/>
    <n v="343500000"/>
    <n v="454627263"/>
    <x v="3"/>
    <s v="['Action', 'Drama']"/>
    <s v="2 hr 34 min"/>
    <x v="0"/>
    <s v="34"/>
    <x v="23"/>
    <x v="3"/>
  </r>
  <r>
    <s v="Ocean's Eleven (2001)"/>
    <s v="Danny Ocean and his ten accomplices plan to rob three Las Vegas casinos simultaneously."/>
    <x v="5"/>
    <d v="2001-12-07T00:00:00"/>
    <x v="251"/>
    <n v="267300000"/>
    <n v="450717150"/>
    <x v="3"/>
    <s v="['Crime', 'Thriller']"/>
    <s v="1 hr 56 min"/>
    <x v="2"/>
    <s v="56"/>
    <x v="71"/>
    <x v="0"/>
  </r>
  <r>
    <s v="Thor (2011)"/>
    <s v="The powerful but arrogant god Thor is cast out of Asgard to live amongst humans in Midgard (Earth), where he soon becomes one of their finest defenders."/>
    <x v="2"/>
    <d v="2011-04-21T00:00:00"/>
    <x v="252"/>
    <n v="268295994"/>
    <n v="449326618"/>
    <x v="3"/>
    <s v="['Action', 'Adventure', 'Fantasy']"/>
    <s v="1 hr 55 min"/>
    <x v="2"/>
    <s v="55"/>
    <x v="53"/>
    <x v="0"/>
  </r>
  <r>
    <s v="Pearl Harbor (2001)"/>
    <s v="A tale of war and romance mixed in with history. The story follows two lifelong friends and a beautiful nurse who are caught up in the horror of an infamous Sunday morning in 1941."/>
    <x v="1"/>
    <d v="2001-05-25T00:00:00"/>
    <x v="253"/>
    <n v="250678391"/>
    <n v="449220945"/>
    <x v="3"/>
    <s v="['Action', 'Drama', 'History', 'Romance', 'War']"/>
    <s v="3 hr 3 min"/>
    <x v="1"/>
    <s v=" 3"/>
    <x v="83"/>
    <x v="0"/>
  </r>
  <r>
    <s v="La La Land (2016)"/>
    <s v="While navigating their careers in Los Angeles, a pianist and an actress fall in love while attempting to reconcile their aspirations for the future."/>
    <x v="9"/>
    <d v="2016-12-07T00:00:00"/>
    <x v="254"/>
    <n v="297805062"/>
    <n v="448906865"/>
    <x v="3"/>
    <s v="['Comedy', 'Drama', 'Music', 'Musical', 'Romance']"/>
    <s v="2 hr 8 min"/>
    <x v="0"/>
    <s v=" 8"/>
    <x v="15"/>
    <x v="0"/>
  </r>
  <r>
    <s v="Tarzan (1999)"/>
    <s v="A man raised by gorillas must decide where he really belongs when he discovers he is a human."/>
    <x v="1"/>
    <d v="1999-06-16T00:00:00"/>
    <x v="255"/>
    <n v="277100000"/>
    <n v="448191819"/>
    <x v="3"/>
    <s v="['Adventure', 'Animation', 'Comedy', 'Drama', 'Family', 'Music']"/>
    <s v="1 hr 28 min"/>
    <x v="2"/>
    <s v="28"/>
    <x v="29"/>
    <x v="4"/>
  </r>
  <r>
    <s v="Men in Black II (2002)"/>
    <s v="Agent Jay is sent to find Agent Kay and restore his memory after the re-appearance of a case from Kay's past."/>
    <x v="4"/>
    <d v="2002-07-03T00:00:00"/>
    <x v="256"/>
    <n v="251400000"/>
    <n v="445135288"/>
    <x v="3"/>
    <s v="['Action', 'Adventure', 'Comedy', 'Mystery', 'Sci-Fi']"/>
    <s v="1 hr 28 min"/>
    <x v="2"/>
    <s v="28"/>
    <x v="29"/>
    <x v="0"/>
  </r>
  <r>
    <s v="The Bourne Ultimatum (2007)"/>
    <s v="Jason Bourne dodges a ruthless C.I.A. official and his Agents from a new assassination program while searching for the origins of his life as a trained killer."/>
    <x v="3"/>
    <d v="2007-08-03T00:00:00"/>
    <x v="257"/>
    <n v="216628965"/>
    <n v="444100035"/>
    <x v="3"/>
    <s v="['Action', 'Mystery', 'Thriller']"/>
    <s v="1 hr 55 min"/>
    <x v="2"/>
    <s v="55"/>
    <x v="53"/>
    <x v="0"/>
  </r>
  <r>
    <s v="The Mummy Returns (2001)"/>
    <s v="The mummified body of Imhotep is shipped to a museum in London, where he once again wakes and begins his campaign of rage and terror."/>
    <x v="3"/>
    <d v="2001-05-04T00:00:00"/>
    <x v="258"/>
    <n v="241261119"/>
    <n v="443280904"/>
    <x v="3"/>
    <s v="['Action', 'Adventure', 'Fantasy', 'Thriller']"/>
    <s v="2 hr 10 min"/>
    <x v="0"/>
    <s v="10"/>
    <x v="13"/>
    <x v="0"/>
  </r>
  <r>
    <s v="Alvin and the Chipmunks: The Squeakquel (2009)"/>
    <s v="The world-famous singing preteen chipmunk trio return to contend with the pressures of school, celebrity, and a rival female music group known as The Chipettes."/>
    <x v="0"/>
    <d v="2009-12-21T00:00:00"/>
    <x v="259"/>
    <n v="223525393"/>
    <n v="443140005"/>
    <x v="3"/>
    <s v="['Adventure', 'Animation', 'Comedy', 'Drama', 'Family', 'Fantasy', 'Music', 'Musical']"/>
    <s v="1 hr 28 min"/>
    <x v="2"/>
    <s v="28"/>
    <x v="29"/>
    <x v="2"/>
  </r>
  <r>
    <s v="Les MisÃ©rables (2012)"/>
    <s v="In 19th-century France, Jean Valjean, who for decades has been hunted by the ruthless policeman Javert after breaking parole, agrees to care for a factory worker's daughter. The decision changes their lives forever."/>
    <x v="3"/>
    <d v="2012-12-19T00:00:00"/>
    <x v="260"/>
    <n v="293489539"/>
    <n v="442299309"/>
    <x v="3"/>
    <s v="['Drama', 'Musical', 'Romance']"/>
    <s v="2 hr 38 min"/>
    <x v="0"/>
    <s v="38"/>
    <x v="59"/>
    <x v="0"/>
  </r>
  <r>
    <s v="The Exorcist (1973)"/>
    <s v="When a 12-year-old girl is possessed by a mysterious entity, her mother seeks the help of two priests to save her."/>
    <x v="5"/>
    <s v="NA"/>
    <x v="261"/>
    <n v="136017945"/>
    <n v="441306145"/>
    <x v="3"/>
    <s v="['Horror']"/>
    <s v="2 hr 2 min"/>
    <x v="0"/>
    <s v=" 2"/>
    <x v="26"/>
    <x v="1"/>
  </r>
  <r>
    <s v="Mrs. Doubtfire (1993)"/>
    <s v="After a bitter divorce, an actor disguises himself as a female housekeeper to spend time with his children held in custody by his former wife."/>
    <x v="0"/>
    <d v="1993-11-24T00:00:00"/>
    <x v="262"/>
    <n v="222090952"/>
    <n v="441286195"/>
    <x v="3"/>
    <s v="['Comedy', 'Drama', 'Family']"/>
    <s v="2 hr 5 min"/>
    <x v="0"/>
    <s v=" 5"/>
    <x v="74"/>
    <x v="0"/>
  </r>
  <r>
    <s v="Terminator Genisys (2015)"/>
    <s v="When John Connor, leader of the human resistance, sends Sgt. Kyle Reese back to 1984 to protect Sarah Connor and safeguard the future, an unexpected turn of events creates a fractured timeline."/>
    <x v="2"/>
    <d v="2015-06-25T00:00:00"/>
    <x v="263"/>
    <n v="350842581"/>
    <n v="440603537"/>
    <x v="3"/>
    <s v="['Action', 'Adventure', 'Sci-Fi', 'Thriller']"/>
    <s v="2 hr 6 min"/>
    <x v="0"/>
    <s v=" 6"/>
    <x v="72"/>
    <x v="0"/>
  </r>
  <r>
    <s v="The Greatest Showman (2017)"/>
    <s v="Celebrates the birth of show business and tells of a visionary who rose from nothing to create a spectacle that became a worldwide sensation."/>
    <x v="0"/>
    <d v="2017-12-20T00:00:00"/>
    <x v="264"/>
    <n v="262609460"/>
    <n v="436949634"/>
    <x v="3"/>
    <s v="['Biography', 'Drama', 'Musical']"/>
    <s v="1 hr 45 min"/>
    <x v="2"/>
    <s v="45"/>
    <x v="57"/>
    <x v="2"/>
  </r>
  <r>
    <s v="A Star Is Born (2018)"/>
    <s v="A musician helps a young singer find fame as age and alcoholism send his own career into a downward spiral."/>
    <x v="5"/>
    <d v="2018-10-03T00:00:00"/>
    <x v="265"/>
    <n v="220900000"/>
    <n v="436188866"/>
    <x v="3"/>
    <s v="['Drama', 'Music', 'Romance']"/>
    <s v="2 hr 16 min"/>
    <x v="0"/>
    <s v="16"/>
    <x v="18"/>
    <x v="3"/>
  </r>
  <r>
    <s v="PokÃ©mon Detective Pikachu (2019)"/>
    <s v="In a world where people collect PokÃ©mon to do battle, a boy comes across an intelligent talking Pikachu who seeks to be a detective."/>
    <x v="5"/>
    <d v="2019-05-03T00:00:00"/>
    <x v="266"/>
    <n v="289409488"/>
    <n v="433514834"/>
    <x v="3"/>
    <s v="['Action', 'Adventure', 'Comedy', 'Family', 'Mystery', 'Sci-Fi']"/>
    <s v="1 hr 44 min"/>
    <x v="2"/>
    <s v="44"/>
    <x v="61"/>
    <x v="2"/>
  </r>
  <r>
    <s v="Terminator 3: Rise of the Machines (2003)"/>
    <s v="A machine from a post-apocalyptic future travels back in time to protect a man and a woman from an advanced robotic assassin to ensure they both survive a nuclear attack."/>
    <x v="5"/>
    <d v="2003-07-02T00:00:00"/>
    <x v="267"/>
    <n v="283000000"/>
    <n v="433371112"/>
    <x v="3"/>
    <s v="['Action', 'Sci-Fi']"/>
    <s v="1 hr 49 min"/>
    <x v="2"/>
    <s v="49"/>
    <x v="84"/>
    <x v="3"/>
  </r>
  <r>
    <s v="Shang-Chi and the Legend of the Ten Rings (2021)"/>
    <s v="Shang-Chi, the master of weaponry-based Kung Fu, is forced to confront his past after being drawn into the Ten Rings organization."/>
    <x v="1"/>
    <s v="NA"/>
    <x v="268"/>
    <n v="207689718"/>
    <n v="432233010"/>
    <x v="3"/>
    <s v="['Action', 'Adventure', 'Fantasy', 'Sci-Fi']"/>
    <s v="2 hr 12 min"/>
    <x v="0"/>
    <s v="12"/>
    <x v="56"/>
    <x v="1"/>
  </r>
  <r>
    <s v="Die Another Day (2002)"/>
    <s v="James Bond is sent to investigate the connection between a North Korean terrorist and a diamond mogul, who is funding the development of an international space weapon."/>
    <x v="10"/>
    <d v="2002-11-20T00:00:00"/>
    <x v="269"/>
    <n v="271028977"/>
    <n v="431971116"/>
    <x v="3"/>
    <s v="['Action', 'Adventure', 'Thriller']"/>
    <s v="2 hr 13 min"/>
    <x v="0"/>
    <s v="13"/>
    <x v="30"/>
    <x v="0"/>
  </r>
  <r>
    <s v="The Secret Life of Pets 2 (2019)"/>
    <s v="Continuing the story of Max and his pet friends, following their secret lives after their owners leave them for work or school each day."/>
    <x v="3"/>
    <d v="2019-05-24T00:00:00"/>
    <x v="270"/>
    <n v="271176898"/>
    <n v="430051293"/>
    <x v="3"/>
    <s v="['Adventure', 'Animation', 'Comedy', 'Family']"/>
    <s v="1 hr 26 min"/>
    <x v="2"/>
    <s v="26"/>
    <x v="76"/>
    <x v="2"/>
  </r>
  <r>
    <s v="Cast Away (2000)"/>
    <s v="A FedEx executive undergoes a physical and emotional transformation after crash landing on a deserted island."/>
    <x v="0"/>
    <d v="2000-12-22T00:00:00"/>
    <x v="271"/>
    <n v="196000000"/>
    <n v="429632142"/>
    <x v="3"/>
    <s v="['Adventure', 'Drama', 'Romance']"/>
    <s v="2 hr 23 min"/>
    <x v="0"/>
    <s v="23"/>
    <x v="8"/>
    <x v="0"/>
  </r>
  <r>
    <s v="Rampage (2018)"/>
    <s v="When three different animals become infected with a dangerous pathogen, a primatologist and a geneticist team up to stop them from destroying Chicago."/>
    <x v="5"/>
    <d v="2018-04-11T00:00:00"/>
    <x v="272"/>
    <n v="327000000"/>
    <n v="428028233"/>
    <x v="3"/>
    <s v="['Action', 'Adventure', 'Sci-Fi']"/>
    <s v="1 hr 47 min"/>
    <x v="2"/>
    <s v="47"/>
    <x v="66"/>
    <x v="0"/>
  </r>
  <r>
    <s v="The King's Speech (2010)"/>
    <s v="The story of King George VI, his impromptu ascension to the throne of the British Empire in 1936, and the speech therapist who helped the unsure monarch overcome his stammer."/>
    <x v="14"/>
    <d v="2010-11-26T00:00:00"/>
    <x v="273"/>
    <n v="288576868"/>
    <n v="427374317"/>
    <x v="3"/>
    <s v="['Biography', 'Drama', 'History']"/>
    <s v="1 hr 58 min"/>
    <x v="2"/>
    <s v="58"/>
    <x v="6"/>
    <x v="3"/>
  </r>
  <r>
    <s v="The Matrix Revolutions (2003)"/>
    <s v="The human city of Zion defends itself against the massive invasion of the machines as Neo fights to end the war at another front while also opposing the rogue Agent Smith."/>
    <x v="5"/>
    <d v="2003-11-05T00:00:00"/>
    <x v="274"/>
    <n v="288030377"/>
    <n v="427344325"/>
    <x v="3"/>
    <s v="['Action', 'Sci-Fi']"/>
    <s v="2 hr 9 min"/>
    <x v="0"/>
    <s v=" 9"/>
    <x v="17"/>
    <x v="3"/>
  </r>
  <r>
    <s v="Bad Boys for Life (2020)"/>
    <s v="Miami detectives Mike Lowrey and Marcus Burnett must face off against a mother-and-son pair of drug lords who wreak vengeful havoc on their city."/>
    <x v="4"/>
    <d v="2020-01-15T00:00:00"/>
    <x v="275"/>
    <n v="220200000"/>
    <n v="426505244"/>
    <x v="3"/>
    <s v="['Action', 'Comedy', 'Crime', 'Thriller']"/>
    <s v="2 hr 4 min"/>
    <x v="0"/>
    <s v=" 4"/>
    <x v="5"/>
    <x v="3"/>
  </r>
  <r>
    <s v="Django Unchained (2012)"/>
    <s v="With the help of a German bounty-hunter, a freed slave sets out to rescue his wife from a brutal plantation-owner in Mississippi."/>
    <x v="14"/>
    <d v="2012-12-25T00:00:00"/>
    <x v="276"/>
    <n v="263268939"/>
    <n v="426074373"/>
    <x v="3"/>
    <s v="['Drama', 'Western']"/>
    <s v="2 hr 45 min"/>
    <x v="0"/>
    <s v="45"/>
    <x v="24"/>
    <x v="3"/>
  </r>
  <r>
    <s v="Beauty and the Beast (1991)"/>
    <s v="A prince cursed to spend his days as a hideous monster sets out to regain his humanity by earning a young woman's love."/>
    <x v="1"/>
    <d v="1991-11-15T00:00:00"/>
    <x v="277"/>
    <n v="186043788"/>
    <n v="424967620"/>
    <x v="3"/>
    <s v="['Animation', 'Family', 'Fantasy', 'Musical', 'Romance']"/>
    <s v="1 hr 24 min"/>
    <x v="2"/>
    <s v="24"/>
    <x v="85"/>
    <x v="1"/>
  </r>
  <r>
    <s v="Dances with Wolves (1990)"/>
    <s v="Lieutenant John Dunbar, assigned to a remote western Civil War outpost, befriends wolves and Native Americans, making him an intolerable aberration in the military."/>
    <x v="15"/>
    <d v="1990-11-09T00:00:00"/>
    <x v="278"/>
    <n v="240000000"/>
    <n v="424208848"/>
    <x v="3"/>
    <s v="['Adventure', 'Drama', 'Western']"/>
    <s v="3 hr 1 min"/>
    <x v="1"/>
    <s v=" 1"/>
    <x v="1"/>
    <x v="1"/>
  </r>
  <r>
    <s v="The Chronicles of Narnia: Prince Caspian (2008)"/>
    <s v="The Pevensie siblings return to Narnia, where they are enlisted to once again help ward off an evil king and restore the rightful heir to the land's throne, Prince Caspian."/>
    <x v="1"/>
    <d v="2008-05-15T00:00:00"/>
    <x v="279"/>
    <n v="278044078"/>
    <n v="419665568"/>
    <x v="3"/>
    <s v="['Action', 'Adventure', 'Family', 'Fantasy']"/>
    <s v="2 hr 30 min"/>
    <x v="0"/>
    <s v="30"/>
    <x v="86"/>
    <x v="2"/>
  </r>
  <r>
    <s v="Sex and the City (2008)"/>
    <s v="A New York City writer on sex and love is finally getting married to her Mr. Big. But her three best girlfriends must console her after one of them inadvertently leads Mr. Big to jilt her."/>
    <x v="5"/>
    <d v="2008-05-28T00:00:00"/>
    <x v="280"/>
    <n v="266118261"/>
    <n v="418765519"/>
    <x v="3"/>
    <s v="['Comedy', 'Drama', 'Romance']"/>
    <s v="2 hr 25 min"/>
    <x v="0"/>
    <s v="25"/>
    <x v="55"/>
    <x v="3"/>
  </r>
  <r>
    <s v="The Mummy (1999)"/>
    <s v="At an archaeological dig in the ancient city of Hamunaptra, an American serving in the French Foreign Legion accidentally awakens a mummy who begins to wreak havoc as he searches for the reincarnation of his long-lost love."/>
    <x v="3"/>
    <d v="1999-05-07T00:00:00"/>
    <x v="281"/>
    <n v="260547918"/>
    <n v="415933406"/>
    <x v="3"/>
    <s v="['Action', 'Adventure', 'Fantasy']"/>
    <s v="2 hr 4 min"/>
    <x v="0"/>
    <s v=" 4"/>
    <x v="5"/>
    <x v="0"/>
  </r>
  <r>
    <s v="The Chronicles of Narnia: The Voyage of the Dawn Treader (2010)"/>
    <s v="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
    <x v="0"/>
    <d v="2010-12-02T00:00:00"/>
    <x v="282"/>
    <n v="311299267"/>
    <n v="415686217"/>
    <x v="3"/>
    <s v="['Adventure', 'Family', 'Fantasy']"/>
    <s v="1 hr 53 min"/>
    <x v="2"/>
    <s v="53"/>
    <x v="78"/>
    <x v="2"/>
  </r>
  <r>
    <s v="Jason Bourne (2016)"/>
    <s v="The CIA's most dangerous former operative is drawn out of hiding to uncover more explosive truths about his past."/>
    <x v="3"/>
    <d v="2016-07-27T00:00:00"/>
    <x v="283"/>
    <n v="253050504"/>
    <n v="415484914"/>
    <x v="3"/>
    <s v="['Action', 'Thriller']"/>
    <s v="2 hr 3 min"/>
    <x v="0"/>
    <s v=" 3"/>
    <x v="22"/>
    <x v="0"/>
  </r>
  <r>
    <s v="The Wolverine (2013)"/>
    <s v="Wolverine comes to Japan to meet an old friend whose life he saved years ago, and gets embroiled in a conspiracy involving yakuza and mutants."/>
    <x v="0"/>
    <d v="2013-07-24T00:00:00"/>
    <x v="284"/>
    <n v="282271394"/>
    <n v="414828246"/>
    <x v="3"/>
    <s v="['Action', 'Sci-Fi']"/>
    <s v="2 hr 6 min"/>
    <x v="0"/>
    <s v=" 6"/>
    <x v="72"/>
    <x v="0"/>
  </r>
  <r>
    <s v="Kingsman: The Secret Service (2014)"/>
    <s v="A spy organisation recruits a promising street kid into the agency's training program, while a global threat emerges from a twisted tech genius."/>
    <x v="0"/>
    <d v="2015-01-30T00:00:00"/>
    <x v="285"/>
    <n v="286089822"/>
    <n v="414351546"/>
    <x v="3"/>
    <s v="['Action', 'Adventure', 'Comedy', 'Thriller']"/>
    <s v="2 hr 9 min"/>
    <x v="0"/>
    <s v=" 9"/>
    <x v="17"/>
    <x v="3"/>
  </r>
  <r>
    <s v="Night at the Museum: Battle of the Smithsonian (2009)"/>
    <s v="Security guard Larry Daley infiltrates the Smithsonian Institution in order to rescue Jedediah and Octavius, who have been shipped to the museum by mistake."/>
    <x v="0"/>
    <d v="2009-05-20T00:00:00"/>
    <x v="286"/>
    <n v="235862449"/>
    <n v="413106170"/>
    <x v="3"/>
    <s v="['Adventure', 'Comedy', 'Family', 'Fantasy']"/>
    <s v="1 hr 45 min"/>
    <x v="2"/>
    <s v="45"/>
    <x v="57"/>
    <x v="2"/>
  </r>
  <r>
    <s v="Batman (1989)"/>
    <s v="The Dark Knight of Gotham City begins his war on crime with his first major enemy being Jack Napier, a criminal who becomes the clownishly homicidal Joker."/>
    <x v="5"/>
    <d v="1989-06-23T00:00:00"/>
    <x v="287"/>
    <n v="160160000"/>
    <n v="411508343"/>
    <x v="3"/>
    <s v="['Action', 'Adventure']"/>
    <s v="2 hr 6 min"/>
    <x v="0"/>
    <s v=" 6"/>
    <x v="72"/>
    <x v="1"/>
  </r>
  <r>
    <s v="The Bodyguard (1992)"/>
    <s v="A former Secret Service agent takes on the job of bodyguard to an R&amp;B singer, whose lifestyle is most unlike a President's."/>
    <x v="5"/>
    <s v="NA"/>
    <x v="288"/>
    <n v="289000000"/>
    <n v="411006740"/>
    <x v="3"/>
    <s v="['Action', 'Drama', 'Music', 'Romance', 'Thriller']"/>
    <s v="2 hr 9 min"/>
    <x v="0"/>
    <s v=" 9"/>
    <x v="17"/>
    <x v="1"/>
  </r>
  <r>
    <s v="Pacific Rim (2013)"/>
    <s v="As a war between humankind and monstrous sea creatures wages on, a former pilot and a trainee are paired up to drive a seemingly obsolete special weapon in a desperate effort to save the world from the apocalypse."/>
    <x v="5"/>
    <d v="2013-07-11T00:00:00"/>
    <x v="289"/>
    <n v="309200000"/>
    <n v="411002906"/>
    <x v="3"/>
    <s v="['Action', 'Adventure', 'Sci-Fi']"/>
    <s v="2 hr 11 min"/>
    <x v="0"/>
    <s v="11"/>
    <x v="65"/>
    <x v="0"/>
  </r>
  <r>
    <s v="Kingsman: The Golden Circle (2017)"/>
    <s v="After the Kingsman's headquarters are destroyed and the world is held hostage, an allied spy organisation in the United States is discovered. These two elite secret organisations must band together to defeat a common enemy."/>
    <x v="0"/>
    <d v="2017-09-20T00:00:00"/>
    <x v="290"/>
    <n v="310667824"/>
    <n v="410902662"/>
    <x v="3"/>
    <s v="['Action', 'Adventure', 'Comedy', 'Crime', 'Thriller']"/>
    <s v="2 hr 21 min"/>
    <x v="0"/>
    <s v="21"/>
    <x v="11"/>
    <x v="3"/>
  </r>
  <r>
    <s v="Twilight (2008)"/>
    <s v="When Bella Swan moves to a small town in the Pacific Northwest, she falls in love with Edward Cullen, a mysterious classmate who reveals himself to be a 108-year-old vampire."/>
    <x v="11"/>
    <d v="2008-11-20T00:00:00"/>
    <x v="291"/>
    <n v="214467942"/>
    <n v="408430415"/>
    <x v="3"/>
    <s v="['Drama', 'Fantasy', 'Romance']"/>
    <s v="2 hr 2 min"/>
    <x v="0"/>
    <s v=" 2"/>
    <x v="26"/>
    <x v="0"/>
  </r>
  <r>
    <s v="Signs (2002)"/>
    <s v="A widowed former priest living with his children and brother on a Pennsylvania farm finds mysterious crop circles in their fields, which suggests something more frightening to come."/>
    <x v="1"/>
    <d v="2002-08-02T00:00:00"/>
    <x v="292"/>
    <n v="180281283"/>
    <n v="408247917"/>
    <x v="3"/>
    <s v="['Drama', 'Mystery', 'Sci-Fi', 'Thriller']"/>
    <s v="1 hr 46 min"/>
    <x v="2"/>
    <s v="46"/>
    <x v="38"/>
    <x v="0"/>
  </r>
  <r>
    <s v="X2: X-Men United (2003)"/>
    <s v="When anti-mutant Colonel William Stryker kidnaps Professor X and attacks his school, the X-Men must ally with their archenemy Magneto to stop him."/>
    <x v="0"/>
    <d v="2003-04-30T00:00:00"/>
    <x v="293"/>
    <n v="192761855"/>
    <n v="407711549"/>
    <x v="3"/>
    <s v="['Action', 'Sci-Fi', 'Thriller']"/>
    <s v="2 hr 14 min"/>
    <x v="0"/>
    <s v="14"/>
    <x v="12"/>
    <x v="0"/>
  </r>
  <r>
    <s v="Alita: Battle Angel (2019)"/>
    <s v="A deactivated cyborg's revived, but can't remember anything of her past and goes on a quest to find out who she is."/>
    <x v="0"/>
    <d v="2019-02-05T00:00:00"/>
    <x v="294"/>
    <n v="319142333"/>
    <n v="404980543"/>
    <x v="3"/>
    <s v="['Action', 'Adventure', 'Sci-Fi', 'Thriller']"/>
    <s v="2 hr 2 min"/>
    <x v="0"/>
    <s v=" 2"/>
    <x v="26"/>
    <x v="0"/>
  </r>
  <r>
    <s v="The Mummy: Tomb of the Dragon Emperor (2008)"/>
    <s v="In the Far East, Alex O'Connell, the son of famed mummy fighters Rick and Evy O'Connell, unearths the mummy of the first Emperor of Qin -- a shape-shifting entity cursed by a witch centuries ago."/>
    <x v="3"/>
    <d v="2008-07-30T00:00:00"/>
    <x v="295"/>
    <n v="300958054"/>
    <n v="403449830"/>
    <x v="3"/>
    <s v="['Action', 'Fantasy', 'Horror', 'War']"/>
    <s v="1 hr 52 min"/>
    <x v="2"/>
    <s v="52"/>
    <x v="52"/>
    <x v="0"/>
  </r>
  <r>
    <s v="Prometheus (2012)"/>
    <s v="Following clues to the origin of mankind, a team finds a structure on a distant moon, but they soon realize they are not alone."/>
    <x v="0"/>
    <d v="2012-05-30T00:00:00"/>
    <x v="296"/>
    <n v="276877385"/>
    <n v="403354469"/>
    <x v="3"/>
    <s v="['Adventure', 'Mystery', 'Sci-Fi']"/>
    <s v="2 hr 4 min"/>
    <x v="0"/>
    <s v=" 4"/>
    <x v="5"/>
    <x v="3"/>
  </r>
  <r>
    <s v="Mamma Mia! Here We Go Again (2018)"/>
    <s v="Five years after the events of Mamma Mia!, Sophie prepares for the grand reopening of the Hotel Bella Donna as she learns more about her mother's past."/>
    <x v="3"/>
    <d v="2018-07-18T00:00:00"/>
    <x v="297"/>
    <n v="281619449"/>
    <n v="402254384"/>
    <x v="3"/>
    <s v="['Comedy', 'Musical', 'Romance']"/>
    <s v="1 hr 54 min"/>
    <x v="2"/>
    <s v="54"/>
    <x v="80"/>
    <x v="0"/>
  </r>
  <r>
    <s v="Eternals (2021)"/>
    <s v="The saga of the Eternals, a race of immortal beings who lived on Earth and shaped its history and civilizations."/>
    <x v="1"/>
    <s v="NA"/>
    <x v="298"/>
    <n v="237027887"/>
    <n v="401847482"/>
    <x v="3"/>
    <s v="['Action', 'Adventure', 'Fantasy', 'Sci-Fi']"/>
    <s v="2 hr 36 min"/>
    <x v="0"/>
    <s v="36"/>
    <x v="77"/>
    <x v="1"/>
  </r>
  <r>
    <s v="TRON: Legacy (2010)"/>
    <s v="The son of a virtual world designer goes looking for his father and ends up inside the digital world that his father designed. He meets his father's corrupted creation and a unique ally who was born inside the digital world."/>
    <x v="1"/>
    <d v="2010-12-16T00:00:00"/>
    <x v="299"/>
    <n v="228001089"/>
    <n v="400063852"/>
    <x v="3"/>
    <s v="['Action', 'Adventure', 'Sci-Fi']"/>
    <s v="2 hr 5 min"/>
    <x v="0"/>
    <s v=" 5"/>
    <x v="74"/>
    <x v="2"/>
  </r>
  <r>
    <s v="Mission: Impossible III (2006)"/>
    <s v="IMF agent Ethan Hunt comes into conflict with a dangerous and sadistic arms dealer who threatens his life and his fiancÃ©e in response."/>
    <x v="2"/>
    <d v="2006-05-03T00:00:00"/>
    <x v="300"/>
    <n v="264449696"/>
    <n v="398479497"/>
    <x v="3"/>
    <s v="['Action', 'Adventure', 'Thriller']"/>
    <s v="2 hr 6 min"/>
    <x v="0"/>
    <s v=" 6"/>
    <x v="72"/>
    <x v="0"/>
  </r>
  <r>
    <s v="Dune (2021)"/>
    <s v="Feature adaptation of Frank Herbert's science fiction novel about the son of a noble family entrusted with the protection of the most valuable asset and most vital element in the galaxy."/>
    <x v="5"/>
    <s v="NA"/>
    <x v="301"/>
    <n v="289700000"/>
    <n v="397044390"/>
    <x v="3"/>
    <s v="['Action', 'Adventure', 'Drama', 'Sci-Fi']"/>
    <s v="2 hr 35 min"/>
    <x v="0"/>
    <s v="35"/>
    <x v="81"/>
    <x v="1"/>
  </r>
  <r>
    <s v="Snow White and the Huntsman (2012)"/>
    <s v="In a twist to the fairy tale, the Huntsman ordered to take Snow White into the woods to be killed winds up becoming her protector and mentor in a quest to vanquish the Evil Queen."/>
    <x v="3"/>
    <d v="2012-05-30T00:00:00"/>
    <x v="302"/>
    <n v="241260448"/>
    <n v="396592829"/>
    <x v="3"/>
    <s v="['Action', 'Adventure', 'Drama', 'Fantasy']"/>
    <s v="2 hr 7 min"/>
    <x v="0"/>
    <s v=" 7"/>
    <x v="32"/>
    <x v="0"/>
  </r>
  <r>
    <s v="Grease (1978)"/>
    <s v="Good girl Sandy Olsson and greaser Danny Zuko fell in love over the summer. When they unexpectedly discover they're now in the same high school, will they be able to rekindle their romance?"/>
    <x v="2"/>
    <d v="1978-06-16T00:00:00"/>
    <x v="303"/>
    <n v="206200000"/>
    <n v="396271103"/>
    <x v="3"/>
    <s v="['Comedy', 'Musical', 'Romance']"/>
    <s v="1 hr 50 min"/>
    <x v="2"/>
    <s v="50"/>
    <x v="82"/>
    <x v="2"/>
  </r>
  <r>
    <s v="Solo: A Star Wars Story (2018)"/>
    <s v="Board the Millennium Falcon and journey to a galaxy far, far away in an epic action-adventure that will set the course of one of the Star Wars saga's most unlikely heroes."/>
    <x v="1"/>
    <d v="2018-05-23T00:00:00"/>
    <x v="304"/>
    <n v="179157295"/>
    <n v="392924807"/>
    <x v="3"/>
    <s v="['Action', 'Adventure', 'Sci-Fi']"/>
    <s v="2 hr 15 min"/>
    <x v="0"/>
    <s v="15"/>
    <x v="64"/>
    <x v="0"/>
  </r>
  <r>
    <s v="The Wolf of Wall Street (2013)"/>
    <s v="Based on the true story of Jordan Belfort, from his rise to a wealthy stock-broker living the high life to his fall involving crime, corruption and the federal government."/>
    <x v="2"/>
    <d v="2013-12-25T00:00:00"/>
    <x v="305"/>
    <n v="275100000"/>
    <n v="392000694"/>
    <x v="3"/>
    <s v="['Biography', 'Comedy', 'Crime', 'Drama']"/>
    <s v="3 hr"/>
    <x v="1"/>
    <n v="0"/>
    <x v="87"/>
    <x v="3"/>
  </r>
  <r>
    <s v="Superman Returns (2006)"/>
    <s v="Superman returns to Earth after spending five years in space examining his homeworld Krypton. But he finds things have changed while he was gone, and he must once again prove himself important to the world."/>
    <x v="5"/>
    <d v="2006-06-28T00:00:00"/>
    <x v="306"/>
    <n v="191000000"/>
    <n v="391081192"/>
    <x v="3"/>
    <s v="['Action', 'Adventure', 'Sci-Fi']"/>
    <s v="2 hr 34 min"/>
    <x v="0"/>
    <s v="34"/>
    <x v="23"/>
    <x v="0"/>
  </r>
  <r>
    <s v="Robin Hood: Prince of Thieves (1991)"/>
    <s v="Robin Hood decides to fight back as an outlaw when faced with the tyranny of the Sheriff of Nottingham."/>
    <x v="5"/>
    <d v="1991-06-14T00:00:00"/>
    <x v="307"/>
    <n v="225000000"/>
    <n v="390493908"/>
    <x v="3"/>
    <s v="['Action', 'Adventure', 'Drama', 'Romance']"/>
    <s v="2 hr 23 min"/>
    <x v="0"/>
    <s v="23"/>
    <x v="8"/>
    <x v="1"/>
  </r>
  <r>
    <s v="Indiana Jones and the Raiders of the Lost Ark (1981)"/>
    <s v="In 1936, archaeologist and adventurer Indiana Jones is hired by the U.S. government to find the Ark of the Covenant before Adolf Hitler's Nazis can obtain its awesome powers."/>
    <x v="2"/>
    <d v="1981-06-12T00:00:00"/>
    <x v="308"/>
    <n v="141766000"/>
    <n v="389925971"/>
    <x v="3"/>
    <s v="['Action', 'Adventure']"/>
    <s v="1 hr 55 min"/>
    <x v="2"/>
    <s v="55"/>
    <x v="53"/>
    <x v="2"/>
  </r>
  <r>
    <s v="Independence Day: Resurgence (2016)"/>
    <s v="Two decades after the first Independence Day invasion, Earth is faced with a new extra-Solar threat. But will mankind's new space defenses be enough?"/>
    <x v="0"/>
    <d v="2016-06-22T00:00:00"/>
    <x v="309"/>
    <n v="286537649"/>
    <n v="389681935"/>
    <x v="3"/>
    <s v="['Action', 'Adventure', 'Sci-Fi']"/>
    <s v="2 hr"/>
    <x v="0"/>
    <n v="0"/>
    <x v="68"/>
    <x v="0"/>
  </r>
  <r>
    <s v="Live Free or Die Hard (2007)"/>
    <s v="John McClane and a young hacker join forces to take down master cyber-terrorist Thomas Gabriel in Washington D.C."/>
    <x v="0"/>
    <d v="2007-06-26T00:00:00"/>
    <x v="310"/>
    <n v="253626608"/>
    <n v="388156011"/>
    <x v="3"/>
    <s v="['Action', 'Thriller']"/>
    <s v="2 hr 8 min"/>
    <x v="0"/>
    <s v=" 8"/>
    <x v="15"/>
    <x v="0"/>
  </r>
  <r>
    <s v="Godzilla: King of the Monsters (2019)"/>
    <s v="The crypto-zoological agency Monarch faces off against a battery of god-sized monsters, including the mighty Godzilla, who collides with Mothra, Rodan, and his ultimate nemesis, the three-headed King Ghidorah."/>
    <x v="5"/>
    <d v="2019-05-29T00:00:00"/>
    <x v="311"/>
    <n v="276100000"/>
    <n v="386600138"/>
    <x v="3"/>
    <s v="['Action', 'Adventure', 'Fantasy', 'Sci-Fi']"/>
    <s v="2 hr 12 min"/>
    <x v="0"/>
    <s v="12"/>
    <x v="56"/>
    <x v="0"/>
  </r>
  <r>
    <s v="Home (2015)"/>
    <s v="An alien on the run from his own people makes friends with a girl. He tries to help her on her quest, but can be an interference."/>
    <x v="0"/>
    <d v="2015-03-19T00:00:00"/>
    <x v="312"/>
    <n v="208644097"/>
    <n v="386041607"/>
    <x v="3"/>
    <s v="['Adventure', 'Animation', 'Comedy', 'Family', 'Fantasy', 'Sci-Fi']"/>
    <s v="1 hr 34 min"/>
    <x v="2"/>
    <s v="34"/>
    <x v="48"/>
    <x v="2"/>
  </r>
  <r>
    <s v="Star Trek (2009)"/>
    <s v="The brash James T. Kirk tries to live up to his father's legacy with Mr. Spock keeping him in check as a vengeful Romulan from the future creates black holes to destroy the Federation one planet at a time."/>
    <x v="2"/>
    <d v="2009-05-06T00:00:00"/>
    <x v="313"/>
    <n v="127950427"/>
    <n v="385680446"/>
    <x v="3"/>
    <s v="['Action', 'Adventure', 'Sci-Fi']"/>
    <s v="2 hr 7 min"/>
    <x v="0"/>
    <s v=" 7"/>
    <x v="32"/>
    <x v="0"/>
  </r>
  <r>
    <s v="1917 (2019)"/>
    <s v="April 6th, 1917. As an infantry battalion assembles to wage war deep in enemy territory, two soldiers are assigned to race against time and deliver a message that will stop 1,600 men from walking straight into a deadly trap."/>
    <x v="3"/>
    <d v="2019-12-25T00:00:00"/>
    <x v="314"/>
    <n v="225691745"/>
    <n v="384919389"/>
    <x v="3"/>
    <s v="['Action', 'Drama', 'War']"/>
    <s v="1 hr 59 min"/>
    <x v="2"/>
    <s v="59"/>
    <x v="39"/>
    <x v="3"/>
  </r>
  <r>
    <s v="Happy Feet (2006)"/>
    <s v="Into the world of the Emperor Penguins, who find their soul mates through song, a penguin is born who cannot sing. But he can tap dance something fierce!"/>
    <x v="5"/>
    <d v="2006-11-17T00:00:00"/>
    <x v="315"/>
    <n v="186335791"/>
    <n v="384336108"/>
    <x v="3"/>
    <s v="['Adventure', 'Animation', 'Comedy', 'Family', 'Music', 'Musical', 'Romance']"/>
    <s v="1 hr 48 min"/>
    <x v="2"/>
    <s v="48"/>
    <x v="34"/>
    <x v="2"/>
  </r>
  <r>
    <s v="Cars 3 (2017)"/>
    <s v="Lightning McQueen sets out to prove to a new generation of racers that he's still the best race car in the world."/>
    <x v="1"/>
    <s v="NA"/>
    <x v="316"/>
    <n v="231029541"/>
    <n v="383930656"/>
    <x v="3"/>
    <s v="['Adventure', 'Animation', 'Comedy', 'Family', 'Sport']"/>
    <s v="1 hr 42 min"/>
    <x v="2"/>
    <s v="42"/>
    <x v="16"/>
    <x v="1"/>
  </r>
  <r>
    <s v="Ice Age (2002)"/>
    <s v="The story revolves around sub-zero heroes: a woolly mammoth, a saber-toothed tiger, a sloth and a prehistoric combination of a squirrel and rat, known as Scrat."/>
    <x v="0"/>
    <d v="2002-03-14T00:00:00"/>
    <x v="317"/>
    <n v="206869731"/>
    <n v="383257136"/>
    <x v="3"/>
    <s v="['Adventure', 'Animation', 'Comedy', 'Family']"/>
    <s v="1 hr 21 min"/>
    <x v="2"/>
    <s v="21"/>
    <x v="88"/>
    <x v="2"/>
  </r>
  <r>
    <s v="Back to the Future (1985)"/>
    <s v="Marty McFly, a 17-year-old high school student, is accidentally sent thirty years into the past in a time-traveling DeLorean invented by his close friend, the eccentric scientist Doc Brown."/>
    <x v="3"/>
    <d v="1985-07-03T00:00:00"/>
    <x v="318"/>
    <n v="170500000"/>
    <n v="381906762"/>
    <x v="3"/>
    <s v="['Adventure', 'Comedy', 'Sci-Fi']"/>
    <s v="1 hr 56 min"/>
    <x v="2"/>
    <s v="56"/>
    <x v="71"/>
    <x v="1"/>
  </r>
  <r>
    <s v="Fifty Shades Darker (2017)"/>
    <s v="While Christian wrestles with his inner demons, Anastasia must confront the anger and envy of the women who came before her."/>
    <x v="3"/>
    <d v="2017-02-08T00:00:00"/>
    <x v="319"/>
    <n v="266964596"/>
    <n v="381545846"/>
    <x v="3"/>
    <s v="['Drama', 'Romance']"/>
    <s v="1 hr 58 min"/>
    <x v="2"/>
    <s v="58"/>
    <x v="6"/>
    <x v="3"/>
  </r>
  <r>
    <s v="Monsters vs. Aliens (2009)"/>
    <s v="A woman transformed into a giant after she is struck by a meteorite on her wedding day becomes part of a team of monsters sent in by the U.S. government to defeat an alien mastermind trying to take over Earth."/>
    <x v="7"/>
    <d v="2009-03-19T00:00:00"/>
    <x v="320"/>
    <n v="183158344"/>
    <n v="381509870"/>
    <x v="3"/>
    <s v="['Action', 'Adventure', 'Animation', 'Comedy', 'Family', 'Fantasy', 'Sci-Fi']"/>
    <s v="1 hr 34 min"/>
    <x v="2"/>
    <s v="34"/>
    <x v="48"/>
    <x v="2"/>
  </r>
  <r>
    <s v="Black Widow (2021)"/>
    <s v="Natasha Romanoff confronts the darker parts of her ledger when a dangerous conspiracy with ties to her past arises."/>
    <x v="1"/>
    <s v="NA"/>
    <x v="321"/>
    <n v="195979696"/>
    <n v="379631351"/>
    <x v="3"/>
    <s v="['Action', 'Adventure', 'Sci-Fi']"/>
    <s v="2 hr 14 min"/>
    <x v="0"/>
    <s v="14"/>
    <x v="12"/>
    <x v="1"/>
  </r>
  <r>
    <s v="Godzilla (1998)"/>
    <s v="French nuclear tests irradiate an iguana into a giant monster that heads off to New York City. The American military must chase the monster across the city to stop it before it reproduces."/>
    <x v="4"/>
    <d v="1998-05-20T00:00:00"/>
    <x v="322"/>
    <n v="242700000"/>
    <n v="379014294"/>
    <x v="3"/>
    <s v="['Action', 'Sci-Fi', 'Thriller']"/>
    <s v="2 hr 19 min"/>
    <x v="0"/>
    <s v="19"/>
    <x v="47"/>
    <x v="0"/>
  </r>
  <r>
    <s v="True Lies (1994)"/>
    <s v="A fearless, globe-trotting, terrorist-battling secret agent has his life turned upside down when he discovers his wife might be having an affair with a used-car salesman while terrorists smuggle nuclear war heads into the United States."/>
    <x v="0"/>
    <d v="1994-07-15T00:00:00"/>
    <x v="323"/>
    <n v="232600000"/>
    <n v="378882411"/>
    <x v="3"/>
    <s v="['Action', 'Comedy', 'Thriller']"/>
    <s v="2 hr 21 min"/>
    <x v="0"/>
    <s v="21"/>
    <x v="11"/>
    <x v="3"/>
  </r>
  <r>
    <s v="Slumdog Millionaire (2008)"/>
    <s v="A Mumbai teenager reflects on his life after being accused of cheating on the Indian version of &quot;Who Wants to be a Millionaire?&quot;."/>
    <x v="16"/>
    <d v="2008-11-12T00:00:00"/>
    <x v="324"/>
    <n v="237090614"/>
    <n v="378410542"/>
    <x v="3"/>
    <s v="['Drama', 'Romance']"/>
    <s v="2 hr"/>
    <x v="0"/>
    <n v="0"/>
    <x v="68"/>
    <x v="3"/>
  </r>
  <r>
    <s v="Taken 2 (2012)"/>
    <s v="In Istanbul, retired CIA operative Bryan Mills and his wife are taken hostage by the father of a kidnapper Mills killed while rescuing his daughter."/>
    <x v="0"/>
    <d v="2012-09-27T00:00:00"/>
    <x v="325"/>
    <n v="236298168"/>
    <n v="376152455"/>
    <x v="3"/>
    <s v="['Action', 'Crime', 'Thriller']"/>
    <s v="1 hr 32 min"/>
    <x v="2"/>
    <s v="32"/>
    <x v="69"/>
    <x v="0"/>
  </r>
  <r>
    <s v="G.I. Joe: Retaliation (2013)"/>
    <s v="The G.I. Joes are not only fighting their mortal enemy Cobra; they are forced to contend with threats from within the government that jeopardize their very existence."/>
    <x v="2"/>
    <d v="2013-03-27T00:00:00"/>
    <x v="326"/>
    <n v="253217645"/>
    <n v="375740705"/>
    <x v="3"/>
    <s v="['Action', 'Adventure', 'Sci-Fi', 'Thriller']"/>
    <s v="1 hr 50 min"/>
    <x v="2"/>
    <s v="50"/>
    <x v="82"/>
    <x v="0"/>
  </r>
  <r>
    <s v="Mad Max: Fury Road (2015)"/>
    <s v="In a post-apocalyptic wasteland, a woman rebels against a tyrannical ruler in search for her homeland with the aid of a group of female prisoners, a psychotic worshiper, and a drifter named Max."/>
    <x v="5"/>
    <d v="2015-05-07T00:00:00"/>
    <x v="327"/>
    <n v="221600410"/>
    <n v="375658750"/>
    <x v="3"/>
    <s v="['Action', 'Adventure', 'Sci-Fi', 'Thriller']"/>
    <s v="2 hr"/>
    <x v="0"/>
    <n v="0"/>
    <x v="68"/>
    <x v="3"/>
  </r>
  <r>
    <s v="Spider-Man: Into the Spider-Verse (2018)"/>
    <s v="Teen Miles Morales becomes the Spider-Man of his universe, and must join with five spider-powered individuals from other dimensions to stop a threat for all realities."/>
    <x v="4"/>
    <d v="2018-12-12T00:00:00"/>
    <x v="328"/>
    <n v="185299521"/>
    <n v="375540831"/>
    <x v="3"/>
    <s v="['Action', 'Adventure', 'Animation', 'Comedy', 'Family', 'Fantasy', 'Sci-Fi']"/>
    <s v="1 hr 57 min"/>
    <x v="2"/>
    <s v="57"/>
    <x v="63"/>
    <x v="2"/>
  </r>
  <r>
    <s v="Shark Tale (2004)"/>
    <s v="When a son of a gangster shark boss is accidentally killed while on the hunt, his would-be prey and his vegetarian brother decide to use the incident to their own advantage."/>
    <x v="8"/>
    <d v="2004-09-23T00:00:00"/>
    <x v="329"/>
    <n v="213721971"/>
    <n v="374583879"/>
    <x v="3"/>
    <s v="['Adventure', 'Animation', 'Comedy', 'Family', 'Thriller']"/>
    <s v="1 hr 30 min"/>
    <x v="2"/>
    <s v="30"/>
    <x v="67"/>
    <x v="2"/>
  </r>
  <r>
    <s v="Once Upon a Time... In Hollywood (2019)"/>
    <s v="A faded television actor and his stunt double strive to achieve fame and success in the final years of Hollywood's Golden Age in 1969 Los Angeles."/>
    <x v="4"/>
    <d v="2019-07-25T00:00:00"/>
    <x v="330"/>
    <n v="232063026"/>
    <n v="374565754"/>
    <x v="3"/>
    <s v="['Comedy', 'Drama']"/>
    <s v="2 hr 41 min"/>
    <x v="0"/>
    <s v="41"/>
    <x v="41"/>
    <x v="3"/>
  </r>
  <r>
    <s v="What Women Want (2000)"/>
    <s v="A cocky, chauvinistic advertising executive magically acquires the ability to hear what women are thinking."/>
    <x v="2"/>
    <d v="2000-12-15T00:00:00"/>
    <x v="331"/>
    <n v="191300000"/>
    <n v="374111707"/>
    <x v="3"/>
    <s v="['Comedy', 'Fantasy', 'Romance']"/>
    <s v="2 hr 7 min"/>
    <x v="0"/>
    <s v=" 7"/>
    <x v="32"/>
    <x v="0"/>
  </r>
  <r>
    <s v="Batman Begins (2005)"/>
    <s v="After training with his mentor, Batman begins his fight to free crime-ridden Gotham City from corruption."/>
    <x v="5"/>
    <d v="2005-06-15T00:00:00"/>
    <x v="332"/>
    <n v="166809514"/>
    <n v="373661946"/>
    <x v="3"/>
    <s v="['Action', 'Crime', 'Drama']"/>
    <s v="2 hr 20 min"/>
    <x v="0"/>
    <s v="20"/>
    <x v="50"/>
    <x v="0"/>
  </r>
  <r>
    <s v="Penguins of Madagascar (2014)"/>
    <s v="Skipper, Kowalski, Rico and Private join forces with undercover organization The North Wind to stop the villainous Dr. Octavius Brine from destroying the world as we know it."/>
    <x v="0"/>
    <d v="2014-11-14T00:00:00"/>
    <x v="333"/>
    <n v="289664710"/>
    <n v="373515621"/>
    <x v="3"/>
    <s v="['Adventure', 'Animation', 'Comedy', 'Family', 'Sci-Fi']"/>
    <s v="1 hr 32 min"/>
    <x v="2"/>
    <s v="32"/>
    <x v="69"/>
    <x v="2"/>
  </r>
  <r>
    <s v="X-Men Origins: Wolverine (2009)"/>
    <s v="The early years of James Logan, featuring his rivalry with his brother Victor Creed, his service in the special forces team Weapon X, and his experimentation into the metal-lined mutant Wolverine."/>
    <x v="0"/>
    <d v="2009-04-29T00:00:00"/>
    <x v="334"/>
    <n v="193179707"/>
    <n v="373062864"/>
    <x v="3"/>
    <s v="['Action', 'Sci-Fi']"/>
    <s v="1 hr 47 min"/>
    <x v="2"/>
    <s v="47"/>
    <x v="66"/>
    <x v="0"/>
  </r>
  <r>
    <s v="Fifty Shades Freed (2018)"/>
    <s v="Anastasia and Christian get married, but Jack Hyde continues to threaten their relationship."/>
    <x v="3"/>
    <d v="2018-02-07T00:00:00"/>
    <x v="335"/>
    <n v="271580078"/>
    <n v="371987838"/>
    <x v="3"/>
    <s v="['Drama', 'Romance', 'Thriller']"/>
    <s v="1 hr 45 min"/>
    <x v="2"/>
    <s v="45"/>
    <x v="57"/>
    <x v="3"/>
  </r>
  <r>
    <s v="Hitch (2005)"/>
    <s v="A smooth-talking man falls for a hardened columnist while helping a shy accountant woo a beautiful heiress."/>
    <x v="4"/>
    <d v="2005-02-11T00:00:00"/>
    <x v="336"/>
    <n v="192098655"/>
    <n v="371594210"/>
    <x v="3"/>
    <s v="['Comedy', 'Romance']"/>
    <s v="1 hr 58 min"/>
    <x v="2"/>
    <s v="58"/>
    <x v="6"/>
    <x v="0"/>
  </r>
  <r>
    <s v="Terminator Salvation (2009)"/>
    <s v="In 2018, a mysterious new weapon in the war against the machines, half-human and half-machine, comes to John Connor on the eve of a resistance attack on Skynet. But whose side is he on, and can he be trusted?"/>
    <x v="5"/>
    <d v="2009-05-20T00:00:00"/>
    <x v="337"/>
    <n v="246030532"/>
    <n v="371353001"/>
    <x v="3"/>
    <s v="['Action', 'Sci-Fi']"/>
    <s v="1 hr 55 min"/>
    <x v="2"/>
    <s v="55"/>
    <x v="53"/>
    <x v="0"/>
  </r>
  <r>
    <s v="Captain America: The First Avenger (2011)"/>
    <s v="Steve Rogers, a rejected military soldier, transforms into Captain America after taking a dose of a &quot;Super-Soldier serum&quot;. But being Captain America comes at a price as he attempts to take down a war monger and a terrorist organization."/>
    <x v="2"/>
    <d v="2011-07-22T00:00:00"/>
    <x v="338"/>
    <n v="193915269"/>
    <n v="370569774"/>
    <x v="3"/>
    <s v="['Action', 'Adventure', 'Sci-Fi']"/>
    <s v="2 hr 4 min"/>
    <x v="0"/>
    <s v=" 4"/>
    <x v="5"/>
    <x v="0"/>
  </r>
  <r>
    <s v="Edge of Tomorrow (2014)"/>
    <s v="A soldier fighting aliens gets to relive the same day over and over again, the day restarting every time he dies."/>
    <x v="5"/>
    <d v="2014-05-28T00:00:00"/>
    <x v="339"/>
    <n v="270335000"/>
    <n v="370541256"/>
    <x v="3"/>
    <s v="['Action', 'Adventure', 'Sci-Fi']"/>
    <s v="1 hr 53 min"/>
    <x v="2"/>
    <s v="53"/>
    <x v="78"/>
    <x v="0"/>
  </r>
  <r>
    <s v="There's Something About Mary (1998)"/>
    <s v="A man gets a chance to meet up with his dream girl from high school, even though his date with her back then was a complete disaster."/>
    <x v="0"/>
    <d v="1998-07-15T00:00:00"/>
    <x v="340"/>
    <n v="193400000"/>
    <n v="369884651"/>
    <x v="3"/>
    <s v="['Comedy', 'Romance']"/>
    <s v="1 hr 59 min"/>
    <x v="2"/>
    <s v="59"/>
    <x v="39"/>
    <x v="3"/>
  </r>
  <r>
    <s v="Gone Girl (2014)"/>
    <s v="With his wife's disappearance having become the focus of an intense media circus, a man sees the spotlight turned on him when it's suspected that he may not be innocent."/>
    <x v="0"/>
    <d v="2014-10-02T00:00:00"/>
    <x v="341"/>
    <n v="201563174"/>
    <n v="369330363"/>
    <x v="3"/>
    <s v="['Drama', 'Mystery', 'Thriller']"/>
    <s v="2 hr 29 min"/>
    <x v="0"/>
    <s v="29"/>
    <x v="4"/>
    <x v="3"/>
  </r>
  <r>
    <s v="The Fugitive (1993)"/>
    <s v="Dr. Richard Kimble, unjustly accused of murdering his wife, must find the real killer while being the target of a nationwide manhunt led by a seasoned U.S. Marshal."/>
    <x v="5"/>
    <s v="NA"/>
    <x v="342"/>
    <n v="185000000"/>
    <n v="368875760"/>
    <x v="3"/>
    <s v="['Action', 'Crime', 'Drama', 'Mystery', 'Thriller']"/>
    <s v="2 hr 10 min"/>
    <x v="0"/>
    <s v="10"/>
    <x v="13"/>
    <x v="1"/>
  </r>
  <r>
    <s v="Jurassic Park III (2001)"/>
    <s v="A decidedly odd couple with ulterior motives convince Dr. Grant to go to Isla Sorna for a holiday, but their unexpected landing startles the island's new inhabitants."/>
    <x v="3"/>
    <d v="2001-07-05T00:00:00"/>
    <x v="343"/>
    <n v="187608934"/>
    <n v="368780809"/>
    <x v="3"/>
    <s v="['Action', 'Adventure', 'Sci-Fi', 'Thriller']"/>
    <s v="1 hr 32 min"/>
    <x v="2"/>
    <s v="32"/>
    <x v="69"/>
    <x v="0"/>
  </r>
  <r>
    <s v="My Big Fat Greek Wedding (2002)"/>
    <s v="A young Greek woman falls in love with a non-Greek and struggles to get her family to accept him while she comes to terms with her heritage and cultural identity."/>
    <x v="17"/>
    <d v="2002-04-19T00:00:00"/>
    <x v="344"/>
    <n v="127305836"/>
    <n v="368744044"/>
    <x v="3"/>
    <s v="['Comedy', 'Drama', 'Romance']"/>
    <s v="1 hr 35 min"/>
    <x v="2"/>
    <s v="35"/>
    <x v="51"/>
    <x v="2"/>
  </r>
  <r>
    <s v="Die Hard with a Vengeance (1995)"/>
    <s v="John McClane and a Harlem store owner are targeted by German terrorist Simon in New York City, where he plans to rob the Federal Reserve Building."/>
    <x v="0"/>
    <d v="1995-05-19T00:00:00"/>
    <x v="345"/>
    <n v="266089167"/>
    <n v="366101666"/>
    <x v="3"/>
    <s v="['Action', 'Adventure', 'Thriller']"/>
    <s v="2 hr 8 min"/>
    <x v="0"/>
    <s v=" 8"/>
    <x v="15"/>
    <x v="3"/>
  </r>
  <r>
    <s v="Shazam! (2019)"/>
    <s v="A newly fostered young boy in search of his mother instead finds unexpected super powers and soon gains a powerful enemy."/>
    <x v="5"/>
    <d v="2019-04-03T00:00:00"/>
    <x v="346"/>
    <n v="225600000"/>
    <n v="365971656"/>
    <x v="3"/>
    <s v="['Action', 'Adventure', 'Comedy', 'Fantasy']"/>
    <s v="2 hr 12 min"/>
    <x v="0"/>
    <s v="12"/>
    <x v="56"/>
    <x v="0"/>
  </r>
  <r>
    <s v="The Nun (2018)"/>
    <s v="A priest with a haunted past and a novice on the threshold of her final vows are sent by the Vatican to investigate the death of a young nun in Romania and confront a malevolent force in the form of a demonic nun."/>
    <x v="5"/>
    <d v="2018-09-05T00:00:00"/>
    <x v="347"/>
    <n v="248101575"/>
    <n v="365551694"/>
    <x v="3"/>
    <s v="['Horror', 'Mystery', 'Thriller']"/>
    <s v="1 hr 36 min"/>
    <x v="2"/>
    <s v="36"/>
    <x v="62"/>
    <x v="3"/>
  </r>
  <r>
    <s v="Alvin and the Chipmunks (2007)"/>
    <s v="Three musical chipmunks are discovered by an aspiring songwriter who wants to use their amazing singing abilities to become famous."/>
    <x v="0"/>
    <d v="2007-12-12T00:00:00"/>
    <x v="348"/>
    <n v="148025572"/>
    <n v="365352546"/>
    <x v="3"/>
    <s v="['Adventure', 'Animation', 'Comedy', 'Drama', 'Family', 'Fantasy', 'Music', 'Musical']"/>
    <s v="1 hr 32 min"/>
    <x v="2"/>
    <s v="32"/>
    <x v="69"/>
    <x v="2"/>
  </r>
  <r>
    <s v="Notting Hill (1999)"/>
    <s v="The life of a simple bookshop owner changes when he meets the most famous film star in the world."/>
    <x v="3"/>
    <d v="1999-05-28T00:00:00"/>
    <x v="349"/>
    <n v="247800000"/>
    <n v="363889678"/>
    <x v="3"/>
    <s v="['Comedy', 'Drama', 'Romance']"/>
    <s v="2 hr 4 min"/>
    <x v="0"/>
    <s v=" 4"/>
    <x v="5"/>
    <x v="0"/>
  </r>
  <r>
    <s v="A Bug's Life (1998)"/>
    <s v="A misfit ant, looking for &quot;warriors&quot; to save his colony from greedy grasshoppers, recruits a group of bugs that turn out to be an inept circus troupe."/>
    <x v="1"/>
    <d v="1998-11-20T00:00:00"/>
    <x v="350"/>
    <n v="200460294"/>
    <n v="363258859"/>
    <x v="3"/>
    <s v="['Adventure', 'Animation', 'Comedy', 'Family', 'Fantasy']"/>
    <s v="1 hr 35 min"/>
    <x v="2"/>
    <s v="35"/>
    <x v="51"/>
    <x v="1"/>
  </r>
  <r>
    <s v="Night at the Museum: Secret of the Tomb (2014)"/>
    <s v="Larry spans the globe, uniting favorite and new characters while embarking on an epic quest to save the magic before it is gone forever."/>
    <x v="0"/>
    <d v="2014-12-17T00:00:00"/>
    <x v="351"/>
    <n v="249458014"/>
    <n v="363204635"/>
    <x v="3"/>
    <s v="['Adventure', 'Comedy', 'Family', 'Fantasy']"/>
    <s v="1 hr 38 min"/>
    <x v="2"/>
    <s v="38"/>
    <x v="37"/>
    <x v="2"/>
  </r>
  <r>
    <s v="Ocean's Twelve (2004)"/>
    <s v="Daniel Ocean recruits one more team member so he can pull off three major European heists in this sequel to Ocean's Eleven."/>
    <x v="5"/>
    <d v="2004-12-09T00:00:00"/>
    <x v="352"/>
    <n v="237200000"/>
    <n v="362744280"/>
    <x v="3"/>
    <s v="['Crime', 'Thriller']"/>
    <s v="2 hr 5 min"/>
    <x v="0"/>
    <s v=" 5"/>
    <x v="74"/>
    <x v="0"/>
  </r>
  <r>
    <s v="Planet of the Apes (2001)"/>
    <s v="In 2029, an Air Force astronaut crash-lands on a mysterious planet where evolved, talking apes dominate a race of primitive humans."/>
    <x v="0"/>
    <d v="2001-07-27T00:00:00"/>
    <x v="353"/>
    <n v="182200000"/>
    <n v="362211740"/>
    <x v="3"/>
    <s v="['Action', 'Adventure', 'Sci-Fi', 'Thriller']"/>
    <s v="1 hr 59 min"/>
    <x v="2"/>
    <s v="59"/>
    <x v="39"/>
    <x v="0"/>
  </r>
  <r>
    <s v="The Hangover Part III (2013)"/>
    <s v="When one of their own is kidnapped by an angry gangster, the Wolf Pack must track down Mr. Chow, who has escaped from prison and is on the run."/>
    <x v="5"/>
    <d v="2013-05-23T00:00:00"/>
    <x v="354"/>
    <n v="249800000"/>
    <n v="362000072"/>
    <x v="3"/>
    <s v="['Comedy', 'Crime']"/>
    <s v="1 hr 40 min"/>
    <x v="2"/>
    <s v="40"/>
    <x v="27"/>
    <x v="3"/>
  </r>
  <r>
    <s v="The World Is Not Enough (1999)"/>
    <s v="James Bond uncovers a nuclear plot while protecting an oil heiress from her former kidnapper, an international terrorist who can't feel pain."/>
    <x v="10"/>
    <d v="1999-11-19T00:00:00"/>
    <x v="355"/>
    <n v="234888716"/>
    <n v="361832400"/>
    <x v="3"/>
    <s v="['Action', 'Adventure', 'Thriller']"/>
    <s v="2 hr 8 min"/>
    <x v="0"/>
    <s v=" 8"/>
    <x v="15"/>
    <x v="0"/>
  </r>
  <r>
    <s v="Fast &amp; Furious (2009)"/>
    <s v="Brian O'Conner, back working for the FBI in Los Angeles, teams up with Dominic Toretto to bring down a heroin importer by infiltrating his operation."/>
    <x v="3"/>
    <d v="2009-04-02T00:00:00"/>
    <x v="356"/>
    <n v="205302605"/>
    <n v="360366870"/>
    <x v="3"/>
    <s v="['Action', 'Crime', 'Thriller']"/>
    <s v="1 hr 47 min"/>
    <x v="2"/>
    <s v="47"/>
    <x v="66"/>
    <x v="0"/>
  </r>
  <r>
    <s v="Noah (2014)"/>
    <s v="Noah is chosen by God to undertake a momentous mission before an apocalyptic flood cleanses the world."/>
    <x v="2"/>
    <d v="2014-03-20T00:00:00"/>
    <x v="357"/>
    <n v="258000000"/>
    <n v="359200044"/>
    <x v="3"/>
    <s v="['Action', 'Adventure', 'Drama']"/>
    <s v="2 hr 18 min"/>
    <x v="0"/>
    <s v="18"/>
    <x v="3"/>
    <x v="0"/>
  </r>
  <r>
    <s v="The Karate Kid (2010)"/>
    <s v="Work causes a single mother to move to China with her young son; in his new home, the boy embraces kung fu, taught to him by a master."/>
    <x v="4"/>
    <d v="2010-06-10T00:00:00"/>
    <x v="358"/>
    <n v="182534404"/>
    <n v="359126022"/>
    <x v="3"/>
    <s v="['Action', 'Drama', 'Family', 'Sport']"/>
    <s v="2 hr 20 min"/>
    <x v="0"/>
    <s v="20"/>
    <x v="50"/>
    <x v="2"/>
  </r>
  <r>
    <s v="Home Alone 2: Lost in New York (1992)"/>
    <s v="One year after Kevin McCallister was left home alone and had to defeat a pair of bumbling burglars, he accidentally finds himself stranded in New York City - and the same criminals are not far behind."/>
    <x v="0"/>
    <s v="NA"/>
    <x v="359"/>
    <n v="185409334"/>
    <n v="358994850"/>
    <x v="3"/>
    <s v="['Adventure', 'Comedy', 'Crime', 'Family']"/>
    <s v="2 hr"/>
    <x v="0"/>
    <n v="0"/>
    <x v="68"/>
    <x v="1"/>
  </r>
  <r>
    <s v="Hotel Transylvania (2012)"/>
    <s v="Dracula, who operates a high-end resort away from the human world, goes into overprotective mode when a boy discovers the resort and falls for the count's teenaged daughter."/>
    <x v="4"/>
    <d v="2012-09-20T00:00:00"/>
    <x v="360"/>
    <n v="210062555"/>
    <n v="358375603"/>
    <x v="3"/>
    <s v="['Animation', 'Comedy', 'Family', 'Fantasy', 'Horror']"/>
    <s v="1 hr 31 min"/>
    <x v="2"/>
    <s v="31"/>
    <x v="19"/>
    <x v="2"/>
  </r>
  <r>
    <s v="Minority Report (2002)"/>
    <s v="In a future where a special police unit is able to arrest murderers before they commit their crimes, an officer from that unit is himself accused of a future murder."/>
    <x v="0"/>
    <d v="2002-06-20T00:00:00"/>
    <x v="361"/>
    <n v="226300000"/>
    <n v="358372926"/>
    <x v="3"/>
    <s v="['Action', 'Crime', 'Mystery', 'Sci-Fi', 'Thriller']"/>
    <s v="2 hr 25 min"/>
    <x v="0"/>
    <s v="25"/>
    <x v="55"/>
    <x v="0"/>
  </r>
  <r>
    <s v="The Legend of Tarzan (2016)"/>
    <s v="Tarzan, having acclimated to life in London, is called back to his former home in the jungle to investigate the activities at a mining encampment."/>
    <x v="5"/>
    <d v="2016-06-29T00:00:00"/>
    <x v="362"/>
    <n v="230057296"/>
    <n v="356700357"/>
    <x v="3"/>
    <s v="['Action', 'Adventure', 'Drama', 'Fantasy', 'Romance']"/>
    <s v="1 hr 50 min"/>
    <x v="2"/>
    <s v="50"/>
    <x v="82"/>
    <x v="0"/>
  </r>
  <r>
    <s v="American Beauty (1999)"/>
    <s v="A sexually frustrated suburban father has a mid-life crisis after becoming infatuated with his daughter's best friend."/>
    <x v="8"/>
    <d v="1999-09-15T00:00:00"/>
    <x v="363"/>
    <n v="226200000"/>
    <n v="356296601"/>
    <x v="3"/>
    <s v="['Drama']"/>
    <s v="2 hr 2 min"/>
    <x v="0"/>
    <s v=" 2"/>
    <x v="26"/>
    <x v="3"/>
  </r>
  <r>
    <s v="Apollo 13 (1995)"/>
    <s v="NASA must devise a strategy to return Apollo 13 to Earth safely after the spacecraft undergoes massive internal damage putting the lives of the three astronauts on board in jeopardy."/>
    <x v="3"/>
    <s v="NA"/>
    <x v="364"/>
    <n v="181077570"/>
    <n v="355237933"/>
    <x v="3"/>
    <s v="['Adventure', 'Drama', 'History']"/>
    <s v="2 hr 20 min"/>
    <x v="0"/>
    <s v="20"/>
    <x v="50"/>
    <x v="1"/>
  </r>
  <r>
    <s v="Rain Man (1988)"/>
    <s v="After a selfish L.A. yuppie learns his estranged father left a fortune to an autistic savant brother in Ohio that he didn't know existed, he absconds with his brother and sets out across the country, hoping to gain a larger inheritance."/>
    <x v="10"/>
    <d v="1988-12-16T00:00:00"/>
    <x v="365"/>
    <n v="182000000"/>
    <n v="354825435"/>
    <x v="3"/>
    <s v="['Drama']"/>
    <s v="2 hr 13 min"/>
    <x v="0"/>
    <s v="13"/>
    <x v="30"/>
    <x v="1"/>
  </r>
  <r>
    <s v="The Great Gatsby (2013)"/>
    <s v="A writer and wall street trader, Nick, finds himself drawn to the past and lifestyle of his millionaire neighbor, Jay Gatsby."/>
    <x v="5"/>
    <d v="2013-05-10T00:00:00"/>
    <x v="366"/>
    <n v="208801855"/>
    <n v="353642274"/>
    <x v="3"/>
    <s v="['Drama', 'Romance']"/>
    <s v="2 hr 23 min"/>
    <x v="0"/>
    <s v="23"/>
    <x v="8"/>
    <x v="0"/>
  </r>
  <r>
    <s v="Dumbo (2019)"/>
    <s v="A young elephant, whose oversized ears enable him to fly, helps save a struggling circus, but when the circus plans a new venture, Dumbo and his friends discover dark secrets beneath its shiny veneer."/>
    <x v="1"/>
    <d v="2019-03-27T00:00:00"/>
    <x v="367"/>
    <n v="238518314"/>
    <n v="353284621"/>
    <x v="3"/>
    <s v="['Adventure', 'Family', 'Fantasy']"/>
    <s v="1 hr 52 min"/>
    <x v="2"/>
    <s v="52"/>
    <x v="52"/>
    <x v="2"/>
  </r>
  <r>
    <s v="I, Robot (2004)"/>
    <s v="In 2035, a technophobic cop investigates a crime that may have been perpetrated by a robot, which leads to a larger threat to humanity."/>
    <x v="0"/>
    <d v="2004-07-15T00:00:00"/>
    <x v="368"/>
    <n v="208332875"/>
    <n v="353133898"/>
    <x v="3"/>
    <s v="['Action', 'Mystery', 'Sci-Fi', 'Thriller']"/>
    <s v="1 hr 55 min"/>
    <x v="2"/>
    <s v="55"/>
    <x v="53"/>
    <x v="0"/>
  </r>
  <r>
    <s v="Basic Instinct (1992)"/>
    <s v="A violent police detective investigates a brutal murder that might involve a manipulative and seductive novelist."/>
    <x v="13"/>
    <d v="1992-03-20T00:00:00"/>
    <x v="369"/>
    <n v="235200000"/>
    <n v="352927224"/>
    <x v="3"/>
    <s v="['Drama', 'Mystery', 'Thriller']"/>
    <s v="2 hr 7 min"/>
    <x v="0"/>
    <s v=" 7"/>
    <x v="32"/>
    <x v="3"/>
  </r>
  <r>
    <s v="Murder on the Orient Express (2017)"/>
    <s v="When a murder occurs on the train on which he's travelling, celebrated detective Hercule Poirot is recruited to solve the case."/>
    <x v="0"/>
    <d v="2017-11-03T00:00:00"/>
    <x v="370"/>
    <n v="249967538"/>
    <n v="352794081"/>
    <x v="3"/>
    <s v="['Crime', 'Drama', 'Mystery']"/>
    <s v="1 hr 54 min"/>
    <x v="2"/>
    <s v="54"/>
    <x v="80"/>
    <x v="0"/>
  </r>
  <r>
    <s v="X-Men: First Class (2011)"/>
    <s v="In the 1960s, superpowered humans Charles Xavier and Erik Lensherr work together to find others like them, but Erik's vengeful pursuit of an ambitious mutant who ruined his life causes a schism to divide them."/>
    <x v="0"/>
    <d v="2011-06-01T00:00:00"/>
    <x v="371"/>
    <n v="206208385"/>
    <n v="352616690"/>
    <x v="3"/>
    <s v="['Action', 'Adventure', 'Sci-Fi']"/>
    <s v="2 hr 11 min"/>
    <x v="0"/>
    <s v="11"/>
    <x v="65"/>
    <x v="0"/>
  </r>
  <r>
    <s v="The Angry Birds Movie (2016)"/>
    <s v="When an island populated by happy, flightless birds is visited by mysterious green piggies, it's up to three unlikely outcasts - Red, Chuck and Bomb - to figure out what the pigs are up to."/>
    <x v="4"/>
    <d v="2016-05-11T00:00:00"/>
    <x v="372"/>
    <n v="244824563"/>
    <n v="352333929"/>
    <x v="3"/>
    <s v="['Action', 'Adventure', 'Animation', 'Comedy', 'Family']"/>
    <s v="1 hr 37 min"/>
    <x v="2"/>
    <s v="37"/>
    <x v="33"/>
    <x v="2"/>
  </r>
  <r>
    <s v="GoldenEye (1995)"/>
    <s v="Years after a friend and fellow 00 agent is killed on a joint mission, a Russian crime syndicate steals a secret space-based weapons program known as &quot;GoldenEye&quot; and James Bond has to stop them from using it."/>
    <x v="10"/>
    <s v="NA"/>
    <x v="373"/>
    <n v="245764093"/>
    <n v="352194034"/>
    <x v="3"/>
    <s v="['Action', 'Adventure', 'Thriller']"/>
    <s v="2 hr 10 min"/>
    <x v="0"/>
    <s v="10"/>
    <x v="13"/>
    <x v="1"/>
  </r>
  <r>
    <s v="Catch Me If You Can (2002)"/>
    <s v="Barely 21 yet, Frank is a skilled forger who has passed as a doctor, lawyer and pilot. FBI agent Carl becomes obsessed with tracking down the con man, who only revels in the pursuit."/>
    <x v="8"/>
    <d v="2002-12-25T00:00:00"/>
    <x v="374"/>
    <n v="187498961"/>
    <n v="352114312"/>
    <x v="3"/>
    <s v="['Biography', 'Crime', 'Drama']"/>
    <s v="2 hr 21 min"/>
    <x v="0"/>
    <s v="21"/>
    <x v="11"/>
    <x v="0"/>
  </r>
  <r>
    <s v="Now You See Me (2013)"/>
    <s v="An F.B.I. Agent and an Interpol Detective track a team of illusionists who pull off bank heists during their performances, and reward their audiences with the money."/>
    <x v="9"/>
    <d v="2013-05-29T00:00:00"/>
    <x v="375"/>
    <n v="234000000"/>
    <n v="351723989"/>
    <x v="3"/>
    <s v="['Crime', 'Mystery', 'Thriller']"/>
    <s v="1 hr 55 min"/>
    <x v="2"/>
    <s v="55"/>
    <x v="53"/>
    <x v="0"/>
  </r>
  <r>
    <s v="Hannibal (2001)"/>
    <s v="Living in exile, Dr. Hannibal Lecter tries to reconnect with now disgraced F.B.I. Agent Clarice Starling, and finds himself a target for revenge from a powerful victim."/>
    <x v="10"/>
    <d v="2001-02-09T00:00:00"/>
    <x v="376"/>
    <n v="186600000"/>
    <n v="351692268"/>
    <x v="3"/>
    <s v="['Crime', 'Drama', 'Thriller']"/>
    <s v="2 hr 11 min"/>
    <x v="0"/>
    <s v="11"/>
    <x v="65"/>
    <x v="3"/>
  </r>
  <r>
    <s v="The Mask (1994)"/>
    <s v="Bank clerk Stanley Ipkiss is transformed into a manic superhero when he wears a mysterious mask."/>
    <x v="6"/>
    <d v="1994-07-29T00:00:00"/>
    <x v="377"/>
    <n v="231644677"/>
    <n v="351583407"/>
    <x v="3"/>
    <s v="['Action', 'Comedy', 'Crime', 'Fantasy']"/>
    <s v="1 hr 41 min"/>
    <x v="2"/>
    <s v="41"/>
    <x v="73"/>
    <x v="0"/>
  </r>
  <r>
    <s v="Peter Rabbit (2018)"/>
    <s v="Feature adaptation of Beatrix Potter's classic tale of a rebellious rabbit trying to sneak into a farmer's vegetable garden."/>
    <x v="4"/>
    <d v="2018-02-08T00:00:00"/>
    <x v="378"/>
    <n v="236242642"/>
    <n v="351496066"/>
    <x v="3"/>
    <s v="['Adventure', 'Animation', 'Comedy', 'Crime', 'Drama', 'Family', 'Fantasy']"/>
    <s v="1 hr 35 min"/>
    <x v="2"/>
    <s v="35"/>
    <x v="51"/>
    <x v="2"/>
  </r>
  <r>
    <s v="Speed (1994)"/>
    <s v="A young police officer must prevent a bomb exploding aboard a city bus by keeping its speed above 50 mph."/>
    <x v="0"/>
    <d v="1994-06-10T00:00:00"/>
    <x v="379"/>
    <n v="229200000"/>
    <n v="350448145"/>
    <x v="3"/>
    <s v="['Action', 'Adventure', 'Thriller']"/>
    <s v="1 hr 56 min"/>
    <x v="2"/>
    <s v="56"/>
    <x v="71"/>
    <x v="3"/>
  </r>
  <r>
    <s v="Dinosaur (2000)"/>
    <s v="An orphaned dinosaur raised by lemurs joins an arduous trek to a sanctuary after a meteorite shower destroys his family home."/>
    <x v="1"/>
    <d v="2000-05-19T00:00:00"/>
    <x v="380"/>
    <n v="212074702"/>
    <n v="349822765"/>
    <x v="3"/>
    <s v="['Adventure', 'Animation', 'Drama', 'Family', 'Fantasy']"/>
    <s v="1 hr 22 min"/>
    <x v="2"/>
    <s v="22"/>
    <x v="89"/>
    <x v="2"/>
  </r>
  <r>
    <s v="Mary Poppins Returns (2018)"/>
    <s v="A few decades after her original visit, Mary Poppins, the magical nanny, returns to help the Banks siblings and Michael's children through a difficult time in their lives."/>
    <x v="1"/>
    <d v="2018-12-19T00:00:00"/>
    <x v="381"/>
    <n v="177587704"/>
    <n v="349546142"/>
    <x v="3"/>
    <s v="['Adventure', 'Comedy', 'Family', 'Fantasy', 'Musical']"/>
    <s v="2 hr 10 min"/>
    <x v="0"/>
    <s v="10"/>
    <x v="13"/>
    <x v="2"/>
  </r>
  <r>
    <s v="Deep Impact (1998)"/>
    <s v="A comet is discovered to be on a collision course with Earth. As doomsday nears, the human race prepares for the worst."/>
    <x v="2"/>
    <s v="NA"/>
    <x v="382"/>
    <n v="209000000"/>
    <n v="349464664"/>
    <x v="3"/>
    <s v="['Action', 'Drama', 'Sci-Fi', 'Thriller']"/>
    <s v="2 hr"/>
    <x v="0"/>
    <n v="0"/>
    <x v="68"/>
    <x v="1"/>
  </r>
  <r>
    <s v="The Lorax (2012)"/>
    <s v="A 12-year-old boy searches for the one thing that will enable him to win the affection of the girl of his dreams. To find it he must discover the story of the Lorax, the grumpy yet charming creature who fights to protect his world."/>
    <x v="3"/>
    <d v="2012-03-01T00:00:00"/>
    <x v="383"/>
    <n v="134809816"/>
    <n v="348840316"/>
    <x v="3"/>
    <s v="['Adventure', 'Animation', 'Comedy', 'Drama', 'Family', 'Fantasy', 'Musical']"/>
    <s v="1 hr 26 min"/>
    <x v="2"/>
    <s v="26"/>
    <x v="76"/>
    <x v="2"/>
  </r>
  <r>
    <s v="The Maze Runner (2014)"/>
    <s v="Thomas is deposited in a community of boys after his memory is erased, soon learning they're all trapped in a maze that will require him to join forces with fellow &quot;runners&quot; for a shot at escape."/>
    <x v="0"/>
    <d v="2014-09-11T00:00:00"/>
    <x v="384"/>
    <n v="245891999"/>
    <n v="348319861"/>
    <x v="3"/>
    <s v="['Action', 'Mystery', 'Sci-Fi', 'Thriller']"/>
    <s v="1 hr 53 min"/>
    <x v="2"/>
    <s v="53"/>
    <x v="78"/>
    <x v="0"/>
  </r>
  <r>
    <s v="National Treasure (2004)"/>
    <s v="A historian races to find the legendary Templar Treasure before a team of mercenaries."/>
    <x v="1"/>
    <d v="2004-11-19T00:00:00"/>
    <x v="385"/>
    <n v="174503424"/>
    <n v="347512318"/>
    <x v="3"/>
    <s v="['Action', 'Adventure', 'Mystery', 'Thriller']"/>
    <s v="2 hr 11 min"/>
    <x v="0"/>
    <s v="11"/>
    <x v="65"/>
    <x v="2"/>
  </r>
  <r>
    <s v="Rush Hour 2 (2001)"/>
    <s v="Carter and Lee head to Hong Kong for a vacation, but become embroiled in a counterfeit money scam."/>
    <x v="6"/>
    <d v="2001-08-03T00:00:00"/>
    <x v="386"/>
    <n v="121161516"/>
    <n v="347325802"/>
    <x v="3"/>
    <s v="['Action', 'Comedy', 'Crime', 'Thriller']"/>
    <s v="1 hr 30 min"/>
    <x v="2"/>
    <s v="30"/>
    <x v="67"/>
    <x v="0"/>
  </r>
  <r>
    <s v="Trolls (2016)"/>
    <s v="After the Bergens invade Troll Village, Poppy, the happiest Troll ever born, and the curmudgeonly Branch set off on a journey to rescue her friends."/>
    <x v="0"/>
    <d v="2016-10-13T00:00:00"/>
    <x v="387"/>
    <n v="193157822"/>
    <n v="346864886"/>
    <x v="3"/>
    <s v="['Adventure', 'Animation', 'Comedy', 'Family', 'Fantasy', 'Musical', 'Romance']"/>
    <s v="1 hr 32 min"/>
    <x v="2"/>
    <s v="32"/>
    <x v="69"/>
    <x v="2"/>
  </r>
  <r>
    <s v="Pocahontas (1995)"/>
    <s v="An English soldier and the daughter of an Algonquin chief share a romance when English colonists invade seventeenth century Virginia."/>
    <x v="1"/>
    <s v="NA"/>
    <x v="388"/>
    <n v="204500000"/>
    <n v="346079773"/>
    <x v="3"/>
    <s v="['Adventure', 'Animation', 'Drama', 'Family', 'Musical', 'Romance']"/>
    <s v="1 hr 21 min"/>
    <x v="2"/>
    <s v="21"/>
    <x v="88"/>
    <x v="1"/>
  </r>
  <r>
    <s v="How the Grinch Stole Christmas (2000)"/>
    <s v="On the outskirts of Whoville lives a green, revenge-seeking Grinch who plans to ruin Christmas for all of the citizens of the town."/>
    <x v="3"/>
    <d v="2000-11-17T00:00:00"/>
    <x v="389"/>
    <n v="85108027"/>
    <n v="345573032"/>
    <x v="3"/>
    <s v="['Comedy', 'Family', 'Fantasy']"/>
    <s v="1 hr 44 min"/>
    <x v="2"/>
    <s v="44"/>
    <x v="61"/>
    <x v="2"/>
  </r>
  <r>
    <s v="Star Trek Beyond (2016)"/>
    <s v="The crew of the USS Enterprise explores the furthest reaches of uncharted space, where they encounter a new ruthless enemy, who puts them, and everything the Federation stands for, to the test."/>
    <x v="2"/>
    <d v="2016-07-20T00:00:00"/>
    <x v="390"/>
    <n v="184623476"/>
    <n v="343471816"/>
    <x v="3"/>
    <s v="['Action', 'Adventure', 'Sci-Fi', 'Thriller']"/>
    <s v="2 hr 2 min"/>
    <x v="0"/>
    <s v=" 2"/>
    <x v="26"/>
    <x v="0"/>
  </r>
  <r>
    <s v="Alvin and the Chipmunks: Chipwrecked (2011)"/>
    <s v="Playing around while aboard a cruise ship, the Chipmunks and Chipettes accidentally go overboard and end up marooned in a tropical paradise. They discover their new turf is not as deserted as it seems."/>
    <x v="0"/>
    <d v="2011-12-14T00:00:00"/>
    <x v="391"/>
    <n v="209584693"/>
    <n v="342695435"/>
    <x v="3"/>
    <s v="['Adventure', 'Animation', 'Comedy', 'Family', 'Fantasy', 'Music', 'Musical']"/>
    <s v="1 hr 27 min"/>
    <x v="2"/>
    <s v="27"/>
    <x v="49"/>
    <x v="4"/>
  </r>
  <r>
    <s v="Wanted (2008)"/>
    <s v="A frustrated office worker discovers that he is the son of a professional assassin, and that he shares his father's superhuman killing abilities."/>
    <x v="3"/>
    <d v="2008-06-26T00:00:00"/>
    <x v="392"/>
    <n v="207954512"/>
    <n v="342463063"/>
    <x v="3"/>
    <s v="['Action', 'Crime', 'Thriller']"/>
    <s v="1 hr 50 min"/>
    <x v="2"/>
    <s v="50"/>
    <x v="82"/>
    <x v="3"/>
  </r>
  <r>
    <s v="The Flintstones (1994)"/>
    <s v="In a parallel modern-day Stone Age world, a working-class family, the Flintstones, are set up for an executive job. But they learn that money can't buy happiness."/>
    <x v="3"/>
    <d v="1994-05-27T00:00:00"/>
    <x v="393"/>
    <n v="211100000"/>
    <n v="341631208"/>
    <x v="3"/>
    <s v="['Comedy', 'Family', 'Fantasy']"/>
    <s v="1 hr 31 min"/>
    <x v="2"/>
    <s v="31"/>
    <x v="19"/>
    <x v="2"/>
  </r>
  <r>
    <s v="A Quiet Place (2018)"/>
    <s v="In a post-apocalyptic world, a family is forced to live in silence while hiding from monsters with ultra-sensitive hearing."/>
    <x v="2"/>
    <d v="2018-04-04T00:00:00"/>
    <x v="394"/>
    <n v="152928610"/>
    <n v="340952971"/>
    <x v="3"/>
    <s v="['Drama', 'Horror', 'Sci-Fi']"/>
    <s v="1 hr 30 min"/>
    <x v="2"/>
    <s v="30"/>
    <x v="67"/>
    <x v="0"/>
  </r>
  <r>
    <s v="Enchanted (2007)"/>
    <s v="A young maiden in a land called Andalasia, who is prepared to be wed, is sent away to New York City by an evil Queen, where she falls in love with a lawyer."/>
    <x v="1"/>
    <d v="2007-11-21T00:00:00"/>
    <x v="395"/>
    <n v="212680574"/>
    <n v="340487836"/>
    <x v="3"/>
    <s v="['Adventure', 'Animation', 'Comedy', 'Family', 'Fantasy', 'Musical', 'Romance']"/>
    <s v="1 hr 47 min"/>
    <x v="2"/>
    <s v="47"/>
    <x v="66"/>
    <x v="2"/>
  </r>
  <r>
    <s v="Over the Hedge (2006)"/>
    <s v="A scheming raccoon fools a mismatched family of forest creatures into helping him repay a debt of food, by invading the new suburban sprawl that popped up while they were hibernating...and learns a lesson about family himself."/>
    <x v="7"/>
    <s v="NA"/>
    <x v="396"/>
    <n v="184776550"/>
    <n v="339795890"/>
    <x v="3"/>
    <s v="['Adventure', 'Animation', 'Comedy', 'Family']"/>
    <s v="1 hr 23 min"/>
    <x v="2"/>
    <s v="23"/>
    <x v="90"/>
    <x v="1"/>
  </r>
  <r>
    <s v="300: Rise of an Empire (2014)"/>
    <s v="Greek general Themistokles of Athens leads the naval charge against invading Persian forces led by mortal-turned-god Xerxes and Artemisia, vengeful commander of the Persian navy."/>
    <x v="5"/>
    <d v="2014-03-05T00:00:00"/>
    <x v="397"/>
    <n v="231000000"/>
    <n v="337580051"/>
    <x v="3"/>
    <s v="['Action', 'Drama']"/>
    <s v="1 hr 42 min"/>
    <x v="2"/>
    <s v="42"/>
    <x v="16"/>
    <x v="3"/>
  </r>
  <r>
    <s v="Batman Forever (1995)"/>
    <s v="Batman must battle former district attorney Harvey Dent, who is now Two-Face and Edward Nygma, The Riddler with help from an amorous psychologist and a young circus acrobat who becomes his sidekick, Robin."/>
    <x v="5"/>
    <d v="1995-06-16T00:00:00"/>
    <x v="398"/>
    <n v="152498032"/>
    <n v="336567158"/>
    <x v="3"/>
    <s v="['Action', 'Adventure']"/>
    <s v="2 hr 1 min"/>
    <x v="0"/>
    <s v=" 1"/>
    <x v="54"/>
    <x v="0"/>
  </r>
  <r>
    <s v="Prince of Persia: The Sands of Time (2010)"/>
    <s v="A young fugitive prince and princess must stop a villain who unknowingly threatens to destroy the world with a special dagger that enables the magic sand inside to reverse time."/>
    <x v="1"/>
    <d v="2009-07-16T00:00:00"/>
    <x v="399"/>
    <n v="245606000"/>
    <n v="336365676"/>
    <x v="3"/>
    <s v="['Action', 'Adventure', 'Fantasy']"/>
    <s v="1 hr 56 min"/>
    <x v="2"/>
    <s v="56"/>
    <x v="71"/>
    <x v="0"/>
  </r>
  <r>
    <s v="The Curious Case of Benjamin Button (2008)"/>
    <s v="Tells the story of Benjamin Button, a man who starts aging backwards with consequences."/>
    <x v="2"/>
    <d v="2008-12-25T00:00:00"/>
    <x v="400"/>
    <n v="208293460"/>
    <n v="335802786"/>
    <x v="3"/>
    <s v="['Drama', 'Fantasy', 'Romance']"/>
    <s v="2 hr 46 min"/>
    <x v="0"/>
    <s v="46"/>
    <x v="91"/>
    <x v="0"/>
  </r>
  <r>
    <s v="Journey 2: The Mysterious Island (2012)"/>
    <s v="Sean Anderson partners with his mom's husband on a mission to find his grandfather, who is thought to be missing on a mythical island."/>
    <x v="5"/>
    <d v="2012-01-19T00:00:00"/>
    <x v="401"/>
    <n v="231400000"/>
    <n v="335260290"/>
    <x v="3"/>
    <s v="['Action', 'Adventure', 'Comedy', 'Family', 'Fantasy', 'Sci-Fi']"/>
    <s v="1 hr 34 min"/>
    <x v="2"/>
    <s v="34"/>
    <x v="48"/>
    <x v="2"/>
  </r>
  <r>
    <s v="The Rock (1996)"/>
    <s v="A mild-mannered chemist and an ex-con must lead the counterstrike when a rogue group of military men, led by a renegade general, threaten a nerve gas attack from Alcatraz against San Francisco."/>
    <x v="1"/>
    <d v="1996-06-07T00:00:00"/>
    <x v="402"/>
    <n v="200993110"/>
    <n v="335062621"/>
    <x v="3"/>
    <s v="['Action', 'Adventure', 'Thriller']"/>
    <s v="2 hr 16 min"/>
    <x v="0"/>
    <s v="16"/>
    <x v="18"/>
    <x v="3"/>
  </r>
  <r>
    <s v="Fantastic Four (2005)"/>
    <s v="A group of astronauts gain superpowers after a cosmic radiation exposure and must use them to oppose the plans of their enemy, Doctor Victor Von Doom."/>
    <x v="0"/>
    <d v="2005-07-06T00:00:00"/>
    <x v="403"/>
    <n v="178839854"/>
    <n v="333535934"/>
    <x v="3"/>
    <s v="['Action', 'Adventure', 'Fantasy', 'Sci-Fi']"/>
    <s v="1 hr 46 min"/>
    <x v="2"/>
    <s v="46"/>
    <x v="38"/>
    <x v="0"/>
  </r>
  <r>
    <s v="Indiana Jones and the Temple of Doom (1984)"/>
    <s v="In 1935, Indiana Jones arrives in India, still part of the British Empire, and is asked to find a mystical stone. He then stumbles upon a secret cult committing enslavement and human sacrifices in the catacombs of an ancient palace."/>
    <x v="2"/>
    <d v="1984-05-23T00:00:00"/>
    <x v="404"/>
    <n v="153237000"/>
    <n v="333107271"/>
    <x v="3"/>
    <s v="['Action', 'Adventure']"/>
    <s v="1 hr 58 min"/>
    <x v="2"/>
    <s v="58"/>
    <x v="6"/>
    <x v="1"/>
  </r>
  <r>
    <s v="Tomorrow Never Dies (1997)"/>
    <s v="James Bond sets out to stop a media mogul's plan to induce war between China and the UK in order to obtain exclusive global media coverage."/>
    <x v="10"/>
    <s v="NA"/>
    <x v="405"/>
    <n v="207706792"/>
    <n v="333011068"/>
    <x v="3"/>
    <s v="['Action', 'Adventure', 'Thriller']"/>
    <s v="1 hr 59 min"/>
    <x v="2"/>
    <s v="59"/>
    <x v="39"/>
    <x v="1"/>
  </r>
  <r>
    <s v="Back to the Future Part II (1989)"/>
    <s v="After visiting 2015, Marty McFly must repeat his visit to 1955 to prevent disastrous changes to 1985...without interfering with his first trip."/>
    <x v="3"/>
    <d v="1989-11-22T00:00:00"/>
    <x v="406"/>
    <n v="213500000"/>
    <n v="332500002"/>
    <x v="3"/>
    <s v="['Adventure', 'Comedy', 'Sci-Fi']"/>
    <s v="1 hr 48 min"/>
    <x v="2"/>
    <s v="48"/>
    <x v="34"/>
    <x v="1"/>
  </r>
  <r>
    <s v="The Good Dinosaur (2015)"/>
    <s v="In a world where dinosaurs and humans live side-by-side, an Apatosaurus named Arlo makes an unlikely human friend."/>
    <x v="1"/>
    <s v="NA"/>
    <x v="407"/>
    <n v="209120551"/>
    <n v="332207671"/>
    <x v="3"/>
    <s v="['Adventure', 'Animation', 'Comedy', 'Drama', 'Family']"/>
    <s v="1 hr 33 min"/>
    <x v="2"/>
    <s v="33"/>
    <x v="44"/>
    <x v="1"/>
  </r>
  <r>
    <s v="Free Guy (2021)"/>
    <s v="A bank teller discovers that he's actually an NPC inside a brutal, open world video game."/>
    <x v="18"/>
    <s v="NA"/>
    <x v="408"/>
    <n v="209877159"/>
    <n v="331503757"/>
    <x v="3"/>
    <s v="['Action', 'Adventure', 'Comedy', 'Fantasy', 'Sci-Fi']"/>
    <s v="1 hr 55 min"/>
    <x v="2"/>
    <s v="55"/>
    <x v="53"/>
    <x v="1"/>
  </r>
  <r>
    <s v="22 Jump Street (2014)"/>
    <s v="After making their way through high school (twice), big changes are in store for officers Schmidt and Jenko when they go deep undercover at a local college."/>
    <x v="4"/>
    <d v="2014-06-05T00:00:00"/>
    <x v="409"/>
    <n v="139614539"/>
    <n v="331333876"/>
    <x v="3"/>
    <s v="['Action', 'Comedy', 'Crime']"/>
    <s v="1 hr 52 min"/>
    <x v="2"/>
    <s v="52"/>
    <x v="52"/>
    <x v="3"/>
  </r>
  <r>
    <s v="Meet the Parents (2000)"/>
    <s v="Male nurse Greg Focker meets his girlfriend's parents before proposing, but her suspicious father is every date's worst nightmare."/>
    <x v="3"/>
    <d v="2000-10-06T00:00:00"/>
    <x v="410"/>
    <n v="164200000"/>
    <n v="330444045"/>
    <x v="3"/>
    <s v="['Comedy', 'Romance']"/>
    <s v="1 hr 48 min"/>
    <x v="2"/>
    <s v="48"/>
    <x v="34"/>
    <x v="0"/>
  </r>
  <r>
    <s v="Who Framed Roger Rabbit (1988)"/>
    <s v="A toon-hating detective is a cartoon rabbit's only hope to prove his innocence when he is accused of murder."/>
    <x v="1"/>
    <d v="1988-06-24T00:00:00"/>
    <x v="411"/>
    <n v="173351588"/>
    <n v="329803958"/>
    <x v="3"/>
    <s v="['Adventure', 'Animation', 'Comedy', 'Crime', 'Family', 'Fantasy', 'Mystery']"/>
    <s v="1 hr 44 min"/>
    <x v="2"/>
    <s v="44"/>
    <x v="61"/>
    <x v="1"/>
  </r>
  <r>
    <s v="Black Swan (2010)"/>
    <s v="A committed dancer struggles to maintain her sanity after winning the lead role in a production of Tchaikovsky's &quot;Swan Lake&quot;."/>
    <x v="16"/>
    <d v="2010-12-03T00:00:00"/>
    <x v="412"/>
    <n v="222443368"/>
    <n v="329398046"/>
    <x v="3"/>
    <s v="['Drama', 'Thriller']"/>
    <s v="1 hr 48 min"/>
    <x v="2"/>
    <s v="48"/>
    <x v="34"/>
    <x v="3"/>
  </r>
  <r>
    <s v="The Perfect Storm (2000)"/>
    <s v="An unusually intense storm pattern catches some commercial fishermen unaware and puts them in mortal danger."/>
    <x v="5"/>
    <d v="2000-06-30T00:00:00"/>
    <x v="413"/>
    <n v="146100000"/>
    <n v="328718434"/>
    <x v="3"/>
    <s v="['Action', 'Adventure', 'Drama', 'Thriller']"/>
    <s v="2 hr 10 min"/>
    <x v="0"/>
    <s v="10"/>
    <x v="13"/>
    <x v="0"/>
  </r>
  <r>
    <s v="Se7en (1995)"/>
    <s v="Two detectives, a rookie and a veteran, hunt a serial killer who uses the seven deadly sins as his motives."/>
    <x v="6"/>
    <d v="1995-09-22T00:00:00"/>
    <x v="414"/>
    <n v="227207916"/>
    <n v="327333559"/>
    <x v="3"/>
    <s v="['Crime', 'Drama', 'Mystery', 'Thriller']"/>
    <s v="2 hr 7 min"/>
    <x v="0"/>
    <s v=" 7"/>
    <x v="32"/>
    <x v="3"/>
  </r>
  <r>
    <s v="John Wick: Chapter 3 - Parabellum (2019)"/>
    <s v="John Wick is on the run after killing a member of the international assassins' guild, and with a $14 million price tag on his head, he is the target of hit men and women everywhere."/>
    <x v="9"/>
    <d v="2019-05-15T00:00:00"/>
    <x v="415"/>
    <n v="156266092"/>
    <n v="327281779"/>
    <x v="3"/>
    <s v="['Action', 'Crime', 'Thriller']"/>
    <s v="2 hr 10 min"/>
    <x v="0"/>
    <s v="10"/>
    <x v="13"/>
    <x v="3"/>
  </r>
  <r>
    <s v="The Devil Wears Prada (2006)"/>
    <s v="A smart but sensible new graduate lands a job as an assistant to Miranda Priestly, the demanding editor-in-chief of a high fashion magazine."/>
    <x v="0"/>
    <d v="2006-06-30T00:00:00"/>
    <x v="416"/>
    <n v="201965655"/>
    <n v="326706115"/>
    <x v="3"/>
    <s v="['Comedy', 'Drama']"/>
    <s v="1 hr 49 min"/>
    <x v="2"/>
    <s v="49"/>
    <x v="84"/>
    <x v="0"/>
  </r>
  <r>
    <s v="Taken 3 (2014)"/>
    <s v="Accused of a ruthless murder he never committed or witnessed, Bryan Mills goes on the run and brings out his particular set of skills to find the true killer and clear his name."/>
    <x v="0"/>
    <d v="2015-01-01T00:00:00"/>
    <x v="417"/>
    <n v="237222717"/>
    <n v="326479141"/>
    <x v="3"/>
    <s v="['Action', 'Crime', 'Thriller']"/>
    <s v="1 hr 48 min"/>
    <x v="2"/>
    <s v="48"/>
    <x v="34"/>
    <x v="0"/>
  </r>
  <r>
    <s v="The Hunchback of Notre Dame (1996)"/>
    <s v="A deformed bell-ringer must assert his independence from a vicious government minister in order to help his friend, a gypsy dancer."/>
    <x v="1"/>
    <d v="1996-06-21T00:00:00"/>
    <x v="418"/>
    <n v="225200000"/>
    <n v="325338851"/>
    <x v="3"/>
    <s v="['Animation', 'Drama', 'Family', 'Musical', 'Romance']"/>
    <s v="1 hr 31 min"/>
    <x v="2"/>
    <s v="31"/>
    <x v="19"/>
    <x v="1"/>
  </r>
  <r>
    <s v="A Christmas Carol (2009)"/>
    <s v="An animated retelling of Charles Dickens' classic novel about a Victorian-era miser taken on a journey of self-redemption, courtesy of several mysterious Christmas apparitions."/>
    <x v="1"/>
    <d v="2009-09-09T00:00:00"/>
    <x v="419"/>
    <n v="187430783"/>
    <n v="325286646"/>
    <x v="3"/>
    <s v="['Adventure', 'Animation', 'Comedy', 'Drama', 'Family', 'Fantasy']"/>
    <s v="1 hr 36 min"/>
    <x v="2"/>
    <s v="36"/>
    <x v="62"/>
    <x v="2"/>
  </r>
  <r>
    <s v="The SpongeBob Movie: Sponge Out of Water (2015)"/>
    <s v="When a diabolical pirate above the sea steals the secret Krabby Patty formula, SpongeBob and his nemesis Plankton must team up in order to get it back."/>
    <x v="2"/>
    <d v="2015-01-28T00:00:00"/>
    <x v="420"/>
    <n v="162192000"/>
    <n v="325186032"/>
    <x v="3"/>
    <s v="['Adventure', 'Animation', 'Comedy', 'Family', 'Fantasy']"/>
    <s v="1 hr 32 min"/>
    <x v="2"/>
    <s v="32"/>
    <x v="69"/>
    <x v="2"/>
  </r>
  <r>
    <s v="Schindler's List (1993)"/>
    <s v="In German-occupied Poland during World War II, industrialist Oskar Schindler gradually becomes concerned for his Jewish workforce after witnessing their persecution by the Nazis."/>
    <x v="3"/>
    <d v="1993-12-15T00:00:00"/>
    <x v="421"/>
    <n v="225262427"/>
    <n v="322161245"/>
    <x v="3"/>
    <s v="['Biography', 'Drama', 'History']"/>
    <s v="3 hr 15 min"/>
    <x v="1"/>
    <s v="15"/>
    <x v="92"/>
    <x v="3"/>
  </r>
  <r>
    <s v="Megamind (2010)"/>
    <s v="Evil genius Megamind finally defeats his do-gooder nemesis, Metro Man, but is left without a purpose in a superhero-free world."/>
    <x v="7"/>
    <d v="2010-10-28T00:00:00"/>
    <x v="422"/>
    <n v="173469912"/>
    <n v="321885765"/>
    <x v="3"/>
    <s v="['Action', 'Animation', 'Comedy', 'Crime', 'Family', 'Mystery', 'Sci-Fi', 'Thriller']"/>
    <s v="1 hr 35 min"/>
    <x v="2"/>
    <s v="35"/>
    <x v="51"/>
    <x v="2"/>
  </r>
  <r>
    <s v="The Conjuring 2 (2016)"/>
    <s v="Ed and Lorraine Warren travel to North London to help a single mother raising four children alone in a house plagued by a supernatural spirit."/>
    <x v="5"/>
    <d v="2016-06-08T00:00:00"/>
    <x v="423"/>
    <n v="219318211"/>
    <n v="321788219"/>
    <x v="3"/>
    <s v="['Horror', 'Mystery', 'Thriller']"/>
    <s v="2 hr 14 min"/>
    <x v="0"/>
    <s v="14"/>
    <x v="12"/>
    <x v="3"/>
  </r>
  <r>
    <s v="Green Book (2018)"/>
    <s v="A working-class Italian-American bouncer becomes the driver of an African-American classical pianist on a tour of venues through the 1960s American South."/>
    <x v="3"/>
    <d v="2018-11-16T00:00:00"/>
    <x v="424"/>
    <n v="236672485"/>
    <n v="321752656"/>
    <x v="3"/>
    <s v="['Biography', 'Comedy', 'Drama', 'Music']"/>
    <s v="2 hr 10 min"/>
    <x v="0"/>
    <s v="10"/>
    <x v="13"/>
    <x v="0"/>
  </r>
  <r>
    <s v="Lethal Weapon 3 (1992)"/>
    <s v="Martin Riggs and Roger Murtaugh pursue a former LAPD officer who uses his knowledge of police procedure and policies to steal and sell confiscated guns and ammunition to local street gangs."/>
    <x v="5"/>
    <d v="1992-05-15T00:00:00"/>
    <x v="425"/>
    <n v="177000000"/>
    <n v="321731527"/>
    <x v="3"/>
    <s v="['Action', 'Crime', 'Thriller']"/>
    <s v="1 hr 58 min"/>
    <x v="2"/>
    <s v="58"/>
    <x v="6"/>
    <x v="3"/>
  </r>
  <r>
    <s v="The Ugly Truth (2009)"/>
    <s v="An uptight television producer takes control of a morning show segment on modern relationships hosted by a misogynistic man."/>
    <x v="4"/>
    <d v="2009-02-26T00:00:00"/>
    <x v="426"/>
    <n v="232767386"/>
    <n v="321682600"/>
    <x v="3"/>
    <s v="['Comedy', 'Romance']"/>
    <s v="1 hr 36 min"/>
    <x v="2"/>
    <s v="36"/>
    <x v="62"/>
    <x v="3"/>
  </r>
  <r>
    <s v="Robin Hood (2010)"/>
    <s v="In twelfth-century England, Robin Longstride and his band of marauders confront corruption in a local village and lead an uprising against the crown that will forever alter the balance of world power."/>
    <x v="3"/>
    <d v="2010-05-12T00:00:00"/>
    <x v="427"/>
    <n v="216400011"/>
    <n v="321669741"/>
    <x v="3"/>
    <s v="['Action', 'Adventure', 'Drama', 'History']"/>
    <s v="2 hr 20 min"/>
    <x v="0"/>
    <s v="20"/>
    <x v="50"/>
    <x v="0"/>
  </r>
  <r>
    <s v="Inglourious Basterds (2009)"/>
    <s v="In Nazi-occupied France during World War II, a plan to assassinate Nazi leaders by a group of Jewish U.S. soldiers coincides with a theatre owner's vengeful plans for the same."/>
    <x v="14"/>
    <d v="2009-08-19T00:00:00"/>
    <x v="428"/>
    <n v="200917028"/>
    <n v="321457747"/>
    <x v="3"/>
    <s v="['Adventure', 'Drama', 'War']"/>
    <s v="2 hr 33 min"/>
    <x v="0"/>
    <s v="33"/>
    <x v="43"/>
    <x v="3"/>
  </r>
  <r>
    <s v="The Conjuring (2013)"/>
    <s v="Paranormal investigators Ed and Lorraine Warren work to help a family terrorized by a dark presence in their farmhouse."/>
    <x v="5"/>
    <d v="2013-07-18T00:00:00"/>
    <x v="429"/>
    <n v="182890848"/>
    <n v="320290989"/>
    <x v="3"/>
    <s v="['Horror', 'Mystery', 'Thriller']"/>
    <s v="1 hr 52 min"/>
    <x v="2"/>
    <s v="52"/>
    <x v="52"/>
    <x v="3"/>
  </r>
  <r>
    <s v="Sonic the Hedgehog (2020)"/>
    <s v="After discovering a small, blue, fast hedgehog, a small-town police officer must help him defeat an evil genius who wants to do experiments on him."/>
    <x v="2"/>
    <d v="2020-02-12T00:00:00"/>
    <x v="430"/>
    <n v="170741018"/>
    <n v="319715683"/>
    <x v="3"/>
    <s v="['Action', 'Adventure', 'Comedy', 'Sci-Fi']"/>
    <s v="1 hr 39 min"/>
    <x v="2"/>
    <s v="39"/>
    <x v="93"/>
    <x v="2"/>
  </r>
  <r>
    <s v="The Last Airbender (2010)"/>
    <s v="Follows the adventures of Aang, a young successor to a long line of Avatars, who must master all four elements and stop the Fire Nation from enslaving the Water Tribes and the Earth Kingdom."/>
    <x v="2"/>
    <d v="2010-07-01T00:00:00"/>
    <x v="431"/>
    <n v="187941694"/>
    <n v="319713881"/>
    <x v="3"/>
    <s v="['Action', 'Adventure', 'Family', 'Fantasy']"/>
    <s v="1 hr 43 min"/>
    <x v="2"/>
    <s v="43"/>
    <x v="10"/>
    <x v="2"/>
  </r>
  <r>
    <s v="The Proposal (2009)"/>
    <s v="A pushy boss forces her young assistant to marry her in order to keep her visa status in the U.S. and avoid deportation to Canada."/>
    <x v="1"/>
    <d v="2009-06-17T00:00:00"/>
    <x v="432"/>
    <n v="153417000"/>
    <n v="317375031"/>
    <x v="3"/>
    <s v="['Comedy', 'Drama', 'Romance']"/>
    <s v="1 hr 48 min"/>
    <x v="2"/>
    <s v="48"/>
    <x v="34"/>
    <x v="0"/>
  </r>
  <r>
    <s v="A Beautiful Mind (2001)"/>
    <s v="After John Nash, a brilliant but asocial mathematician, accepts secret work in cryptography, his life takes a turn for the nightmarish."/>
    <x v="3"/>
    <d v="2001-12-21T00:00:00"/>
    <x v="433"/>
    <n v="146048916"/>
    <n v="316791257"/>
    <x v="3"/>
    <s v="['Biography', 'Drama']"/>
    <s v="2 hr 15 min"/>
    <x v="0"/>
    <s v="15"/>
    <x v="64"/>
    <x v="0"/>
  </r>
  <r>
    <s v="Air Force One (1997)"/>
    <s v="Communist Radicals hijack Air Force One with The U.S. President and his family on board. The Vice President negotiates from Washington D.C., while the President, a Veteran, fights to rescue the hostages on board."/>
    <x v="4"/>
    <d v="1997-07-25T00:00:00"/>
    <x v="434"/>
    <n v="142200000"/>
    <n v="315156409"/>
    <x v="3"/>
    <s v="['Action', 'Drama', 'Thriller']"/>
    <s v="2 hr 4 min"/>
    <x v="0"/>
    <s v=" 4"/>
    <x v="5"/>
    <x v="3"/>
  </r>
  <r>
    <s v="The Expendables 2 (2012)"/>
    <s v="Mr. Church reunites the Expendables for what should be an easy paycheck, but when one of their men is murdered on the job, their quest for revenge puts them deep in enemy territory and up against an unexpected threat."/>
    <x v="9"/>
    <d v="2012-08-15T00:00:00"/>
    <x v="435"/>
    <n v="229947763"/>
    <n v="314975955"/>
    <x v="3"/>
    <s v="['Action', 'Adventure', 'Thriller']"/>
    <s v="1 hr 43 min"/>
    <x v="2"/>
    <s v="43"/>
    <x v="10"/>
    <x v="3"/>
  </r>
  <r>
    <s v="Chicken Little (2005)"/>
    <s v="After ruining his reputation with the town, a courageous chicken must come to the rescue of his fellow citizens when aliens start an invasion."/>
    <x v="1"/>
    <d v="2005-11-04T00:00:00"/>
    <x v="436"/>
    <n v="179046172"/>
    <n v="314432837"/>
    <x v="3"/>
    <s v="['Adventure', 'Animation', 'Comedy', 'Family', 'Fantasy', 'Sci-Fi']"/>
    <s v="1 hr 21 min"/>
    <x v="2"/>
    <s v="21"/>
    <x v="88"/>
    <x v="4"/>
  </r>
  <r>
    <s v="The Polar Express (2004)"/>
    <s v="On Christmas Eve, a young boy embarks on a magical adventure to the North Pole on the Polar Express, while learning about friendship, bravery, and the spirit of Christmas."/>
    <x v="5"/>
    <d v="2004-11-10T00:00:00"/>
    <x v="437"/>
    <n v="126279964"/>
    <n v="314215454"/>
    <x v="3"/>
    <s v="['Adventure', 'Animation', 'Comedy', 'Family', 'Fantasy', 'Musical']"/>
    <s v="1 hr 40 min"/>
    <x v="2"/>
    <s v="40"/>
    <x v="27"/>
    <x v="1"/>
  </r>
  <r>
    <s v="As Good as It Gets (1997)"/>
    <s v="A single mother and waitress, a misanthropic author, and a gay artist form an unlikely friendship after the artist is assaulted in a robbery."/>
    <x v="4"/>
    <d v="1997-12-23T00:00:00"/>
    <x v="438"/>
    <n v="165700000"/>
    <n v="314178011"/>
    <x v="3"/>
    <s v="['Comedy', 'Drama', 'Romance']"/>
    <s v="2 hr 19 min"/>
    <x v="0"/>
    <s v="19"/>
    <x v="47"/>
    <x v="0"/>
  </r>
  <r>
    <s v="Maze Runner: The Scorch Trials (2015)"/>
    <s v="After having escaped the Maze, the Gladers now face a new set of challenges on the open roads of a desolate landscape filled with unimaginable obstacles."/>
    <x v="0"/>
    <d v="2015-09-09T00:00:00"/>
    <x v="439"/>
    <n v="230598864"/>
    <n v="312296056"/>
    <x v="3"/>
    <s v="['Action', 'Adventure', 'Sci-Fi', 'Thriller']"/>
    <s v="2 hr 11 min"/>
    <x v="0"/>
    <s v="11"/>
    <x v="65"/>
    <x v="0"/>
  </r>
  <r>
    <s v="Austin Powers: The Spy Who Shagged Me (1999)"/>
    <s v="Dr. Evil is back and has invented a new time machine that allows him to go back to the 1960s and steal Austin Powers' mojo, inadvertently leaving him &quot;shagless&quot;."/>
    <x v="6"/>
    <d v="1999-06-11T00:00:00"/>
    <x v="440"/>
    <n v="105976842"/>
    <n v="312016928"/>
    <x v="3"/>
    <s v="['Action', 'Adventure', 'Comedy', 'Crime']"/>
    <s v="1 hr 35 min"/>
    <x v="2"/>
    <s v="35"/>
    <x v="51"/>
    <x v="0"/>
  </r>
  <r>
    <s v="The Lego Batman Movie (2017)"/>
    <s v="A cooler-than-ever Bruce Wayne must deal with the usual suspects as they plan to rule Gotham City, while discovering that he has accidentally adopted a teenage orphan who wishes to become his sidekick."/>
    <x v="5"/>
    <d v="2017-02-02T00:00:00"/>
    <x v="441"/>
    <n v="136200000"/>
    <n v="311950384"/>
    <x v="3"/>
    <s v="['Action', 'Adventure', 'Animation', 'Comedy', 'Family', 'Fantasy', 'Sci-Fi']"/>
    <s v="1 hr 44 min"/>
    <x v="2"/>
    <s v="44"/>
    <x v="61"/>
    <x v="2"/>
  </r>
  <r>
    <s v="Knives Out (2019)"/>
    <s v="A detective investigates the death of a patriarch of an eccentric, combative family."/>
    <x v="9"/>
    <d v="2019-11-21T00:00:00"/>
    <x v="442"/>
    <n v="146242347"/>
    <n v="311605581"/>
    <x v="3"/>
    <s v="['Comedy', 'Crime', 'Drama', 'Mystery', 'Thriller']"/>
    <s v="2 hr 10 min"/>
    <x v="0"/>
    <s v="10"/>
    <x v="13"/>
    <x v="0"/>
  </r>
  <r>
    <s v="Ocean's Thirteen (2007)"/>
    <s v="Danny Ocean rounds up the boys for a third heist after casino owner Willy Bank double-crosses one of the original eleven, Reuben Tishkoff."/>
    <x v="5"/>
    <s v="NA"/>
    <x v="443"/>
    <n v="194157900"/>
    <n v="311312624"/>
    <x v="3"/>
    <s v="['Crime', 'Thriller']"/>
    <s v="2 hr 2 min"/>
    <x v="0"/>
    <s v=" 2"/>
    <x v="26"/>
    <x v="1"/>
  </r>
  <r>
    <s v="Little Fockers (2010)"/>
    <s v="Family-patriarch Jack Byrnes wants to appoint a successor. Does his son-in-law, the male nurse Greg Focker, have what it takes?"/>
    <x v="3"/>
    <d v="2010-12-22T00:00:00"/>
    <x v="444"/>
    <n v="162211985"/>
    <n v="310650585"/>
    <x v="3"/>
    <s v="['Comedy', 'Romance']"/>
    <s v="1 hr 38 min"/>
    <x v="2"/>
    <s v="38"/>
    <x v="37"/>
    <x v="0"/>
  </r>
  <r>
    <s v="Bolt (2008)"/>
    <s v="The canine star of a fictional sci-fi/action show that believes his powers are real embarks on a cross country trek to save his co-star from a threat he believes is just as real."/>
    <x v="1"/>
    <d v="2008-11-21T00:00:00"/>
    <x v="445"/>
    <n v="195926415"/>
    <n v="309979994"/>
    <x v="3"/>
    <s v="['Adventure', 'Animation', 'Comedy', 'Crime', 'Drama', 'Family', 'Sci-Fi']"/>
    <s v="1 hr 36 min"/>
    <x v="2"/>
    <s v="36"/>
    <x v="62"/>
    <x v="2"/>
  </r>
  <r>
    <s v="Ransom (1996)"/>
    <s v="Multi-millionaire Tom Mullen's son is kidnapped, but after initially agreeing to pay the ransom Mullen then decides to use the ransom money as a bounty."/>
    <x v="1"/>
    <s v="NA"/>
    <x v="446"/>
    <n v="173000000"/>
    <n v="309492681"/>
    <x v="3"/>
    <s v="['Action', 'Crime', 'Thriller']"/>
    <s v="2 hr 1 min"/>
    <x v="0"/>
    <s v=" 1"/>
    <x v="54"/>
    <x v="1"/>
  </r>
  <r>
    <s v="Runaway Bride (1999)"/>
    <s v="A reporter is assigned to write a story about a woman who has left a string of fiancÃ©s at the altar."/>
    <x v="2"/>
    <d v="1999-07-30T00:00:00"/>
    <x v="447"/>
    <n v="157202783"/>
    <n v="309460292"/>
    <x v="3"/>
    <s v="['Comedy', 'Romance']"/>
    <s v="1 hr 56 min"/>
    <x v="2"/>
    <s v="56"/>
    <x v="71"/>
    <x v="2"/>
  </r>
  <r>
    <s v="The Blind Side (2009)"/>
    <s v="The story of Michael Oher, a homeless and traumatized boy who became an All-American football player and first-round NFL draft pick with the help of a caring woman and her family."/>
    <x v="5"/>
    <d v="2009-11-20T00:00:00"/>
    <x v="448"/>
    <n v="53248834"/>
    <n v="309208309"/>
    <x v="3"/>
    <s v="['Biography', 'Drama', 'Sport']"/>
    <s v="2 hr 9 min"/>
    <x v="0"/>
    <s v=" 9"/>
    <x v="17"/>
    <x v="0"/>
  </r>
  <r>
    <s v="The Fault in Our Stars (2014)"/>
    <s v="Two teenage cancer patients begin a life-affirming journey to visit a reclusive author in Amsterdam."/>
    <x v="0"/>
    <d v="2014-06-04T00:00:00"/>
    <x v="449"/>
    <n v="182294484"/>
    <n v="307166834"/>
    <x v="3"/>
    <s v="['Drama', 'Romance']"/>
    <s v="2 hr 6 min"/>
    <x v="0"/>
    <s v=" 6"/>
    <x v="72"/>
    <x v="0"/>
  </r>
  <r>
    <s v="The Pursuit of Happyness (2006)"/>
    <s v="A struggling salesman takes custody of his son as he's poised to begin a life-changing professional career."/>
    <x v="4"/>
    <d v="2006-12-15T00:00:00"/>
    <x v="450"/>
    <n v="143561166"/>
    <n v="307127625"/>
    <x v="3"/>
    <s v="['Biography', 'Drama']"/>
    <s v="1 hr 57 min"/>
    <x v="2"/>
    <s v="57"/>
    <x v="63"/>
    <x v="0"/>
  </r>
  <r>
    <s v="Rise of the Guardians (2012)"/>
    <s v="When the evil spirit Pitch launches an assault on Earth, the Immortal Guardians team up to protect the innocence of children all around the world."/>
    <x v="7"/>
    <d v="2012-11-21T00:00:00"/>
    <x v="451"/>
    <n v="203528912"/>
    <n v="306941670"/>
    <x v="3"/>
    <s v="['Action', 'Adventure', 'Animation', 'Comedy', 'Drama', 'Family', 'Fantasy']"/>
    <s v="1 hr 37 min"/>
    <x v="2"/>
    <s v="37"/>
    <x v="33"/>
    <x v="2"/>
  </r>
  <r>
    <s v="Chicago (2002)"/>
    <s v="Two death-row murderesses develop a fierce rivalry while competing for publicity, celebrity, and a sleazy lawyer's attention."/>
    <x v="19"/>
    <d v="2002-02-26T00:00:00"/>
    <x v="452"/>
    <n v="136089214"/>
    <n v="306776732"/>
    <x v="3"/>
    <s v="['Comedy', 'Crime', 'Musical']"/>
    <s v="1 hr 53 min"/>
    <x v="2"/>
    <s v="53"/>
    <x v="78"/>
    <x v="0"/>
  </r>
  <r>
    <s v="Annabelle: Creation (2017)"/>
    <s v="Twelve years after the tragic death of their little girl, a doll-maker and his wife welcome a nun and several girls from a shuttered orphanage into their home, where they become the target of the doll-maker's possessed creation, Annabelle."/>
    <x v="5"/>
    <d v="2017-08-03T00:00:00"/>
    <x v="453"/>
    <n v="204423683"/>
    <n v="306515884"/>
    <x v="3"/>
    <s v="['Horror', 'Mystery', 'Thriller']"/>
    <s v="1 hr 49 min"/>
    <x v="2"/>
    <s v="49"/>
    <x v="84"/>
    <x v="3"/>
  </r>
  <r>
    <s v="Wonder (2017)"/>
    <s v="Based on the New York Times bestseller, this movie tells the incredibly inspiring and heartwarming story of August Pullman, a boy with facial differences who enters the fifth grade, attending a mainstream elementary school for the first time."/>
    <x v="9"/>
    <s v="NA"/>
    <x v="454"/>
    <n v="173786480"/>
    <n v="306209289"/>
    <x v="3"/>
    <s v="['Drama', 'Family']"/>
    <s v="1 hr 53 min"/>
    <x v="2"/>
    <s v="53"/>
    <x v="78"/>
    <x v="1"/>
  </r>
  <r>
    <s v="Passengers (2016)"/>
    <s v="A malfunction in a sleeping pod on a spacecraft traveling to a distant colony planet wakes one passenger 90 years early."/>
    <x v="4"/>
    <d v="2016-12-21T00:00:00"/>
    <x v="455"/>
    <n v="203129453"/>
    <n v="303144152"/>
    <x v="3"/>
    <s v="['Drama', 'Romance', 'Sci-Fi', 'Thriller']"/>
    <s v="1 hr 56 min"/>
    <x v="2"/>
    <s v="56"/>
    <x v="71"/>
    <x v="0"/>
  </r>
  <r>
    <s v="Liar Liar (1997)"/>
    <s v="A fast-track lawyer can't lie for 24 hours due to his son's birthday wish after he disappoints his son for the last time."/>
    <x v="3"/>
    <s v="NA"/>
    <x v="456"/>
    <n v="121300000"/>
    <n v="302710615"/>
    <x v="3"/>
    <s v="['Comedy', 'Fantasy']"/>
    <s v="1 hr 26 min"/>
    <x v="2"/>
    <s v="26"/>
    <x v="76"/>
    <x v="1"/>
  </r>
  <r>
    <s v="G.I. Joe: The Rise of Cobra (2009)"/>
    <s v="An elite military unit comprised of special operatives known as G.I. Joe, operating out of The Pit, takes on an evil organization led by a notorious arms dealer."/>
    <x v="2"/>
    <d v="2009-08-05T00:00:00"/>
    <x v="457"/>
    <n v="152267519"/>
    <n v="302469017"/>
    <x v="3"/>
    <s v="['Action', 'Adventure', 'Sci-Fi', 'Thriller']"/>
    <s v="1 hr 58 min"/>
    <x v="2"/>
    <s v="58"/>
    <x v="6"/>
    <x v="0"/>
  </r>
  <r>
    <s v="Wrath of the Titans (2012)"/>
    <s v="Perseus braves the treacherous underworld to rescue his father, Zeus, captured by his son, Ares, and brother Hades who unleash the ancient Titans upon the world."/>
    <x v="5"/>
    <d v="2012-03-28T00:00:00"/>
    <x v="458"/>
    <n v="218300000"/>
    <n v="301970083"/>
    <x v="3"/>
    <s v="['Action', 'Adventure', 'Fantasy']"/>
    <s v="1 hr 39 min"/>
    <x v="2"/>
    <s v="39"/>
    <x v="93"/>
    <x v="0"/>
  </r>
  <r>
    <s v="Fantastic 4: Rise of the Silver Surfer (2007)"/>
    <s v="The Fantastic Four learn that they aren't the only super-powered beings in the universe when they square off against the powerful Silver Surfer and the planet-eating Galactus."/>
    <x v="0"/>
    <d v="2007-06-13T00:00:00"/>
    <x v="459"/>
    <n v="169991393"/>
    <n v="301913131"/>
    <x v="3"/>
    <s v="['Action', 'Adventure', 'Fantasy', 'Sci-Fi']"/>
    <s v="1 hr 32 min"/>
    <x v="2"/>
    <s v="32"/>
    <x v="69"/>
    <x v="2"/>
  </r>
  <r>
    <s v="Hook (1991)"/>
    <s v="When Captain James Hook kidnaps his children, an adult Peter Pan must return to Neverland and reclaim his youthful spirit in order to challenge his old enemy."/>
    <x v="13"/>
    <d v="1991-12-11T00:00:00"/>
    <x v="460"/>
    <n v="181200000"/>
    <n v="300854823"/>
    <x v="3"/>
    <s v="['Adventure', 'Comedy', 'Family', 'Fantasy']"/>
    <s v="2 hr 22 min"/>
    <x v="0"/>
    <s v="22"/>
    <x v="58"/>
    <x v="1"/>
  </r>
  <r>
    <s v="Rocky IV (1985)"/>
    <s v="Rocky Balboa proudly holds the world heavyweight boxing championship, but a new challenger has stepped forward: Drago, a six-foot-four, 261-pound fighter who has the backing of the Soviet Union."/>
    <x v="20"/>
    <s v="NA"/>
    <x v="461"/>
    <n v="172600000"/>
    <n v="300473716"/>
    <x v="3"/>
    <s v="['Drama', 'Sport']"/>
    <s v="1 hr 31 min"/>
    <x v="2"/>
    <s v="31"/>
    <x v="19"/>
    <x v="1"/>
  </r>
  <r>
    <s v="Superman (1978)"/>
    <s v="An alien orphan is sent from his dying planet to Earth, where he grows up to become his adoptive home's first and greatest superhero."/>
    <x v="5"/>
    <d v="1978-12-15T00:00:00"/>
    <x v="462"/>
    <n v="166000000"/>
    <n v="300451603"/>
    <x v="3"/>
    <s v="['Action', 'Adventure', 'Sci-Fi']"/>
    <s v="2 hr 23 min"/>
    <x v="0"/>
    <s v="23"/>
    <x v="8"/>
    <x v="2"/>
  </r>
  <r>
    <s v="Van Helsing (2004)"/>
    <s v="The famed monster hunter is sent to Transylvania to stop Count Dracula, who is using Dr. Frankenstein's research and a werewolf for nefarious purposes."/>
    <x v="3"/>
    <d v="2004-05-05T00:00:00"/>
    <x v="463"/>
    <n v="179980554"/>
    <n v="300157638"/>
    <x v="3"/>
    <s v="['Action', 'Adventure', 'Fantasy', 'Thriller']"/>
    <s v="2 hr 11 min"/>
    <x v="0"/>
    <s v="11"/>
    <x v="65"/>
    <x v="0"/>
  </r>
  <r>
    <s v="Stuart Little (1999)"/>
    <s v="The Little family adopt a charming young mouse named Stuart, but the family cat wants rid of him."/>
    <x v="4"/>
    <d v="1999-12-17T00:00:00"/>
    <x v="464"/>
    <n v="160100000"/>
    <n v="300135367"/>
    <x v="3"/>
    <s v="['Adventure', 'Comedy', 'Family', 'Fantasy']"/>
    <s v="1 hr 24 min"/>
    <x v="2"/>
    <s v="24"/>
    <x v="85"/>
    <x v="2"/>
  </r>
  <r>
    <s v="My Best Friend's Wedding (1997)"/>
    <s v="When a woman's long-time friend reveals he's engaged, she realizes she loves him herself and sets out to get him, with only days before the wedding."/>
    <x v="4"/>
    <d v="1997-06-20T00:00:00"/>
    <x v="465"/>
    <n v="172168576"/>
    <n v="299288605"/>
    <x v="3"/>
    <s v="['Comedy', 'Drama', 'Romance']"/>
    <s v="1 hr 45 min"/>
    <x v="2"/>
    <s v="45"/>
    <x v="57"/>
    <x v="0"/>
  </r>
  <r>
    <s v="Real Steel (2011)"/>
    <s v="In the near future, robot boxing is a top sport. A struggling ex-boxer feels he's found a champion in a discarded robot."/>
    <x v="1"/>
    <s v="NA"/>
    <x v="466"/>
    <n v="213800000"/>
    <n v="299268508"/>
    <x v="3"/>
    <s v="['Action', 'Drama', 'Sci-Fi', 'Sport']"/>
    <s v="2 hr 7 min"/>
    <x v="0"/>
    <s v=" 7"/>
    <x v="32"/>
    <x v="1"/>
  </r>
  <r>
    <s v="Horton Hears a Who! (2008)"/>
    <s v="Horton the Elephant struggles to protect a microscopic community from his neighbors who refuse to believe it exists."/>
    <x v="0"/>
    <d v="2008-03-12T00:00:00"/>
    <x v="467"/>
    <n v="144043360"/>
    <n v="298572799"/>
    <x v="3"/>
    <s v="['Adventure', 'Animation', 'Comedy', 'Drama', 'Family', 'Fantasy', 'Music']"/>
    <s v="1 hr 26 min"/>
    <x v="2"/>
    <s v="26"/>
    <x v="76"/>
    <x v="1"/>
  </r>
  <r>
    <s v="Ocean's Eight (2018)"/>
    <s v="Debbie Ocean gathers an all-female crew to attempt an impossible heist at New York City's yearly Met Gala."/>
    <x v="5"/>
    <d v="2018-06-07T00:00:00"/>
    <x v="468"/>
    <n v="157500000"/>
    <n v="297718711"/>
    <x v="3"/>
    <s v="['Action', 'Comedy', 'Crime', 'Thriller']"/>
    <s v="1 hr 50 min"/>
    <x v="2"/>
    <s v="50"/>
    <x v="82"/>
    <x v="0"/>
  </r>
  <r>
    <s v="A Quiet Place Part II (2020)"/>
    <s v="Following the events at home, the Abbott family now face the terrors of the outside world. Forced to venture into the unknown, they realize the creatures that hunt by sound are not the only threats lurking beyond the sand path."/>
    <x v="2"/>
    <s v="NA"/>
    <x v="469"/>
    <n v="137300000"/>
    <n v="297372261"/>
    <x v="3"/>
    <s v="['Drama', 'Horror', 'Sci-Fi', 'Thriller']"/>
    <s v="1 hr 37 min"/>
    <x v="2"/>
    <s v="37"/>
    <x v="33"/>
    <x v="1"/>
  </r>
  <r>
    <s v="The Divergent Series: Insurgent (2015)"/>
    <s v="Beatrice Prior must confront her inner demons and continue her fight against a powerful alliance which threatens to tear her society apart with the help from others on her side."/>
    <x v="9"/>
    <d v="2015-03-18T00:00:00"/>
    <x v="470"/>
    <n v="166823455"/>
    <n v="297002527"/>
    <x v="3"/>
    <s v="['Action', 'Adventure', 'Sci-Fi', 'Thriller']"/>
    <s v="1 hr 59 min"/>
    <x v="2"/>
    <s v="59"/>
    <x v="39"/>
    <x v="0"/>
  </r>
  <r>
    <s v="Austin Powers in Goldmember (2002)"/>
    <s v="Upon learning that his father has been kidnapped, Austin Powers must travel to 1975 and defeat the aptly named villain Goldmember, who is working with Dr. Evil."/>
    <x v="6"/>
    <d v="2002-07-26T00:00:00"/>
    <x v="471"/>
    <n v="83630912"/>
    <n v="296938801"/>
    <x v="3"/>
    <s v="['Action', 'Adventure', 'Comedy', 'Crime']"/>
    <s v="1 hr 34 min"/>
    <x v="2"/>
    <s v="34"/>
    <x v="48"/>
    <x v="0"/>
  </r>
  <r>
    <s v="Ghostbusters (1984)"/>
    <s v="Three parapsychologists forced out of their university funding set up shop as a unique ghost removal service in New York City, attracting frightened yet skeptical customers."/>
    <x v="21"/>
    <d v="1984-06-08T00:00:00"/>
    <x v="472"/>
    <n v="53000000"/>
    <n v="296578797"/>
    <x v="3"/>
    <s v="['Action', 'Comedy', 'Fantasy', 'Sci-Fi']"/>
    <s v="1 hr 45 min"/>
    <x v="2"/>
    <s v="45"/>
    <x v="57"/>
    <x v="1"/>
  </r>
  <r>
    <s v="Miss Peregrine's Home for Peculiar Children (2016)"/>
    <s v="When Jacob (Asa Butterfield) discovers clues to a mystery that stretches across time, he finds Miss Peregrine's Home for Peculiar Children. But the danger deepens after he gets to know the residents and learns about their special powers."/>
    <x v="0"/>
    <d v="2016-09-28T00:00:00"/>
    <x v="473"/>
    <n v="209239612"/>
    <n v="296482446"/>
    <x v="3"/>
    <s v="['Adventure', 'Drama', 'Family', 'Fantasy', 'Thriller']"/>
    <s v="2 hr 7 min"/>
    <x v="0"/>
    <s v=" 7"/>
    <x v="32"/>
    <x v="0"/>
  </r>
  <r>
    <s v="X-Men (2000)"/>
    <s v="In a world where mutants (evolved super-powered humans) exist and are discriminated against, two groups form for an inevitable clash: the supremacist Brotherhood, and the pacifist X-Men."/>
    <x v="0"/>
    <d v="2000-07-13T00:00:00"/>
    <x v="474"/>
    <n v="139039810"/>
    <n v="296339528"/>
    <x v="3"/>
    <s v="['Action', 'Adventure', 'Sci-Fi']"/>
    <s v="1 hr 44 min"/>
    <x v="2"/>
    <s v="44"/>
    <x v="61"/>
    <x v="0"/>
  </r>
  <r>
    <s v="Ferdinand (2017)"/>
    <s v="After Ferdinand, a bull with a big heart, is mistaken for a dangerous beast, he is captured and torn from his home. Determined to return to his family, he rallies a misfit team on the ultimate adventure."/>
    <x v="0"/>
    <d v="2017-12-13T00:00:00"/>
    <x v="475"/>
    <n v="211658819"/>
    <n v="296069199"/>
    <x v="3"/>
    <s v="['Adventure', 'Animation', 'Comedy', 'Drama', 'Family']"/>
    <s v="1 hr 48 min"/>
    <x v="2"/>
    <s v="48"/>
    <x v="34"/>
    <x v="2"/>
  </r>
  <r>
    <s v="Shutter Island (2010)"/>
    <s v="In 1954, a U.S. Marshal investigates the disappearance of a murderer who escaped from a hospital for the criminally insane."/>
    <x v="2"/>
    <d v="2010-02-18T00:00:00"/>
    <x v="476"/>
    <n v="166792763"/>
    <n v="294805697"/>
    <x v="3"/>
    <s v="['Mystery', 'Thriller']"/>
    <s v="2 hr 18 min"/>
    <x v="0"/>
    <s v="18"/>
    <x v="3"/>
    <x v="3"/>
  </r>
  <r>
    <s v="Doctor Dolittle (1998)"/>
    <s v="A doctor discovers that he can communicate with animals."/>
    <x v="0"/>
    <s v="NA"/>
    <x v="477"/>
    <n v="150300000"/>
    <n v="294456605"/>
    <x v="3"/>
    <s v="['Comedy', 'Family', 'Fantasy']"/>
    <s v="1 hr 25 min"/>
    <x v="2"/>
    <s v="25"/>
    <x v="79"/>
    <x v="1"/>
  </r>
  <r>
    <s v="Bee Movie (2007)"/>
    <s v="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
    <x v="7"/>
    <d v="2007-11-01T00:00:00"/>
    <x v="478"/>
    <n v="166883059"/>
    <n v="293514336"/>
    <x v="3"/>
    <s v="['Adventure', 'Animation', 'Comedy', 'Drama', 'Family']"/>
    <s v="1 hr 31 min"/>
    <x v="2"/>
    <s v="31"/>
    <x v="19"/>
    <x v="2"/>
  </r>
  <r>
    <s v="Salt (2010)"/>
    <s v="A CIA agent goes on the run after a defector accuses her of being a Russian spy."/>
    <x v="4"/>
    <d v="2010-07-21T00:00:00"/>
    <x v="479"/>
    <n v="175191986"/>
    <n v="293503354"/>
    <x v="3"/>
    <s v="['Action', 'Thriller']"/>
    <s v="1 hr 40 min"/>
    <x v="2"/>
    <s v="40"/>
    <x v="27"/>
    <x v="0"/>
  </r>
  <r>
    <s v="G-Force (2009)"/>
    <s v="A specially trained squad of guinea pigs is dispatched to stop a diabolical billionaire from taking over the world."/>
    <x v="1"/>
    <d v="2009-07-23T00:00:00"/>
    <x v="480"/>
    <n v="173381128"/>
    <n v="292817898"/>
    <x v="3"/>
    <s v="['Action', 'Adventure', 'Animation', 'Comedy', 'Family', 'Fantasy', 'Sci-Fi']"/>
    <s v="1 hr 28 min"/>
    <x v="2"/>
    <s v="28"/>
    <x v="29"/>
    <x v="2"/>
  </r>
  <r>
    <s v="The Departed (2006)"/>
    <s v="An undercover cop and a mole in the police attempt to identify each other while infiltrating an Irish gang in South Boston."/>
    <x v="5"/>
    <d v="2006-10-05T00:00:00"/>
    <x v="481"/>
    <n v="159081058"/>
    <n v="291465373"/>
    <x v="3"/>
    <s v="['Crime', 'Drama', 'Thriller']"/>
    <s v="2 hr 31 min"/>
    <x v="0"/>
    <s v="31"/>
    <x v="28"/>
    <x v="3"/>
  </r>
  <r>
    <s v="What Lies Beneath (2000)"/>
    <s v="The wife of a university research scientist believes that her lakeside Vermont home is haunted by a ghost - or that she is losing her mind."/>
    <x v="8"/>
    <d v="2000-07-21T00:00:00"/>
    <x v="482"/>
    <n v="135956000"/>
    <n v="291420351"/>
    <x v="3"/>
    <s v="['Drama', 'Horror', 'Mystery', 'Thriller']"/>
    <s v="2 hr 10 min"/>
    <x v="0"/>
    <s v="10"/>
    <x v="13"/>
    <x v="0"/>
  </r>
  <r>
    <s v="The Bourne Supremacy (2004)"/>
    <s v="When Jason Bourne is framed for a CIA operation gone awry, he is forced to resume his former life as a trained assassin to survive."/>
    <x v="3"/>
    <d v="2004-07-23T00:00:00"/>
    <x v="483"/>
    <n v="114593328"/>
    <n v="290835269"/>
    <x v="3"/>
    <s v="['Action', 'Mystery', 'Thriller']"/>
    <s v="1 hr 48 min"/>
    <x v="2"/>
    <s v="48"/>
    <x v="34"/>
    <x v="0"/>
  </r>
  <r>
    <s v="Sex and the City 2 (2010)"/>
    <s v="While wrestling with the pressures of life, love, and work in Manhattan, Carrie, Miranda, and Charlotte join Samantha for a trip to Abu Dhabi (United Arab Emirates), where Samantha's ex is filming a new movie."/>
    <x v="5"/>
    <d v="2010-05-27T00:00:00"/>
    <x v="484"/>
    <n v="195397363"/>
    <n v="290745055"/>
    <x v="3"/>
    <s v="['Comedy', 'Drama', 'Romance']"/>
    <s v="2 hr 26 min"/>
    <x v="0"/>
    <s v="26"/>
    <x v="36"/>
    <x v="3"/>
  </r>
  <r>
    <s v="Shakespeare in Love (1998)"/>
    <s v="The world's greatest ever playwright, William Shakespeare, is young, out of ideas and short of cash, but meets his ideal woman and is inspired to write one of his most famous plays."/>
    <x v="19"/>
    <d v="1998-12-11T00:00:00"/>
    <x v="485"/>
    <n v="189000000"/>
    <n v="289317794"/>
    <x v="3"/>
    <s v="['Comedy', 'Drama', 'History', 'Romance']"/>
    <s v="2 hr 3 min"/>
    <x v="0"/>
    <s v=" 3"/>
    <x v="22"/>
    <x v="3"/>
  </r>
  <r>
    <s v="Divergent (2014)"/>
    <s v="In a world divided by factions based on virtues, Tris learns she's Divergent and won't fit in. When she discovers a plot to destroy Divergents, Tris and the mysterious Four must find out what makes Divergents dangerous before it's too late."/>
    <x v="9"/>
    <d v="2014-03-20T00:00:00"/>
    <x v="486"/>
    <n v="137937923"/>
    <n v="288885818"/>
    <x v="3"/>
    <s v="['Action', 'Adventure', 'Mystery', 'Sci-Fi']"/>
    <s v="2 hr 19 min"/>
    <x v="0"/>
    <s v="19"/>
    <x v="47"/>
    <x v="0"/>
  </r>
  <r>
    <s v="Wedding Crashers (2005)"/>
    <s v="John Beckwith and Jeremy Grey, a pair of committed womanizers who sneak into weddings to take advantage of the romantic tinge in the air, find themselves at odds with one another when John meets and falls for Claire Cleary."/>
    <x v="6"/>
    <d v="2005-07-14T00:00:00"/>
    <x v="487"/>
    <n v="79211724"/>
    <n v="288467645"/>
    <x v="3"/>
    <s v="['Comedy', 'Romance']"/>
    <s v="1 hr 59 min"/>
    <x v="2"/>
    <s v="59"/>
    <x v="39"/>
    <x v="3"/>
  </r>
  <r>
    <s v="Bridesmaids (2011)"/>
    <s v="Competition between the maid of honor and a bridesmaid, over who is the bride's best friend, threatens to upend the life of an out-of-work pastry chef."/>
    <x v="3"/>
    <d v="2011-05-12T00:00:00"/>
    <x v="488"/>
    <n v="119276798"/>
    <n v="288383523"/>
    <x v="3"/>
    <s v="['Comedy', 'Romance']"/>
    <s v="2 hr 5 min"/>
    <x v="0"/>
    <s v=" 5"/>
    <x v="74"/>
    <x v="3"/>
  </r>
  <r>
    <s v="Casper (1995)"/>
    <s v="An afterlife therapist and his daughter meet a friendly young ghost when they move into a crumbling mansion in order to rid the premises of wicked spirits."/>
    <x v="3"/>
    <s v="NA"/>
    <x v="489"/>
    <n v="187600000"/>
    <n v="287928194"/>
    <x v="3"/>
    <s v="['Comedy', 'Family', 'Fantasy']"/>
    <s v="1 hr 40 min"/>
    <x v="2"/>
    <s v="40"/>
    <x v="27"/>
    <x v="1"/>
  </r>
  <r>
    <s v="American Pie 2 (2001)"/>
    <s v="Jim and his friends are now in college, and they decide to meet up at the beach house for some fun."/>
    <x v="3"/>
    <d v="2001-08-10T00:00:00"/>
    <x v="490"/>
    <n v="142450000"/>
    <n v="287553595"/>
    <x v="3"/>
    <s v="['Comedy']"/>
    <s v="1 hr 48 min"/>
    <x v="2"/>
    <s v="48"/>
    <x v="34"/>
    <x v="3"/>
  </r>
  <r>
    <s v="Pitch Perfect 2 (2015)"/>
    <s v="After a humiliating command performance at The Kennedy Center, the Barden Bellas enter an international competition that no American group has ever won in order to regain their status and right to perform."/>
    <x v="3"/>
    <d v="2015-05-07T00:00:00"/>
    <x v="491"/>
    <n v="102847849"/>
    <n v="287144079"/>
    <x v="3"/>
    <s v="['Comedy', 'Music']"/>
    <s v="1 hr 55 min"/>
    <x v="2"/>
    <s v="55"/>
    <x v="53"/>
    <x v="0"/>
  </r>
  <r>
    <s v="The Green Mile (1999)"/>
    <s v="The lives of guards on Death Row are affected by one of their charges: a black man accused of child murder and rape, yet who has a mysterious gift."/>
    <x v="5"/>
    <d v="1999-12-10T00:00:00"/>
    <x v="492"/>
    <n v="150000000"/>
    <n v="286801374"/>
    <x v="3"/>
    <s v="['Crime', 'Drama', 'Fantasy', 'Mystery']"/>
    <s v="3 hr 9 min"/>
    <x v="1"/>
    <s v=" 9"/>
    <x v="94"/>
    <x v="3"/>
  </r>
  <r>
    <s v="Oblivion (2013)"/>
    <s v="A veteran assigned to extract Earth's remaining resources begins to question what he knows about his mission and himself."/>
    <x v="3"/>
    <d v="2013-04-10T00:00:00"/>
    <x v="493"/>
    <n v="197061337"/>
    <n v="286168572"/>
    <x v="3"/>
    <s v="['Action', 'Adventure', 'Sci-Fi']"/>
    <s v="2 hr 4 min"/>
    <x v="0"/>
    <s v=" 4"/>
    <x v="5"/>
    <x v="0"/>
  </r>
  <r>
    <s v="Elysium (2013)"/>
    <s v="In the year 2154, the very wealthy live on a man-made space station while the rest of the population resides on a ruined Earth. A man takes on a mission that could bring equality to the polarized worlds."/>
    <x v="13"/>
    <d v="2013-08-08T00:00:00"/>
    <x v="494"/>
    <n v="193090583"/>
    <n v="286140700"/>
    <x v="3"/>
    <s v="['Action', 'Drama', 'Sci-Fi']"/>
    <s v="1 hr 49 min"/>
    <x v="2"/>
    <s v="49"/>
    <x v="84"/>
    <x v="3"/>
  </r>
  <r>
    <s v="Lethal Weapon 4 (1998)"/>
    <s v="With personal crises and age weighing in on them, LAPD officers Riggs and Murtaugh must contend with deadly Chinese triads that are trying to free their former leaders out of prison and onto American soil."/>
    <x v="5"/>
    <d v="1998-07-10T00:00:00"/>
    <x v="495"/>
    <n v="155000000"/>
    <n v="285444603"/>
    <x v="3"/>
    <s v="['Action', 'Crime', 'Thriller']"/>
    <s v="2 hr 7 min"/>
    <x v="0"/>
    <s v=" 7"/>
    <x v="32"/>
    <x v="3"/>
  </r>
  <r>
    <s v="Turbo (2013)"/>
    <s v="A freak accident might just help an everyday garden snail achieve his biggest dream: winning the Indy 500."/>
    <x v="0"/>
    <d v="2013-07-10T00:00:00"/>
    <x v="496"/>
    <n v="199542554"/>
    <n v="282570682"/>
    <x v="3"/>
    <s v="['Adventure', 'Animation', 'Comedy', 'Family', 'Sport']"/>
    <s v="1 hr 36 min"/>
    <x v="2"/>
    <s v="36"/>
    <x v="62"/>
    <x v="2"/>
  </r>
  <r>
    <s v="Split (2016)"/>
    <s v="Three girls are kidnapped by a man with a diagnosed 23 distinct personalities. They must try to escape before the apparent emergence of a frightful new 24th."/>
    <x v="3"/>
    <d v="2017-01-18T00:00:00"/>
    <x v="497"/>
    <n v="140163052"/>
    <n v="278454417"/>
    <x v="3"/>
    <s v="['Horror', 'Thriller']"/>
    <s v="1 hr 57 min"/>
    <x v="2"/>
    <s v="57"/>
    <x v="63"/>
    <x v="0"/>
  </r>
  <r>
    <s v="Scary Movie (2000)"/>
    <s v="A year after disposing of the body of a man they accidentally killed, a group of dumb teenagers are stalked by a bumbling serial killer."/>
    <x v="19"/>
    <d v="2000-07-07T00:00:00"/>
    <x v="498"/>
    <n v="121000000"/>
    <n v="278019771"/>
    <x v="3"/>
    <s v="['Comedy']"/>
    <s v="1 hr 28 min"/>
    <x v="2"/>
    <s v="28"/>
    <x v="29"/>
    <x v="3"/>
  </r>
  <r>
    <s v="xXx (2002)"/>
    <s v="An extreme sports athlete, Xander Cage, is recruited by the government on a special mission."/>
    <x v="22"/>
    <d v="2002-08-09T00:00:00"/>
    <x v="499"/>
    <n v="135339000"/>
    <n v="277448382"/>
    <x v="3"/>
    <s v="['Action', 'Adventure', 'Thriller']"/>
    <s v="2 hr 4 min"/>
    <x v="0"/>
    <s v=" 4"/>
    <x v="5"/>
    <x v="0"/>
  </r>
  <r>
    <s v="The Bourne Legacy (2012)"/>
    <s v="An expansion of the universe from Robert Ludlum's novels, centered on a new hero whose stakes have been triggered by the events of the previous three films."/>
    <x v="3"/>
    <d v="2012-08-08T00:00:00"/>
    <x v="500"/>
    <n v="162940880"/>
    <n v="276144750"/>
    <x v="3"/>
    <s v="['Action', 'Adventure', 'Thriller']"/>
    <s v="2 hr 15 min"/>
    <x v="0"/>
    <s v="15"/>
    <x v="64"/>
    <x v="0"/>
  </r>
  <r>
    <s v="Mr. Peabody &amp; Sherman (2014)"/>
    <s v="The time-travelling adventures of an advanced canine and his adopted son, as they endeavor to fix a time rift they created."/>
    <x v="0"/>
    <d v="2014-02-07T00:00:00"/>
    <x v="501"/>
    <n v="164191609"/>
    <n v="275698039"/>
    <x v="3"/>
    <s v="['Adventure', 'Animation', 'Comedy', 'Family', 'Fantasy', 'History', 'Sci-Fi']"/>
    <s v="1 hr 32 min"/>
    <x v="2"/>
    <s v="32"/>
    <x v="69"/>
    <x v="2"/>
  </r>
  <r>
    <s v="Scooby-Doo (2002)"/>
    <s v="After an acrimonious break up, the Mystery Inc. gang are individually brought to an island resort to investigate strange goings on."/>
    <x v="5"/>
    <d v="2002-06-14T00:00:00"/>
    <x v="502"/>
    <n v="122356539"/>
    <n v="275650703"/>
    <x v="3"/>
    <s v="['Adventure', 'Comedy', 'Family', 'Fantasy', 'Mystery']"/>
    <s v="1 hr 29 min"/>
    <x v="2"/>
    <s v="29"/>
    <x v="31"/>
    <x v="2"/>
  </r>
  <r>
    <s v="Lincoln (2012)"/>
    <s v="As the American Civil War continues to rage, America's president struggles with continuing carnage on the battlefield as he fights with many inside his own cabinet on the decision to emancipate the slaves."/>
    <x v="1"/>
    <d v="2012-11-09T00:00:00"/>
    <x v="503"/>
    <n v="93085477"/>
    <n v="275293450"/>
    <x v="3"/>
    <s v="['Biography', 'Drama', 'History', 'War']"/>
    <s v="2 hr 30 min"/>
    <x v="0"/>
    <s v="30"/>
    <x v="86"/>
    <x v="0"/>
  </r>
  <r>
    <s v="Lara Croft: Tomb Raider (2001)"/>
    <s v="Video game adventurer Lara Croft comes to life in a movie where she races against time and villains to recover powerful ancient artifacts."/>
    <x v="2"/>
    <d v="2001-06-15T00:00:00"/>
    <x v="504"/>
    <n v="143535270"/>
    <n v="274703340"/>
    <x v="3"/>
    <s v="['Action', 'Adventure', 'Fantasy', 'Thriller']"/>
    <s v="1 hr 40 min"/>
    <x v="2"/>
    <s v="40"/>
    <x v="27"/>
    <x v="0"/>
  </r>
  <r>
    <s v="The Expendables (2010)"/>
    <s v="A CIA operative hires a team of mercenaries to eliminate a Latin dictator and a renegade CIA agent."/>
    <x v="9"/>
    <d v="2010-08-12T00:00:00"/>
    <x v="505"/>
    <n v="171401870"/>
    <n v="274470394"/>
    <x v="3"/>
    <s v="['Action', 'Adventure', 'Thriller']"/>
    <s v="1 hr 43 min"/>
    <x v="2"/>
    <s v="43"/>
    <x v="10"/>
    <x v="3"/>
  </r>
  <r>
    <s v="Cloudy with a Chance of Meatballs 2 (2013)"/>
    <s v="Flint Lockwood now works at The Live Corp Company for his idol Chester V. But he's forced to leave his post when he learns that his most infamous machine is still operational, and is churning out menacing food-animal hybrids."/>
    <x v="4"/>
    <d v="2013-09-26T00:00:00"/>
    <x v="506"/>
    <n v="154532382"/>
    <n v="274325949"/>
    <x v="3"/>
    <s v="['Adventure', 'Animation', 'Comedy', 'Drama', 'Family', 'Fantasy', 'Sci-Fi']"/>
    <s v="1 hr 35 min"/>
    <x v="2"/>
    <s v="35"/>
    <x v="51"/>
    <x v="2"/>
  </r>
  <r>
    <s v="The Nutty Professor (1996)"/>
    <s v="Grossly overweight yet good-hearted professor Sherman Klump takes a special chemical that turns him into the slim but obnoxious Buddy Love."/>
    <x v="3"/>
    <d v="1996-06-28T00:00:00"/>
    <x v="507"/>
    <n v="145147000"/>
    <n v="273961019"/>
    <x v="3"/>
    <s v="['Comedy', 'Romance', 'Sci-Fi']"/>
    <s v="1 hr 35 min"/>
    <x v="2"/>
    <s v="35"/>
    <x v="51"/>
    <x v="0"/>
  </r>
  <r>
    <s v="Jerry Maguire (1996)"/>
    <s v="When a sports agent has a moral epiphany and is fired for expressing it, he decides to put his new philosophy to the test as an independent agent with the only athlete who stays with him and his former colleague."/>
    <x v="4"/>
    <d v="1996-12-13T00:00:00"/>
    <x v="508"/>
    <n v="119600000"/>
    <n v="273552592"/>
    <x v="3"/>
    <s v="['Comedy', 'Drama', 'Romance', 'Sport']"/>
    <s v="2 hr 19 min"/>
    <x v="0"/>
    <s v="19"/>
    <x v="47"/>
    <x v="3"/>
  </r>
  <r>
    <s v="Bad Boys II (2003)"/>
    <s v="Two loose-cannon narcotics cops investigate the flow of Ecstasy into Florida from a Cuban drug cartel."/>
    <x v="4"/>
    <d v="2003-07-18T00:00:00"/>
    <x v="509"/>
    <n v="134731112"/>
    <n v="273339556"/>
    <x v="3"/>
    <s v="['Action', 'Comedy', 'Crime', 'Thriller']"/>
    <s v="2 hr 27 min"/>
    <x v="0"/>
    <s v="27"/>
    <x v="20"/>
    <x v="3"/>
  </r>
  <r>
    <s v="Lilo &amp; Stitch (2002)"/>
    <s v="A young and parentless girl adopts a 'dog' from the local pound, completely unaware that it's supposedly a dangerous scientific experiment that's taken refuge on Earth and is now hiding from its creator and those who see it as a menace."/>
    <x v="1"/>
    <d v="2002-06-21T00:00:00"/>
    <x v="510"/>
    <n v="127349813"/>
    <n v="273144151"/>
    <x v="3"/>
    <s v="['Adventure', 'Animation', 'Comedy', 'Drama', 'Family', 'Fantasy', 'Sci-Fi']"/>
    <s v="1 hr 25 min"/>
    <x v="2"/>
    <s v="25"/>
    <x v="79"/>
    <x v="2"/>
  </r>
  <r>
    <s v="The Silence of the Lambs (1991)"/>
    <s v="A young F.B.I. cadet must receive the help of an incarcerated and manipulative cannibal killer to help catch another serial killer, a madman who skins his victims."/>
    <x v="15"/>
    <d v="1991-02-14T00:00:00"/>
    <x v="511"/>
    <n v="142000000"/>
    <n v="272742922"/>
    <x v="3"/>
    <s v="['Crime', 'Drama', 'Horror', 'Thriller']"/>
    <s v="1 hr 58 min"/>
    <x v="2"/>
    <s v="58"/>
    <x v="6"/>
    <x v="1"/>
  </r>
  <r>
    <s v="Grown Ups (2010)"/>
    <s v="After their high school basketball coach passes away, five good friends and former teammates reunite for a Fourth of July holiday weekend."/>
    <x v="4"/>
    <d v="2010-06-24T00:00:00"/>
    <x v="512"/>
    <n v="109456115"/>
    <n v="271457301"/>
    <x v="3"/>
    <s v="['Comedy']"/>
    <s v="1 hr 42 min"/>
    <x v="2"/>
    <s v="42"/>
    <x v="16"/>
    <x v="0"/>
  </r>
  <r>
    <s v="Neighbors (2014)"/>
    <s v="After they are forced to live next to a fraternity house, a couple with a newborn baby do whatever they can to take them down."/>
    <x v="3"/>
    <d v="2014-05-08T00:00:00"/>
    <x v="513"/>
    <n v="120507734"/>
    <n v="270665134"/>
    <x v="3"/>
    <s v="['Comedy']"/>
    <s v="1 hr 37 min"/>
    <x v="2"/>
    <s v="37"/>
    <x v="33"/>
    <x v="3"/>
  </r>
  <r>
    <s v="The Firm (1993)"/>
    <s v="A young lawyer joins a prestigious law firm only to discover that it has a sinister dark side."/>
    <x v="2"/>
    <s v="NA"/>
    <x v="514"/>
    <n v="111900000"/>
    <n v="270248367"/>
    <x v="3"/>
    <s v="['Drama', 'Mystery', 'Thriller']"/>
    <s v="2 hr 34 min"/>
    <x v="0"/>
    <s v="34"/>
    <x v="23"/>
    <x v="1"/>
  </r>
  <r>
    <s v="We're the Millers (2013)"/>
    <s v="A veteran pot dealer creates a fake family as part of his plan to move a huge shipment of weed into the U.S. from Mexico."/>
    <x v="5"/>
    <d v="2012-08-29T00:00:00"/>
    <x v="515"/>
    <n v="119600000"/>
    <n v="269994119"/>
    <x v="3"/>
    <s v="['Comedy', 'Crime']"/>
    <s v="1 hr 50 min"/>
    <x v="2"/>
    <s v="50"/>
    <x v="82"/>
    <x v="3"/>
  </r>
  <r>
    <s v="Gran Torino (2008)"/>
    <s v="Disgruntled Korean War veteran Walt Kowalski sets out to reform his neighbor, Thao Lor, a Hmong teenager who tried to steal Kowalski's prized possession: a 1972 Gran Torino."/>
    <x v="5"/>
    <d v="2008-12-12T00:00:00"/>
    <x v="516"/>
    <n v="121862926"/>
    <n v="269958228"/>
    <x v="3"/>
    <s v="['Drama']"/>
    <s v="1 hr 56 min"/>
    <x v="2"/>
    <s v="56"/>
    <x v="71"/>
    <x v="3"/>
  </r>
  <r>
    <s v="10,000 BC (2008)"/>
    <s v="In the prehistoric past, D'Leh is a mammoth hunter who bonds with the beautiful Evolet. When warriors on horseback capture Evolet and the tribesmen, D'Leh must embark on an odyssey to save his true love."/>
    <x v="5"/>
    <d v="2008-03-05T00:00:00"/>
    <x v="517"/>
    <n v="175000000"/>
    <n v="269784201"/>
    <x v="3"/>
    <s v="['Action', 'Adventure', 'Drama', 'Fantasy', 'History']"/>
    <s v="1 hr 49 min"/>
    <x v="2"/>
    <s v="49"/>
    <x v="84"/>
    <x v="0"/>
  </r>
  <r>
    <s v="American Gangster (2007)"/>
    <s v="An outcast New York City cop is charged with bringing down Harlem drug lord Frank Lucas, whose real life inspired this partly biographical film."/>
    <x v="3"/>
    <d v="2007-11-02T00:00:00"/>
    <x v="518"/>
    <n v="139590785"/>
    <n v="269755430"/>
    <x v="3"/>
    <s v="['Biography', 'Crime', 'Drama']"/>
    <s v="2 hr 37 min"/>
    <x v="0"/>
    <s v="37"/>
    <x v="46"/>
    <x v="3"/>
  </r>
  <r>
    <s v="Epic (2013)"/>
    <s v="A teenager finds herself transported to a deep forest setting where a battle between the forces of good and the forces of evil is taking place. She bands together with a rag-tag group of characters in order to save their world -- and ours."/>
    <x v="0"/>
    <d v="2013-05-16T00:00:00"/>
    <x v="519"/>
    <n v="160907952"/>
    <n v="268426634"/>
    <x v="3"/>
    <s v="['Action', 'Adventure', 'Animation', 'Family', 'Fantasy', 'Mystery']"/>
    <s v="1 hr 42 min"/>
    <x v="2"/>
    <s v="42"/>
    <x v="16"/>
    <x v="2"/>
  </r>
  <r>
    <s v="The Princess and the Frog (2009)"/>
    <s v="A waitress, desperate to fulfill her dreams as a restaurant owner, is set on a journey to turn a frog prince back into a human being, but she has to face the same problem after she kisses him."/>
    <x v="1"/>
    <d v="2009-11-25T00:00:00"/>
    <x v="520"/>
    <n v="162644866"/>
    <n v="267045765"/>
    <x v="3"/>
    <s v="['Adventure', 'Animation', 'Comedy', 'Family', 'Fantasy', 'Musical', 'Romance']"/>
    <s v="1 hr 37 min"/>
    <x v="2"/>
    <s v="37"/>
    <x v="33"/>
    <x v="1"/>
  </r>
  <r>
    <s v="Batman Returns (1992)"/>
    <s v="While Batman deals with a deformed man calling himself the Penguin wreaking havoc across Gotham with the help of a cruel businessman, a female employee of the latter becomes the Catwoman with her own vendetta."/>
    <x v="5"/>
    <d v="1992-06-19T00:00:00"/>
    <x v="521"/>
    <n v="103990656"/>
    <n v="266892996"/>
    <x v="3"/>
    <s v="['Action', 'Crime', 'Fantasy']"/>
    <s v="2 hr 6 min"/>
    <x v="0"/>
    <s v=" 6"/>
    <x v="72"/>
    <x v="0"/>
  </r>
  <r>
    <s v="Indecent Proposal (1993)"/>
    <s v="A billionaire offers $1,000,000 to a young married couple for one night with the wife."/>
    <x v="2"/>
    <s v="NA"/>
    <x v="522"/>
    <n v="160000000"/>
    <n v="266614059"/>
    <x v="3"/>
    <s v="['Drama', 'Romance']"/>
    <s v="1 hr 57 min"/>
    <x v="2"/>
    <s v="57"/>
    <x v="63"/>
    <x v="1"/>
  </r>
  <r>
    <s v="Something's Gotta Give (2003)"/>
    <s v="A swinger on the cusp of being a senior citizen with a taste for young women falls in love with an accomplished woman closer to his age."/>
    <x v="4"/>
    <d v="2003-12-12T00:00:00"/>
    <x v="523"/>
    <n v="140600000"/>
    <n v="265328738"/>
    <x v="3"/>
    <s v="['Comedy', 'Drama', 'Romance']"/>
    <s v="2 hr 8 min"/>
    <x v="0"/>
    <s v=" 8"/>
    <x v="15"/>
    <x v="0"/>
  </r>
  <r>
    <s v="The Incredible Hulk (2008)"/>
    <s v="Bruce Banner, a scientist on the run from the U.S. Government, must find a cure for the monster he turns into whenever he loses his temper."/>
    <x v="3"/>
    <d v="2008-06-11T00:00:00"/>
    <x v="524"/>
    <n v="129964083"/>
    <n v="264770996"/>
    <x v="3"/>
    <s v="['Action', 'Adventure', 'Sci-Fi']"/>
    <s v="1 hr 52 min"/>
    <x v="2"/>
    <s v="52"/>
    <x v="52"/>
    <x v="0"/>
  </r>
  <r>
    <s v="Waterworld (1995)"/>
    <s v="In a future where the polar ice-caps have melted and Earth is almost entirely submerged, a mutated mariner fights starvation and outlaw &quot;smokers,&quot; and reluctantly helps a woman and a young girl try to find dry land."/>
    <x v="3"/>
    <d v="1995-07-28T00:00:00"/>
    <x v="525"/>
    <n v="175972000"/>
    <n v="264218220"/>
    <x v="3"/>
    <s v="['Action', 'Adventure', 'Sci-Fi']"/>
    <s v="2 hr 15 min"/>
    <x v="0"/>
    <s v="15"/>
    <x v="64"/>
    <x v="0"/>
  </r>
  <r>
    <s v="The Truman Show (1998)"/>
    <s v="An insurance salesman discovers his whole life is actually a reality TV show."/>
    <x v="2"/>
    <s v="NA"/>
    <x v="526"/>
    <n v="138500000"/>
    <n v="264118201"/>
    <x v="3"/>
    <s v="['Comedy', 'Drama']"/>
    <s v="1 hr 43 min"/>
    <x v="2"/>
    <s v="43"/>
    <x v="10"/>
    <x v="1"/>
  </r>
  <r>
    <s v="Charlie's Angels (2000)"/>
    <s v="Three women, detectives with a mysterious boss, retrieve stolen voice-ID software, using martial arts, tech skills, and sex appeal."/>
    <x v="4"/>
    <d v="2000-11-03T00:00:00"/>
    <x v="527"/>
    <n v="138800000"/>
    <n v="264105545"/>
    <x v="3"/>
    <s v="['Action', 'Adventure', 'Comedy', 'Crime', 'Thriller']"/>
    <s v="1 hr 38 min"/>
    <x v="2"/>
    <s v="38"/>
    <x v="37"/>
    <x v="0"/>
  </r>
  <r>
    <s v="Jumanji (1995)"/>
    <s v="When two kids find and play a magical board game, they release a man trapped in it for decades - and a host of dangers that can only be stopped by finishing the game."/>
    <x v="4"/>
    <d v="1995-12-15T00:00:00"/>
    <x v="528"/>
    <n v="162322000"/>
    <n v="262821940"/>
    <x v="3"/>
    <s v="['Adventure', 'Comedy', 'Family', 'Fantasy']"/>
    <s v="1 hr 44 min"/>
    <x v="2"/>
    <s v="44"/>
    <x v="61"/>
    <x v="2"/>
  </r>
  <r>
    <s v="Borat: Cultural Learnings of America for Make Benefit Glorious Nation of Kazakhstan (2006)"/>
    <s v="Kazakh TV talking head Borat is dispatched to the United States to report on the greatest country in the world. With a documentary crew in tow, Borat becomes more interested in locating and marrying Pamela Anderson."/>
    <x v="0"/>
    <d v="2006-02-23T00:00:00"/>
    <x v="529"/>
    <n v="134046935"/>
    <n v="262552893"/>
    <x v="3"/>
    <s v="['Comedy']"/>
    <s v="1 hr 24 min"/>
    <x v="2"/>
    <s v="24"/>
    <x v="85"/>
    <x v="3"/>
  </r>
  <r>
    <s v="Robots (2005)"/>
    <s v="In a robot world, a young idealistic inventor travels to the big city to join his inspiration's company, only to find himself opposing its sinister new management."/>
    <x v="0"/>
    <d v="2005-03-10T00:00:00"/>
    <x v="530"/>
    <n v="134311478"/>
    <n v="262511490"/>
    <x v="3"/>
    <s v="['Adventure', 'Animation', 'Comedy', 'Family', 'Romance', 'Sci-Fi']"/>
    <s v="1 hr 31 min"/>
    <x v="2"/>
    <s v="31"/>
    <x v="19"/>
    <x v="2"/>
  </r>
  <r>
    <s v="Total Recall (1990)"/>
    <s v="When a man goes in to have virtual vacation memories of the planet Mars implanted in his mind, an unexpected and harrowing series of events forces him to go to the planet for real - or is he?"/>
    <x v="4"/>
    <d v="1990-06-01T00:00:00"/>
    <x v="531"/>
    <n v="141905000"/>
    <n v="261317921"/>
    <x v="3"/>
    <s v="['Action', 'Adventure', 'Sci-Fi']"/>
    <s v="1 hr 53 min"/>
    <x v="2"/>
    <s v="53"/>
    <x v="78"/>
    <x v="1"/>
  </r>
  <r>
    <s v="The Lone Ranger (2013)"/>
    <s v="Native American warrior Tonto recounts the untold tales that transformed John Reid, a man of the law, into a legend of justice."/>
    <x v="1"/>
    <d v="2013-07-03T00:00:00"/>
    <x v="532"/>
    <n v="171200000"/>
    <n v="260502115"/>
    <x v="3"/>
    <s v="['Action', 'Adventure', 'Western']"/>
    <s v="2 hr 30 min"/>
    <x v="0"/>
    <s v="30"/>
    <x v="86"/>
    <x v="0"/>
  </r>
  <r>
    <s v="Super 8 (2011)"/>
    <s v="During the summer of 1979, a group of friends witness a train crash and investigate subsequent unexplained events in their small town."/>
    <x v="2"/>
    <d v="2011-06-09T00:00:00"/>
    <x v="533"/>
    <n v="133091807"/>
    <n v="260095986"/>
    <x v="3"/>
    <s v="['Action', 'Mystery', 'Sci-Fi', 'Thriller']"/>
    <s v="1 hr 52 min"/>
    <x v="2"/>
    <s v="52"/>
    <x v="52"/>
    <x v="0"/>
  </r>
  <r>
    <s v="Blade Runner 2049 (2017)"/>
    <s v="Young Blade Runner K's discovery of a long-buried secret leads him to track down former Blade Runner Rick Deckard, who's been missing for thirty years."/>
    <x v="5"/>
    <d v="2017-10-04T00:00:00"/>
    <x v="534"/>
    <n v="167280389"/>
    <n v="259334548"/>
    <x v="3"/>
    <s v="['Action', 'Drama', 'Mystery', 'Sci-Fi', 'Thriller']"/>
    <s v="2 hr 44 min"/>
    <x v="0"/>
    <s v="44"/>
    <x v="25"/>
    <x v="3"/>
  </r>
  <r>
    <s v="Charlie's Angels: Full Throttle (2003)"/>
    <s v="The Angels investigate a series of murders which occur after the theft of a witness protection profile database."/>
    <x v="4"/>
    <d v="2003-06-26T00:00:00"/>
    <x v="535"/>
    <n v="158345677"/>
    <n v="259175788"/>
    <x v="3"/>
    <s v="['Action', 'Adventure', 'Comedy', 'Crime']"/>
    <s v="1 hr 46 min"/>
    <x v="2"/>
    <s v="46"/>
    <x v="38"/>
    <x v="0"/>
  </r>
  <r>
    <s v="Rush Hour 3 (2007)"/>
    <s v="After an attempted assassination on Ambassador Han, Lee and Carter head to Paris to protect a French woman with knowledge of the Triads' secret leaders."/>
    <x v="6"/>
    <d v="2007-08-08T00:00:00"/>
    <x v="536"/>
    <n v="117971154"/>
    <n v="258097122"/>
    <x v="3"/>
    <s v="['Action', 'Comedy', 'Crime', 'Thriller']"/>
    <s v="1 hr 31 min"/>
    <x v="2"/>
    <s v="31"/>
    <x v="19"/>
    <x v="0"/>
  </r>
  <r>
    <s v="Annabelle (2014)"/>
    <s v="A couple begins to experience terrifying supernatural occurrences involving a vintage doll shortly after their home is invaded by satanic cultists."/>
    <x v="5"/>
    <d v="2014-09-23T00:00:00"/>
    <x v="537"/>
    <n v="173305469"/>
    <n v="257579282"/>
    <x v="3"/>
    <s v="['Horror', 'Mystery', 'Thriller']"/>
    <s v="1 hr 39 min"/>
    <x v="2"/>
    <s v="39"/>
    <x v="93"/>
    <x v="3"/>
  </r>
  <r>
    <s v="The Village (2004)"/>
    <s v="A series of events tests the beliefs of a small isolated countryside village."/>
    <x v="1"/>
    <d v="2003-08-13T00:00:00"/>
    <x v="538"/>
    <n v="142500000"/>
    <n v="256697520"/>
    <x v="3"/>
    <s v="['Drama', 'Mystery', 'Thriller']"/>
    <s v="1 hr 48 min"/>
    <x v="2"/>
    <s v="48"/>
    <x v="34"/>
    <x v="0"/>
  </r>
  <r>
    <s v="Erin Brockovich (2000)"/>
    <s v="An unemployed single mother becomes a legal assistant and almost single-handedly brings down a California power company accused of polluting a city's water supply."/>
    <x v="3"/>
    <d v="2000-03-17T00:00:00"/>
    <x v="539"/>
    <n v="130676081"/>
    <n v="256271286"/>
    <x v="3"/>
    <s v="['Biography', 'Drama']"/>
    <s v="2 hr 11 min"/>
    <x v="0"/>
    <s v="11"/>
    <x v="65"/>
    <x v="3"/>
  </r>
  <r>
    <s v="Marley &amp; Me (2008)"/>
    <s v="A family learns important life lessons from their adorable, but naughty and neurotic dog."/>
    <x v="0"/>
    <s v="NA"/>
    <x v="540"/>
    <n v="112589342"/>
    <n v="255743093"/>
    <x v="3"/>
    <s v="['Comedy', 'Drama', 'Family']"/>
    <s v="1 hr 51 min"/>
    <x v="2"/>
    <s v="51"/>
    <x v="70"/>
    <x v="1"/>
  </r>
  <r>
    <s v="Halloween (2018)"/>
    <s v="Laurie Strode confronts her long-time foe Michael Myers, the masked figure who has haunted her since she narrowly escaped his killing spree on Halloween night four decades ago."/>
    <x v="3"/>
    <d v="2018-10-17T00:00:00"/>
    <x v="541"/>
    <n v="96272926"/>
    <n v="255614941"/>
    <x v="3"/>
    <s v="['Crime', 'Horror', 'Thriller']"/>
    <s v="1 hr 46 min"/>
    <x v="2"/>
    <s v="46"/>
    <x v="38"/>
    <x v="3"/>
  </r>
  <r>
    <s v="Us (2019)"/>
    <s v="A family's serene beach vacation turns to chaos when their doppelgÃ¤ngers appear and begin to terrorize them."/>
    <x v="3"/>
    <d v="2019-03-20T00:00:00"/>
    <x v="542"/>
    <n v="80100902"/>
    <n v="255185482"/>
    <x v="3"/>
    <s v="['Horror', 'Mystery', 'Thriller']"/>
    <s v="1 hr 56 min"/>
    <x v="2"/>
    <s v="56"/>
    <x v="71"/>
    <x v="3"/>
  </r>
  <r>
    <s v="Cliffhanger (1993)"/>
    <s v="A botched mid-air heist results in suitcases full of cash being searched for by various groups throughout the Rocky Mountains."/>
    <x v="13"/>
    <d v="1993-05-28T00:00:00"/>
    <x v="543"/>
    <n v="170951000"/>
    <n v="255000211"/>
    <x v="3"/>
    <s v="['Action', 'Adventure', 'Thriller']"/>
    <s v="1 hr 53 min"/>
    <x v="2"/>
    <s v="53"/>
    <x v="78"/>
    <x v="3"/>
  </r>
  <r>
    <s v="Wild Hogs (2007)"/>
    <s v="A group of suburban biker wannabes looking for adventure hit the open road, but get more than they bargained for when they encounter a New Mexico gang called the Del Fuegos."/>
    <x v="1"/>
    <s v="NA"/>
    <x v="544"/>
    <n v="85351877"/>
    <n v="253625427"/>
    <x v="3"/>
    <s v="['Action', 'Adventure', 'Comedy']"/>
    <s v="1 hr 40 min"/>
    <x v="2"/>
    <s v="40"/>
    <x v="27"/>
    <x v="1"/>
  </r>
  <r>
    <s v="High School Musical 3: Senior Year (2008)"/>
    <s v="As seniors in high school, Troy and Gabriella struggle with the idea of being separated from one another as college approaches. Along with the rest of the Wildcats, they stage a spring musical to address their experiences, hopes and fears about their future."/>
    <x v="1"/>
    <d v="2008-10-22T00:00:00"/>
    <x v="545"/>
    <n v="162349761"/>
    <n v="252909177"/>
    <x v="3"/>
    <s v="['Comedy', 'Drama', 'Family', 'Music', 'Musical', 'Romance']"/>
    <s v="1 hr 52 min"/>
    <x v="2"/>
    <s v="52"/>
    <x v="52"/>
    <x v="4"/>
  </r>
  <r>
    <s v="Hercules (1997)"/>
    <s v="The son of Zeus and Hera is stripped of his immortality as an infant and must become a true hero in order to reclaim it."/>
    <x v="1"/>
    <d v="1997-06-15T00:00:00"/>
    <x v="546"/>
    <n v="153600000"/>
    <n v="252712101"/>
    <x v="3"/>
    <s v="['Adventure', 'Animation', 'Comedy', 'Family', 'Fantasy', 'Musical', 'Romance']"/>
    <s v="1 hr 33 min"/>
    <x v="2"/>
    <s v="33"/>
    <x v="44"/>
    <x v="1"/>
  </r>
  <r>
    <s v="True Grit (2010)"/>
    <s v="A stubborn teenager enlists the help of a tough U.S. Marshal to track down her father's murderer."/>
    <x v="2"/>
    <d v="2010-12-22T00:00:00"/>
    <x v="547"/>
    <n v="81033922"/>
    <n v="252276927"/>
    <x v="3"/>
    <s v="['Drama', 'Western']"/>
    <s v="1 hr 50 min"/>
    <x v="2"/>
    <s v="50"/>
    <x v="82"/>
    <x v="0"/>
  </r>
  <r>
    <s v="American Hustle (2013)"/>
    <s v="A con man, Irving Rosenfeld, along with his seductive partner Sydney Prosser, is forced to work for a wild F.B.I. Agent, Richie DiMaso, who pushes them into a world of Jersey powerbrokers and the Mafia."/>
    <x v="4"/>
    <d v="2013-12-12T00:00:00"/>
    <x v="548"/>
    <n v="101054000"/>
    <n v="251171807"/>
    <x v="3"/>
    <s v="['Crime', 'Drama']"/>
    <s v="2 hr 18 min"/>
    <x v="0"/>
    <s v="18"/>
    <x v="3"/>
    <x v="3"/>
  </r>
  <r>
    <s v="Enemy of the State (1998)"/>
    <s v="A lawyer becomes targeted by a corrupt politician and his N.S.A. goons when he accidentally receives key evidence to a politically motivated crime."/>
    <x v="1"/>
    <d v="1998-11-20T00:00:00"/>
    <x v="549"/>
    <n v="139299953"/>
    <n v="250849789"/>
    <x v="3"/>
    <s v="['Action', 'Thriller']"/>
    <s v="2 hr 12 min"/>
    <x v="0"/>
    <s v="12"/>
    <x v="56"/>
    <x v="3"/>
  </r>
  <r>
    <s v="You've Got Mail (1998)"/>
    <s v="Book superstore magnate, Joe Fox and independent book shop owner, Kathleen Kelly fall in love in the anonymity of the Internet both blissfully unaware that he's trying to put her out of business."/>
    <x v="5"/>
    <d v="1998-12-18T00:00:00"/>
    <x v="550"/>
    <n v="135000000"/>
    <n v="250821495"/>
    <x v="3"/>
    <s v="['Comedy', 'Drama', 'Romance']"/>
    <s v="1 hr 59 min"/>
    <x v="2"/>
    <s v="59"/>
    <x v="39"/>
    <x v="2"/>
  </r>
  <r>
    <s v="The Mask of Zorro (1998)"/>
    <s v="A young thief seeking revenge for his brother's death is trained by the once-great, aging Zorro, who is pursuing his own vengeance."/>
    <x v="4"/>
    <d v="1998-07-17T00:00:00"/>
    <x v="551"/>
    <n v="156193000"/>
    <n v="250288523"/>
    <x v="3"/>
    <s v="['Action', 'Adventure', 'Comedy', 'Romance', 'Thriller', 'Western']"/>
    <s v="2 hr 16 min"/>
    <x v="0"/>
    <s v="16"/>
    <x v="18"/>
    <x v="0"/>
  </r>
  <r>
    <s v="The Ring (2002)"/>
    <s v="A journalist must investigate a mysterious videotape which seems to cause the death of anyone one week to the day after they view it."/>
    <x v="8"/>
    <d v="2002-10-18T00:00:00"/>
    <x v="552"/>
    <n v="120220800"/>
    <n v="249348933"/>
    <x v="3"/>
    <s v="['Horror', 'Mystery']"/>
    <s v="1 hr 55 min"/>
    <x v="2"/>
    <s v="55"/>
    <x v="53"/>
    <x v="0"/>
  </r>
  <r>
    <s v="The Blair Witch Project (1999)"/>
    <s v="Three film students vanish after traveling into a Maryland forest to film a documentary on the local Blair Witch legend, leaving only their footage behind."/>
    <x v="23"/>
    <d v="1999-07-16T00:00:00"/>
    <x v="553"/>
    <n v="108100000"/>
    <n v="248639099"/>
    <x v="3"/>
    <s v="['Horror', 'Mystery']"/>
    <s v="1 hr 21 min"/>
    <x v="2"/>
    <s v="21"/>
    <x v="88"/>
    <x v="3"/>
  </r>
  <r>
    <s v="Unbreakable (2000)"/>
    <s v="A man learns something extraordinary about himself after a devastating accident."/>
    <x v="1"/>
    <d v="2000-11-22T00:00:00"/>
    <x v="554"/>
    <n v="153106782"/>
    <n v="248118121"/>
    <x v="3"/>
    <s v="['Drama', 'Mystery', 'Sci-Fi', 'Thriller']"/>
    <s v="1 hr 46 min"/>
    <x v="2"/>
    <s v="46"/>
    <x v="38"/>
    <x v="0"/>
  </r>
  <r>
    <s v="Dumb and Dumber (1994)"/>
    <s v="After a woman leaves a briefcase at the airport terminal, a dumb limo driver and his dumber friend set out on a hilarious cross-country road trip to Aspen to return it."/>
    <x v="6"/>
    <d v="1994-12-16T00:00:00"/>
    <x v="555"/>
    <n v="120100000"/>
    <n v="247275374"/>
    <x v="3"/>
    <s v="['Comedy']"/>
    <s v="1 hr 47 min"/>
    <x v="2"/>
    <s v="47"/>
    <x v="66"/>
    <x v="1"/>
  </r>
  <r>
    <s v="Glass (2019)"/>
    <s v="Security guard David Dunn uses his supernatural abilities to track Kevin Wendell Crumb, a disturbed man who has twenty-four personalities."/>
    <x v="3"/>
    <d v="2019-01-16T00:00:00"/>
    <x v="556"/>
    <n v="135950571"/>
    <n v="246999039"/>
    <x v="3"/>
    <s v="['Drama', 'Sci-Fi', 'Thriller']"/>
    <s v="2 hr 9 min"/>
    <x v="0"/>
    <s v=" 9"/>
    <x v="17"/>
    <x v="0"/>
  </r>
  <r>
    <s v="Grown Ups 2 (2013)"/>
    <s v="After moving his family back to his hometown to be with his friends and their kids, Lenny finds out that between old bullies, new bullies, schizo bus drivers, drunk cops on skis, and four hundred costumed party crashers sometimes crazy follows you."/>
    <x v="4"/>
    <d v="2013-07-11T00:00:00"/>
    <x v="557"/>
    <n v="113315753"/>
    <n v="246984278"/>
    <x v="3"/>
    <s v="['Comedy']"/>
    <s v="1 hr 41 min"/>
    <x v="2"/>
    <s v="41"/>
    <x v="73"/>
    <x v="0"/>
  </r>
  <r>
    <s v="The Peanuts Movie (2015)"/>
    <s v="Snoopy embarks upon his greatest mission as he and his team take to the skies to pursue their archnemesis, while his best pal Charlie Brown begins his own epic quest back home to win the love of his life."/>
    <x v="0"/>
    <d v="2015-10-29T00:00:00"/>
    <x v="558"/>
    <n v="116054702"/>
    <n v="246233113"/>
    <x v="3"/>
    <s v="['Adventure', 'Animation', 'Comedy', 'Drama', 'Family']"/>
    <s v="1 hr 28 min"/>
    <x v="2"/>
    <s v="28"/>
    <x v="29"/>
    <x v="4"/>
  </r>
  <r>
    <s v="The Godfather (1972)"/>
    <s v="The Godfather follows Vito Corleone, Don of the Corleone family, as he passes the mantel to his unwilling son, Michael."/>
    <x v="2"/>
    <d v="1972-03-15T00:00:00"/>
    <x v="559"/>
    <n v="111154575"/>
    <n v="246120986"/>
    <x v="3"/>
    <s v="['Crime', 'Drama']"/>
    <s v="2 hr 55 min"/>
    <x v="0"/>
    <s v="55"/>
    <x v="95"/>
    <x v="1"/>
  </r>
  <r>
    <s v="Rango (2011)"/>
    <s v="Rango is an ordinary chameleon who accidentally winds up in the town of Dirt, a lawless outpost in the Wild West in desperate need of a new sheriff."/>
    <x v="2"/>
    <d v="2011-03-02T00:00:00"/>
    <x v="560"/>
    <n v="122246996"/>
    <n v="245724603"/>
    <x v="3"/>
    <s v="['Action', 'Adventure', 'Animation', 'Comedy', 'Family', 'Western']"/>
    <s v="1 hr 47 min"/>
    <x v="2"/>
    <s v="47"/>
    <x v="66"/>
    <x v="2"/>
  </r>
  <r>
    <s v="Face/Off (1997)"/>
    <s v="To foil a terrorist plot, an FBI agent undergoes facial transplant surgery to assume the identity of the criminal mastermind who murdered his only son, but the criminal wakes up prematurely and seeks revenge."/>
    <x v="2"/>
    <d v="1997-06-27T00:00:00"/>
    <x v="561"/>
    <n v="133400000"/>
    <n v="245676146"/>
    <x v="3"/>
    <s v="['Action', 'Crime', 'Sci-Fi', 'Thriller']"/>
    <s v="2 hr 18 min"/>
    <x v="0"/>
    <s v="18"/>
    <x v="3"/>
    <x v="3"/>
  </r>
  <r>
    <s v="Teenage Mutant Ninja Turtles: Out of the Shadows (2016)"/>
    <s v="The Turtles get into another battle with their enemy the Shredder, who has acquired new allies: the mutant thugs Bebop and Rocksteady and the alien being Krang."/>
    <x v="2"/>
    <d v="2016-06-02T00:00:00"/>
    <x v="562"/>
    <n v="163572247"/>
    <n v="245623848"/>
    <x v="3"/>
    <s v="['Action', 'Adventure', 'Comedy', 'Sci-Fi']"/>
    <s v="1 hr 52 min"/>
    <x v="2"/>
    <s v="52"/>
    <x v="52"/>
    <x v="0"/>
  </r>
  <r>
    <s v="Hulk (2003)"/>
    <s v="Bruce Banner, a genetics researcher with a tragic past, suffers an accident that causes him to transform into a raging green monster when he gets angry."/>
    <x v="3"/>
    <d v="2003-06-19T00:00:00"/>
    <x v="563"/>
    <n v="113107931"/>
    <n v="245285165"/>
    <x v="3"/>
    <s v="['Action', 'Sci-Fi']"/>
    <s v="2 hr 18 min"/>
    <x v="0"/>
    <s v="18"/>
    <x v="3"/>
    <x v="0"/>
  </r>
  <r>
    <s v="Back to the Future Part III (1990)"/>
    <s v="Stranded in 1955, Marty McFly learns about the death of Doc Brown in 1885 and must travel back in time to save him. With no fuel readily available for the DeLorean, the two must figure how to escape the Old West before Emmett is murdered."/>
    <x v="3"/>
    <d v="1990-05-25T00:00:00"/>
    <x v="564"/>
    <n v="156800000"/>
    <n v="245077583"/>
    <x v="3"/>
    <s v="['Adventure', 'Comedy', 'Sci-Fi', 'Western']"/>
    <s v="1 hr 58 min"/>
    <x v="2"/>
    <s v="58"/>
    <x v="6"/>
    <x v="1"/>
  </r>
  <r>
    <s v="Rush Hour (1998)"/>
    <s v="A loyal and dedicated Hong Kong Inspector teams up with a reckless and loudmouthed L.A.P.D. detective to rescue the Chinese Consul's kidnapped daughter, while trying to arrest a dangerous crime lord along the way."/>
    <x v="6"/>
    <d v="1998-09-18T00:00:00"/>
    <x v="565"/>
    <n v="103534200"/>
    <n v="244721064"/>
    <x v="3"/>
    <s v="['Action', 'Comedy', 'Crime', 'Thriller']"/>
    <s v="1 hr 38 min"/>
    <x v="2"/>
    <s v="38"/>
    <x v="37"/>
    <x v="0"/>
  </r>
  <r>
    <s v="Journey to the Center of the Earth (2008)"/>
    <s v="On a quest to find out what happened to his missing brother, a scientist, his nephew and their mountain guide discover a fantastic and dangerous lost world in the center of the earth."/>
    <x v="5"/>
    <d v="2008-07-10T00:00:00"/>
    <x v="566"/>
    <n v="142528318"/>
    <n v="244232688"/>
    <x v="3"/>
    <s v="['Action', 'Adventure', 'Family', 'Fantasy', 'Sci-Fi']"/>
    <s v="1 hr 33 min"/>
    <x v="2"/>
    <s v="33"/>
    <x v="44"/>
    <x v="2"/>
  </r>
  <r>
    <s v="A Few Good Men (1992)"/>
    <s v="Military lawyer Lieutenant Daniel Kaffee defends Marines accused of murder. They contend they were acting under orders."/>
    <x v="21"/>
    <d v="1992-12-11T00:00:00"/>
    <x v="567"/>
    <n v="101900000"/>
    <n v="243240178"/>
    <x v="3"/>
    <s v="['Drama', 'Thriller']"/>
    <s v="2 hr 18 min"/>
    <x v="0"/>
    <s v="18"/>
    <x v="3"/>
    <x v="3"/>
  </r>
  <r>
    <s v="Cloudy with a Chance of Meatballs (2009)"/>
    <s v="A local scientist is often regarded as a failure until he invents a machine that can make food fall from the sky. But little does he know, that things are about to take a turn for the worst."/>
    <x v="4"/>
    <d v="2009-09-16T00:00:00"/>
    <x v="568"/>
    <n v="118135851"/>
    <n v="243006126"/>
    <x v="3"/>
    <s v="['Adventure', 'Animation', 'Comedy', 'Drama', 'Family', 'Fantasy', 'Sci-Fi']"/>
    <s v="1 hr 30 min"/>
    <x v="2"/>
    <s v="30"/>
    <x v="67"/>
    <x v="2"/>
  </r>
  <r>
    <s v="8 Mile (2002)"/>
    <s v="A young rapper, struggling with every aspect of his life, wants to make it big but his friends and foes make this odyssey of rap harder than it may seem."/>
    <x v="3"/>
    <d v="2002-11-08T00:00:00"/>
    <x v="569"/>
    <n v="126124177"/>
    <n v="242875078"/>
    <x v="3"/>
    <s v="['Drama', 'Music']"/>
    <s v="1 hr 50 min"/>
    <x v="2"/>
    <s v="50"/>
    <x v="82"/>
    <x v="3"/>
  </r>
  <r>
    <s v="Daddy's Home (2015)"/>
    <s v="Brad Whitaker is a radio host trying to get his stepchildren to love him and call him Dad. But his plans turn upside down when their biological father, Dusty Mayron, returns."/>
    <x v="2"/>
    <s v="NA"/>
    <x v="570"/>
    <n v="92429000"/>
    <n v="242786137"/>
    <x v="3"/>
    <s v="['Comedy', 'Family']"/>
    <s v="1 hr 36 min"/>
    <x v="2"/>
    <s v="36"/>
    <x v="62"/>
    <x v="1"/>
  </r>
  <r>
    <s v="Eraser (1996)"/>
    <s v="A Witness Protection specialist becomes suspicious of his co-workers when dealing with a case involving high-tech weapons."/>
    <x v="5"/>
    <d v="1996-06-21T00:00:00"/>
    <x v="571"/>
    <n v="141000000"/>
    <n v="242295562"/>
    <x v="3"/>
    <s v="['Action', 'Crime', 'Thriller']"/>
    <s v="1 hr 55 min"/>
    <x v="2"/>
    <s v="55"/>
    <x v="53"/>
    <x v="3"/>
  </r>
  <r>
    <s v="Sully (2016)"/>
    <s v="When pilot Chesley &quot;Sully&quot; Sullenberger lands his damaged plane on the Hudson River in order to save the flight's passengers and crew, some consider him a hero while others think he was reckless."/>
    <x v="5"/>
    <d v="2016-09-08T00:00:00"/>
    <x v="572"/>
    <n v="115727590"/>
    <n v="240797623"/>
    <x v="3"/>
    <s v="['Biography', 'Drama']"/>
    <s v="1 hr 36 min"/>
    <x v="2"/>
    <s v="36"/>
    <x v="62"/>
    <x v="0"/>
  </r>
  <r>
    <s v="Click (2006)"/>
    <s v="A workaholic architect finds a universal remote that allows him to fast-forward and rewind to different parts of his life. Complications arise when the remote starts to overrule his choices."/>
    <x v="22"/>
    <d v="2006-06-22T00:00:00"/>
    <x v="573"/>
    <n v="103329693"/>
    <n v="240685326"/>
    <x v="3"/>
    <s v="['Comedy', 'Drama', 'Fantasy', 'Romance']"/>
    <s v="1 hr 47 min"/>
    <x v="2"/>
    <s v="47"/>
    <x v="66"/>
    <x v="0"/>
  </r>
  <r>
    <s v="Die Hard 2 (1990)"/>
    <s v="John McClane attempts to avert disaster as rogue military operatives seize control of Dulles International Airport in Washington, D.C."/>
    <x v="0"/>
    <d v="1990-07-06T00:00:00"/>
    <x v="574"/>
    <n v="122490327"/>
    <n v="240031274"/>
    <x v="3"/>
    <s v="['Action', 'Thriller']"/>
    <s v="2 hr 4 min"/>
    <x v="0"/>
    <s v=" 4"/>
    <x v="5"/>
    <x v="1"/>
  </r>
  <r>
    <s v="Planes (2013)"/>
    <s v="A cropdusting plane with a fear of heights lives his dream of competing in a famous around-the-world aerial race."/>
    <x v="1"/>
    <d v="2013-08-09T00:00:00"/>
    <x v="575"/>
    <n v="148970000"/>
    <n v="239258712"/>
    <x v="3"/>
    <s v="['Adventure', 'Animation', 'Comedy', 'Family', 'Sport']"/>
    <s v="1 hr 31 min"/>
    <x v="2"/>
    <s v="31"/>
    <x v="19"/>
    <x v="2"/>
  </r>
  <r>
    <s v="Crazy Rich Asians (2018)"/>
    <s v="This contemporary romantic comedy, based on a global bestseller, follows native New Yorker Rachel Chu to Singapore to meet her boyfriend's family."/>
    <x v="5"/>
    <d v="2018-08-15T00:00:00"/>
    <x v="576"/>
    <n v="64006277"/>
    <n v="238539198"/>
    <x v="3"/>
    <s v="['Comedy', 'Drama', 'Romance']"/>
    <s v="2 hr"/>
    <x v="0"/>
    <n v="0"/>
    <x v="68"/>
    <x v="0"/>
  </r>
  <r>
    <s v="Batman &amp; Robin (1997)"/>
    <s v="Batman and Robin try to keep their relationship together even as they must stop Mr. Freeze and Poison Ivy from freezing Gotham City."/>
    <x v="5"/>
    <d v="1997-06-20T00:00:00"/>
    <x v="577"/>
    <n v="130881927"/>
    <n v="238235719"/>
    <x v="3"/>
    <s v="['Action', 'Sci-Fi']"/>
    <s v="2 hr 5 min"/>
    <x v="0"/>
    <s v=" 5"/>
    <x v="74"/>
    <x v="0"/>
  </r>
  <r>
    <s v="Downton Abbey (2019)"/>
    <s v="The continuing story of the Crawley family, wealthy owners of a large estate in the English countryside in the early twentieth century."/>
    <x v="24"/>
    <d v="2019-09-12T00:00:00"/>
    <x v="578"/>
    <n v="96941361"/>
    <n v="237860050"/>
    <x v="3"/>
    <s v="['Drama', 'Romance']"/>
    <s v="2 hr 2 min"/>
    <x v="0"/>
    <s v=" 2"/>
    <x v="26"/>
    <x v="2"/>
  </r>
  <r>
    <s v="Gone in 60 Seconds (2000)"/>
    <s v="A retired master car thief must come back to the industry and steal fifty cars with his crew in one night to save his brother's life."/>
    <x v="1"/>
    <d v="2000-06-09T00:00:00"/>
    <x v="579"/>
    <n v="135553728"/>
    <n v="237202299"/>
    <x v="3"/>
    <s v="['Action', 'Crime', 'Thriller']"/>
    <s v="1 hr 58 min"/>
    <x v="2"/>
    <s v="58"/>
    <x v="6"/>
    <x v="0"/>
  </r>
  <r>
    <s v="Saturday Night Fever (1977)"/>
    <s v="Anxious about his future after high school, a 19-year-old Italian-American from Brooklyn tries to escape the harsh reality of his bleak family life by dominating the dance floor at the local disco."/>
    <x v="2"/>
    <s v="NA"/>
    <x v="580"/>
    <n v="142900000"/>
    <n v="237113184"/>
    <x v="3"/>
    <s v="['Drama', 'Music']"/>
    <s v="1 hr 58 min"/>
    <x v="2"/>
    <s v="58"/>
    <x v="6"/>
    <x v="1"/>
  </r>
  <r>
    <s v="Silver Linings Playbook (2012)"/>
    <s v="After a stint in a mental institution, former teacher Pat Solitano moves back in with his parents and tries to reconcile with his ex-wife. Things get more challenging when Pat meets Tiffany, a mysterious girl with problems of her own."/>
    <x v="14"/>
    <d v="2012-11-16T00:00:00"/>
    <x v="581"/>
    <n v="104319495"/>
    <n v="236412453"/>
    <x v="3"/>
    <s v="['Comedy', 'Drama', 'Romance']"/>
    <s v="2 hr 2 min"/>
    <x v="0"/>
    <s v=" 2"/>
    <x v="26"/>
    <x v="3"/>
  </r>
  <r>
    <s v="2 Fast 2 Furious (2003)"/>
    <s v="Former cop Brian O'Conner is called upon to bust a dangerous criminal and he recruits the help of a former childhood friend and street racer who has a chance to redeem himself."/>
    <x v="3"/>
    <d v="2003-06-05T00:00:00"/>
    <x v="582"/>
    <n v="109195760"/>
    <n v="236350661"/>
    <x v="3"/>
    <s v="['Action', 'Crime', 'Thriller']"/>
    <s v="1 hr 47 min"/>
    <x v="2"/>
    <s v="47"/>
    <x v="66"/>
    <x v="0"/>
  </r>
  <r>
    <s v="Hidden Figures (2016)"/>
    <s v="The story of a team of female African-American mathematicians who served a vital role in NASA during the early years of the U.S. space program."/>
    <x v="0"/>
    <d v="2016-12-25T00:00:00"/>
    <x v="583"/>
    <n v="66349611"/>
    <n v="235956898"/>
    <x v="3"/>
    <s v="['Biography', 'Drama', 'History']"/>
    <s v="2 hr 7 min"/>
    <x v="0"/>
    <s v=" 7"/>
    <x v="32"/>
    <x v="2"/>
  </r>
  <r>
    <s v="Spy (2015)"/>
    <s v="A desk-bound CIA analyst volunteers to go undercover to infiltrate the world of a deadly arms dealer, and prevent diabolical global disaster."/>
    <x v="0"/>
    <d v="2015-05-21T00:00:00"/>
    <x v="584"/>
    <n v="124840507"/>
    <n v="235666219"/>
    <x v="3"/>
    <s v="['Action', 'Comedy']"/>
    <s v="2 hr"/>
    <x v="0"/>
    <n v="0"/>
    <x v="68"/>
    <x v="3"/>
  </r>
  <r>
    <s v="American Pie (1999)"/>
    <s v="Four teenage boys enter a pact to lose their virginity by prom night."/>
    <x v="3"/>
    <d v="1999-07-09T00:00:00"/>
    <x v="585"/>
    <n v="132922000"/>
    <n v="235483004"/>
    <x v="3"/>
    <s v="['Comedy']"/>
    <s v="1 hr 35 min"/>
    <x v="2"/>
    <s v="35"/>
    <x v="51"/>
    <x v="3"/>
  </r>
  <r>
    <s v="Big Daddy (1999)"/>
    <s v="A lazy law-school grad adopts a kid to impress his girlfriend, but everything doesn't go as planned and he becomes the unlikely foster father."/>
    <x v="4"/>
    <d v="1999-06-25T00:00:00"/>
    <x v="586"/>
    <n v="71322100"/>
    <n v="234801895"/>
    <x v="3"/>
    <s v="['Comedy', 'Drama']"/>
    <s v="1 hr 33 min"/>
    <x v="2"/>
    <s v="33"/>
    <x v="44"/>
    <x v="0"/>
  </r>
  <r>
    <s v="Alvin and the Chipmunks: The Road Chip (2015)"/>
    <s v="The Chipmunks believe that Dave plans to propose to his new girlfriend in Miami.--and dump them. They have three days to get to him and save themselves not only from losing Dave but also from gaining a terrible stepbrother."/>
    <x v="0"/>
    <s v="NA"/>
    <x v="587"/>
    <n v="148911649"/>
    <n v="234798636"/>
    <x v="3"/>
    <s v="['Adventure', 'Animation', 'Comedy', 'Family', 'Fantasy', 'Music', 'Musical']"/>
    <s v="1 hr 32 min"/>
    <x v="2"/>
    <s v="32"/>
    <x v="69"/>
    <x v="1"/>
  </r>
  <r>
    <s v="The Imitation Game (2014)"/>
    <s v="During World War II, the English mathematical genius Alan Turing tries to crack the German Enigma code with help from fellow mathematicians while attempting to come to terms with his troubled private life."/>
    <x v="14"/>
    <s v="NA"/>
    <x v="588"/>
    <n v="142430025"/>
    <n v="233555708"/>
    <x v="3"/>
    <s v="['Biography', 'Drama', 'Thriller', 'War']"/>
    <s v="1 hr 54 min"/>
    <x v="2"/>
    <s v="54"/>
    <x v="80"/>
    <x v="1"/>
  </r>
  <r>
    <s v="Cruella (2021)"/>
    <s v="A live-action prequel feature film following a young Cruella de Vil."/>
    <x v="1"/>
    <s v="NA"/>
    <x v="589"/>
    <n v="147171578"/>
    <n v="233274812"/>
    <x v="3"/>
    <s v="['Adventure', 'Comedy', 'Crime', 'Drama']"/>
    <s v="2 hr 14 min"/>
    <x v="0"/>
    <s v="14"/>
    <x v="12"/>
    <x v="1"/>
  </r>
  <r>
    <s v="American Wedding (2003)"/>
    <s v="It's the wedding of Jim and Michelle and the gathering of their families and friends, including Jim's old friends from high school and Michelle's little sister."/>
    <x v="3"/>
    <d v="2003-08-01T00:00:00"/>
    <x v="590"/>
    <n v="128157821"/>
    <n v="232722935"/>
    <x v="3"/>
    <s v="['Comedy']"/>
    <s v="1 hr 36 min"/>
    <x v="2"/>
    <s v="36"/>
    <x v="62"/>
    <x v="3"/>
  </r>
  <r>
    <s v="The Girl with the Dragon Tattoo (2011)"/>
    <s v="Journalist Mikael Blomkvist is aided in his search for a woman who has been missing for forty years by Lisbeth Salander, a young computer hacker."/>
    <x v="4"/>
    <d v="2011-12-21T00:00:00"/>
    <x v="591"/>
    <n v="130101637"/>
    <n v="232617430"/>
    <x v="3"/>
    <s v="['Crime', 'Drama', 'Mystery', 'Thriller']"/>
    <s v="2 hr 38 min"/>
    <x v="0"/>
    <s v="38"/>
    <x v="59"/>
    <x v="3"/>
  </r>
  <r>
    <s v="Juno (2007)"/>
    <s v="Faced with an unplanned pregnancy, an offbeat young woman makes an unusual decision regarding the unborn child."/>
    <x v="16"/>
    <d v="2007-12-05T00:00:00"/>
    <x v="592"/>
    <n v="88877416"/>
    <n v="232372681"/>
    <x v="3"/>
    <s v="['Comedy', 'Drama']"/>
    <s v="1 hr 36 min"/>
    <x v="2"/>
    <s v="36"/>
    <x v="62"/>
    <x v="0"/>
  </r>
  <r>
    <s v="Argo (2012)"/>
    <s v="Acting under the cover of a Hollywood producer scouting a location for a science fiction film, a CIA agent launches a dangerous operation to rescue six Americans in Tehran during the U.S. hostage crisis in Iran in 1979."/>
    <x v="5"/>
    <d v="2012-10-11T00:00:00"/>
    <x v="593"/>
    <n v="96300000"/>
    <n v="232325503"/>
    <x v="3"/>
    <s v="['Biography', 'Drama', 'Thriller']"/>
    <s v="2 hr"/>
    <x v="0"/>
    <n v="0"/>
    <x v="68"/>
    <x v="3"/>
  </r>
  <r>
    <s v="Sister Act (1992)"/>
    <s v="When a nightclub singer is forced to take refuge from the mob in a convent, she ends up turning the convent choir into a soulful chorus complete with a Motown repertoire, until the sudden celebrity of the choir jeopardizes her identity."/>
    <x v="1"/>
    <s v="NA"/>
    <x v="594"/>
    <n v="92000000"/>
    <n v="231605150"/>
    <x v="3"/>
    <s v="['Comedy', 'Family', 'Music']"/>
    <s v="1 hr 40 min"/>
    <x v="2"/>
    <s v="40"/>
    <x v="27"/>
    <x v="1"/>
  </r>
  <r>
    <s v="Get Smart (2008)"/>
    <s v="Maxwell Smart, a highly intellectual but bumbling spy working for the CONTROL agency, is tasked with preventing a terrorist attack from rival spy agency KAOS."/>
    <x v="5"/>
    <d v="2008-06-19T00:00:00"/>
    <x v="595"/>
    <n v="100366245"/>
    <n v="230685453"/>
    <x v="3"/>
    <s v="['Action', 'Adventure', 'Comedy']"/>
    <s v="1 hr 50 min"/>
    <x v="2"/>
    <s v="50"/>
    <x v="82"/>
    <x v="0"/>
  </r>
  <r>
    <s v="Space Jam (1996)"/>
    <s v="In a desperate attempt to win a basketball match and earn their freedom, the Looney Tunes seek the aid of retired basketball champion, Michael Jordan."/>
    <x v="5"/>
    <s v="NA"/>
    <x v="596"/>
    <n v="140000000"/>
    <n v="230418342"/>
    <x v="3"/>
    <s v="['Adventure', 'Animation', 'Comedy', 'Family', 'Fantasy', 'Sci-Fi', 'Sport']"/>
    <s v="1 hr 28 min"/>
    <x v="2"/>
    <s v="28"/>
    <x v="29"/>
    <x v="1"/>
  </r>
  <r>
    <s v="The Heat (2013)"/>
    <s v="An uptight FBI Special Agent is paired with a foul-mouthed Boston cop to take down a ruthless drug lord."/>
    <x v="0"/>
    <d v="1996-02-22T00:00:00"/>
    <x v="597"/>
    <n v="70348583"/>
    <n v="229930771"/>
    <x v="3"/>
    <s v="['Action', 'Comedy', 'Crime']"/>
    <s v="1 hr 57 min"/>
    <x v="2"/>
    <s v="57"/>
    <x v="63"/>
    <x v="3"/>
  </r>
  <r>
    <s v="Ghostbusters (2016)"/>
    <s v="Following a ghost invasion of Manhattan, paranormal enthusiasts Erin Gilbert and Abby Yates, nuclear engineer Jillian Holtzmann, and subway worker Patty Tolan band together to stop the otherworldly threat."/>
    <x v="4"/>
    <d v="2016-07-11T00:00:00"/>
    <x v="598"/>
    <n v="100796935"/>
    <n v="229147509"/>
    <x v="3"/>
    <s v="['Action', 'Comedy', 'Fantasy', 'Sci-Fi']"/>
    <s v="1 hr 57 min"/>
    <x v="2"/>
    <s v="57"/>
    <x v="63"/>
    <x v="0"/>
  </r>
  <r>
    <s v="Ghost Rider (2007)"/>
    <s v="When motorcycle rider Johnny Blaze sells his soul to the Devil to save his father's life, he is transformed into the Ghost Rider, the Devil's own bounty hunter, and is sent to hunt down sinners."/>
    <x v="4"/>
    <d v="2007-02-14T00:00:00"/>
    <x v="599"/>
    <n v="112935797"/>
    <n v="228738393"/>
    <x v="3"/>
    <s v="['Action', 'Fantasy', 'Thriller']"/>
    <s v="1 hr 50 min"/>
    <x v="2"/>
    <s v="50"/>
    <x v="82"/>
    <x v="0"/>
  </r>
  <r>
    <s v="Sleepless in Seattle (1993)"/>
    <s v="A recently widowed man's son calls a radio talk-show in an attempt to find his father a partner."/>
    <x v="13"/>
    <d v="1993-06-25T00:00:00"/>
    <x v="600"/>
    <n v="101119000"/>
    <n v="227927165"/>
    <x v="3"/>
    <s v="['Comedy', 'Drama', 'Romance']"/>
    <s v="1 hr 45 min"/>
    <x v="2"/>
    <s v="45"/>
    <x v="57"/>
    <x v="2"/>
  </r>
  <r>
    <s v="Lethal Weapon 2 (1989)"/>
    <s v="Riggs and Murtaugh are on the trail of South African diplomats who are using their immunity to engage in criminal activities."/>
    <x v="5"/>
    <s v="NA"/>
    <x v="601"/>
    <n v="80600000"/>
    <n v="227853986"/>
    <x v="3"/>
    <s v="['Action', 'Crime', 'Thriller']"/>
    <s v="1 hr 54 min"/>
    <x v="2"/>
    <s v="54"/>
    <x v="80"/>
    <x v="1"/>
  </r>
  <r>
    <s v="The Green Hornet (2011)"/>
    <s v="Following the death of his father, Britt Reid, heir to his father's large company, teams up with his late dad's assistant Kato to become a masked crime fighting team."/>
    <x v="4"/>
    <d v="2011-01-12T00:00:00"/>
    <x v="602"/>
    <n v="129037206"/>
    <n v="227817248"/>
    <x v="3"/>
    <s v="['Action', 'Comedy', 'Crime']"/>
    <s v="1 hr 59 min"/>
    <x v="2"/>
    <s v="59"/>
    <x v="39"/>
    <x v="0"/>
  </r>
  <r>
    <s v="Baby Driver (2017)"/>
    <s v="After being coerced into working for a crime boss, a young getaway driver finds himself taking part in a heist doomed to fail."/>
    <x v="13"/>
    <d v="2017-06-28T00:00:00"/>
    <x v="603"/>
    <n v="119119225"/>
    <n v="226945087"/>
    <x v="3"/>
    <s v="['Action', 'Crime', 'Drama', 'Music', 'Thriller']"/>
    <s v="1 hr 53 min"/>
    <x v="2"/>
    <s v="53"/>
    <x v="78"/>
    <x v="3"/>
  </r>
  <r>
    <s v="Immortals (2011)"/>
    <s v="Theseus is a mortal man chosen by Zeus to lead the fight against the ruthless King Hyperion, who is on a rampage across Greece to obtain a weapon that can destroy humanity."/>
    <x v="25"/>
    <d v="2011-11-10T00:00:00"/>
    <x v="604"/>
    <n v="143400000"/>
    <n v="226904017"/>
    <x v="3"/>
    <s v="['Action', 'Drama', 'Fantasy', 'Romance']"/>
    <s v="1 hr 50 min"/>
    <x v="2"/>
    <s v="50"/>
    <x v="82"/>
    <x v="3"/>
  </r>
  <r>
    <s v="Taken (2008)"/>
    <s v="A retired CIA agent travels across Europe and relies on his old skills to save his estranged daughter, who has been kidnapped while on a trip to Paris."/>
    <x v="0"/>
    <d v="2008-02-27T00:00:00"/>
    <x v="605"/>
    <n v="81836771"/>
    <n v="226837760"/>
    <x v="3"/>
    <s v="['Action', 'Crime', 'Thriller']"/>
    <s v="1 hr 30 min"/>
    <x v="2"/>
    <s v="30"/>
    <x v="67"/>
    <x v="0"/>
  </r>
  <r>
    <s v="Percy Jackson &amp; the Olympians: The Lightning Thief (2010)"/>
    <s v="A teenager discovers he's the descendant of a Greek god and sets out on an adventure to settle an on-going battle between the gods."/>
    <x v="0"/>
    <d v="2010-02-10T00:00:00"/>
    <x v="606"/>
    <n v="137728906"/>
    <n v="226497209"/>
    <x v="3"/>
    <s v="['Adventure', 'Family', 'Fantasy']"/>
    <s v="1 hr 58 min"/>
    <x v="2"/>
    <s v="58"/>
    <x v="6"/>
    <x v="2"/>
  </r>
  <r>
    <s v="Good Will Hunting (1997)"/>
    <s v="Will Hunting, a janitor at M.I.T., has a gift for mathematics, but needs help from a psychologist to find direction in his life."/>
    <x v="19"/>
    <s v="NA"/>
    <x v="607"/>
    <n v="87500000"/>
    <n v="225933435"/>
    <x v="3"/>
    <s v="['Drama', 'Romance']"/>
    <s v="2 hr 6 min"/>
    <x v="0"/>
    <s v=" 6"/>
    <x v="72"/>
    <x v="1"/>
  </r>
  <r>
    <s v="Ford v Ferrari (2019)"/>
    <s v="American car designer Carroll Shelby and driver Ken Miles battle corporate interference and the laws of physics to build a revolutionary race car for Ford in order to defeat Ferrari at the 24 Hours of Le Mans in 1966."/>
    <x v="0"/>
    <d v="2019-11-13T00:00:00"/>
    <x v="608"/>
    <n v="107883853"/>
    <n v="225508210"/>
    <x v="3"/>
    <s v="['Action', 'Biography', 'Drama', 'Sport']"/>
    <s v="2 hr 32 min"/>
    <x v="0"/>
    <s v="32"/>
    <x v="14"/>
    <x v="0"/>
  </r>
  <r>
    <s v="The Social Network (2010)"/>
    <s v="As Harvard student Mark Zuckerberg creates the social networking site that would become known as Facebook, he is sued by the twins who claimed he stole their idea, and by the co-founder who was later squeezed out of the business."/>
    <x v="4"/>
    <d v="2010-10-01T00:00:00"/>
    <x v="609"/>
    <n v="127957681"/>
    <n v="224920375"/>
    <x v="3"/>
    <s v="['Biography', 'Drama']"/>
    <s v="2 hr"/>
    <x v="0"/>
    <n v="0"/>
    <x v="68"/>
    <x v="0"/>
  </r>
  <r>
    <s v="Chicken Run (2000)"/>
    <s v="When a cockerel apparently flies into a chicken farm, the chickens see him as an opportunity to escape their evil owners."/>
    <x v="8"/>
    <d v="2000-06-23T00:00:00"/>
    <x v="610"/>
    <n v="118000000"/>
    <n v="224834564"/>
    <x v="3"/>
    <s v="['Adventure', 'Animation', 'Comedy', 'Drama', 'Family']"/>
    <s v="1 hr 24 min"/>
    <x v="2"/>
    <s v="24"/>
    <x v="85"/>
    <x v="1"/>
  </r>
  <r>
    <s v="Con Air (1997)"/>
    <s v="Newly paroled ex-con and former U.S. Ranger Cameron Poe finds himself trapped in a prisoner transport plane when the passengers seize control."/>
    <x v="1"/>
    <d v="1997-06-06T00:00:00"/>
    <x v="611"/>
    <n v="122894661"/>
    <n v="224012234"/>
    <x v="3"/>
    <s v="['Action', 'Crime', 'Thriller']"/>
    <s v="1 hr 55 min"/>
    <x v="2"/>
    <s v="55"/>
    <x v="53"/>
    <x v="3"/>
  </r>
  <r>
    <s v="Elf (2003)"/>
    <s v="Raised as an over-sized elf, a human travels from the North Pole to NYC to meet his biological father who doesn't know he exists and is in desperate need of some Christmas spirit."/>
    <x v="6"/>
    <d v="2003-11-07T00:00:00"/>
    <x v="612"/>
    <n v="47223328"/>
    <n v="223853736"/>
    <x v="3"/>
    <s v="['Adventure', 'Comedy', 'Family', 'Fantasy', 'Romance']"/>
    <s v="1 hr 37 min"/>
    <x v="2"/>
    <s v="37"/>
    <x v="33"/>
    <x v="2"/>
  </r>
  <r>
    <s v="Interview with the Vampire: The Vampire Chronicles (1994)"/>
    <s v="A vampire tells his epic life story: love, betrayal, loneliness, and hunger."/>
    <x v="5"/>
    <d v="1994-11-11T00:00:00"/>
    <x v="613"/>
    <n v="118400000"/>
    <n v="223664608"/>
    <x v="3"/>
    <s v="['Drama', 'Fantasy', 'Horror']"/>
    <s v="2 hr 3 min"/>
    <x v="0"/>
    <s v=" 3"/>
    <x v="22"/>
    <x v="3"/>
  </r>
  <r>
    <s v="Flightplan (2005)"/>
    <s v="A bereaved woman and her daughter are flying home from Berlin to America. At 30,000 feet, the child vanishes, and nobody will admit she was ever on the plane."/>
    <x v="1"/>
    <s v="NA"/>
    <x v="614"/>
    <n v="133680000"/>
    <n v="223387299"/>
    <x v="3"/>
    <s v="['Drama', 'Mystery', 'Thriller']"/>
    <s v="1 hr 38 min"/>
    <x v="2"/>
    <s v="38"/>
    <x v="37"/>
    <x v="1"/>
  </r>
  <r>
    <s v="Yes Man (2008)"/>
    <s v="A man challenges himself to say &quot;yes&quot; to everything."/>
    <x v="5"/>
    <d v="2008-12-18T00:00:00"/>
    <x v="615"/>
    <n v="125550661"/>
    <n v="223241637"/>
    <x v="3"/>
    <s v="['Comedy', 'Romance']"/>
    <s v="1 hr 44 min"/>
    <x v="2"/>
    <s v="44"/>
    <x v="61"/>
    <x v="0"/>
  </r>
  <r>
    <s v="Non-Stop (2014)"/>
    <s v="An air marshal springs into action during a transatlantic flight after receiving a series of text messages demanding $150 million into an off-shore account, or someone will die every 20 minutes."/>
    <x v="3"/>
    <d v="2014-02-19T00:00:00"/>
    <x v="616"/>
    <n v="130641000"/>
    <n v="222809600"/>
    <x v="3"/>
    <s v="['Action', 'Mystery', 'Thriller']"/>
    <s v="1 hr 46 min"/>
    <x v="2"/>
    <s v="46"/>
    <x v="38"/>
    <x v="0"/>
  </r>
  <r>
    <s v="Fahrenheit 9/11 (2004)"/>
    <s v="Michael Moore's view on what happened to the United States after September 11 and how the Bush Administration allegedly used the tragic event to push forward its agenda for unjust wars in Afghanistan and Iraq."/>
    <x v="9"/>
    <d v="2004-06-23T00:00:00"/>
    <x v="617"/>
    <n v="103252111"/>
    <n v="222446882"/>
    <x v="3"/>
    <s v="['Documentary', 'Drama', 'War']"/>
    <s v="2 hr 2 min"/>
    <x v="0"/>
    <s v=" 2"/>
    <x v="26"/>
    <x v="3"/>
  </r>
  <r>
    <s v="Wild Wild West (1999)"/>
    <s v="The two best special agents in the Wild West must save President Grant from the clutches of a diabolical, wheelchair-bound, steampunk-savvy, Confederate scientist bent on revenge for losing the Civil War."/>
    <x v="5"/>
    <d v="1999-06-30T00:00:00"/>
    <x v="618"/>
    <n v="108300000"/>
    <n v="222104681"/>
    <x v="3"/>
    <s v="['Action', 'Comedy', 'Sci-Fi', 'Western']"/>
    <s v="1 hr 46 min"/>
    <x v="2"/>
    <s v="46"/>
    <x v="38"/>
    <x v="0"/>
  </r>
  <r>
    <s v="Jungle Cruise (2021)"/>
    <s v="Based on Disneyland's theme park ride where a small riverboat takes a group of travelers through a jungle filled with dangerous animals and reptiles but with a supernatural element."/>
    <x v="1"/>
    <s v="NA"/>
    <x v="619"/>
    <n v="103901930"/>
    <n v="220889446"/>
    <x v="3"/>
    <s v="['Action', 'Adventure', 'Comedy', 'Fantasy']"/>
    <s v="2 hr 7 min"/>
    <x v="0"/>
    <s v=" 7"/>
    <x v="32"/>
    <x v="1"/>
  </r>
  <r>
    <s v="Scary Movie 3 (2003)"/>
    <s v="Cindy must investigate mysterious crop circles and video tapes, and help the President in preventing an alien invasion."/>
    <x v="26"/>
    <d v="2003-10-24T00:00:00"/>
    <x v="620"/>
    <n v="110670000"/>
    <n v="220673217"/>
    <x v="3"/>
    <s v="['Comedy']"/>
    <s v="1 hr 24 min"/>
    <x v="2"/>
    <s v="24"/>
    <x v="85"/>
    <x v="0"/>
  </r>
  <r>
    <s v="Collateral (2004)"/>
    <s v="A cab driver finds himself the hostage of an engaging contract killer as he makes his rounds from hit to hit during one night in Los Angeles."/>
    <x v="8"/>
    <d v="2004-08-05T00:00:00"/>
    <x v="621"/>
    <n v="119234222"/>
    <n v="220239925"/>
    <x v="3"/>
    <s v="['Action', 'Crime', 'Drama', 'Thriller']"/>
    <s v="2 hr"/>
    <x v="0"/>
    <n v="0"/>
    <x v="68"/>
    <x v="3"/>
  </r>
  <r>
    <s v="Knocked Up (2007)"/>
    <s v="For fun-loving party animal Ben Stone, the last thing he ever expected was for his one-night stand to show up on his doorstep eight weeks later to tell him she's pregnant with his child."/>
    <x v="3"/>
    <d v="2007-06-01T00:00:00"/>
    <x v="622"/>
    <n v="71153500"/>
    <n v="219922417"/>
    <x v="3"/>
    <s v="['Comedy', 'Romance']"/>
    <s v="2 hr 9 min"/>
    <x v="0"/>
    <s v=" 9"/>
    <x v="17"/>
    <x v="3"/>
  </r>
  <r>
    <s v="Green Lantern (2011)"/>
    <s v="Reckless test pilot Hal Jordan is granted an alien ring that bestows him with otherworldly powers that inducts him into an intergalactic police force, the Green Lantern Corps."/>
    <x v="5"/>
    <d v="2011-06-15T00:00:00"/>
    <x v="623"/>
    <n v="103250000"/>
    <n v="219851172"/>
    <x v="3"/>
    <s v="['Action', 'Adventure', 'Sci-Fi']"/>
    <s v="1 hr 54 min"/>
    <x v="2"/>
    <s v="54"/>
    <x v="80"/>
    <x v="0"/>
  </r>
  <r>
    <s v="It's Complicated (2009)"/>
    <s v="When attending their son's college graduation, a couple reignite the spark in their relationship. But the complicated fact is they're divorced and he's remarried."/>
    <x v="3"/>
    <d v="2009-12-23T00:00:00"/>
    <x v="624"/>
    <n v="106368280"/>
    <n v="219103655"/>
    <x v="3"/>
    <s v="['Comedy', 'Drama', 'Romance']"/>
    <s v="2 hr 1 min"/>
    <x v="0"/>
    <s v=" 1"/>
    <x v="54"/>
    <x v="3"/>
  </r>
  <r>
    <s v="Captain Phillips (2013)"/>
    <s v="The true story of Captain Richard Phillips and the 2009 hijacking by Somali pirates of the U.S.-flagged MV Maersk Alabama, the first American cargo ship to be hijacked in two hundred years."/>
    <x v="4"/>
    <d v="2013-10-11T00:00:00"/>
    <x v="625"/>
    <n v="111690956"/>
    <n v="218791811"/>
    <x v="3"/>
    <s v="['Action', 'Biography', 'Crime', 'Drama', 'Thriller']"/>
    <s v="2 hr 14 min"/>
    <x v="0"/>
    <s v="14"/>
    <x v="12"/>
    <x v="0"/>
  </r>
  <r>
    <s v="The Prince of Egypt (1998)"/>
    <s v="Egyptian Prince Moses learns of his identity as a Hebrew and his destiny to become the chosen deliverer of his people."/>
    <x v="8"/>
    <d v="1998-12-18T00:00:00"/>
    <x v="626"/>
    <n v="117200000"/>
    <n v="218613188"/>
    <x v="3"/>
    <s v="['Adventure', 'Animation', 'Drama', 'Family', 'Fantasy', 'Musical']"/>
    <s v="1 hr 39 min"/>
    <x v="2"/>
    <s v="39"/>
    <x v="93"/>
    <x v="2"/>
  </r>
  <r>
    <s v="The Emoji Movie (2017)"/>
    <s v="Gene, a multi-expressional emoji, sets out on a journey to become a normal emoji."/>
    <x v="4"/>
    <d v="2017-07-27T00:00:00"/>
    <x v="627"/>
    <n v="131687133"/>
    <n v="217776646"/>
    <x v="3"/>
    <s v="['Adventure', 'Animation', 'Comedy', 'Family', 'Fantasy', 'Sci-Fi']"/>
    <s v="1 hr 26 min"/>
    <x v="2"/>
    <s v="26"/>
    <x v="76"/>
    <x v="2"/>
  </r>
  <r>
    <s v="Central Intelligence (2016)"/>
    <s v="After he reconnects with an awkward pal from high school through Facebook, a mild-mannered accountant is lured into the world of international espionage."/>
    <x v="5"/>
    <d v="2016-06-15T00:00:00"/>
    <x v="628"/>
    <n v="89531672"/>
    <n v="216972543"/>
    <x v="3"/>
    <s v="['Action', 'Comedy', 'Crime']"/>
    <s v="1 hr 47 min"/>
    <x v="2"/>
    <s v="47"/>
    <x v="66"/>
    <x v="0"/>
  </r>
  <r>
    <s v="Million Dollar Baby (2004)"/>
    <s v="A determined woman works with a hardened boxing trainer to become a professional."/>
    <x v="5"/>
    <d v="2004-12-15T00:00:00"/>
    <x v="629"/>
    <n v="116271443"/>
    <n v="216763646"/>
    <x v="3"/>
    <s v="['Drama', 'Sport']"/>
    <s v="2 hr 12 min"/>
    <x v="0"/>
    <s v="12"/>
    <x v="56"/>
    <x v="0"/>
  </r>
  <r>
    <s v="The Help (2011)"/>
    <s v="An aspiring author during the civil rights movement of the 1960s decides to write a book detailing the African American maids' point of view on the white families for which they work, and the hardships they go through on a daily basis."/>
    <x v="1"/>
    <d v="2011-08-10T00:00:00"/>
    <x v="630"/>
    <n v="46931000"/>
    <n v="216639112"/>
    <x v="3"/>
    <s v="['Drama']"/>
    <s v="2 hr 26 min"/>
    <x v="0"/>
    <s v="26"/>
    <x v="36"/>
    <x v="0"/>
  </r>
  <r>
    <s v="Twins (1988)"/>
    <s v="A physically perfect but innocent man goes in search of his long-lost twin brother, who is short, a womanizer, and small-time crook."/>
    <x v="3"/>
    <d v="1988-12-09T00:00:00"/>
    <x v="631"/>
    <n v="104676000"/>
    <n v="216614388"/>
    <x v="3"/>
    <s v="['Comedy', 'Crime']"/>
    <s v="1 hr 47 min"/>
    <x v="2"/>
    <s v="47"/>
    <x v="66"/>
    <x v="1"/>
  </r>
  <r>
    <s v="Little Women (2019)"/>
    <s v="Jo March reflects back and forth on her life, telling the beloved story of the March sisters - four young women, each determined to live life on her own terms."/>
    <x v="4"/>
    <d v="2019-12-25T00:00:00"/>
    <x v="632"/>
    <n v="108500000"/>
    <n v="216601214"/>
    <x v="3"/>
    <s v="['Drama', 'Romance']"/>
    <s v="2 hr 15 min"/>
    <x v="0"/>
    <s v="15"/>
    <x v="64"/>
    <x v="2"/>
  </r>
  <r>
    <s v="Valentine's Day (2010)"/>
    <s v="Intertwining couples and singles in Los Angeles break-up and make-up based on the pressures and expectations of Valentine's Day."/>
    <x v="5"/>
    <d v="2010-02-10T00:00:00"/>
    <x v="633"/>
    <n v="106000000"/>
    <n v="216485654"/>
    <x v="3"/>
    <s v="['Comedy', 'Romance']"/>
    <s v="2 hr 5 min"/>
    <x v="0"/>
    <s v=" 5"/>
    <x v="74"/>
    <x v="0"/>
  </r>
  <r>
    <s v="Encanto (2021)"/>
    <s v="A young Colombian girl has to face the frustration of being the only member of her family without magical powers."/>
    <x v="1"/>
    <s v="NA"/>
    <x v="634"/>
    <n v="123560300"/>
    <n v="216222015"/>
    <x v="3"/>
    <s v="['Animation', 'Comedy', 'Drama', 'Family', 'Fantasy', 'Musical']"/>
    <s v="1 hr 42 min"/>
    <x v="2"/>
    <s v="42"/>
    <x v="16"/>
    <x v="1"/>
  </r>
  <r>
    <s v="Bad Teacher (2011)"/>
    <s v="A lazy, incompetent middle school teacher who hates her job, her students, and her co-workers is forced to return to teaching to make enough money for breast implants after her wealthy fiancÃ© dumps her."/>
    <x v="4"/>
    <d v="2011-06-17T00:00:00"/>
    <x v="635"/>
    <n v="115904636"/>
    <n v="216197492"/>
    <x v="3"/>
    <s v="['Comedy', 'Romance']"/>
    <s v="1 hr 32 min"/>
    <x v="2"/>
    <s v="32"/>
    <x v="69"/>
    <x v="3"/>
  </r>
  <r>
    <s v="Clear and Present Danger (1994)"/>
    <s v="CIA Analyst Jack Ryan is drawn into an illegal war fought by the US government against a Colombian drug cartel."/>
    <x v="2"/>
    <d v="1994-08-05T00:00:00"/>
    <x v="636"/>
    <n v="93700000"/>
    <n v="215887717"/>
    <x v="3"/>
    <s v="['Action', 'Crime', 'Drama', 'Thriller']"/>
    <s v="2 hr 21 min"/>
    <x v="0"/>
    <s v="21"/>
    <x v="11"/>
    <x v="0"/>
  </r>
  <r>
    <s v="Ted 2 (2015)"/>
    <s v="Newlywed couple Ted and Tami-Lynn want to have a baby, but in order to qualify to be a parent, Ted will have to prove he's a person in a court of law."/>
    <x v="3"/>
    <d v="2015-06-19T00:00:00"/>
    <x v="637"/>
    <n v="134387221"/>
    <n v="215863606"/>
    <x v="3"/>
    <s v="['Comedy']"/>
    <s v="1 hr 55 min"/>
    <x v="2"/>
    <s v="55"/>
    <x v="53"/>
    <x v="3"/>
  </r>
  <r>
    <s v="Bram Stoker's Dracula (1992)"/>
    <s v="The centuries old vampire Count Dracula comes to England to seduce his barrister Jonathan Harker's fiancÃ©e Mina Murray and inflict havoc in the foreign land."/>
    <x v="21"/>
    <d v="1992-11-13T00:00:00"/>
    <x v="638"/>
    <n v="133339902"/>
    <n v="215862692"/>
    <x v="3"/>
    <s v="['Drama', 'Fantasy', 'Horror', 'Romance']"/>
    <s v="2 hr 8 min"/>
    <x v="0"/>
    <s v=" 8"/>
    <x v="15"/>
    <x v="3"/>
  </r>
  <r>
    <s v="The Patriot (2000)"/>
    <s v="Peaceful farmer Benjamin Martin is driven to lead the Colonial Militia during the American Revolution when a sadistic British officer murders his son."/>
    <x v="4"/>
    <d v="2000-06-28T00:00:00"/>
    <x v="639"/>
    <n v="101964000"/>
    <n v="215294342"/>
    <x v="3"/>
    <s v="['Action', 'Drama', 'History', 'War']"/>
    <s v="2 hr 45 min"/>
    <x v="0"/>
    <s v="45"/>
    <x v="24"/>
    <x v="3"/>
  </r>
  <r>
    <s v="Just Go with It (2011)"/>
    <s v="On a weekend trip to Hawaii, a plastic surgeon convinces his loyal assistant to pose as his soon-to-be-divorced wife in order to cover up a careless lie he told to his much-younger girlfriend."/>
    <x v="4"/>
    <d v="2011-02-09T00:00:00"/>
    <x v="640"/>
    <n v="111917482"/>
    <n v="214945591"/>
    <x v="3"/>
    <s v="['Comedy', 'Romance']"/>
    <s v="1 hr 57 min"/>
    <x v="2"/>
    <s v="57"/>
    <x v="63"/>
    <x v="0"/>
  </r>
  <r>
    <s v="Creed II (2018)"/>
    <s v="Under the tutelage of Rocky Balboa, newly crowned heavyweight champion Adonis Creed faces off against Viktor Drago, the son of Ivan Drago."/>
    <x v="10"/>
    <d v="2018-11-21T00:00:00"/>
    <x v="641"/>
    <n v="98500000"/>
    <n v="214215889"/>
    <x v="3"/>
    <s v="['Drama', 'Sport']"/>
    <s v="2 hr 10 min"/>
    <x v="0"/>
    <s v="10"/>
    <x v="13"/>
    <x v="0"/>
  </r>
  <r>
    <s v="Public Enemies (2009)"/>
    <s v="The Feds try to take down notorious American gangsters John Dillinger, Baby Face Nelson and Pretty Boy Floyd during a booming crime wave in the 1930s."/>
    <x v="3"/>
    <d v="2009-06-24T00:00:00"/>
    <x v="642"/>
    <n v="117000000"/>
    <n v="214104620"/>
    <x v="3"/>
    <s v="['Action', 'Biography', 'Crime', 'Drama', 'History']"/>
    <s v="2 hr 20 min"/>
    <x v="0"/>
    <s v="20"/>
    <x v="50"/>
    <x v="3"/>
  </r>
  <r>
    <s v="Smallfoot (2018)"/>
    <s v="A Yeti is convinced that the elusive creatures known as &quot;humans&quot; really do exist."/>
    <x v="5"/>
    <s v="NA"/>
    <x v="643"/>
    <n v="130800000"/>
    <n v="214040103"/>
    <x v="3"/>
    <s v="['Adventure', 'Animation', 'Comedy', 'Drama', 'Family', 'Fantasy', 'Musical']"/>
    <s v="1 hr 36 min"/>
    <x v="2"/>
    <s v="36"/>
    <x v="62"/>
    <x v="1"/>
  </r>
  <r>
    <s v="The Bourne Identity (2002)"/>
    <s v="A man is picked up by a fishing boat, bullet-riddled and suffering from amnesia, before racing to elude assassins and attempting to regain his memory."/>
    <x v="3"/>
    <d v="2002-06-14T00:00:00"/>
    <x v="644"/>
    <n v="92372541"/>
    <n v="214034224"/>
    <x v="3"/>
    <s v="['Action', 'Mystery', 'Thriller']"/>
    <s v="1 hr 59 min"/>
    <x v="2"/>
    <s v="59"/>
    <x v="39"/>
    <x v="0"/>
  </r>
  <r>
    <s v="Disclosure (1994)"/>
    <s v="A computer specialist is sued for sexual harassment by a former lover turned boss who initiated the act forcefully, which threatens both his career and his personal life."/>
    <x v="5"/>
    <d v="1994-12-09T00:00:00"/>
    <x v="645"/>
    <n v="131000000"/>
    <n v="214015089"/>
    <x v="3"/>
    <s v="['Drama', 'Thriller']"/>
    <s v="2 hr 8 min"/>
    <x v="0"/>
    <s v=" 8"/>
    <x v="15"/>
    <x v="3"/>
  </r>
  <r>
    <s v="Pulp Fiction (1994)"/>
    <s v="The lives of two mob hitmen, a boxer, a gangster and his wife, and a pair of diner bandits intertwine in four tales of violence and redemption."/>
    <x v="19"/>
    <d v="1994-10-14T00:00:00"/>
    <x v="646"/>
    <n v="106000000"/>
    <n v="213928762"/>
    <x v="3"/>
    <s v="['Crime', 'Drama']"/>
    <s v="2 hr 34 min"/>
    <x v="0"/>
    <s v="34"/>
    <x v="23"/>
    <x v="3"/>
  </r>
  <r>
    <s v="The Aviator (2004)"/>
    <s v="A biopic depicting the early years of legendary director and aviator Howard Hughes' career from the late 1920s to the mid 1940s."/>
    <x v="19"/>
    <d v="2004-12-17T00:00:00"/>
    <x v="647"/>
    <n v="111109612"/>
    <n v="213719942"/>
    <x v="3"/>
    <s v="['Biography', 'Drama']"/>
    <s v="2 hr 50 min"/>
    <x v="0"/>
    <s v="50"/>
    <x v="96"/>
    <x v="0"/>
  </r>
  <r>
    <s v="Crouching Tiger, Hidden Dragon (2000)"/>
    <s v="A young Chinese warrior steals a sword from a famed swordsman and then escapes into a world of romantic adventure with a mysterious man in the frontier of the nation."/>
    <x v="27"/>
    <d v="2000-12-08T00:00:00"/>
    <x v="648"/>
    <n v="85446864"/>
    <n v="213525736"/>
    <x v="3"/>
    <s v="['Action', 'Adventure', 'Drama', 'Fantasy', 'Romance']"/>
    <s v="2 hr"/>
    <x v="0"/>
    <n v="0"/>
    <x v="68"/>
    <x v="0"/>
  </r>
  <r>
    <s v="Into the Woods (2014)"/>
    <s v="A witch tasks a childless baker and his wife with procuring magical items from classic fairy tales to reverse the curse put on their family tree."/>
    <x v="1"/>
    <d v="2014-12-24T00:00:00"/>
    <x v="649"/>
    <n v="84900000"/>
    <n v="212902372"/>
    <x v="3"/>
    <s v="['Adventure', 'Comedy', 'Drama', 'Fantasy', 'Musical']"/>
    <s v="2 hr 5 min"/>
    <x v="0"/>
    <s v=" 5"/>
    <x v="74"/>
    <x v="2"/>
  </r>
  <r>
    <s v="Bedtime Stories (2008)"/>
    <s v="A hotel handyman's life changes when the lavish bedtime stories he tells his niece and nephew start to magically come true."/>
    <x v="1"/>
    <d v="2008-12-24T00:00:00"/>
    <x v="650"/>
    <n v="102772889"/>
    <n v="212874864"/>
    <x v="3"/>
    <s v="['Adventure', 'Comedy', 'Family', 'Fantasy', 'Romance', 'Sci-Fi']"/>
    <s v="1 hr 39 min"/>
    <x v="2"/>
    <s v="39"/>
    <x v="93"/>
    <x v="2"/>
  </r>
  <r>
    <s v="Miss Congeniality (2000)"/>
    <s v="An F.B.I. Agent must go undercover in the Miss United States beauty pageant to prevent a group from bombing the event."/>
    <x v="5"/>
    <d v="2000-12-22T00:00:00"/>
    <x v="651"/>
    <n v="105935053"/>
    <n v="212742720"/>
    <x v="3"/>
    <s v="['Action', 'Comedy', 'Crime', 'Romance']"/>
    <s v="1 hr 49 min"/>
    <x v="2"/>
    <s v="49"/>
    <x v="84"/>
    <x v="0"/>
  </r>
  <r>
    <s v="Entrapment (1999)"/>
    <s v="An insurance agent is sent by her employer to track down and help capture an art thief."/>
    <x v="0"/>
    <d v="1999-04-30T00:00:00"/>
    <x v="652"/>
    <n v="124700000"/>
    <n v="212404396"/>
    <x v="3"/>
    <s v="['Action', 'Crime', 'Romance', 'Thriller']"/>
    <s v="1 hr 53 min"/>
    <x v="2"/>
    <s v="53"/>
    <x v="78"/>
    <x v="0"/>
  </r>
  <r>
    <s v="Ace Ventura: When Nature Calls (1995)"/>
    <s v="Ace Ventura, Pet Detective, returns from a spiritual quest to investigate the disappearance of a rare white bat, the sacred animal of a tribe in Africa."/>
    <x v="5"/>
    <s v="NA"/>
    <x v="653"/>
    <n v="104000000"/>
    <n v="212385533"/>
    <x v="3"/>
    <s v="['Adventure', 'Comedy', 'Crime']"/>
    <s v="1 hr 30 min"/>
    <x v="2"/>
    <s v="30"/>
    <x v="67"/>
    <x v="1"/>
  </r>
  <r>
    <s v="Fury (2014)"/>
    <s v="A grizzled tank commander makes tough decisions as he and his crew fight their way across Germany in April, 1945."/>
    <x v="4"/>
    <d v="2014-10-17T00:00:00"/>
    <x v="654"/>
    <n v="126004791"/>
    <n v="211822697"/>
    <x v="3"/>
    <s v="['Action', 'Drama', 'War']"/>
    <s v="2 hr 14 min"/>
    <x v="0"/>
    <s v="14"/>
    <x v="12"/>
    <x v="3"/>
  </r>
  <r>
    <s v="Battle Los Angeles (2011)"/>
    <s v="A squad of U.S. Marines becomes the last line of defense against a global invasion."/>
    <x v="4"/>
    <d v="2011-03-09T00:00:00"/>
    <x v="655"/>
    <n v="128266925"/>
    <n v="211819354"/>
    <x v="3"/>
    <s v="['Action', 'Sci-Fi']"/>
    <s v="1 hr 56 min"/>
    <x v="2"/>
    <s v="56"/>
    <x v="71"/>
    <x v="0"/>
  </r>
  <r>
    <s v="Due Date (2010)"/>
    <s v="High-strung father-to-be Peter Highman is forced to hitch a ride with aspiring actor Ethan Tremblay on a road trip in order to make it to his child's birth on time."/>
    <x v="5"/>
    <d v="2010-11-03T00:00:00"/>
    <x v="656"/>
    <n v="111241781"/>
    <n v="211780824"/>
    <x v="3"/>
    <s v="['Comedy', 'Drama']"/>
    <s v="1 hr 35 min"/>
    <x v="2"/>
    <s v="35"/>
    <x v="51"/>
    <x v="3"/>
  </r>
  <r>
    <s v="Master and Commander: The Far Side of the World (2003)"/>
    <s v="During the Napoleonic Wars, a brash British captain pushes his ship and crew to their limits in pursuit of a formidable French war vessel around South America."/>
    <x v="0"/>
    <d v="2003-11-14T00:00:00"/>
    <x v="657"/>
    <n v="117694615"/>
    <n v="211622535"/>
    <x v="3"/>
    <s v="['Action', 'Adventure', 'Drama', 'War']"/>
    <s v="2 hr 18 min"/>
    <x v="0"/>
    <s v="18"/>
    <x v="3"/>
    <x v="0"/>
  </r>
  <r>
    <s v="A Series of Unfortunate Events (2004)"/>
    <s v="When a massive fire kills their parents, three children are delivered to the custody of cousin and stage actor Count Olaf, who is secretly plotting to steal their parents' vast fortune."/>
    <x v="2"/>
    <d v="2004-12-16T00:00:00"/>
    <x v="658"/>
    <n v="92833686"/>
    <n v="211468235"/>
    <x v="3"/>
    <s v="['Adventure', 'Comedy', 'Family', 'Fantasy']"/>
    <s v="1 hr 48 min"/>
    <x v="2"/>
    <s v="48"/>
    <x v="34"/>
    <x v="2"/>
  </r>
  <r>
    <s v="District 9 (2009)"/>
    <s v="Violence ensues after an extraterrestrial race forced to live in slum-like conditions on Earth finds a kindred spirit in a government agent exposed to their biotechnology."/>
    <x v="13"/>
    <d v="2009-08-13T00:00:00"/>
    <x v="659"/>
    <n v="95242715"/>
    <n v="210888950"/>
    <x v="3"/>
    <s v="['Action', 'Sci-Fi', 'Thriller']"/>
    <s v="1 hr 52 min"/>
    <x v="2"/>
    <s v="52"/>
    <x v="52"/>
    <x v="3"/>
  </r>
  <r>
    <s v="The Others (2001)"/>
    <s v="A woman who lives in her darkened old family house with her two photosensitive children becomes convinced that the home is haunted."/>
    <x v="19"/>
    <d v="2001-08-10T00:00:00"/>
    <x v="660"/>
    <n v="113424350"/>
    <n v="209947037"/>
    <x v="3"/>
    <s v="['Horror', 'Mystery', 'Thriller']"/>
    <s v="1 hr 41 min"/>
    <x v="2"/>
    <s v="41"/>
    <x v="73"/>
    <x v="0"/>
  </r>
  <r>
    <s v="Horrible Bosses (2011)"/>
    <s v="Three friends conspire to murder their awful bosses when they realize they are standing in the way of their happiness."/>
    <x v="5"/>
    <d v="2011-07-07T00:00:00"/>
    <x v="661"/>
    <n v="92300000"/>
    <n v="209838559"/>
    <x v="3"/>
    <s v="['Comedy', 'Crime']"/>
    <s v="1 hr 38 min"/>
    <x v="2"/>
    <s v="38"/>
    <x v="37"/>
    <x v="3"/>
  </r>
  <r>
    <s v="Red Dragon (2002)"/>
    <s v="A retired FBI agent with psychological gifts is assigned to help track down &quot;The Tooth Fairy&quot;, a mysterious serial killer. Aiding him is imprisoned forensic psychiatrist Dr. Hannibal &quot;The Cannibal&quot; Lecter."/>
    <x v="3"/>
    <d v="2002-10-04T00:00:00"/>
    <x v="662"/>
    <n v="116046400"/>
    <n v="209196298"/>
    <x v="3"/>
    <s v="['Crime', 'Drama', 'Thriller']"/>
    <s v="2 hr 4 min"/>
    <x v="0"/>
    <s v=" 4"/>
    <x v="5"/>
    <x v="3"/>
  </r>
  <r>
    <s v="Tomorrowland (2015)"/>
    <s v="Bound by a shared destiny, a teen bursting with scientific curiosity and a former boy-genius inventor embark on a mission to unearth the secrets of a place somewhere in time and space that exists in their collective memory."/>
    <x v="1"/>
    <d v="2015-05-20T00:00:00"/>
    <x v="663"/>
    <n v="115599346"/>
    <n v="209035668"/>
    <x v="3"/>
    <s v="['Action', 'Adventure', 'Family', 'Fantasy', 'Mystery', 'Sci-Fi']"/>
    <s v="2 hr 10 min"/>
    <x v="0"/>
    <s v="10"/>
    <x v="13"/>
    <x v="2"/>
  </r>
  <r>
    <s v="Safe House (2012)"/>
    <s v="A young CIA agent is tasked with looking after a fugitive in a safe house. But when the safe house is attacked, he finds himself on the run with his charge."/>
    <x v="3"/>
    <d v="2012-02-08T00:00:00"/>
    <x v="664"/>
    <n v="81702771"/>
    <n v="208076205"/>
    <x v="3"/>
    <s v="['Action', 'Thriller']"/>
    <s v="1 hr 55 min"/>
    <x v="2"/>
    <s v="55"/>
    <x v="53"/>
    <x v="3"/>
  </r>
  <r>
    <s v="S.W.A.T. (2003)"/>
    <s v="An imprisoned drug kingpin offers a huge cash reward to anyone that can break him out of police custody, and only the L.A.P.D.'s Special Weapons and Tactics team can prevent it."/>
    <x v="4"/>
    <d v="2003-08-08T00:00:00"/>
    <x v="665"/>
    <n v="90790989"/>
    <n v="207725639"/>
    <x v="3"/>
    <s v="['Action', 'Adventure', 'Crime', 'Thriller']"/>
    <s v="1 hr 57 min"/>
    <x v="2"/>
    <s v="57"/>
    <x v="63"/>
    <x v="0"/>
  </r>
  <r>
    <s v="Traffic (2000)"/>
    <s v="A conservative judge is appointed by the President to spearhead America's escalating war against drugs, only to discover that his teenage daughter is a crack addict. Two DEA agents protect an informant. A jailed drug baron's wife attempts to carry on the family business."/>
    <x v="28"/>
    <s v="NA"/>
    <x v="666"/>
    <n v="83400000"/>
    <n v="207515725"/>
    <x v="3"/>
    <s v="['Crime', 'Drama', 'Thriller']"/>
    <s v="2 hr 27 min"/>
    <x v="0"/>
    <s v="27"/>
    <x v="20"/>
    <x v="1"/>
  </r>
  <r>
    <s v="The Fast and the Furious (2001)"/>
    <s v="Los Angeles police officer Brian O'Conner must decide where his loyalty really lies when he becomes enamored with the street racing world he has been sent undercover to destroy."/>
    <x v="3"/>
    <d v="2001-06-22T00:00:00"/>
    <x v="667"/>
    <n v="62771584"/>
    <n v="207305509"/>
    <x v="3"/>
    <s v="['Action', 'Crime', 'Thriller']"/>
    <s v="1 hr 46 min"/>
    <x v="2"/>
    <s v="46"/>
    <x v="38"/>
    <x v="0"/>
  </r>
  <r>
    <s v="Paranormal Activity 3 (2011)"/>
    <s v="In 1988, young sisters Katie and Kristi befriend an invisible entity who resides in their home."/>
    <x v="2"/>
    <d v="2011-10-19T00:00:00"/>
    <x v="668"/>
    <n v="103011037"/>
    <n v="207039844"/>
    <x v="3"/>
    <s v="['Horror', 'Mystery']"/>
    <s v="1 hr 23 min"/>
    <x v="2"/>
    <s v="23"/>
    <x v="90"/>
    <x v="3"/>
  </r>
  <r>
    <s v="Sleepy Hollow (1999)"/>
    <s v="Ichabod Crane is sent to Sleepy Hollow to investigate the decapitations of three people, with the culprit being the legendary apparition, The Headless Horseman."/>
    <x v="2"/>
    <d v="1999-11-19T00:00:00"/>
    <x v="669"/>
    <n v="105000000"/>
    <n v="206071502"/>
    <x v="3"/>
    <s v="['Fantasy', 'Horror', 'Mystery']"/>
    <s v="1 hr 45 min"/>
    <x v="2"/>
    <s v="45"/>
    <x v="57"/>
    <x v="3"/>
  </r>
  <r>
    <s v="The Break-Up (2006)"/>
    <s v="In a bid to keep their luxurious condo from their significant other, a couple's break-up proceeds to get uglier and nastier by the moment."/>
    <x v="3"/>
    <d v="2006-06-02T00:00:00"/>
    <x v="670"/>
    <n v="86964935"/>
    <n v="205668210"/>
    <x v="3"/>
    <s v="['Comedy', 'Drama', 'Romance']"/>
    <s v="1 hr 46 min"/>
    <x v="2"/>
    <s v="46"/>
    <x v="38"/>
    <x v="0"/>
  </r>
  <r>
    <s v="Fun with Dick and Jane (2005)"/>
    <s v="When an affluent couple lose all their money following a series of blunders, they turn to a life of crime to make ends meet."/>
    <x v="4"/>
    <d v="2005-12-21T00:00:00"/>
    <x v="671"/>
    <n v="94349162"/>
    <n v="204681899"/>
    <x v="3"/>
    <s v="['Comedy', 'Crime']"/>
    <s v="1 hr 30 min"/>
    <x v="2"/>
    <s v="30"/>
    <x v="67"/>
    <x v="0"/>
  </r>
  <r>
    <s v="Eat Pray Love (2010)"/>
    <s v="A married woman realizes how unhappy her marriage really is, and that her life needs to go in a different direction. After a painful divorce, she takes off on a round-the-world journey to &quot;find herself&quot;."/>
    <x v="4"/>
    <d v="2010-08-13T00:00:00"/>
    <x v="672"/>
    <n v="124020006"/>
    <n v="204594016"/>
    <x v="3"/>
    <s v="['Biography', 'Drama', 'Romance']"/>
    <s v="2 hr 13 min"/>
    <x v="0"/>
    <s v="13"/>
    <x v="30"/>
    <x v="0"/>
  </r>
  <r>
    <s v="You Don't Mess with the Zohan (2008)"/>
    <s v="An Israeli Special Forces Soldier fakes his death so he can re-emerge in New York City as a hair stylist."/>
    <x v="4"/>
    <d v="2008-06-05T00:00:00"/>
    <x v="673"/>
    <n v="104294563"/>
    <n v="204313400"/>
    <x v="3"/>
    <s v="['Comedy']"/>
    <s v="1 hr 53 min"/>
    <x v="2"/>
    <s v="53"/>
    <x v="78"/>
    <x v="0"/>
  </r>
  <r>
    <s v="The Addams Family (2019)"/>
    <s v="The eccentrically macabre family moves to a bland suburb where Wednesday Addams' friendship with the daughter of a hostile and conformist local reality show host exacerbates conflict between the families."/>
    <x v="29"/>
    <d v="2019-10-11T00:00:00"/>
    <x v="674"/>
    <n v="103060014"/>
    <n v="203783845"/>
    <x v="3"/>
    <s v="['Animation', 'Comedy', 'Family', 'Fantasy', 'Horror']"/>
    <s v="1 hr 26 min"/>
    <x v="2"/>
    <s v="26"/>
    <x v="76"/>
    <x v="2"/>
  </r>
  <r>
    <s v="Hairspray (2007)"/>
    <s v="Pleasantly plump teenager Tracy Turnblad teaches 1962 Baltimore a thing or two about integration after landing a spot on a local TV dance show."/>
    <x v="6"/>
    <s v="NA"/>
    <x v="675"/>
    <n v="84681462"/>
    <n v="203553311"/>
    <x v="3"/>
    <s v="['Comedy', 'Drama', 'Musical', 'Romance']"/>
    <s v="1 hr 57 min"/>
    <x v="2"/>
    <s v="57"/>
    <x v="63"/>
    <x v="1"/>
  </r>
  <r>
    <s v="Yogi Bear (2010)"/>
    <s v="A documentary filmmaker travels to Jellystone Park to shoot a project and soon crosses paths with Yogi Bear, his sidekick Boo-Boo and Ranger Smith."/>
    <x v="5"/>
    <d v="2010-12-17T00:00:00"/>
    <x v="676"/>
    <n v="103263363"/>
    <n v="203509374"/>
    <x v="3"/>
    <s v="['Adventure', 'Animation', 'Comedy', 'Family']"/>
    <s v="1 hr 21 min"/>
    <x v="2"/>
    <s v="21"/>
    <x v="88"/>
    <x v="2"/>
  </r>
  <r>
    <s v="Vanilla Sky (2001)"/>
    <s v="A self-indulgent and vain publishing magnate finds his privileged life upended after a vehicular accident with a resentful lover."/>
    <x v="2"/>
    <d v="2001-12-14T00:00:00"/>
    <x v="677"/>
    <n v="102769997"/>
    <n v="203388341"/>
    <x v="3"/>
    <s v="['Fantasy', 'Mystery', 'Romance', 'Sci-Fi', 'Thriller']"/>
    <s v="2 hr 16 min"/>
    <x v="0"/>
    <s v="16"/>
    <x v="18"/>
    <x v="3"/>
  </r>
  <r>
    <s v="Arrival (2016)"/>
    <s v="A linguist works with the military to communicate with alien lifeforms after twelve mysterious spacecraft appear around the world."/>
    <x v="2"/>
    <d v="2016-11-10T00:00:00"/>
    <x v="678"/>
    <n v="102842047"/>
    <n v="203388186"/>
    <x v="3"/>
    <s v="['Drama', 'Sci-Fi']"/>
    <s v="1 hr 56 min"/>
    <x v="2"/>
    <s v="56"/>
    <x v="71"/>
    <x v="0"/>
  </r>
  <r>
    <s v="Patch Adams (1998)"/>
    <s v="The true story of a heroic man, Hunter &quot;Patch&quot; Adams, determined to become a medical doctor because he enjoys helping people. He ventured where no doctor had ventured before, using humour and pathos."/>
    <x v="3"/>
    <d v="1998-12-25T00:00:00"/>
    <x v="679"/>
    <n v="67266000"/>
    <n v="202292902"/>
    <x v="3"/>
    <s v="['Biography', 'Comedy', 'Drama', 'Romance']"/>
    <s v="1 hr 55 min"/>
    <x v="2"/>
    <s v="55"/>
    <x v="53"/>
    <x v="0"/>
  </r>
  <r>
    <s v="Teenage Mutant Ninja Turtles (1990)"/>
    <s v="Four teenage mutant ninja turtles emerge from the shadows to protect New York City from a gang of criminal ninjas."/>
    <x v="6"/>
    <d v="1990-03-30T00:00:00"/>
    <x v="680"/>
    <n v="66700000"/>
    <n v="201965915"/>
    <x v="3"/>
    <s v="['Action', 'Adventure', 'Comedy', 'Family', 'Sci-Fi']"/>
    <s v="1 hr 33 min"/>
    <x v="2"/>
    <s v="33"/>
    <x v="44"/>
    <x v="1"/>
  </r>
  <r>
    <s v="Kindergarten Cop (1990)"/>
    <s v="A tough cop must pose as a kindergarten teacher in order to locate a dangerous criminal's ex-wife, who may hold the key to putting him behind bars."/>
    <x v="3"/>
    <d v="1990-12-22T00:00:00"/>
    <x v="681"/>
    <n v="110500000"/>
    <n v="201957688"/>
    <x v="3"/>
    <s v="['Action', 'Comedy', 'Crime']"/>
    <s v="1 hr 51 min"/>
    <x v="2"/>
    <s v="51"/>
    <x v="70"/>
    <x v="1"/>
  </r>
  <r>
    <s v="Birds of Prey (2020)"/>
    <s v="After splitting with the Joker, Harley Quinn joins superheroines Black Canary, Huntress and Renee Montoya to save a young girl from an evil crime lord."/>
    <x v="5"/>
    <d v="2020-02-05T00:00:00"/>
    <x v="682"/>
    <n v="117700000"/>
    <n v="201858461"/>
    <x v="3"/>
    <s v="['Action', 'Adventure', 'Comedy', 'Crime']"/>
    <s v="1 hr 49 min"/>
    <x v="2"/>
    <s v="49"/>
    <x v="84"/>
    <x v="3"/>
  </r>
  <r>
    <s v="Straight Outta Compton (2015)"/>
    <s v="The rap group NWA emerges from the mean streets of Compton in Los Angeles, California, in the mid-1980s and revolutionizes Hip Hop culture with their music and tales about life in the hood."/>
    <x v="3"/>
    <d v="2015-08-14T00:00:00"/>
    <x v="683"/>
    <n v="40437206"/>
    <n v="201634991"/>
    <x v="3"/>
    <s v="['Biography', 'Drama', 'History', 'Music']"/>
    <s v="2 hr 27 min"/>
    <x v="0"/>
    <s v="27"/>
    <x v="20"/>
    <x v="3"/>
  </r>
  <r>
    <s v="21 Jump Street (2012)"/>
    <s v="A pair of underachieving cops are sent back to a local high school to blend in and bring down a synthetic drug ring."/>
    <x v="4"/>
    <d v="2012-03-15T00:00:00"/>
    <x v="684"/>
    <n v="63137661"/>
    <n v="201585328"/>
    <x v="3"/>
    <s v="['Action', 'Comedy', 'Crime']"/>
    <s v="1 hr 49 min"/>
    <x v="2"/>
    <s v="49"/>
    <x v="84"/>
    <x v="3"/>
  </r>
  <r>
    <s v="Valkyrie (2008)"/>
    <s v="A dramatization of the July 20, 1944 assassination and political coup plot by desperate renegade German Army officers against Adolf Hitler during World War II."/>
    <x v="20"/>
    <d v="2008-12-25T00:00:00"/>
    <x v="685"/>
    <n v="118467684"/>
    <n v="201545517"/>
    <x v="3"/>
    <s v="['Drama', 'History', 'Thriller', 'War']"/>
    <s v="2 hr 1 min"/>
    <x v="0"/>
    <s v=" 1"/>
    <x v="54"/>
    <x v="0"/>
  </r>
  <r>
    <s v="Open Season (2006)"/>
    <s v="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
    <x v="4"/>
    <d v="2006-09-29T00:00:00"/>
    <x v="686"/>
    <n v="115706430"/>
    <n v="200811689"/>
    <x v="3"/>
    <s v="['Adventure', 'Animation', 'Comedy', 'Drama', 'Family']"/>
    <s v="1 hr 26 min"/>
    <x v="2"/>
    <s v="26"/>
    <x v="76"/>
    <x v="2"/>
  </r>
  <r>
    <s v="Cats &amp; Dogs (2001)"/>
    <s v="A look at the top-secret, high-tech espionage war going on between cats and dogs, of which their human owners are blissfully unaware."/>
    <x v="5"/>
    <d v="2001-07-04T00:00:00"/>
    <x v="687"/>
    <n v="107301977"/>
    <n v="200687492"/>
    <x v="3"/>
    <s v="['Action', 'Comedy', 'Family', 'Fantasy']"/>
    <s v="1 hr 27 min"/>
    <x v="2"/>
    <s v="27"/>
    <x v="49"/>
    <x v="2"/>
  </r>
  <r>
    <s v="The Hunt for Red October (1990)"/>
    <s v="In November 1984, the Soviet Union's best submarine captain, in a new undetectable sub, violates orders and heads for the U.S. The American CIA and military must quickly determine: Is he trying to defect, or to start a war?"/>
    <x v="2"/>
    <d v="1990-03-02T00:00:00"/>
    <x v="688"/>
    <n v="78500000"/>
    <n v="200512643"/>
    <x v="3"/>
    <s v="['Action', 'Adventure', 'Thriller']"/>
    <s v="2 hr 15 min"/>
    <x v="0"/>
    <s v="15"/>
    <x v="64"/>
    <x v="1"/>
  </r>
  <r>
    <s v="Two Weeks Notice (2002)"/>
    <s v="A lawyer decides that she's used too much like a nanny by her boss, so she walks out on him."/>
    <x v="5"/>
    <d v="2002-12-20T00:00:00"/>
    <x v="689"/>
    <n v="105688620"/>
    <n v="199043471"/>
    <x v="3"/>
    <s v="['Comedy', 'Romance']"/>
    <s v="1 hr 41 min"/>
    <x v="2"/>
    <s v="41"/>
    <x v="73"/>
    <x v="0"/>
  </r>
  <r>
    <s v="RED (2010)"/>
    <s v="When his peaceful life is threatened by a high-tech assassin, former black-ops agent Frank Moses reassembles his old team in a last-ditch effort to survive and uncover his assailants."/>
    <x v="11"/>
    <d v="2010-10-14T00:00:00"/>
    <x v="690"/>
    <n v="108626225"/>
    <n v="199006387"/>
    <x v="3"/>
    <s v="['Action', 'Comedy', 'Crime', 'Thriller']"/>
    <s v="1 hr 51 min"/>
    <x v="2"/>
    <s v="51"/>
    <x v="70"/>
    <x v="0"/>
  </r>
  <r>
    <s v="The Pacifier (2005)"/>
    <s v="Having recovered from wounds received in a failed rescue operation, Navy SEAL Shane Wolfe is handed a new assignment: Protect the five Plummer kids from enemies of their recently deceased father -- a government scientist whose top-secret experiment remains in the kids' house."/>
    <x v="1"/>
    <d v="2005-03-04T00:00:00"/>
    <x v="691"/>
    <n v="85550000"/>
    <n v="198636868"/>
    <x v="3"/>
    <s v="['Action', 'Comedy', 'Drama', 'Family']"/>
    <s v="1 hr 35 min"/>
    <x v="2"/>
    <s v="35"/>
    <x v="51"/>
    <x v="2"/>
  </r>
  <r>
    <s v="50 First Dates (2004)"/>
    <s v="Henry Roth is a man afraid of commitment until he meets the beautiful Lucy. They hit it off and Henry think he's finally found the girl of his dreams until discovering she has short-term memory loss and forgets him the next day."/>
    <x v="4"/>
    <d v="2004-02-13T00:00:00"/>
    <x v="692"/>
    <n v="77612860"/>
    <n v="198520934"/>
    <x v="3"/>
    <s v="['Comedy', 'Drama', 'Romance']"/>
    <s v="1 hr 39 min"/>
    <x v="2"/>
    <s v="39"/>
    <x v="93"/>
    <x v="0"/>
  </r>
  <r>
    <s v="Christopher Robin (2018)"/>
    <s v="A working-class family man, Christopher Robin, encounters his childhood friend Winnie-the-Pooh, who helps him to rediscover the joys of life."/>
    <x v="1"/>
    <d v="2018-08-01T00:00:00"/>
    <x v="693"/>
    <n v="98529335"/>
    <n v="197744377"/>
    <x v="3"/>
    <s v="['Adventure', 'Animation', 'Comedy', 'Drama', 'Family', 'Fantasy']"/>
    <s v="1 hr 44 min"/>
    <x v="2"/>
    <s v="44"/>
    <x v="61"/>
    <x v="2"/>
  </r>
  <r>
    <s v="Spy Kids 3-D: Game Over (2003)"/>
    <s v="Carmen's caught in a virtual reality game designed by the Kids' new nemesis, the Toymaker. It's up to Juni to save his sister, and ultimately the world."/>
    <x v="26"/>
    <d v="2003-07-25T00:00:00"/>
    <x v="694"/>
    <n v="85339696"/>
    <n v="197101678"/>
    <x v="3"/>
    <s v="['Action', 'Adventure', 'Comedy', 'Family', 'Sci-Fi']"/>
    <s v="1 hr 24 min"/>
    <x v="2"/>
    <s v="24"/>
    <x v="85"/>
    <x v="2"/>
  </r>
  <r>
    <s v="Panic Room (2002)"/>
    <s v="A divorced woman and her diabetic daughter take refuge in their newly-purchased house's safe room, when three men break-in, searching for a missing fortune."/>
    <x v="4"/>
    <d v="2002-03-29T00:00:00"/>
    <x v="695"/>
    <n v="100682212"/>
    <n v="197079546"/>
    <x v="3"/>
    <s v="['Crime', 'Drama', 'Thriller']"/>
    <s v="1 hr 52 min"/>
    <x v="2"/>
    <s v="52"/>
    <x v="52"/>
    <x v="3"/>
  </r>
  <r>
    <s v="The Other Woman (2014)"/>
    <s v="After discovering her boyfriend is married, Carly soon meets the wife he's been betraying. And when yet another love affair is discovered, all three women team up to plot revenge on the three-timing S.O.B."/>
    <x v="0"/>
    <d v="2014-04-17T00:00:00"/>
    <x v="696"/>
    <n v="112799203"/>
    <n v="196710396"/>
    <x v="3"/>
    <s v="['Comedy', 'Romance']"/>
    <s v="1 hr 49 min"/>
    <x v="2"/>
    <s v="49"/>
    <x v="84"/>
    <x v="0"/>
  </r>
  <r>
    <s v="Beowulf (2007)"/>
    <s v="The warrior Beowulf must fight and defeat the monster Grendel, who is terrorizing Denmark, then Grendel's Mother, who begins killing out of revenge."/>
    <x v="2"/>
    <d v="2007-11-14T00:00:00"/>
    <x v="697"/>
    <n v="114113166"/>
    <n v="196393745"/>
    <x v="3"/>
    <s v="['Action', 'Adventure', 'Animation', 'Fantasy']"/>
    <s v="1 hr 55 min"/>
    <x v="2"/>
    <s v="55"/>
    <x v="53"/>
    <x v="0"/>
  </r>
  <r>
    <s v="The Vow (2012)"/>
    <s v="A car accident puts Paige in a coma, and when she wakes up with severe memory loss, her husband Leo works to win her heart again."/>
    <x v="30"/>
    <d v="2012-02-09T00:00:00"/>
    <x v="698"/>
    <n v="71100540"/>
    <n v="196114570"/>
    <x v="3"/>
    <s v="['Drama', 'Romance']"/>
    <s v="1 hr 44 min"/>
    <x v="2"/>
    <s v="44"/>
    <x v="61"/>
    <x v="0"/>
  </r>
  <r>
    <s v="Anger Management (2003)"/>
    <s v="Dave Buznik is a businessman who is wrongly sentenced to an anger management program, where he meets an aggressive instructor."/>
    <x v="22"/>
    <d v="2003-04-11T00:00:00"/>
    <x v="699"/>
    <n v="60100000"/>
    <n v="195745823"/>
    <x v="3"/>
    <s v="['Comedy']"/>
    <s v="1 hr 46 min"/>
    <x v="2"/>
    <s v="46"/>
    <x v="38"/>
    <x v="0"/>
  </r>
  <r>
    <s v="Tropic Thunder (2008)"/>
    <s v="Through a series of freak occurrences, a group of actors shooting a big-budget war movie are forced to become the soldiers they are portraying."/>
    <x v="7"/>
    <d v="2008-08-13T00:00:00"/>
    <x v="700"/>
    <n v="85187650"/>
    <n v="195702963"/>
    <x v="3"/>
    <s v="['Action', 'Comedy', 'War']"/>
    <s v="1 hr 47 min"/>
    <x v="2"/>
    <s v="47"/>
    <x v="66"/>
    <x v="3"/>
  </r>
  <r>
    <s v="Rocketman (2019)"/>
    <s v="A musical fantasy about the fantastical human story of Elton John's breakthrough years."/>
    <x v="2"/>
    <d v="2019-05-24T00:00:00"/>
    <x v="701"/>
    <n v="98952240"/>
    <n v="195320400"/>
    <x v="3"/>
    <s v="['Biography', 'Drama', 'Musical']"/>
    <s v="2 hr 1 min"/>
    <x v="0"/>
    <s v=" 1"/>
    <x v="54"/>
    <x v="3"/>
  </r>
  <r>
    <s v="The Pelican Brief (1993)"/>
    <s v="A law student uncovers a conspiracy, putting herself and others in danger."/>
    <x v="5"/>
    <s v="NA"/>
    <x v="702"/>
    <n v="94500000"/>
    <n v="195268056"/>
    <x v="3"/>
    <s v="['Crime', 'Drama', 'Mystery', 'Thriller']"/>
    <s v="2 hr 21 min"/>
    <x v="0"/>
    <s v="21"/>
    <x v="11"/>
    <x v="1"/>
  </r>
  <r>
    <s v="The Sum of All Fears (2002)"/>
    <s v="CIA analyst Jack Ryan must stop the plans of a Neo-Nazi faction that threatens to induce a catastrophic conflict between the United States and Russia's President by detonating a nuclear weapon at a football game in Baltimore, Maryland."/>
    <x v="2"/>
    <d v="2002-05-31T00:00:00"/>
    <x v="703"/>
    <n v="75014336"/>
    <n v="193921372"/>
    <x v="3"/>
    <s v="['Action', 'Drama', 'Thriller', 'War']"/>
    <s v="2 hr 4 min"/>
    <x v="0"/>
    <s v=" 4"/>
    <x v="5"/>
    <x v="0"/>
  </r>
  <r>
    <s v="Paranormal Activity (2007)"/>
    <s v="After moving into a suburban home, a couple becomes increasingly disturbed by a nightly demonic presence."/>
    <x v="2"/>
    <d v="2009-09-25T00:00:00"/>
    <x v="704"/>
    <n v="85436990"/>
    <n v="193355800"/>
    <x v="3"/>
    <s v="['Horror', 'Mystery']"/>
    <s v="1 hr 26 min"/>
    <x v="2"/>
    <s v="26"/>
    <x v="76"/>
    <x v="3"/>
  </r>
  <r>
    <s v="Sing 2 (2021)"/>
    <s v="Buster Moon and his friends must persuade reclusive rock star Clay Calloway to join them for the opening of a new show."/>
    <x v="3"/>
    <s v="NA"/>
    <x v="705"/>
    <n v="82129000"/>
    <n v="192669715"/>
    <x v="3"/>
    <s v="['Adventure', 'Animation', 'Comedy', 'Family', 'Music', 'Musical']"/>
    <s v="1 hr 50 min"/>
    <x v="2"/>
    <s v="50"/>
    <x v="82"/>
    <x v="1"/>
  </r>
  <r>
    <s v="The Equalizer (2014)"/>
    <s v="A man who believes he has put his mysterious past behind him cannot stand idly by when he meets a young girl under the control of ultra-violent Russian gangsters."/>
    <x v="4"/>
    <d v="2014-09-24T00:00:00"/>
    <x v="706"/>
    <n v="90800000"/>
    <n v="192330738"/>
    <x v="3"/>
    <s v="['Action', 'Crime', 'Thriller']"/>
    <s v="2 hr 12 min"/>
    <x v="0"/>
    <s v="12"/>
    <x v="56"/>
    <x v="3"/>
  </r>
  <r>
    <s v="The Lego Movie 2: The Second Part (2019)"/>
    <s v="It's been five years since everything was awesome and the citizens are facing a huge new threat: Lego Duplo invaders from outer space, wrecking everything faster than they can rebuild."/>
    <x v="5"/>
    <d v="2019-02-06T00:00:00"/>
    <x v="707"/>
    <n v="86500000"/>
    <n v="192306508"/>
    <x v="3"/>
    <s v="['Adventure', 'Animation', 'Comedy', 'Family', 'Fantasy', 'Sci-Fi']"/>
    <s v="1 hr 47 min"/>
    <x v="2"/>
    <s v="47"/>
    <x v="66"/>
    <x v="2"/>
  </r>
  <r>
    <s v="The Addams Family (1991)"/>
    <s v="Con artists plan to fleece an eccentric family using an accomplice who claims to be their long-lost uncle."/>
    <x v="2"/>
    <d v="1991-11-22T00:00:00"/>
    <x v="708"/>
    <n v="78000000"/>
    <n v="191502426"/>
    <x v="3"/>
    <s v="['Comedy', 'Fantasy']"/>
    <s v="1 hr 39 min"/>
    <x v="2"/>
    <s v="39"/>
    <x v="93"/>
    <x v="1"/>
  </r>
  <r>
    <s v="The Longest Yard (2005)"/>
    <s v="Prison inmates form a football team to challenge the prison guards."/>
    <x v="2"/>
    <d v="2005-05-27T00:00:00"/>
    <x v="709"/>
    <n v="33347096"/>
    <n v="191466556"/>
    <x v="3"/>
    <s v="['Comedy', 'Crime', 'Sport']"/>
    <s v="1 hr 53 min"/>
    <x v="2"/>
    <s v="53"/>
    <x v="78"/>
    <x v="0"/>
  </r>
  <r>
    <s v="Ghostbusters: Afterlife (2021)"/>
    <s v="When a single mom and her two kids arrive in a small town, they begin to discover their connection to the original Ghostbusters and the secret legacy their grandfather left behind."/>
    <x v="4"/>
    <s v="NA"/>
    <x v="710"/>
    <n v="66100000"/>
    <n v="191378330"/>
    <x v="3"/>
    <s v="['Adventure', 'Comedy', 'Fantasy', 'Sci-Fi']"/>
    <s v="2 hr 4 min"/>
    <x v="0"/>
    <s v=" 4"/>
    <x v="5"/>
    <x v="1"/>
  </r>
  <r>
    <s v="The Santa Clause (1994)"/>
    <s v="When a man inadvertently makes Santa fall off of his roof on Christmas Eve, he finds himself magically recruited to take his place."/>
    <x v="1"/>
    <d v="1994-11-11T00:00:00"/>
    <x v="711"/>
    <n v="45000000"/>
    <n v="190539357"/>
    <x v="3"/>
    <s v="['Comedy', 'Drama', 'Family', 'Fantasy']"/>
    <s v="1 hr 37 min"/>
    <x v="2"/>
    <s v="37"/>
    <x v="33"/>
    <x v="2"/>
  </r>
  <r>
    <s v="Cheaper by the Dozen (2003)"/>
    <s v="With his wife doing a book tour, a father of twelve must handle a new job and his unstable brood."/>
    <x v="0"/>
    <d v="2003-12-25T00:00:00"/>
    <x v="712"/>
    <n v="51924086"/>
    <n v="190538630"/>
    <x v="3"/>
    <s v="['Comedy', 'Family']"/>
    <s v="1 hr 38 min"/>
    <x v="2"/>
    <s v="38"/>
    <x v="37"/>
    <x v="2"/>
  </r>
  <r>
    <s v="The Equalizer 2 (2018)"/>
    <s v="Robert McCall serves an unflinching justice for the exploited and oppressed, but how far will he go when that is someone he loves?"/>
    <x v="4"/>
    <d v="2018-07-18T00:00:00"/>
    <x v="713"/>
    <n v="88315795"/>
    <n v="190400157"/>
    <x v="3"/>
    <s v="['Action', 'Crime', 'Thriller']"/>
    <s v="2 hr 1 min"/>
    <x v="0"/>
    <s v=" 1"/>
    <x v="54"/>
    <x v="3"/>
  </r>
  <r>
    <s v="The X Files (1998)"/>
    <s v="Mulder and Scully must fight the government in a conspiracy and find the truth about an alien colonization of Earth."/>
    <x v="0"/>
    <s v="NA"/>
    <x v="714"/>
    <n v="105278110"/>
    <n v="189176423"/>
    <x v="3"/>
    <s v="['Drama', 'Mystery', 'Sci-Fi', 'Thriller']"/>
    <s v="2 hr 1 min"/>
    <x v="0"/>
    <s v=" 1"/>
    <x v="54"/>
    <x v="1"/>
  </r>
  <r>
    <s v="The Grudge (2004)"/>
    <s v="An American nurse living and working in Tokyo is exposed to a mysterious supernatural curse, one that locks a person in a powerful rage before claiming their life and spreading to another victim."/>
    <x v="4"/>
    <d v="2004-10-22T00:00:00"/>
    <x v="715"/>
    <n v="76921753"/>
    <n v="187281115"/>
    <x v="3"/>
    <s v="['Horror', 'Mystery', 'Thriller']"/>
    <s v="1 hr 31 min"/>
    <x v="2"/>
    <s v="31"/>
    <x v="19"/>
    <x v="0"/>
  </r>
  <r>
    <s v="I Now Pronounce You Chuck &amp; Larry (2007)"/>
    <s v="Two straight, single Brooklyn firefighters pretend to be a gay couple in order to receive domestic partner benefits."/>
    <x v="3"/>
    <d v="2007-07-20T00:00:00"/>
    <x v="716"/>
    <n v="67074561"/>
    <n v="187134117"/>
    <x v="3"/>
    <s v="['Comedy', 'Romance']"/>
    <s v="1 hr 55 min"/>
    <x v="2"/>
    <s v="55"/>
    <x v="53"/>
    <x v="0"/>
  </r>
  <r>
    <s v="Walk the Line (2005)"/>
    <s v="A chronicle of country music legend Johnny Cash's life, from his early days on an Arkansas cotton farm to his rise to fame with Sun Records in Memphis, where he recorded alongside Elvis Presley, Jerry Lee Lewis, and Carl Perkins."/>
    <x v="0"/>
    <d v="2005-02-02T00:00:00"/>
    <x v="717"/>
    <n v="67278584"/>
    <n v="186797986"/>
    <x v="3"/>
    <s v="['Biography', 'Drama', 'Music', 'Romance']"/>
    <s v="2 hr 16 min"/>
    <x v="0"/>
    <s v="16"/>
    <x v="18"/>
    <x v="0"/>
  </r>
  <r>
    <s v="Atlantis: The Lost Empire (2001)"/>
    <s v="A young linguist named Milo Thatch joins an intrepid group of explorers to find the mysterious lost continent of Atlantis."/>
    <x v="1"/>
    <d v="2001-06-08T00:00:00"/>
    <x v="718"/>
    <n v="101997253"/>
    <n v="186053725"/>
    <x v="3"/>
    <s v="['Action', 'Adventure', 'Animation', 'Family', 'Fantasy', 'Sci-Fi']"/>
    <s v="1 hr 35 min"/>
    <x v="2"/>
    <s v="35"/>
    <x v="51"/>
    <x v="2"/>
  </r>
  <r>
    <s v="Inside Man (2006)"/>
    <s v="A police detective, a bank robber, and a high-power broker enter high-stakes negotiations after the criminal's brilliant heist spirals into a hostage situation."/>
    <x v="3"/>
    <d v="2006-03-23T00:00:00"/>
    <x v="719"/>
    <n v="97490096"/>
    <n v="186003591"/>
    <x v="3"/>
    <s v="['Crime', 'Drama', 'Mystery', 'Thriller']"/>
    <s v="2 hr 9 min"/>
    <x v="0"/>
    <s v=" 9"/>
    <x v="17"/>
    <x v="3"/>
  </r>
  <r>
    <s v="The Waterboy (1998)"/>
    <s v="A waterboy for a college football team discovers he has a unique tackling ability and becomes a member of the team."/>
    <x v="1"/>
    <d v="1998-11-06T00:00:00"/>
    <x v="720"/>
    <n v="24500000"/>
    <n v="185991646"/>
    <x v="3"/>
    <s v="['Comedy', 'Sport']"/>
    <s v="1 hr 30 min"/>
    <x v="2"/>
    <s v="30"/>
    <x v="67"/>
    <x v="0"/>
  </r>
  <r>
    <s v="Pitch Perfect 3 (2017)"/>
    <s v="Following their win at the world championship, the now separated Bellas reunite for one last singing competition at an overseas USO tour, but face a group who uses both instruments and voices."/>
    <x v="3"/>
    <d v="2017-12-21T00:00:00"/>
    <x v="721"/>
    <n v="80502815"/>
    <n v="185400345"/>
    <x v="3"/>
    <s v="['Comedy', 'Music']"/>
    <s v="1 hr 33 min"/>
    <x v="2"/>
    <s v="33"/>
    <x v="44"/>
    <x v="0"/>
  </r>
  <r>
    <s v="Watchmen (2009)"/>
    <s v="In 1985 where former superheroes exist, the murder of a colleague sends active vigilante Rorschach into his own sprawling investigation, uncovering something that could completely change the course of history as we know it."/>
    <x v="5"/>
    <d v="2009-03-04T00:00:00"/>
    <x v="722"/>
    <n v="77873014"/>
    <n v="185382813"/>
    <x v="3"/>
    <s v="['Action', 'Drama', 'Mystery', 'Sci-Fi']"/>
    <s v="2 hr 42 min"/>
    <x v="0"/>
    <s v="42"/>
    <x v="0"/>
    <x v="3"/>
  </r>
  <r>
    <s v="The Birdcage (1996)"/>
    <s v="A gay cabaret owner and his drag queen companion agree to put up a false straight front so that their son can introduce them to his fiancÃ©e's right-wing moralistic parents."/>
    <x v="10"/>
    <s v="NA"/>
    <x v="723"/>
    <n v="61200000"/>
    <n v="185260553"/>
    <x v="3"/>
    <s v="['Comedy']"/>
    <s v="1 hr 57 min"/>
    <x v="2"/>
    <s v="57"/>
    <x v="63"/>
    <x v="1"/>
  </r>
  <r>
    <s v="Snow White and the Seven Dwarfs (1937)"/>
    <s v="Exiled into the dangerous forest by her wicked stepmother, a princess is rescued by seven dwarf miners who make her part of their household."/>
    <x v="1"/>
    <s v="NA"/>
    <x v="724"/>
    <n v="184925486"/>
    <n v="184925486"/>
    <x v="3"/>
    <s v="['Adventure', 'Animation', 'Family', 'Fantasy', 'Musical', 'Romance']"/>
    <s v="1 hr 23 min"/>
    <x v="2"/>
    <s v="23"/>
    <x v="90"/>
    <x v="1"/>
  </r>
  <r>
    <s v="Hop (2011)"/>
    <s v="E.B., the Easter Bunny's teenage son, heads to Hollywood, determined to become a drummer in a rock 'n' roll band. In LA, he's taken in by Fred after the out-of-work slacker hits E.B. with his car."/>
    <x v="3"/>
    <d v="2011-03-30T00:00:00"/>
    <x v="725"/>
    <n v="75868840"/>
    <n v="183954145"/>
    <x v="3"/>
    <s v="['Adventure', 'Animation', 'Comedy', 'Family', 'Fantasy']"/>
    <s v="1 hr 35 min"/>
    <x v="2"/>
    <s v="35"/>
    <x v="51"/>
    <x v="2"/>
  </r>
  <r>
    <s v="Bad Moms (2016)"/>
    <s v="When three overworked and under-appreciated moms are pushed beyond their limits, they ditch their conventional responsibilities for a jolt of long overdue freedom, fun and comedic self-indulgence."/>
    <x v="31"/>
    <d v="2016-07-28T00:00:00"/>
    <x v="726"/>
    <n v="70678777"/>
    <n v="183936074"/>
    <x v="3"/>
    <s v="['Comedy']"/>
    <s v="1 hr 40 min"/>
    <x v="2"/>
    <s v="40"/>
    <x v="27"/>
    <x v="3"/>
  </r>
  <r>
    <s v="Paul Blart: Mall Cop (2009)"/>
    <s v="When a shopping mall is taken over by a gang of organized crooks, it's up to a mild-mannered security guard to save the day."/>
    <x v="4"/>
    <d v="2009-01-16T00:00:00"/>
    <x v="727"/>
    <n v="37012251"/>
    <n v="183348429"/>
    <x v="3"/>
    <s v="['Action', 'Comedy', 'Crime', 'Family']"/>
    <s v="1 hr 31 min"/>
    <x v="2"/>
    <s v="31"/>
    <x v="19"/>
    <x v="2"/>
  </r>
  <r>
    <s v="Wayne's World (1992)"/>
    <s v="Two slacker friends try to promote their public-access cable show."/>
    <x v="2"/>
    <d v="1992-02-14T00:00:00"/>
    <x v="728"/>
    <n v="61400000"/>
    <n v="183097323"/>
    <x v="3"/>
    <s v="['Comedy', 'Music']"/>
    <s v="1 hr 34 min"/>
    <x v="2"/>
    <s v="34"/>
    <x v="48"/>
    <x v="0"/>
  </r>
  <r>
    <s v="Maverick (1994)"/>
    <s v="Bret Maverick, needing money for a poker tournament, faces various comic mishaps and challenges, including a charming woman thief."/>
    <x v="5"/>
    <s v="NA"/>
    <x v="729"/>
    <n v="81400000"/>
    <n v="183031272"/>
    <x v="3"/>
    <s v="['Action', 'Adventure', 'Comedy', 'Thriller', 'Western']"/>
    <s v="2 hr 7 min"/>
    <x v="0"/>
    <s v=" 7"/>
    <x v="32"/>
    <x v="1"/>
  </r>
  <r>
    <s v="While You Were Sleeping (1995)"/>
    <s v="A hopelessly romantic Chicago Transit Authority token collector is mistaken for the fiancÃ©e of a coma patient."/>
    <x v="1"/>
    <d v="1995-04-21T00:00:00"/>
    <x v="730"/>
    <n v="101000000"/>
    <n v="182057016"/>
    <x v="3"/>
    <s v="['Comedy', 'Drama', 'Romance']"/>
    <s v="1 hr 43 min"/>
    <x v="2"/>
    <s v="43"/>
    <x v="10"/>
    <x v="2"/>
  </r>
  <r>
    <s v="The First Wives Club (1996)"/>
    <s v="Reunited by the death of a college friend, three divorced women seek revenge on the husbands who left them for younger women."/>
    <x v="2"/>
    <s v="NA"/>
    <x v="731"/>
    <n v="76000000"/>
    <n v="181489203"/>
    <x v="3"/>
    <s v="['Comedy']"/>
    <s v="1 hr 43 min"/>
    <x v="2"/>
    <s v="43"/>
    <x v="10"/>
    <x v="1"/>
  </r>
  <r>
    <s v="Scooby-Doo 2: Monsters Unleashed (2004)"/>
    <s v="The Mystery Inc. gang must save Coolsville from an attack of their past monsters brought to life by an evil masked figure trying to take down the gang."/>
    <x v="5"/>
    <s v="NA"/>
    <x v="732"/>
    <n v="97000000"/>
    <n v="181216833"/>
    <x v="3"/>
    <s v="['Adventure', 'Comedy', 'Family', 'Fantasy', 'Horror', 'Mystery', 'Sci-Fi']"/>
    <s v="1 hr 33 min"/>
    <x v="2"/>
    <s v="33"/>
    <x v="44"/>
    <x v="1"/>
  </r>
  <r>
    <s v="Road to Perdition (2002)"/>
    <s v="A mob enforcer's son in 1930s Illinois witnesses a murder, forcing him and his father to take to the road, and his father down a path of redemption and revenge."/>
    <x v="8"/>
    <d v="2002-07-12T00:00:00"/>
    <x v="733"/>
    <n v="76546716"/>
    <n v="181001478"/>
    <x v="3"/>
    <s v="['Crime', 'Drama', 'Thriller']"/>
    <s v="1 hr 57 min"/>
    <x v="2"/>
    <s v="57"/>
    <x v="63"/>
    <x v="3"/>
  </r>
  <r>
    <s v="The Scorpion King (2002)"/>
    <s v="A desert warrior rises up against the evil army that is destroying his homeland. He captures the enemy's key sorcerer, takes her deep into the desert and prepares for a final showdown."/>
    <x v="3"/>
    <d v="2002-04-18T00:00:00"/>
    <x v="734"/>
    <n v="89583830"/>
    <n v="180630907"/>
    <x v="3"/>
    <s v="['Action', 'Adventure', 'Fantasy']"/>
    <s v="1 hr 32 min"/>
    <x v="2"/>
    <s v="32"/>
    <x v="69"/>
    <x v="0"/>
  </r>
  <r>
    <s v="Sweet Home Alabama (2002)"/>
    <s v="A young woman who has reinvented herself as a New York City socialite must return home to Alabama to obtain a divorce from her husband after seven years of separation."/>
    <x v="1"/>
    <d v="2002-09-27T00:00:00"/>
    <x v="735"/>
    <n v="53399006"/>
    <n v="180622424"/>
    <x v="3"/>
    <s v="['Comedy', 'Romance']"/>
    <s v="1 hr 48 min"/>
    <x v="2"/>
    <s v="48"/>
    <x v="34"/>
    <x v="0"/>
  </r>
  <r>
    <s v="Daddy's Home 2 (2017)"/>
    <s v="Having finally gotten used to each other's existence, Brad and Dusty must now deal with their intrusive fathers during the holidays."/>
    <x v="2"/>
    <d v="2017-11-09T00:00:00"/>
    <x v="736"/>
    <n v="76584381"/>
    <n v="180613824"/>
    <x v="3"/>
    <s v="['Comedy']"/>
    <s v="1 hr 40 min"/>
    <x v="2"/>
    <s v="40"/>
    <x v="27"/>
    <x v="0"/>
  </r>
  <r>
    <s v="The Post (2017)"/>
    <s v="A cover-up spanning four U.S. Presidents pushes the country's first female newspaper publisher and her editor to join an unprecedented battle between press and government."/>
    <x v="0"/>
    <d v="2017-12-22T00:00:00"/>
    <x v="737"/>
    <n v="98515818"/>
    <n v="180419276"/>
    <x v="3"/>
    <s v="['Drama']"/>
    <s v="1 hr 56 min"/>
    <x v="2"/>
    <s v="56"/>
    <x v="71"/>
    <x v="0"/>
  </r>
  <r>
    <s v="Dangerous Minds (1995)"/>
    <s v="An ex-Marine turned teacher struggles to connect with her students in an inner city school."/>
    <x v="1"/>
    <s v="NA"/>
    <x v="738"/>
    <n v="94600000"/>
    <n v="179519401"/>
    <x v="3"/>
    <s v="['Biography', 'Drama']"/>
    <s v="1 hr 39 min"/>
    <x v="2"/>
    <s v="39"/>
    <x v="93"/>
    <x v="1"/>
  </r>
  <r>
    <s v="Daredevil (2003)"/>
    <s v="A man blinded by toxic waste which also enhanced his remaining senses fights crime as an acrobatic martial arts superhero."/>
    <x v="0"/>
    <d v="2003-02-14T00:00:00"/>
    <x v="739"/>
    <n v="76636200"/>
    <n v="179179718"/>
    <x v="3"/>
    <s v="['Action', 'Crime']"/>
    <s v="1 hr 43 min"/>
    <x v="2"/>
    <s v="43"/>
    <x v="10"/>
    <x v="0"/>
  </r>
  <r>
    <s v="City Slickers (1991)"/>
    <s v="On the verge of turning 40, an unhappy Manhattan yuppie is roped into joining his two friends on a cattle drive in the southwest."/>
    <x v="21"/>
    <d v="1991-06-07T00:00:00"/>
    <x v="740"/>
    <n v="55000000"/>
    <n v="179033791"/>
    <x v="3"/>
    <s v="['Comedy', 'Western']"/>
    <s v="1 hr 53 min"/>
    <x v="2"/>
    <s v="53"/>
    <x v="78"/>
    <x v="1"/>
  </r>
  <r>
    <s v="He's Just Not That Into You (2009)"/>
    <s v="This Baltimore-set movie of interconnecting story arcs deals with the challenges of reading or misreading human behavior."/>
    <x v="5"/>
    <s v="NA"/>
    <x v="741"/>
    <n v="84912505"/>
    <n v="178866158"/>
    <x v="3"/>
    <s v="['Comedy', 'Drama', 'Romance']"/>
    <s v="2 hr 9 min"/>
    <x v="0"/>
    <s v=" 9"/>
    <x v="17"/>
    <x v="1"/>
  </r>
  <r>
    <s v="Eagle Eye (2008)"/>
    <s v="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
    <x v="7"/>
    <d v="2008-09-25T00:00:00"/>
    <x v="742"/>
    <n v="77326640"/>
    <n v="178767383"/>
    <x v="3"/>
    <s v="['Action', 'Mystery', 'Thriller']"/>
    <s v="1 hr 58 min"/>
    <x v="2"/>
    <s v="58"/>
    <x v="6"/>
    <x v="0"/>
  </r>
  <r>
    <s v="Along Came Polly (2004)"/>
    <s v="A buttoned-up newlywed finds his strictly organized life descend into chaos when he falls in love with an old classmate."/>
    <x v="3"/>
    <d v="2004-01-16T00:00:00"/>
    <x v="743"/>
    <n v="90214565"/>
    <n v="178311729"/>
    <x v="3"/>
    <s v="['Comedy', 'Romance']"/>
    <s v="1 hr 30 min"/>
    <x v="2"/>
    <s v="30"/>
    <x v="67"/>
    <x v="0"/>
  </r>
  <r>
    <s v="Scary Movie 4 (2006)"/>
    <s v="Cindy finds out the house she lives in is haunted by a little boy and goes on a quest to find out who killed him and why. Also, Alien &quot;Tr-iPods&quot; are invading the world and she has to uncover the secret in order to stop them."/>
    <x v="26"/>
    <d v="2006-04-12T00:00:00"/>
    <x v="744"/>
    <n v="87552000"/>
    <n v="178262620"/>
    <x v="3"/>
    <s v="['Comedy']"/>
    <s v="1 hr 23 min"/>
    <x v="2"/>
    <s v="23"/>
    <x v="90"/>
    <x v="0"/>
  </r>
  <r>
    <s v="Brokeback Mountain (2005)"/>
    <s v="Ennis and Jack are two shepherds who develop a sexual and emotional relationship. Their relationship becomes complicated when both of them get married to their respective girlfriends."/>
    <x v="24"/>
    <d v="2005-12-09T00:00:00"/>
    <x v="745"/>
    <n v="95018998"/>
    <n v="178062759"/>
    <x v="3"/>
    <s v="['Drama', 'Romance']"/>
    <s v="2 hr 14 min"/>
    <x v="0"/>
    <s v="14"/>
    <x v="12"/>
    <x v="3"/>
  </r>
  <r>
    <s v="Patriot Games (1992)"/>
    <s v="When CIA analyst Jack Ryan interferes with an IRA assassination, a renegade faction targets him and his family for revenge."/>
    <x v="2"/>
    <d v="1992-06-05T00:00:00"/>
    <x v="746"/>
    <n v="94700000"/>
    <n v="178051587"/>
    <x v="3"/>
    <s v="['Action', 'Thriller']"/>
    <s v="1 hr 57 min"/>
    <x v="2"/>
    <s v="57"/>
    <x v="63"/>
    <x v="3"/>
  </r>
  <r>
    <s v="Flubber (1997)"/>
    <s v="An absent-minded professor discovers &quot;flubber,&quot; a rubber-like super-bouncy substance."/>
    <x v="1"/>
    <s v="NA"/>
    <x v="747"/>
    <n v="85000000"/>
    <n v="177977226"/>
    <x v="3"/>
    <s v="['Comedy', 'Family', 'Sci-Fi']"/>
    <s v="1 hr 33 min"/>
    <x v="2"/>
    <s v="33"/>
    <x v="44"/>
    <x v="1"/>
  </r>
  <r>
    <s v="Double Jeopardy (1999)"/>
    <s v="A woman framed for her husband's murder suspects he is still alive; as she has already been tried for the crime, she can't be re-prosecuted if she finds and kills him."/>
    <x v="2"/>
    <d v="1999-09-24T00:00:00"/>
    <x v="748"/>
    <n v="61100000"/>
    <n v="177841558"/>
    <x v="3"/>
    <s v="['Crime', 'Drama', 'Mystery', 'Thriller']"/>
    <s v="1 hr 45 min"/>
    <x v="2"/>
    <s v="45"/>
    <x v="57"/>
    <x v="3"/>
  </r>
  <r>
    <s v="Paranormal Activity 2 (2010)"/>
    <s v="After experiencing what they think are a series of &quot;break-ins&quot;, a family sets up security cameras around their home, only to realize that the events unfolding before them are more sinister than they seem."/>
    <x v="2"/>
    <d v="2010-10-20T00:00:00"/>
    <x v="749"/>
    <n v="92759125"/>
    <n v="177512032"/>
    <x v="3"/>
    <s v="['Horror', 'Mystery']"/>
    <s v="1 hr 31 min"/>
    <x v="2"/>
    <s v="31"/>
    <x v="19"/>
    <x v="3"/>
  </r>
  <r>
    <s v="How to Lose a Guy in 10 Days (2003)"/>
    <s v="Benjamin Barry is an advertising executive and ladies' man who, to win a big campaign, bets that he can make a woman fall in love with him in 10 days."/>
    <x v="2"/>
    <s v="NA"/>
    <x v="750"/>
    <n v="71689014"/>
    <n v="177502387"/>
    <x v="3"/>
    <s v="['Comedy', 'Romance']"/>
    <s v="1 hr 56 min"/>
    <x v="2"/>
    <s v="56"/>
    <x v="71"/>
    <x v="1"/>
  </r>
  <r>
    <s v="The 40-Year-Old Virgin (2005)"/>
    <s v="Goaded by his buddies, a nerdy guy who's never &quot;done the deed&quot; only finds the pressure mounting when he meets a single mother."/>
    <x v="3"/>
    <d v="2005-08-19T00:00:00"/>
    <x v="751"/>
    <n v="67929408"/>
    <n v="177378645"/>
    <x v="3"/>
    <s v="['Comedy', 'Romance']"/>
    <s v="1 hr 56 min"/>
    <x v="2"/>
    <s v="56"/>
    <x v="71"/>
    <x v="3"/>
  </r>
  <r>
    <s v="Lee Daniels' The Butler (2013)"/>
    <s v="As Cecil Gaines serves eight presidents during his tenure as a butler at the White House, the civil rights movement, Vietnam, and other major events affect this man's life, family, and American society."/>
    <x v="14"/>
    <d v="2013-08-16T00:00:00"/>
    <x v="752"/>
    <n v="60681700"/>
    <n v="177313795"/>
    <x v="3"/>
    <s v="['Biography', 'Drama']"/>
    <s v="2 hr 12 min"/>
    <x v="0"/>
    <s v="12"/>
    <x v="56"/>
    <x v="0"/>
  </r>
  <r>
    <s v="The Haunting (1999)"/>
    <s v="A study in fear escalates into a heart-stopping nightmare for a professor and three subjects trapped in a mysterious mansion."/>
    <x v="8"/>
    <d v="1999-07-23T00:00:00"/>
    <x v="753"/>
    <n v="85900000"/>
    <n v="177311151"/>
    <x v="3"/>
    <s v="['Fantasy', 'Horror', 'Mystery', 'Thriller']"/>
    <s v="1 hr 53 min"/>
    <x v="2"/>
    <s v="53"/>
    <x v="78"/>
    <x v="0"/>
  </r>
  <r>
    <s v="The Descendants (2011)"/>
    <s v="A land baron tries to reconnect with his two daughters after his wife is seriously injured in a boating accident."/>
    <x v="16"/>
    <s v="NA"/>
    <x v="754"/>
    <n v="94659025"/>
    <n v="177243185"/>
    <x v="3"/>
    <s v="['Comedy', 'Drama']"/>
    <s v="1 hr 55 min"/>
    <x v="2"/>
    <s v="55"/>
    <x v="53"/>
    <x v="1"/>
  </r>
  <r>
    <s v="Tootsie (1982)"/>
    <s v="Michael Dorsey, an unsuccessful actor, disguises himself as a woman in order to get a role on a trashy hospital soap."/>
    <x v="21"/>
    <d v="1982-12-17T00:00:00"/>
    <x v="755"/>
    <n v="177200000"/>
    <n v="177200000"/>
    <x v="3"/>
    <s v="['Comedy', 'Drama', 'Romance']"/>
    <s v="1 hr 56 min"/>
    <x v="2"/>
    <s v="56"/>
    <x v="71"/>
    <x v="1"/>
  </r>
  <r>
    <s v="In the Line of Fire (1993)"/>
    <s v="Secret Service agent Frank Horrigan (Clint Eastwood) couldn't save Kennedy, but he's determined not to let a clever assassin take out this president."/>
    <x v="21"/>
    <d v="1993-07-09T00:00:00"/>
    <x v="756"/>
    <n v="74682345"/>
    <n v="176997168"/>
    <x v="3"/>
    <s v="['Action', 'Crime', 'Drama', 'Thriller']"/>
    <s v="2 hr 8 min"/>
    <x v="0"/>
    <s v=" 8"/>
    <x v="15"/>
    <x v="3"/>
  </r>
  <r>
    <s v="Analyze This (1999)"/>
    <s v="A comedy about a psychiatrist whose number one patient is an insecure mob boss."/>
    <x v="5"/>
    <d v="1999-03-05T00:00:00"/>
    <x v="757"/>
    <n v="70000000"/>
    <n v="176885658"/>
    <x v="3"/>
    <s v="['Comedy', 'Crime']"/>
    <s v="1 hr 43 min"/>
    <x v="2"/>
    <s v="43"/>
    <x v="10"/>
    <x v="3"/>
  </r>
  <r>
    <s v="Dr. Dolittle 2 (2001)"/>
    <s v="Dolittle must save a forest and a bear's life."/>
    <x v="0"/>
    <d v="2001-06-22T00:00:00"/>
    <x v="758"/>
    <n v="63151445"/>
    <n v="176104344"/>
    <x v="3"/>
    <s v="['Comedy', 'Family', 'Fantasy']"/>
    <s v="1 hr 27 min"/>
    <x v="2"/>
    <s v="27"/>
    <x v="49"/>
    <x v="2"/>
  </r>
  <r>
    <s v="The Italian Job (2003)"/>
    <s v="After being betrayed and left for dead in Italy, Charlie Croker and his team plan an elaborate gold heist against their former ally."/>
    <x v="2"/>
    <d v="2003-05-30T00:00:00"/>
    <x v="759"/>
    <n v="69941570"/>
    <n v="176070171"/>
    <x v="3"/>
    <s v="['Action', 'Crime', 'Thriller']"/>
    <s v="1 hr 51 min"/>
    <x v="2"/>
    <s v="51"/>
    <x v="70"/>
    <x v="0"/>
  </r>
  <r>
    <s v="The Bucket List (2007)"/>
    <s v="Two terminally ill men escape from a cancer ward and head off on a road trip with a wish list of to-dos before they die."/>
    <x v="5"/>
    <d v="2007-12-25T00:00:00"/>
    <x v="760"/>
    <n v="81906000"/>
    <n v="175372502"/>
    <x v="3"/>
    <s v="['Adventure', 'Comedy', 'Drama']"/>
    <s v="1 hr 37 min"/>
    <x v="2"/>
    <s v="37"/>
    <x v="33"/>
    <x v="0"/>
  </r>
  <r>
    <s v="Sleeping with the Enemy (1991)"/>
    <s v="A young woman fakes her own death in an attempt to escape her nightmarish marriage, but discovers it is impossible to elude her controlling husband."/>
    <x v="0"/>
    <d v="1991-02-08T00:00:00"/>
    <x v="761"/>
    <n v="73400000"/>
    <n v="174999005"/>
    <x v="3"/>
    <s v="['Drama', 'Thriller']"/>
    <s v="1 hr 39 min"/>
    <x v="2"/>
    <s v="39"/>
    <x v="93"/>
    <x v="3"/>
  </r>
  <r>
    <s v="Cowboys &amp; Aliens (2011)"/>
    <s v="A spaceship arrives in Arizona, 1873, to take over the Earth, starting with the Wild West region. A posse of cowboys and natives are all that stand in their way."/>
    <x v="3"/>
    <d v="2011-07-29T00:00:00"/>
    <x v="762"/>
    <n v="74581774"/>
    <n v="174822325"/>
    <x v="3"/>
    <s v="['Action', 'Sci-Fi', 'Thriller', 'Western']"/>
    <s v="1 hr 59 min"/>
    <x v="2"/>
    <s v="59"/>
    <x v="39"/>
    <x v="0"/>
  </r>
  <r>
    <s v="The Mule (2018)"/>
    <s v="A ninety-year-old horticulturist and Korean War veteran turns drug mule for a Mexican cartel."/>
    <x v="5"/>
    <d v="2018-12-14T00:00:00"/>
    <x v="763"/>
    <n v="71000000"/>
    <n v="174804407"/>
    <x v="3"/>
    <s v="['Crime', 'Drama', 'Thriller']"/>
    <s v="1 hr 56 min"/>
    <x v="2"/>
    <s v="56"/>
    <x v="71"/>
    <x v="3"/>
  </r>
  <r>
    <s v="George of the Jungle (1997)"/>
    <s v="A man raised in the jungle by apes falls in love with a wealthy American heiress."/>
    <x v="1"/>
    <d v="1997-07-18T00:00:00"/>
    <x v="764"/>
    <n v="69200000"/>
    <n v="174463257"/>
    <x v="3"/>
    <s v="['Action', 'Adventure', 'Comedy', 'Family', 'Romance']"/>
    <s v="1 hr 32 min"/>
    <x v="2"/>
    <s v="32"/>
    <x v="69"/>
    <x v="2"/>
  </r>
  <r>
    <s v="Evan Almighty (2007)"/>
    <s v="God contacts Congressman Evan Baxter and tells him to build an ark in preparation for a great flood."/>
    <x v="3"/>
    <d v="2007-06-21T00:00:00"/>
    <x v="765"/>
    <n v="73978426"/>
    <n v="174440724"/>
    <x v="3"/>
    <s v="['Comedy', 'Family', 'Fantasy']"/>
    <s v="1 hr 36 min"/>
    <x v="2"/>
    <s v="36"/>
    <x v="62"/>
    <x v="2"/>
  </r>
  <r>
    <s v="Identity Thief (2013)"/>
    <s v="Mild mannered businessman Sandy Patterson travels from Denver to Florida to confront the deceptively harmless looking woman who has been living it up after stealing Sandy's identity."/>
    <x v="3"/>
    <d v="2013-02-07T00:00:00"/>
    <x v="766"/>
    <n v="39458090"/>
    <n v="173965010"/>
    <x v="3"/>
    <s v="['Comedy', 'Crime', 'Drama']"/>
    <s v="1 hr 51 min"/>
    <x v="2"/>
    <s v="51"/>
    <x v="70"/>
    <x v="3"/>
  </r>
  <r>
    <s v="Big Momma's House (2000)"/>
    <s v="In order to protect a beautiful woman and her son from a robber, a male FBI agent disguises himself as a large grandmother."/>
    <x v="0"/>
    <d v="2000-06-02T00:00:00"/>
    <x v="767"/>
    <n v="56400000"/>
    <n v="173959438"/>
    <x v="3"/>
    <s v="['Action', 'Comedy', 'Crime']"/>
    <s v="1 hr 39 min"/>
    <x v="2"/>
    <s v="39"/>
    <x v="93"/>
    <x v="0"/>
  </r>
  <r>
    <s v="Anchorman 2: The Legend Continues (2013)"/>
    <s v="With the 1970s behind them, San Diego's top-rated newsman, Ron Burgundy, returns to take New York City's first twenty-four-hour news channel by storm."/>
    <x v="2"/>
    <d v="2013-12-18T00:00:00"/>
    <x v="768"/>
    <n v="46297224"/>
    <n v="173649931"/>
    <x v="3"/>
    <s v="['Comedy']"/>
    <s v="1 hr 59 min"/>
    <x v="2"/>
    <s v="59"/>
    <x v="39"/>
    <x v="0"/>
  </r>
  <r>
    <s v="Creed (2015)"/>
    <s v="The former World Heavyweight Champion Rocky Balboa serves as a trainer and mentor to Adonis Johnson, the son of his late friend and former rival Apollo Creed."/>
    <x v="5"/>
    <d v="2015-11-25T00:00:00"/>
    <x v="769"/>
    <n v="63800000"/>
    <n v="173567581"/>
    <x v="3"/>
    <s v="['Action', 'Drama', 'Sport']"/>
    <s v="2 hr 13 min"/>
    <x v="0"/>
    <s v="13"/>
    <x v="30"/>
    <x v="0"/>
  </r>
  <r>
    <s v="Scream (1996)"/>
    <s v="A year after the murder of her mother, a teenage girl is terrorized by a new killer, who targets the girl and her friends by using horror films as part of a deadly game."/>
    <x v="26"/>
    <d v="1996-12-20T00:00:00"/>
    <x v="770"/>
    <n v="70000000"/>
    <n v="173046663"/>
    <x v="3"/>
    <s v="['Horror', 'Mystery']"/>
    <s v="1 hr 51 min"/>
    <x v="2"/>
    <s v="51"/>
    <x v="70"/>
    <x v="3"/>
  </r>
  <r>
    <s v="Cold Mountain (2003)"/>
    <s v="In the waning days of the American Civil War, a wounded soldier embarks on a perilous journey back home to Cold Mountain, North Carolina to reunite with his sweetheart."/>
    <x v="19"/>
    <d v="2003-12-25T00:00:00"/>
    <x v="771"/>
    <n v="77377000"/>
    <n v="173013509"/>
    <x v="3"/>
    <s v="['Adventure', 'Drama', 'History', 'Romance', 'War']"/>
    <s v="2 hr 34 min"/>
    <x v="0"/>
    <s v="34"/>
    <x v="23"/>
    <x v="3"/>
  </r>
  <r>
    <s v="Black Hawk Down (2001)"/>
    <s v="The story of 160 elite U.S. soldiers who dropped into Mogadishu in October 1993 to capture two top lieutenants of a renegade warlord, but found themselves in a desperate battle with a large force of heavily-armed Somalis."/>
    <x v="22"/>
    <d v="2001-12-28T00:00:00"/>
    <x v="772"/>
    <n v="64350906"/>
    <n v="172989651"/>
    <x v="3"/>
    <s v="['Action', 'Drama', 'History', 'War']"/>
    <s v="2 hr 24 min"/>
    <x v="0"/>
    <s v="24"/>
    <x v="40"/>
    <x v="3"/>
  </r>
  <r>
    <s v="The Santa Clause 2 (2002)"/>
    <s v="Scott Calvin has been a humble Santa Claus for nearly ten years, but it might come to an end if he doesn't find a Mrs. Claus."/>
    <x v="1"/>
    <d v="2002-11-01T00:00:00"/>
    <x v="773"/>
    <n v="33618738"/>
    <n v="172855065"/>
    <x v="3"/>
    <s v="['Comedy', 'Family', 'Fantasy']"/>
    <s v="1 hr 44 min"/>
    <x v="2"/>
    <s v="44"/>
    <x v="61"/>
    <x v="1"/>
  </r>
  <r>
    <s v="Scream 2 (1997)"/>
    <s v="Two years after the first series of murders, as Sidney acclimates to college life, someone donning the Ghostface costume begins a new string of killings."/>
    <x v="26"/>
    <d v="1997-12-12T00:00:00"/>
    <x v="774"/>
    <n v="71000000"/>
    <n v="172363301"/>
    <x v="3"/>
    <s v="['Horror', 'Mystery']"/>
    <s v="2 hr"/>
    <x v="0"/>
    <n v="0"/>
    <x v="68"/>
    <x v="3"/>
  </r>
  <r>
    <s v="Couples Retreat (2009)"/>
    <s v="A comedy centered around four couples who settle into a tropical-island resort for a vacation. While one of the couples is there to work on the marriage, the others fail to realize that participation in the resort's therapy sessions is not optional."/>
    <x v="3"/>
    <d v="2009-10-08T00:00:00"/>
    <x v="775"/>
    <n v="62639895"/>
    <n v="171844840"/>
    <x v="3"/>
    <s v="['Comedy']"/>
    <s v="1 hr 53 min"/>
    <x v="2"/>
    <s v="53"/>
    <x v="78"/>
    <x v="0"/>
  </r>
  <r>
    <s v="Antz (1998)"/>
    <s v="A rather neurotic ant tries to break from his totalitarian society while trying to win the affection of the princess he loves."/>
    <x v="8"/>
    <d v="1998-10-02T00:00:00"/>
    <x v="776"/>
    <n v="81000000"/>
    <n v="171757863"/>
    <x v="3"/>
    <s v="['Adventure', 'Animation', 'Comedy', 'Family', 'Fantasy']"/>
    <s v="1 hr 23 min"/>
    <x v="2"/>
    <s v="23"/>
    <x v="90"/>
    <x v="2"/>
  </r>
  <r>
    <s v="Jackass 3D (2010)"/>
    <s v="Johnny Knoxville and company return for the third installment of their TV show spin-off, where dangerous stunts and explicit public displays rule."/>
    <x v="2"/>
    <d v="2010-10-15T00:00:00"/>
    <x v="777"/>
    <n v="54456100"/>
    <n v="171685792"/>
    <x v="3"/>
    <s v="['Action', 'Comedy', 'Documentary']"/>
    <s v="1 hr 35 min"/>
    <x v="2"/>
    <s v="35"/>
    <x v="51"/>
    <x v="3"/>
  </r>
  <r>
    <s v="John Wick: Chapter 2 (2017)"/>
    <s v="After returning to the criminal underworld to repay a debt, John Wick discovers that a large bounty has been put on his life."/>
    <x v="9"/>
    <s v="NA"/>
    <x v="778"/>
    <n v="79518618"/>
    <n v="171547802"/>
    <x v="3"/>
    <s v="['Action', 'Crime', 'Thriller']"/>
    <s v="2 hr 2 min"/>
    <x v="0"/>
    <s v=" 2"/>
    <x v="26"/>
    <x v="1"/>
  </r>
  <r>
    <s v="Mr. Deeds (2002)"/>
    <s v="A sweet-natured, small-town guy inherits a controlling stake in a media conglomerate and begins to do business his way."/>
    <x v="4"/>
    <d v="2002-06-28T00:00:00"/>
    <x v="779"/>
    <n v="44976083"/>
    <n v="171269535"/>
    <x v="3"/>
    <s v="['Comedy', 'Romance']"/>
    <s v="1 hr 36 min"/>
    <x v="2"/>
    <s v="36"/>
    <x v="62"/>
    <x v="0"/>
  </r>
  <r>
    <s v="Contact (1997)"/>
    <s v="Dr. Ellie Arroway, after years of searching, finds conclusive radio proof of extraterrestrial intelligence, sending plans for a mysterious machine."/>
    <x v="5"/>
    <d v="1997-07-11T00:00:00"/>
    <x v="780"/>
    <n v="70200000"/>
    <n v="171120329"/>
    <x v="3"/>
    <s v="['Drama', 'Mystery', 'Sci-Fi', 'Thriller']"/>
    <s v="2 hr 30 min"/>
    <x v="0"/>
    <s v="30"/>
    <x v="86"/>
    <x v="2"/>
  </r>
  <r>
    <s v="Superbad (2007)"/>
    <s v="Two co-dependent high school seniors are forced to deal with separation anxiety after their plan to stage a booze-soaked party goes awry."/>
    <x v="4"/>
    <d v="2007-08-17T00:00:00"/>
    <x v="781"/>
    <n v="49349300"/>
    <n v="170812526"/>
    <x v="3"/>
    <s v="['Comedy']"/>
    <s v="1 hr 53 min"/>
    <x v="2"/>
    <s v="53"/>
    <x v="78"/>
    <x v="3"/>
  </r>
  <r>
    <s v="The Other Guys (2010)"/>
    <s v="Two mismatched New York City detectives seize an opportunity to step up like the city's top cops, whom they idolize, only things don't quite go as planned."/>
    <x v="4"/>
    <d v="2010-08-06T00:00:00"/>
    <x v="782"/>
    <n v="51238944"/>
    <n v="170458922"/>
    <x v="3"/>
    <s v="['Action', 'Comedy', 'Crime']"/>
    <s v="1 hr 47 min"/>
    <x v="2"/>
    <s v="47"/>
    <x v="66"/>
    <x v="0"/>
  </r>
  <r>
    <s v="Olympus Has Fallen (2013)"/>
    <s v="Secret Service agent Mike Banning finds himself trapped inside the White House in the wake of a terrorist attack and works with national security to rescue the President from his kidnappers."/>
    <x v="32"/>
    <d v="2013-03-20T00:00:00"/>
    <x v="783"/>
    <n v="71344561"/>
    <n v="170270201"/>
    <x v="3"/>
    <s v="['Action', 'Thriller']"/>
    <s v="1 hr 59 min"/>
    <x v="2"/>
    <s v="59"/>
    <x v="39"/>
    <x v="3"/>
  </r>
  <r>
    <s v="Starsky &amp; Hutch (2004)"/>
    <s v="Two streetwise cops bust criminals in their red and white Ford Gran Torino, with the help of a police snitch called &quot;Huggy Bear&quot;."/>
    <x v="5"/>
    <d v="2004-03-05T00:00:00"/>
    <x v="784"/>
    <n v="82030996"/>
    <n v="170268750"/>
    <x v="3"/>
    <s v="['Comedy', 'Crime']"/>
    <s v="1 hr 41 min"/>
    <x v="2"/>
    <s v="41"/>
    <x v="73"/>
    <x v="0"/>
  </r>
  <r>
    <s v="Zookeeper (2011)"/>
    <s v="A group of zoo animals decide to break their code of silence in order to help their lovable zookeeper find love, without opting to leave his current job for something more illustrious."/>
    <x v="4"/>
    <d v="2011-07-06T00:00:00"/>
    <x v="785"/>
    <n v="89491916"/>
    <n v="169852759"/>
    <x v="3"/>
    <s v="['Comedy', 'Family', 'Fantasy', 'Romance']"/>
    <s v="1 hr 42 min"/>
    <x v="2"/>
    <s v="42"/>
    <x v="16"/>
    <x v="2"/>
  </r>
  <r>
    <s v="Dumb and Dumber To (2014)"/>
    <s v="20 years since their first adventure, Lloyd and Harry go on a road trip to find Harry's newly discovered daughter, who was given up for adoption."/>
    <x v="3"/>
    <d v="2014-11-12T00:00:00"/>
    <x v="786"/>
    <n v="83629000"/>
    <n v="169837010"/>
    <x v="3"/>
    <s v="['Comedy']"/>
    <s v="1 hr 49 min"/>
    <x v="2"/>
    <s v="49"/>
    <x v="84"/>
    <x v="0"/>
  </r>
  <r>
    <s v="The Emperor's New Groove (2000)"/>
    <s v="Emperor Kuzco is turned into a llama by his ex-administrator Yzma, and must now regain his throne with the help of Pacha, the gentle llama herder."/>
    <x v="1"/>
    <d v="2000-12-15T00:00:00"/>
    <x v="787"/>
    <n v="80025000"/>
    <n v="169661687"/>
    <x v="3"/>
    <s v="['Adventure', 'Animation', 'Comedy', 'Family', 'Fantasy']"/>
    <s v="1 hr 18 min"/>
    <x v="2"/>
    <s v="18"/>
    <x v="97"/>
    <x v="1"/>
  </r>
  <r>
    <s v="Meet the Robinsons (2007)"/>
    <s v="Lewis is a brilliant inventor who meets mysterious stranger named Wilbur Robinson, whisking Lewis away in a time machine and together they team up to track down Bowler Hat Guy in a showdown that ends with an unexpected twist of fate."/>
    <x v="1"/>
    <s v="NA"/>
    <x v="788"/>
    <n v="71510863"/>
    <n v="169333034"/>
    <x v="3"/>
    <s v="['Adventure', 'Animation', 'Comedy', 'Drama', 'Family', 'Fantasy', 'Sci-Fi']"/>
    <s v="1 hr 35 min"/>
    <x v="2"/>
    <s v="35"/>
    <x v="51"/>
    <x v="1"/>
  </r>
  <r>
    <s v="Dodgeball: A True Underdog Story (2004)"/>
    <s v="A group of misfits enter a Las Vegas dodgeball tournament in order to save their cherished local gym from the onslaught of a corporate health fitness chain."/>
    <x v="0"/>
    <d v="2004-06-18T00:00:00"/>
    <x v="789"/>
    <n v="54096491"/>
    <n v="168423227"/>
    <x v="3"/>
    <s v="['Comedy', 'Sport']"/>
    <s v="1 hr 32 min"/>
    <x v="2"/>
    <s v="32"/>
    <x v="69"/>
    <x v="0"/>
  </r>
  <r>
    <s v="Unstoppable (2010)"/>
    <s v="With an unmanned, half-mile-long freight train barreling toward a city, a veteran engineer and a young conductor race against the clock to prevent a catastrophe."/>
    <x v="0"/>
    <d v="2010-11-10T00:00:00"/>
    <x v="790"/>
    <n v="86242524"/>
    <n v="167805466"/>
    <x v="3"/>
    <s v="['Action', 'Thriller']"/>
    <s v="1 hr 38 min"/>
    <x v="2"/>
    <s v="38"/>
    <x v="37"/>
    <x v="0"/>
  </r>
  <r>
    <s v="Three Men and a Baby (1987)"/>
    <s v="Three bachelors find themselves forced to take care of a baby left by one of the guys' girlfriends."/>
    <x v="1"/>
    <d v="1987-11-25T00:00:00"/>
    <x v="791"/>
    <n v="167780960"/>
    <n v="167780960"/>
    <x v="3"/>
    <s v="['Comedy', 'Drama', 'Family']"/>
    <s v="1 hr 42 min"/>
    <x v="2"/>
    <s v="42"/>
    <x v="16"/>
    <x v="1"/>
  </r>
  <r>
    <s v="Magic Mike (2012)"/>
    <s v="A male stripper teaches a younger performer how to party, pick up women, and make easy money."/>
    <x v="5"/>
    <d v="2012-06-28T00:00:00"/>
    <x v="792"/>
    <n v="54018390"/>
    <n v="167739961"/>
    <x v="3"/>
    <s v="['Comedy', 'Drama']"/>
    <s v="1 hr 50 min"/>
    <x v="2"/>
    <s v="50"/>
    <x v="82"/>
    <x v="3"/>
  </r>
  <r>
    <s v="Up in the Air (2009)"/>
    <s v="Ryan Bingham enjoys living out of a suitcase for his job, travelling around the country firing people, but finds that lifestyle threatened by the presence of a potential love interest, and a new hire presenting a new business model."/>
    <x v="2"/>
    <d v="2009-12-04T00:00:00"/>
    <x v="793"/>
    <n v="83019358"/>
    <n v="166842739"/>
    <x v="3"/>
    <s v="['Comedy', 'Drama', 'Romance']"/>
    <s v="1 hr 49 min"/>
    <x v="2"/>
    <s v="49"/>
    <x v="84"/>
    <x v="3"/>
  </r>
  <r>
    <s v="Nutty Professor II: The Klumps (2000)"/>
    <s v="Scientist Sherman Klump's inventions, his upcoming marriage to his pretty colleague Denise Gaines and his reputation are threatened by his evil clone Buddy Love."/>
    <x v="3"/>
    <d v="2000-07-28T00:00:00"/>
    <x v="794"/>
    <n v="43030000"/>
    <n v="166339890"/>
    <x v="3"/>
    <s v="['Comedy', 'Romance', 'Sci-Fi']"/>
    <s v="1 hr 46 min"/>
    <x v="2"/>
    <s v="46"/>
    <x v="38"/>
    <x v="0"/>
  </r>
  <r>
    <s v="The Princess Diaries (2001)"/>
    <s v="Mia Thermopolis has just found out that she is the heir apparent to the throne of Genovia. With her friends Lilly and Michael Moscovitz in tow, she tries to navigate through the rest of her sixteenth year."/>
    <x v="1"/>
    <d v="2001-08-03T00:00:00"/>
    <x v="795"/>
    <n v="57086197"/>
    <n v="165335153"/>
    <x v="3"/>
    <s v="['Comedy', 'Family', 'Romance']"/>
    <s v="1 hr 55 min"/>
    <x v="2"/>
    <s v="55"/>
    <x v="53"/>
    <x v="4"/>
  </r>
  <r>
    <s v="The Muppets (2011)"/>
    <s v="A Muppet fanatic with some help from his 2 human compatriots must regroup the Muppet gang to stop an avaricious oil mogul from taking down one of their precious life-longing treasures."/>
    <x v="1"/>
    <d v="2011-11-23T00:00:00"/>
    <x v="796"/>
    <n v="76553000"/>
    <n v="165184237"/>
    <x v="3"/>
    <s v="['Adventure', 'Comedy', 'Family', 'Musical']"/>
    <s v="2 hr"/>
    <x v="0"/>
    <n v="0"/>
    <x v="68"/>
    <x v="2"/>
  </r>
  <r>
    <s v="Bringing Down the House (2003)"/>
    <s v="When a lonely guy meets a woman on the internet who happens to be in prison, she breaks out to get him to prove her innocence, and proceeds to wreak havoc on his middle-class life."/>
    <x v="1"/>
    <d v="2003-03-07T00:00:00"/>
    <x v="797"/>
    <n v="32013002"/>
    <n v="164729679"/>
    <x v="3"/>
    <s v="['Comedy']"/>
    <s v="1 hr 45 min"/>
    <x v="2"/>
    <s v="45"/>
    <x v="57"/>
    <x v="0"/>
  </r>
  <r>
    <s v="Daddy Day Care (2003)"/>
    <s v="Two men, Charlie Hinton (Eddie Murphy) and Phil Ryerson (Jeff Garlin), get laid off and have to become stay-at-home dads when they can't find jobs. This inspires them to open their own day-care center."/>
    <x v="22"/>
    <d v="2003-05-09T00:00:00"/>
    <x v="798"/>
    <n v="60136806"/>
    <n v="164433867"/>
    <x v="3"/>
    <s v="['Comedy', 'Family']"/>
    <s v="1 hr 32 min"/>
    <x v="2"/>
    <s v="32"/>
    <x v="69"/>
    <x v="2"/>
  </r>
  <r>
    <s v="The Pink Panther (2006)"/>
    <s v="Bumbling Inspector Clouseau must solve the murder of a famous soccer coach and find out who stole the infamous Pink Panther diamond."/>
    <x v="4"/>
    <d v="2006-02-09T00:00:00"/>
    <x v="799"/>
    <n v="81889423"/>
    <n v="164115897"/>
    <x v="3"/>
    <s v="['Adventure', 'Comedy', 'Crime', 'Mystery']"/>
    <s v="1 hr 33 min"/>
    <x v="2"/>
    <s v="33"/>
    <x v="44"/>
    <x v="2"/>
  </r>
  <r>
    <s v="Four Christmases (2008)"/>
    <s v="A couple struggles to visit all four of their divorced parents on Christmas."/>
    <x v="5"/>
    <d v="2008-11-26T00:00:00"/>
    <x v="800"/>
    <n v="43966681"/>
    <n v="164112721"/>
    <x v="3"/>
    <s v="['Comedy', 'Drama', 'Romance']"/>
    <s v="1 hr 28 min"/>
    <x v="2"/>
    <s v="28"/>
    <x v="29"/>
    <x v="0"/>
  </r>
  <r>
    <s v="PokÃ©mon: The First Movie - Mewtwo Strikes Back (1998)"/>
    <s v="Scientists genetically create a new PokÃ©mon, Mewtwo, but the results are horrific and disastrous."/>
    <x v="5"/>
    <d v="1999-11-10T00:00:00"/>
    <x v="801"/>
    <n v="77900000"/>
    <n v="163644662"/>
    <x v="3"/>
    <s v="['Action', 'Adventure', 'Animation', 'Family', 'Fantasy', 'Sci-Fi']"/>
    <s v="1 hr 36 min"/>
    <x v="2"/>
    <s v="36"/>
    <x v="62"/>
    <x v="1"/>
  </r>
  <r>
    <s v="Talladega Nights: The Ballad of Ricky Bobby (2006)"/>
    <s v="Number one NASCAR driver Ricky Bobby stays atop the heap thanks to a pact with his best friend and teammate, Cal Naughton, Jr. But when a French Formula One driver, makes his way up the ladder, Ricky Bobby's talent and devotion are put to the test."/>
    <x v="4"/>
    <d v="2006-08-04T00:00:00"/>
    <x v="802"/>
    <n v="15148718"/>
    <n v="163362095"/>
    <x v="3"/>
    <s v="['Comedy', 'Sport']"/>
    <s v="1 hr 48 min"/>
    <x v="2"/>
    <s v="48"/>
    <x v="34"/>
    <x v="0"/>
  </r>
  <r>
    <s v="Dick Tracy (1990)"/>
    <s v="The comic strip detective finds his life vastly complicated when Breathless Mahoney makes advances towards him while he is trying to battle Big Boy Caprice's united mob."/>
    <x v="1"/>
    <d v="1990-06-15T00:00:00"/>
    <x v="803"/>
    <n v="59000000"/>
    <n v="162738726"/>
    <x v="3"/>
    <s v="['Action', 'Comedy', 'Crime', 'Music', 'Romance', 'Thriller']"/>
    <s v="1 hr 45 min"/>
    <x v="2"/>
    <s v="45"/>
    <x v="57"/>
    <x v="1"/>
  </r>
  <r>
    <s v="The Magnificent Seven (2016)"/>
    <s v="Seven gunmen from a variety of backgrounds are brought together by a vengeful young widow to protect her town from the private army of a destructive industrialist."/>
    <x v="4"/>
    <d v="2016-09-14T00:00:00"/>
    <x v="804"/>
    <n v="68927981"/>
    <n v="162360636"/>
    <x v="3"/>
    <s v="['Action', 'Adventure', 'Western']"/>
    <s v="2 hr 12 min"/>
    <x v="0"/>
    <s v="12"/>
    <x v="56"/>
    <x v="0"/>
  </r>
  <r>
    <s v="Insidious: Chapter 2 (2013)"/>
    <s v="The Lamberts believe that they have defeated the spirits that have haunted their family, but they soon discover that evil is not beaten so easily."/>
    <x v="32"/>
    <d v="2013-09-13T00:00:00"/>
    <x v="805"/>
    <n v="78332871"/>
    <n v="161919318"/>
    <x v="3"/>
    <s v="['Horror', 'Mystery', 'Thriller']"/>
    <s v="1 hr 46 min"/>
    <x v="2"/>
    <s v="46"/>
    <x v="38"/>
    <x v="0"/>
  </r>
  <r>
    <s v="Scream 3 (2000)"/>
    <s v="While Sidney and her friends visit the Hollywood set of Stab 3, the third film based on the Woodsboro murders, another Ghostface killer rises to terrorize them."/>
    <x v="26"/>
    <d v="2000-02-04T00:00:00"/>
    <x v="806"/>
    <n v="72691101"/>
    <n v="161834276"/>
    <x v="3"/>
    <s v="['Horror', 'Mystery']"/>
    <s v="1 hr 56 min"/>
    <x v="2"/>
    <s v="56"/>
    <x v="71"/>
    <x v="3"/>
  </r>
  <r>
    <s v="Flight (2012)"/>
    <s v="An airline pilot saves almost all his passengers on his malfunctioning airliner which eventually crashed, but an investigation into the accident reveals something troubling."/>
    <x v="2"/>
    <d v="2012-11-02T00:00:00"/>
    <x v="807"/>
    <n v="68000000"/>
    <n v="161772375"/>
    <x v="3"/>
    <s v="['Drama', 'Thriller']"/>
    <s v="2 hr 18 min"/>
    <x v="0"/>
    <s v="18"/>
    <x v="3"/>
    <x v="3"/>
  </r>
  <r>
    <s v="Payback (1999)"/>
    <s v="After a successful heist, Porter is left for dead. Once he recovers, he seeks vengeance and wants his share of the money."/>
    <x v="2"/>
    <d v="1999-02-05T00:00:00"/>
    <x v="808"/>
    <n v="80100000"/>
    <n v="161626121"/>
    <x v="3"/>
    <s v="['Action', 'Crime', 'Drama', 'Thriller']"/>
    <s v="1 hr 40 min"/>
    <x v="2"/>
    <s v="40"/>
    <x v="27"/>
    <x v="3"/>
  </r>
  <r>
    <s v="Unbroken (2014)"/>
    <s v="After a near-fatal plane crash in WWII, Olympian Louis Zamperini spends a harrowing 47 days in a raft with two fellow crewmen before he's caught by the Japanese navy and sent to a prisoner-of-war camp."/>
    <x v="3"/>
    <d v="2014-12-25T00:00:00"/>
    <x v="809"/>
    <n v="45821402"/>
    <n v="161459297"/>
    <x v="3"/>
    <s v="['Action', 'Biography', 'Drama', 'Sport', 'War']"/>
    <s v="2 hr 17 min"/>
    <x v="0"/>
    <s v="17"/>
    <x v="9"/>
    <x v="0"/>
  </r>
  <r>
    <s v="Freaky Friday (2003)"/>
    <s v="An overworked mother and her daughter do not get along. When they switch bodies, each is forced to adapt to the other's life for one freaky Friday."/>
    <x v="1"/>
    <d v="2003-08-06T00:00:00"/>
    <x v="810"/>
    <n v="50616000"/>
    <n v="160846332"/>
    <x v="3"/>
    <s v="['Comedy', 'Family', 'Fantasy', 'Music', 'Romance']"/>
    <s v="1 hr 37 min"/>
    <x v="2"/>
    <s v="37"/>
    <x v="33"/>
    <x v="2"/>
  </r>
  <r>
    <s v="Norbit (2007)"/>
    <s v="A mild-mannered guy, who is married to a monstrous woman, meets the woman of his dreams, and schemes to find a way to be with her."/>
    <x v="7"/>
    <d v="2007-02-09T00:00:00"/>
    <x v="811"/>
    <n v="64140883"/>
    <n v="159814490"/>
    <x v="3"/>
    <s v="['Comedy', 'Romance']"/>
    <s v="1 hr 43 min"/>
    <x v="2"/>
    <s v="43"/>
    <x v="10"/>
    <x v="0"/>
  </r>
  <r>
    <s v="21 (2008)"/>
    <s v="&quot;21&quot; is the fact-based story about six MIT students who were trained to become experts in card counting and subsequently took Vegas casinos for millions in winnings."/>
    <x v="4"/>
    <d v="2008-03-28T00:00:00"/>
    <x v="812"/>
    <n v="78649005"/>
    <n v="159808370"/>
    <x v="3"/>
    <s v="['Crime', 'Drama', 'History', 'Thriller']"/>
    <s v="2 hr 3 min"/>
    <x v="0"/>
    <s v=" 3"/>
    <x v="22"/>
    <x v="0"/>
  </r>
  <r>
    <s v="Stepmom (1998)"/>
    <s v="A terminally-ill woman must deal with her ex-husband's new lover, who will be their children's stepmother."/>
    <x v="4"/>
    <d v="1998-12-25T00:00:00"/>
    <x v="813"/>
    <n v="68573131"/>
    <n v="159710793"/>
    <x v="3"/>
    <s v="['Comedy', 'Drama']"/>
    <s v="2 hr 5 min"/>
    <x v="0"/>
    <s v=" 5"/>
    <x v="74"/>
    <x v="0"/>
  </r>
  <r>
    <s v="Unforgiven (1992)"/>
    <s v="Retired Old West gunslinger William Munny reluctantly takes on one last job, with the help of his old partner Ned Logan and a young man, The &quot;Schofield Kid.&quot;"/>
    <x v="5"/>
    <s v="NA"/>
    <x v="814"/>
    <n v="58000000"/>
    <n v="159157447"/>
    <x v="3"/>
    <s v="['Drama', 'Western']"/>
    <s v="2 hr 10 min"/>
    <x v="0"/>
    <s v="10"/>
    <x v="13"/>
    <x v="1"/>
  </r>
  <r>
    <s v="Don't Breathe (2016)"/>
    <s v="Hoping to walk away with a massive fortune, a trio of thieves break into the house of a blind man who isn't as helpless as he seems."/>
    <x v="30"/>
    <d v="2016-08-25T00:00:00"/>
    <x v="815"/>
    <n v="68543127"/>
    <n v="157761002"/>
    <x v="3"/>
    <s v="['Crime', 'Horror', 'Thriller']"/>
    <s v="1 hr 28 min"/>
    <x v="2"/>
    <s v="28"/>
    <x v="29"/>
    <x v="3"/>
  </r>
  <r>
    <s v="Hustlers (2019)"/>
    <s v="Inspired by the viral New York Magazine article, Hustlers follows a crew of savvy former strip club employees who band together to turn the tables on their Wall Street clients."/>
    <x v="31"/>
    <d v="2019-09-12T00:00:00"/>
    <x v="816"/>
    <n v="52600000"/>
    <n v="157563598"/>
    <x v="3"/>
    <s v="['Comedy', 'Crime', 'Drama']"/>
    <s v="1 hr 50 min"/>
    <x v="2"/>
    <s v="50"/>
    <x v="82"/>
    <x v="3"/>
  </r>
  <r>
    <s v="Crimson Tide (1995)"/>
    <s v="On a U.S. nuclear missile sub, a young First Officer stages a mutiny to prevent his trigger happy Captain from launching his missiles before confirming his orders to do so."/>
    <x v="1"/>
    <s v="NA"/>
    <x v="817"/>
    <n v="66000000"/>
    <n v="157387195"/>
    <x v="3"/>
    <s v="['Action', 'Drama', 'Thriller', 'War']"/>
    <s v="1 hr 56 min"/>
    <x v="2"/>
    <s v="56"/>
    <x v="71"/>
    <x v="1"/>
  </r>
  <r>
    <s v="The Book of Eli (2010)"/>
    <s v="A post-apocalyptic tale, in which a lone man fights his way across America in order to protect a sacred book that holds the secrets to saving humankind."/>
    <x v="5"/>
    <d v="2010-01-14T00:00:00"/>
    <x v="818"/>
    <n v="62272696"/>
    <n v="157107755"/>
    <x v="3"/>
    <s v="['Action', 'Adventure', 'Drama', 'Thriller']"/>
    <s v="1 hr 58 min"/>
    <x v="2"/>
    <s v="58"/>
    <x v="6"/>
    <x v="3"/>
  </r>
  <r>
    <s v="Mystic River (2003)"/>
    <s v="The lives of three men who were childhood friends are shattered when one of them has a family tragedy."/>
    <x v="5"/>
    <d v="2003-10-08T00:00:00"/>
    <x v="819"/>
    <n v="66460000"/>
    <n v="156595191"/>
    <x v="3"/>
    <s v="['Crime', 'Drama', 'Mystery', 'Thriller']"/>
    <s v="2 hr 18 min"/>
    <x v="0"/>
    <s v="18"/>
    <x v="3"/>
    <x v="3"/>
  </r>
  <r>
    <s v="Under Siege (1992)"/>
    <s v="An ex-Navy Seal turned cook is the only person who can stop a group of terrorists when they seize control of a U.S. battleship."/>
    <x v="5"/>
    <s v="NA"/>
    <x v="820"/>
    <n v="73000000"/>
    <n v="156563139"/>
    <x v="3"/>
    <s v="['Action', 'Thriller']"/>
    <s v="1 hr 43 min"/>
    <x v="2"/>
    <s v="43"/>
    <x v="10"/>
    <x v="1"/>
  </r>
  <r>
    <s v="Monster-in-Law (2005)"/>
    <s v="The love life of Charlotte is reduced to an endless string of disastrous blind dates, until she meets the perfect man, Kevin. Unfortunately, his merciless mother will do anything to destroy their relationship."/>
    <x v="6"/>
    <d v="2005-05-13T00:00:00"/>
    <x v="821"/>
    <n v="72526026"/>
    <n v="155457327"/>
    <x v="3"/>
    <s v="['Comedy', 'Romance']"/>
    <s v="1 hr 41 min"/>
    <x v="2"/>
    <s v="41"/>
    <x v="73"/>
    <x v="0"/>
  </r>
  <r>
    <s v="Dreamgirls (2006)"/>
    <s v="A trio of black female soul singers cross over to the pop charts in the early 1960s, facing their own personal struggles along the way."/>
    <x v="7"/>
    <s v="NA"/>
    <x v="822"/>
    <n v="52064379"/>
    <n v="155430335"/>
    <x v="3"/>
    <s v="['Drama', 'Music', 'Musical']"/>
    <s v="2 hr 10 min"/>
    <x v="0"/>
    <s v="10"/>
    <x v="13"/>
    <x v="1"/>
  </r>
  <r>
    <s v="The Accountant (2016)"/>
    <s v="As a math savant uncooks the books for a new client, the Treasury Department closes in on his activities, and the body count starts to rise."/>
    <x v="5"/>
    <d v="2016-10-13T00:00:00"/>
    <x v="823"/>
    <n v="68900000"/>
    <n v="155160045"/>
    <x v="3"/>
    <s v="['Action', 'Thriller']"/>
    <s v="2 hr 8 min"/>
    <x v="0"/>
    <s v=" 8"/>
    <x v="15"/>
    <x v="3"/>
  </r>
  <r>
    <s v="Blade II (2002)"/>
    <s v="Blade forms an uneasy alliance with the vampire council in order to combat the Reapers, who are feeding on vampires."/>
    <x v="6"/>
    <d v="2002-03-22T00:00:00"/>
    <x v="824"/>
    <n v="72661713"/>
    <n v="155010032"/>
    <x v="3"/>
    <s v="['Action', 'Horror', 'Sci-Fi', 'Thriller']"/>
    <s v="1 hr 57 min"/>
    <x v="2"/>
    <s v="57"/>
    <x v="63"/>
    <x v="3"/>
  </r>
  <r>
    <s v="Maid in Manhattan (2002)"/>
    <s v="A Senatorial candidate falls for a hotel maid, thinking she is a socialite, when he sees her trying on a wealthy woman's dress."/>
    <x v="22"/>
    <d v="2002-12-13T00:00:00"/>
    <x v="825"/>
    <n v="60895468"/>
    <n v="154906693"/>
    <x v="3"/>
    <s v="['Comedy', 'Drama', 'Romance']"/>
    <s v="1 hr 45 min"/>
    <x v="2"/>
    <s v="45"/>
    <x v="57"/>
    <x v="0"/>
  </r>
  <r>
    <s v="Lone Survivor (2013)"/>
    <s v="Marcus Luttrell and his team set out on a mission to capture or kill notorious Taliban leader Ahmad Shah, in late June 2005. Marcus and his team are left to fight for their lives in one of the most valiant efforts of modern warfare."/>
    <x v="3"/>
    <d v="2013-12-25T00:00:00"/>
    <x v="826"/>
    <n v="29707311"/>
    <n v="154802912"/>
    <x v="3"/>
    <s v="['Action', 'Biography', 'Drama', 'War']"/>
    <s v="2 hr 1 min"/>
    <x v="0"/>
    <s v=" 1"/>
    <x v="54"/>
    <x v="3"/>
  </r>
  <r>
    <s v="Ride Along (2014)"/>
    <s v="Security guard Ben must prove himself to his girlfriend's brother, top police officer James. He rides along James on a 24-hour patrol of Atlanta."/>
    <x v="3"/>
    <d v="2014-01-17T00:00:00"/>
    <x v="827"/>
    <n v="19530702"/>
    <n v="154468902"/>
    <x v="3"/>
    <s v="['Action', 'Comedy', 'Crime']"/>
    <s v="1 hr 39 min"/>
    <x v="2"/>
    <s v="39"/>
    <x v="93"/>
    <x v="0"/>
  </r>
  <r>
    <s v="The Town (2010)"/>
    <s v="A proficient group of thieves rob a bank and hold Claire, the assistant manager, hostage. Things begin to get complicated when one of the crew members falls in love with Claire."/>
    <x v="5"/>
    <d v="2010-09-15T00:00:00"/>
    <x v="828"/>
    <n v="61839874"/>
    <n v="154026136"/>
    <x v="3"/>
    <s v="['Crime', 'Drama', 'Thriller']"/>
    <s v="2 hr 5 min"/>
    <x v="0"/>
    <s v=" 5"/>
    <x v="74"/>
    <x v="3"/>
  </r>
  <r>
    <s v="A Time to Kill (1996)"/>
    <s v="In Canton, Mississippi, a fearless young lawyer and his assistant defend a black man accused of murdering two white men who raped his ten-year-old daughter, inciting violent retribution and revenge from the Ku Klux Klan."/>
    <x v="5"/>
    <s v="NA"/>
    <x v="829"/>
    <n v="43500000"/>
    <n v="152266007"/>
    <x v="3"/>
    <s v="['Crime', 'Drama', 'Thriller']"/>
    <s v="2 hr 29 min"/>
    <x v="0"/>
    <s v="29"/>
    <x v="4"/>
    <x v="1"/>
  </r>
  <r>
    <s v="Date Night (2010)"/>
    <s v="In New York City, a case of mistaken identity turns a bored married couple's attempt at a glamorous and romantic evening into something more thrilling and dangerous."/>
    <x v="0"/>
    <d v="2010-04-08T00:00:00"/>
    <x v="830"/>
    <n v="53552476"/>
    <n v="152263880"/>
    <x v="3"/>
    <s v="['Comedy', 'Crime', 'Romance', 'Thriller']"/>
    <s v="1 hr 28 min"/>
    <x v="2"/>
    <s v="28"/>
    <x v="29"/>
    <x v="0"/>
  </r>
  <r>
    <s v="Phenomenon (1996)"/>
    <s v="An ordinary man sees a bright light descend from the sky, and discovers he now has super-intelligence and telekinesis."/>
    <x v="1"/>
    <s v="NA"/>
    <x v="831"/>
    <n v="47400000"/>
    <n v="152036382"/>
    <x v="3"/>
    <s v="['Drama', 'Fantasy', 'Romance', 'Sci-Fi']"/>
    <s v="2 hr 3 min"/>
    <x v="0"/>
    <s v=" 3"/>
    <x v="22"/>
    <x v="1"/>
  </r>
  <r>
    <s v="Congo (1995)"/>
    <s v="When an expedition to the African Congo ends in disaster, a new team is assembled to find out what went wrong."/>
    <x v="2"/>
    <s v="NA"/>
    <x v="832"/>
    <n v="71000000"/>
    <n v="152022101"/>
    <x v="3"/>
    <s v="['Action', 'Adventure', 'Mystery', 'Sci-Fi']"/>
    <s v="1 hr 49 min"/>
    <x v="2"/>
    <s v="49"/>
    <x v="84"/>
    <x v="1"/>
  </r>
  <r>
    <s v="Bad Grandpa (2013)"/>
    <s v="86-year-old Irving Zisman takes a trip from Nebraska to North Carolina to take his 8 year-old grandson, Billy, back to his real father."/>
    <x v="2"/>
    <d v="2013-10-23T00:00:00"/>
    <x v="833"/>
    <n v="49823528"/>
    <n v="151826547"/>
    <x v="3"/>
    <s v="['Comedy']"/>
    <s v="1 hr 32 min"/>
    <x v="2"/>
    <s v="32"/>
    <x v="69"/>
    <x v="3"/>
  </r>
  <r>
    <s v="The General's Daughter (1999)"/>
    <s v="When the daughter of a well-known and well-respected base commander is murdered, an undercover detective is summoned to look into the matter and finds a slew of cover-ups at West Point."/>
    <x v="2"/>
    <d v="1999-06-18T00:00:00"/>
    <x v="834"/>
    <n v="47000000"/>
    <n v="149705852"/>
    <x v="3"/>
    <s v="['Crime', 'Drama', 'Mystery', 'Thriller']"/>
    <s v="1 hr 56 min"/>
    <x v="2"/>
    <s v="56"/>
    <x v="71"/>
    <x v="3"/>
  </r>
  <r>
    <s v="Beverly Hills Chihuahua (2008)"/>
    <s v="While on vacation in Mexico, Chloe, a ritzy Beverly Hills chihuahua, finds herself lost and in need of assistance in order to get back home."/>
    <x v="1"/>
    <s v="NA"/>
    <x v="835"/>
    <n v="54778086"/>
    <n v="149292488"/>
    <x v="3"/>
    <s v="['Adventure', 'Comedy', 'Drama', 'Family', 'Romance']"/>
    <s v="1 hr 31 min"/>
    <x v="2"/>
    <s v="31"/>
    <x v="19"/>
    <x v="1"/>
  </r>
  <r>
    <s v="Me, Myself &amp; Irene (2000)"/>
    <s v="A nice-guy cop with Dissociative Identity Disorder must protect a woman on the run from a corrupt ex-boyfriend and his associates."/>
    <x v="0"/>
    <d v="2000-06-23T00:00:00"/>
    <x v="836"/>
    <n v="58700000"/>
    <n v="149270999"/>
    <x v="3"/>
    <s v="['Comedy']"/>
    <s v="1 hr 56 min"/>
    <x v="2"/>
    <s v="56"/>
    <x v="71"/>
    <x v="3"/>
  </r>
  <r>
    <s v="Charlotte's Web (2006)"/>
    <s v="Wilbur the pig is scared of the end of the season, because he knows that come that time, he will end up on the dinner table. He hatches a plan with Charlotte, a spider that lives in his pen, to ensure that this will never happen."/>
    <x v="2"/>
    <d v="2006-12-07T00:00:00"/>
    <x v="837"/>
    <n v="65978114"/>
    <n v="148963822"/>
    <x v="3"/>
    <s v="['Adventure', 'Comedy', 'Family', 'Fantasy']"/>
    <s v="1 hr 37 min"/>
    <x v="2"/>
    <s v="37"/>
    <x v="33"/>
    <x v="4"/>
  </r>
  <r>
    <s v="Seabiscuit (2003)"/>
    <s v="True story of the undersized Depression-era racehorse whose victories lifted not only the spirits of the team behind it but also those of their nation."/>
    <x v="3"/>
    <d v="2003-07-25T00:00:00"/>
    <x v="838"/>
    <n v="28058591"/>
    <n v="148336445"/>
    <x v="3"/>
    <s v="['Drama', 'History', 'Sport']"/>
    <s v="2 hr 20 min"/>
    <x v="0"/>
    <s v="20"/>
    <x v="50"/>
    <x v="0"/>
  </r>
  <r>
    <s v="Spy Kids (2001)"/>
    <s v="Using high tech gadgets, two kids have to save their reactivated OSS top spy parents when they're taken by an evil, high tech enemy."/>
    <x v="19"/>
    <d v="2001-03-30T00:00:00"/>
    <x v="839"/>
    <n v="35215179"/>
    <n v="147934180"/>
    <x v="3"/>
    <s v="['Action', 'Adventure', 'Comedy', 'Family', 'Sci-Fi']"/>
    <s v="1 hr 28 min"/>
    <x v="2"/>
    <s v="28"/>
    <x v="29"/>
    <x v="2"/>
  </r>
  <r>
    <s v="The Game Plan (2007)"/>
    <s v="An NFL quarterback living the bachelor lifestyle discovers that he has an 8-year-old daughter from a previous relationship."/>
    <x v="1"/>
    <s v="NA"/>
    <x v="840"/>
    <n v="57232341"/>
    <n v="147880543"/>
    <x v="3"/>
    <s v="['Comedy', 'Family', 'Sport']"/>
    <s v="1 hr 50 min"/>
    <x v="2"/>
    <s v="50"/>
    <x v="82"/>
    <x v="1"/>
  </r>
  <r>
    <s v="Saw II (2005)"/>
    <s v="A detective and his team must rescue 8 people trapped in a factory by the twisted serial killer known as Jigsaw."/>
    <x v="9"/>
    <d v="2005-10-28T00:00:00"/>
    <x v="841"/>
    <n v="60708540"/>
    <n v="147748505"/>
    <x v="3"/>
    <s v="['Horror', 'Mystery']"/>
    <s v="1 hr 33 min"/>
    <x v="2"/>
    <s v="33"/>
    <x v="44"/>
    <x v="3"/>
  </r>
  <r>
    <s v="Star Trek: First Contact (1996)"/>
    <s v="The Borg travel back in time intent on preventing Earth's first contact with an alien species. Captain Picard and his crew pursue them to ensure that Zefram Cochrane makes his maiden flight reaching warp speed."/>
    <x v="2"/>
    <s v="NA"/>
    <x v="842"/>
    <n v="54000000"/>
    <n v="146027888"/>
    <x v="3"/>
    <s v="['Action', 'Adventure', 'Drama', 'Sci-Fi', 'Thriller']"/>
    <s v="1 hr 51 min"/>
    <x v="2"/>
    <s v="51"/>
    <x v="70"/>
    <x v="1"/>
  </r>
  <r>
    <s v="Blades of Glory (2007)"/>
    <s v="In 2002, two rival Olympic ice skaters were stripped of their gold medals and permanently banned from men's single competition. Presently, however, they've found a loophole that will allow them to qualify as a pairs team."/>
    <x v="7"/>
    <d v="2007-03-30T00:00:00"/>
    <x v="843"/>
    <n v="27115799"/>
    <n v="145710347"/>
    <x v="3"/>
    <s v="['Comedy', 'Sport']"/>
    <s v="1 hr 33 min"/>
    <x v="2"/>
    <s v="33"/>
    <x v="44"/>
    <x v="0"/>
  </r>
  <r>
    <s v="Crazy, Stupid, Love. (2011)"/>
    <s v="A middle-aged husband's life changes dramatically when his wife asks him for a divorce. He seeks to rediscover his manhood with the help of a newfound friend, Jacob, learning to pick up girls at bars."/>
    <x v="5"/>
    <d v="2011-07-28T00:00:00"/>
    <x v="844"/>
    <n v="60700000"/>
    <n v="145051197"/>
    <x v="3"/>
    <s v="['Comedy', 'Drama', 'Romance']"/>
    <s v="1 hr 58 min"/>
    <x v="2"/>
    <s v="58"/>
    <x v="6"/>
    <x v="0"/>
  </r>
  <r>
    <s v="Power Rangers (2017)"/>
    <s v="A group of high-school students, who are infused with unique superpowers, harness their abilities in order to save the world."/>
    <x v="9"/>
    <d v="2017-03-22T00:00:00"/>
    <x v="845"/>
    <n v="56972790"/>
    <n v="142337240"/>
    <x v="3"/>
    <s v="['Action', 'Adventure', 'Fantasy', 'Sci-Fi']"/>
    <s v="2 hr 4 min"/>
    <x v="0"/>
    <s v=" 4"/>
    <x v="5"/>
    <x v="0"/>
  </r>
  <r>
    <s v="Legally Blonde (2001)"/>
    <s v="Elle Woods, a fashionable sorority queen, is dumped by her boyfriend. She decides to follow him to law school. While she is there, she figures out that there is more to her than just looks."/>
    <x v="10"/>
    <d v="2001-07-13T00:00:00"/>
    <x v="846"/>
    <n v="45254005"/>
    <n v="141774679"/>
    <x v="3"/>
    <s v="['Comedy', 'Romance']"/>
    <s v="1 hr 36 min"/>
    <x v="2"/>
    <s v="36"/>
    <x v="62"/>
    <x v="1"/>
  </r>
  <r>
    <s v="Die Hard (1988)"/>
    <s v="An NYPD officer tries to save his wife and several others taken hostage by German terrorists during a Christmas party at the Nakatomi Plaza in Los Angeles."/>
    <x v="0"/>
    <d v="1988-07-15T00:00:00"/>
    <x v="847"/>
    <n v="57759104"/>
    <n v="141603197"/>
    <x v="3"/>
    <s v="['Action', 'Thriller']"/>
    <s v="2 hr 12 min"/>
    <x v="0"/>
    <s v="12"/>
    <x v="56"/>
    <x v="1"/>
  </r>
  <r>
    <s v="The SpongeBob SquarePants Movie (2004)"/>
    <s v="SpongeBob SquarePants takes leave from the town of Bikini Bottom in order to track down King Neptune's stolen crown."/>
    <x v="2"/>
    <d v="2004-11-19T00:00:00"/>
    <x v="848"/>
    <n v="55649139"/>
    <n v="141067127"/>
    <x v="3"/>
    <s v="['Adventure', 'Animation', 'Comedy', 'Family', 'Fantasy']"/>
    <s v="1 hr 27 min"/>
    <x v="2"/>
    <s v="27"/>
    <x v="49"/>
    <x v="2"/>
  </r>
  <r>
    <s v="The Rugrats Movie (1998)"/>
    <s v="The babies gets lost in the forest after Tommy Pickles (Elizabeth Daily) gets a new baby brother."/>
    <x v="2"/>
    <d v="1998-11-20T00:00:00"/>
    <x v="849"/>
    <n v="40400000"/>
    <n v="140894675"/>
    <x v="3"/>
    <s v="['Adventure', 'Animation', 'Comedy', 'Drama', 'Family', 'Musical']"/>
    <s v="1 hr 19 min"/>
    <x v="2"/>
    <s v="19"/>
    <x v="98"/>
    <x v="1"/>
  </r>
  <r>
    <s v="Trainwreck (2015)"/>
    <s v="Having thought that monogamy was never possible, a commitment-phobic career woman may have to face her fears when she meets a good guy."/>
    <x v="3"/>
    <d v="2015-07-17T00:00:00"/>
    <x v="850"/>
    <n v="30583093"/>
    <n v="140795793"/>
    <x v="3"/>
    <s v="['Comedy', 'Drama', 'Romance']"/>
    <s v="2 hr 5 min"/>
    <x v="0"/>
    <s v=" 5"/>
    <x v="74"/>
    <x v="3"/>
  </r>
  <r>
    <s v="Sausage Party (2016)"/>
    <s v="A sausage strives to discover the truth about his existence."/>
    <x v="4"/>
    <d v="2016-08-11T00:00:00"/>
    <x v="851"/>
    <n v="43019636"/>
    <n v="140705322"/>
    <x v="3"/>
    <s v="['Adventure', 'Animation', 'Comedy', 'Fantasy']"/>
    <s v="1 hr 29 min"/>
    <x v="2"/>
    <s v="29"/>
    <x v="31"/>
    <x v="3"/>
  </r>
  <r>
    <s v="Girls Trip (2017)"/>
    <s v="When four lifelong friends travel to New Orleans for the annual Essence Festival, sisterhoods are rekindled, wild sides are rediscovered, and there's enough dancing, drinking, brawling and romancing to make the Big Easy blush."/>
    <x v="3"/>
    <d v="2017-07-21T00:00:00"/>
    <x v="852"/>
    <n v="25380774"/>
    <n v="140552359"/>
    <x v="3"/>
    <s v="['Adventure', 'Comedy', 'Drama']"/>
    <s v="2 hr 2 min"/>
    <x v="0"/>
    <s v=" 2"/>
    <x v="26"/>
    <x v="3"/>
  </r>
  <r>
    <s v="Platoon (1986)"/>
    <s v="Chris Taylor, a neophyte recruit in Vietnam, finds himself caught in a battle of wills between two sergeants, one good and the other evil. A shrewd examination of the brutality of war and the duality of man in conflict."/>
    <x v="15"/>
    <d v="1986-12-19T00:00:00"/>
    <x v="853"/>
    <n v="15067"/>
    <n v="138545632"/>
    <x v="3"/>
    <s v="['Drama', 'War']"/>
    <s v="2 hr"/>
    <x v="0"/>
    <n v="0"/>
    <x v="68"/>
    <x v="1"/>
  </r>
  <r>
    <s v="America's Sweethearts (2001)"/>
    <s v="A movie publicist deals with the messy public split of his movie's co-stars while keeping reporters at bay while a reclusive director holds the film's print hostage."/>
    <x v="22"/>
    <d v="2001-07-20T00:00:00"/>
    <x v="854"/>
    <n v="44700000"/>
    <n v="138307673"/>
    <x v="3"/>
    <s v="['Comedy', 'Romance']"/>
    <s v="1 hr 42 min"/>
    <x v="2"/>
    <s v="42"/>
    <x v="16"/>
    <x v="0"/>
  </r>
  <r>
    <s v="Let's Be Cops (2014)"/>
    <s v="Two struggling pals dress as police officers for a costume party and become neighborhood sensations. But when these newly-minted &quot;heroes&quot; get tangled in a real life web of mobsters and dirty detectives, they must put their fake badges on the line."/>
    <x v="0"/>
    <d v="2014-08-13T00:00:00"/>
    <x v="855"/>
    <n v="55834177"/>
    <n v="138224951"/>
    <x v="3"/>
    <s v="['Action', 'Comedy', 'Crime']"/>
    <s v="1 hr 44 min"/>
    <x v="2"/>
    <s v="44"/>
    <x v="61"/>
    <x v="3"/>
  </r>
  <r>
    <s v="Bridge to Terabithia (2007)"/>
    <s v="A preteen's life turns upside down when he befriends the new girl in school and they imagine a whole new fantasy world to escape reality."/>
    <x v="1"/>
    <s v="NA"/>
    <x v="856"/>
    <n v="55314621"/>
    <n v="137587063"/>
    <x v="3"/>
    <s v="['Drama', 'Family', 'Fantasy']"/>
    <s v="1 hr 36 min"/>
    <x v="2"/>
    <s v="36"/>
    <x v="62"/>
    <x v="1"/>
  </r>
  <r>
    <s v="Annie (2014)"/>
    <s v="A foster kid, who lives with her mean foster mom, sees her life change when business tycoon and New York City mayoral candidate Will Stacks makes a thinly-veiled campaign move and takes her in."/>
    <x v="4"/>
    <d v="2014-12-17T00:00:00"/>
    <x v="857"/>
    <n v="50942244"/>
    <n v="136853506"/>
    <x v="3"/>
    <s v="['Comedy', 'Drama', 'Family', 'Musical']"/>
    <s v="1 hr 58 min"/>
    <x v="2"/>
    <s v="58"/>
    <x v="6"/>
    <x v="2"/>
  </r>
  <r>
    <s v="Remember the Titans (2000)"/>
    <s v="The true story of a newly appointed African-American coach and his high school team on their first season as a racially integrated unit."/>
    <x v="1"/>
    <d v="2000-09-29T00:00:00"/>
    <x v="858"/>
    <n v="21051932"/>
    <n v="136771683"/>
    <x v="3"/>
    <s v="['Biography', 'Drama', 'Sport']"/>
    <s v="1 hr 53 min"/>
    <x v="2"/>
    <s v="53"/>
    <x v="78"/>
    <x v="2"/>
  </r>
  <r>
    <s v="The Princess Diaries 2: Royal Engagement (2004)"/>
    <s v="Now settled in Genovia, Princess Mia faces a new revelation: she is being primed for an arranged marriage to an English suitor."/>
    <x v="1"/>
    <d v="2004-08-11T00:00:00"/>
    <x v="859"/>
    <n v="39564000"/>
    <n v="134734481"/>
    <x v="3"/>
    <s v="['Comedy', 'Family', 'Romance']"/>
    <s v="1 hr 53 min"/>
    <x v="2"/>
    <s v="53"/>
    <x v="78"/>
    <x v="1"/>
  </r>
  <r>
    <s v="Inspector Gadget (1999)"/>
    <s v="A security guard's dreams come true when he is selected to be transformed into a cybernetic police officer."/>
    <x v="1"/>
    <d v="1999-07-23T00:00:00"/>
    <x v="860"/>
    <n v="37000000"/>
    <n v="134403112"/>
    <x v="3"/>
    <s v="['Action', 'Adventure', 'Comedy', 'Crime', 'Family', 'Sci-Fi']"/>
    <s v="1 hr 18 min"/>
    <x v="2"/>
    <s v="18"/>
    <x v="97"/>
    <x v="2"/>
  </r>
  <r>
    <s v="The Cat in the Hat (2003)"/>
    <s v="Two bored children have their lives turned upside down when a talking cat comes to visit them."/>
    <x v="3"/>
    <d v="2003-11-21T00:00:00"/>
    <x v="861"/>
    <n v="32811256"/>
    <n v="133960541"/>
    <x v="3"/>
    <s v="['Adventure', 'Comedy', 'Family', 'Fantasy']"/>
    <s v="1 hr 22 min"/>
    <x v="2"/>
    <s v="22"/>
    <x v="89"/>
    <x v="2"/>
  </r>
  <r>
    <s v="Zero Dark Thirty (2012)"/>
    <s v="A chronicle of the decade-long hunt for al-Qaeda terrorist leader Osama bin Laden after the September 2001 attacks, and his death at the hands of the Navy S.E.A.L.s Team 6 in May 2011."/>
    <x v="4"/>
    <d v="2012-12-19T00:00:00"/>
    <x v="862"/>
    <n v="37100000"/>
    <n v="132820716"/>
    <x v="3"/>
    <s v="['Drama', 'History', 'Thriller', 'War']"/>
    <s v="2 hr 37 min"/>
    <x v="0"/>
    <s v="37"/>
    <x v="46"/>
    <x v="3"/>
  </r>
  <r>
    <s v="A Wrinkle in Time (2018)"/>
    <s v="After the disappearance of her scientist father, three peculiar beings send Meg, her brother, and her friend to space in order to find him."/>
    <x v="1"/>
    <s v="NA"/>
    <x v="863"/>
    <n v="32197256"/>
    <n v="132675864"/>
    <x v="3"/>
    <s v="['Adventure', 'Family', 'Fantasy', 'Sci-Fi']"/>
    <s v="1 hr 49 min"/>
    <x v="2"/>
    <s v="49"/>
    <x v="84"/>
    <x v="1"/>
  </r>
  <r>
    <s v="A League of Their Own (1992)"/>
    <s v="Two sisters join the first female professional baseball league and struggle to help it succeed amidst their own growing rivalry."/>
    <x v="4"/>
    <d v="1992-07-01T00:00:00"/>
    <x v="864"/>
    <n v="24906141"/>
    <n v="132440069"/>
    <x v="3"/>
    <s v="['Comedy', 'Drama', 'Sport']"/>
    <s v="2 hr 8 min"/>
    <x v="0"/>
    <s v=" 8"/>
    <x v="15"/>
    <x v="2"/>
  </r>
  <r>
    <s v="Save the Last Dance (2001)"/>
    <s v="A white midwestern girl moves to Chicago, where her new boyfriend is a black teen from the South Side with a rough, semi-criminal past."/>
    <x v="2"/>
    <s v="NA"/>
    <x v="865"/>
    <n v="40649803"/>
    <n v="131706809"/>
    <x v="3"/>
    <s v="['Drama', 'Music', 'Romance']"/>
    <s v="1 hr 52 min"/>
    <x v="2"/>
    <s v="52"/>
    <x v="52"/>
    <x v="1"/>
  </r>
  <r>
    <s v="Halloween Kills (2021)"/>
    <s v="The saga of Michael Myers and Laurie Strode continues in the next thrilling chapter of the Halloween series."/>
    <x v="3"/>
    <d v="2021-10-13T00:00:00"/>
    <x v="866"/>
    <n v="39645000"/>
    <n v="131647155"/>
    <x v="3"/>
    <s v="['Horror', 'Thriller']"/>
    <s v="1 hr 45 min"/>
    <x v="2"/>
    <s v="45"/>
    <x v="57"/>
    <x v="3"/>
  </r>
  <r>
    <s v="School of Rock (2003)"/>
    <s v="After being kicked out of his rock band, Dewey Finn becomes a substitute teacher of an uptight elementary private school, only to try and turn his class into a rock band."/>
    <x v="2"/>
    <d v="2003-10-03T00:00:00"/>
    <x v="867"/>
    <n v="49834813"/>
    <n v="131095990"/>
    <x v="3"/>
    <s v="['Comedy', 'Music']"/>
    <s v="1 hr 49 min"/>
    <x v="2"/>
    <s v="49"/>
    <x v="84"/>
    <x v="0"/>
  </r>
  <r>
    <s v="Aliens (1986)"/>
    <s v="Fifty-seven years after surviving an apocalyptic attack aboard her space vessel by merciless space creatures, Officer Ripley awakens from hyper-sleep and tries to warn anyone who will listen about the predators."/>
    <x v="0"/>
    <s v="NA"/>
    <x v="868"/>
    <n v="45900000"/>
    <n v="131060248"/>
    <x v="3"/>
    <s v="['Action', 'Adventure', 'Sci-Fi', 'Thriller']"/>
    <s v="2 hr 17 min"/>
    <x v="0"/>
    <s v="17"/>
    <x v="9"/>
    <x v="1"/>
  </r>
  <r>
    <s v="Failure to Launch (2006)"/>
    <s v="A thirty-something is still living with his parents until they hire an interventionist to help him graduate out of the house. That's when the fun begins."/>
    <x v="2"/>
    <d v="2006-03-09T00:00:00"/>
    <x v="869"/>
    <n v="41508966"/>
    <n v="130224158"/>
    <x v="3"/>
    <s v="['Comedy', 'Romance']"/>
    <s v="1 hr 37 min"/>
    <x v="2"/>
    <s v="37"/>
    <x v="33"/>
    <x v="0"/>
  </r>
  <r>
    <s v="Cheaper by the Dozen 2 (2005)"/>
    <s v="The Bakers, while on vacation, find themselves competing with a rival family of eight children."/>
    <x v="0"/>
    <s v="NA"/>
    <x v="870"/>
    <n v="47583395"/>
    <n v="130154568"/>
    <x v="3"/>
    <s v="['Adventure', 'Comedy', 'Family']"/>
    <s v="1 hr 34 min"/>
    <x v="2"/>
    <s v="34"/>
    <x v="48"/>
    <x v="1"/>
  </r>
  <r>
    <s v="Mean Girls (2004)"/>
    <s v="Cady Heron is a hit with The Plastics, the A-list girl clique at her new school, until she makes the mistake of falling for Aaron Samuels, the ex-boyfriend of alpha Plastic Regina George."/>
    <x v="2"/>
    <d v="2004-04-30T00:00:00"/>
    <x v="871"/>
    <n v="44068222"/>
    <n v="130126277"/>
    <x v="3"/>
    <s v="['Comedy']"/>
    <s v="1 hr 37 min"/>
    <x v="2"/>
    <s v="37"/>
    <x v="33"/>
    <x v="0"/>
  </r>
  <r>
    <s v="Julie &amp; Julia (2009)"/>
    <s v="Julia Child's story of her start in the cooking profession is intertwined with blogger Julie Powell's 2002 challenge to cook all the recipes in Child's first book."/>
    <x v="4"/>
    <d v="2009-08-06T00:00:00"/>
    <x v="872"/>
    <n v="35415096"/>
    <n v="129540522"/>
    <x v="3"/>
    <s v="['Biography', 'Drama', 'Romance']"/>
    <s v="2 hr 3 min"/>
    <x v="0"/>
    <s v=" 3"/>
    <x v="22"/>
    <x v="0"/>
  </r>
  <r>
    <s v="The Fighter (2010)"/>
    <s v="Based on the story of Micky Ward, a fledgling boxer who tries to escape the shadow of his more famous but troubled older boxing brother and get his own shot at greatness."/>
    <x v="2"/>
    <d v="2009-11-20T00:00:00"/>
    <x v="873"/>
    <n v="35573860"/>
    <n v="129190869"/>
    <x v="3"/>
    <s v="['Action', 'Biography', 'Drama', 'Sport']"/>
    <s v="1 hr 56 min"/>
    <x v="2"/>
    <s v="56"/>
    <x v="71"/>
    <x v="3"/>
  </r>
  <r>
    <s v="Space Cowboys (2000)"/>
    <s v="When retired engineer Frank Corvin (Clint Eastwood) is called upon to rescue a failing satellite, he insists that his equally old teammates accompany him into space."/>
    <x v="5"/>
    <d v="2000-08-04T00:00:00"/>
    <x v="874"/>
    <n v="38419359"/>
    <n v="128884132"/>
    <x v="3"/>
    <s v="['Action', 'Adventure', 'Thriller']"/>
    <s v="2 hr 10 min"/>
    <x v="0"/>
    <s v="10"/>
    <x v="13"/>
    <x v="0"/>
  </r>
  <r>
    <s v="The Talented Mr. Ripley (1999)"/>
    <s v="In late 1950s New York, Tom Ripley, a young underachiever, is sent to Italy to retrieve Dickie Greenleaf, a rich and spoiled millionaire playboy. But when the errand fails, Ripley takes extreme measures."/>
    <x v="2"/>
    <d v="1999-12-25T00:00:00"/>
    <x v="875"/>
    <n v="47501244"/>
    <n v="128799509"/>
    <x v="3"/>
    <s v="['Crime', 'Drama', 'Thriller']"/>
    <s v="2 hr 19 min"/>
    <x v="0"/>
    <s v="19"/>
    <x v="47"/>
    <x v="3"/>
  </r>
  <r>
    <s v="Step Brothers (2008)"/>
    <s v="Two aimless middle-aged losers still living at home are forced against their will to become roommates when their parents marry."/>
    <x v="4"/>
    <d v="2008-07-25T00:00:00"/>
    <x v="876"/>
    <n v="27639418"/>
    <n v="128108211"/>
    <x v="3"/>
    <s v="['Comedy']"/>
    <s v="1 hr 38 min"/>
    <x v="2"/>
    <s v="38"/>
    <x v="37"/>
    <x v="3"/>
  </r>
  <r>
    <s v="This Is the End (2013)"/>
    <s v="Six Los Angeles celebrities are stuck in James Franco's house after a series of devastating events just destroyed the city. Inside, the group not only have to face the apocalypse, but themselves."/>
    <x v="4"/>
    <d v="2013-06-12T00:00:00"/>
    <x v="877"/>
    <n v="24571120"/>
    <n v="126041322"/>
    <x v="3"/>
    <s v="['Comedy']"/>
    <s v="1 hr 47 min"/>
    <x v="2"/>
    <s v="47"/>
    <x v="66"/>
    <x v="3"/>
  </r>
  <r>
    <s v="The Upside (2017)"/>
    <s v="A comedic look at the relationship between a wealthy man with quadriplegia and an unemployed man with a criminal record who's hired to help him."/>
    <x v="31"/>
    <d v="2019-01-10T00:00:00"/>
    <x v="878"/>
    <n v="17603663"/>
    <n v="125856180"/>
    <x v="3"/>
    <s v="['Comedy', 'Drama']"/>
    <s v="2 hr 6 min"/>
    <x v="0"/>
    <s v=" 6"/>
    <x v="72"/>
    <x v="0"/>
  </r>
  <r>
    <s v="Legally Blonde 2: Red, White &amp; Blonde (2003)"/>
    <s v="Elle Woods heads to Washington, D.C. to join the staff of a Representative in order to pass a bill to ban animal testing."/>
    <x v="10"/>
    <d v="2003-07-02T00:00:00"/>
    <x v="879"/>
    <n v="34728514"/>
    <n v="124914842"/>
    <x v="3"/>
    <s v="['Comedy']"/>
    <s v="1 hr 35 min"/>
    <x v="2"/>
    <s v="35"/>
    <x v="51"/>
    <x v="0"/>
  </r>
  <r>
    <s v="Ride Along 2 (2016)"/>
    <s v="As his wedding day approaches, Ben heads to Miami with his soon-to-be brother-in-law James to bring down a drug dealer who's supplying the dealers of Atlanta with product."/>
    <x v="3"/>
    <d v="2015-01-15T00:00:00"/>
    <x v="880"/>
    <n v="33386608"/>
    <n v="124608438"/>
    <x v="3"/>
    <s v="['Action', 'Comedy', 'Crime']"/>
    <s v="1 hr 42 min"/>
    <x v="2"/>
    <s v="42"/>
    <x v="16"/>
    <x v="0"/>
  </r>
  <r>
    <s v="Eight Below (2006)"/>
    <s v="Brutal cold forces two Antarctic explorers to leave their team of sled dogs behind as they fend for their survival."/>
    <x v="1"/>
    <d v="2006-02-17T00:00:00"/>
    <x v="881"/>
    <n v="38843429"/>
    <n v="120455994"/>
    <x v="3"/>
    <s v="['Adventure', 'Drama', 'Family']"/>
    <s v="2 hr"/>
    <x v="0"/>
    <n v="0"/>
    <x v="68"/>
    <x v="2"/>
  </r>
  <r>
    <s v="Spy Kids 2: Island of Lost Dreams (2002)"/>
    <s v="The Cortez siblings set out for a mysterious island, where they encounter a genetic scientist and a set of rival spy kids."/>
    <x v="26"/>
    <d v="2002-08-07T00:00:00"/>
    <x v="882"/>
    <n v="33876929"/>
    <n v="119723358"/>
    <x v="3"/>
    <s v="['Action', 'Adventure', 'Comedy', 'Family', 'Sci-Fi']"/>
    <s v="1 hr 40 min"/>
    <x v="2"/>
    <s v="40"/>
    <x v="27"/>
    <x v="2"/>
  </r>
  <r>
    <s v="Michael (1996)"/>
    <s v="Two tabloid reporters checking out a report of the Archangel Michael living with an old woman find that it's true. But that's not the only surprise."/>
    <x v="6"/>
    <s v="NA"/>
    <x v="883"/>
    <n v="24400000"/>
    <n v="119718203"/>
    <x v="3"/>
    <s v="['Comedy', 'Drama', 'Fantasy']"/>
    <s v="1 hr 45 min"/>
    <x v="2"/>
    <s v="45"/>
    <x v="57"/>
    <x v="1"/>
  </r>
  <r>
    <s v="Saving Mr. Banks (2013)"/>
    <s v="Author P.L. Travers reflects on her childhood after reluctantly meeting with Walt Disney, who seeks to adapt her Mary Poppins books for the big screen."/>
    <x v="1"/>
    <d v="2013-11-29T00:00:00"/>
    <x v="884"/>
    <n v="34566404"/>
    <n v="117867984"/>
    <x v="3"/>
    <s v="['Biography', 'Comedy', 'Drama']"/>
    <s v="2 hr 5 min"/>
    <x v="0"/>
    <s v=" 5"/>
    <x v="74"/>
    <x v="0"/>
  </r>
  <r>
    <s v="The Notebook (2004)"/>
    <s v="A poor yet passionate young man falls in love with a rich young woman, giving her a sense of freedom, but they are soon separated because of their social differences."/>
    <x v="6"/>
    <d v="2004-06-25T00:00:00"/>
    <x v="885"/>
    <n v="36813370"/>
    <n v="117815157"/>
    <x v="3"/>
    <s v="['Drama', 'Romance']"/>
    <s v="2 hr 3 min"/>
    <x v="0"/>
    <s v=" 3"/>
    <x v="22"/>
    <x v="0"/>
  </r>
  <r>
    <s v="The Client (1994)"/>
    <s v="A young boy who witnessed the suicide of a mafia lawyer hires an attorney to protect him when the District Attorney tries to use him to take down a mob family."/>
    <x v="5"/>
    <s v="NA"/>
    <x v="886"/>
    <n v="25500000"/>
    <n v="117615211"/>
    <x v="3"/>
    <s v="['Crime', 'Drama', 'Mystery', 'Thriller']"/>
    <s v="1 hr 59 min"/>
    <x v="2"/>
    <s v="59"/>
    <x v="39"/>
    <x v="1"/>
  </r>
  <r>
    <s v="Freddy vs. Jason (2003)"/>
    <s v="Freddy Krueger and Jason Voorhees return to terrorize the teenagers of Elm Street. Only this time, they're out to get each other, too."/>
    <x v="6"/>
    <d v="2003-08-14T00:00:00"/>
    <x v="887"/>
    <n v="34009973"/>
    <n v="116632628"/>
    <x v="3"/>
    <s v="['Action', 'Horror']"/>
    <s v="1 hr 37 min"/>
    <x v="2"/>
    <s v="37"/>
    <x v="33"/>
    <x v="3"/>
  </r>
  <r>
    <s v="Snow Dogs (2002)"/>
    <s v="When a Miami dentist inherits a team of sled dogs, he's got to learn the trade or lose his pack to a crusty mountain man."/>
    <x v="1"/>
    <d v="2002-01-18T00:00:00"/>
    <x v="888"/>
    <n v="33862530"/>
    <n v="115035090"/>
    <x v="3"/>
    <s v="['Adventure', 'Comedy', 'Family', 'Sport']"/>
    <s v="1 hr 39 min"/>
    <x v="2"/>
    <s v="39"/>
    <x v="93"/>
    <x v="2"/>
  </r>
  <r>
    <s v="Get Hard (2015)"/>
    <s v="When millionaire James King is jailed for fraud and bound for San Quentin, he turns to Darnell Lewis to prep him to go behind bars."/>
    <x v="5"/>
    <d v="2015-03-26T00:00:00"/>
    <x v="889"/>
    <n v="21300000"/>
    <n v="111711453"/>
    <x v="3"/>
    <s v="['Comedy', 'Crime']"/>
    <s v="1 hr 40 min"/>
    <x v="2"/>
    <s v="40"/>
    <x v="27"/>
    <x v="3"/>
  </r>
  <r>
    <s v="Good Boys (2019)"/>
    <s v="Three 6th grade boys ditch school and embark on an epic journey while carrying accidentally stolen drugs, being hunted by teenage girls, and trying to make their way home in time for a long-awaited party."/>
    <x v="3"/>
    <d v="2019-08-14T00:00:00"/>
    <x v="890"/>
    <n v="27896926"/>
    <n v="111037232"/>
    <x v="3"/>
    <s v="['Adventure', 'Comedy']"/>
    <s v="1 hr 30 min"/>
    <x v="2"/>
    <s v="30"/>
    <x v="67"/>
    <x v="3"/>
  </r>
  <r>
    <s v="The Santa Clause 3: The Escape Clause (2006)"/>
    <s v="Santa, a.k.a. Scott Calvin, is faced with double-duty: how to keep his new family happy and how to stop Jack Frost from taking over Christmas."/>
    <x v="1"/>
    <s v="NA"/>
    <x v="891"/>
    <n v="26268000"/>
    <n v="110768122"/>
    <x v="3"/>
    <s v="['Adventure', 'Comedy', 'Family', 'Fantasy']"/>
    <s v="1 hr 37 min"/>
    <x v="2"/>
    <s v="37"/>
    <x v="33"/>
    <x v="1"/>
  </r>
  <r>
    <s v="Star Trek IV: The Voyage Home (1986)"/>
    <s v="To save Earth from an alien probe, Admiral James T. Kirk and his fugitive crew go back in time to San Francisco in 1986 to retrieve the only beings who can communicate with it: humpback whales."/>
    <x v="2"/>
    <s v="NA"/>
    <x v="892"/>
    <n v="109713132"/>
    <n v="109713132"/>
    <x v="3"/>
    <s v="['Action', 'Adventure', 'Comedy', 'Sci-Fi']"/>
    <s v="1 hr 59 min"/>
    <x v="2"/>
    <s v="59"/>
    <x v="39"/>
    <x v="1"/>
  </r>
  <r>
    <s v="Terms of Endearment (1983)"/>
    <s v="Follows hard-to-please Aurora looking for love, and her daughter's family problems."/>
    <x v="2"/>
    <d v="1983-11-23T00:00:00"/>
    <x v="893"/>
    <n v="260"/>
    <n v="108423749"/>
    <x v="3"/>
    <s v="['Comedy', 'Drama']"/>
    <s v="2 hr 12 min"/>
    <x v="0"/>
    <s v="12"/>
    <x v="56"/>
    <x v="1"/>
  </r>
  <r>
    <s v="Superman II (1980)"/>
    <s v="Superman agrees to sacrifice his powers to start a relationship with Lois Lane, unaware that three Kryptonian criminals he inadvertently released are conquering Earth."/>
    <x v="5"/>
    <d v="1981-06-19T00:00:00"/>
    <x v="894"/>
    <n v="108185706"/>
    <n v="108185706"/>
    <x v="3"/>
    <s v="['Action', 'Adventure', 'Sci-Fi']"/>
    <s v="2 hr 7 min"/>
    <x v="0"/>
    <s v=" 7"/>
    <x v="32"/>
    <x v="2"/>
  </r>
  <r>
    <s v="The Texas Chainsaw Massacre (2003)"/>
    <s v="After picking up a traumatized young hitchhiker, five friends find themselves stalked and hunted by a deformed chainsaw-wielding loon and his family of equally psychopathic killers."/>
    <x v="6"/>
    <d v="2003-10-17T00:00:00"/>
    <x v="895"/>
    <n v="26792250"/>
    <n v="107363905"/>
    <x v="3"/>
    <s v="['Crime', 'Horror']"/>
    <s v="1 hr 38 min"/>
    <x v="2"/>
    <s v="38"/>
    <x v="37"/>
    <x v="3"/>
  </r>
  <r>
    <s v="Alien (1979)"/>
    <s v="After a space merchant vessel receives an unknown transmission as a distress call, one of the crew is attacked by a mysterious life form and they soon realize that its life cycle has merely begun."/>
    <x v="0"/>
    <d v="1979-05-25T00:00:00"/>
    <x v="896"/>
    <n v="24385063"/>
    <n v="106285522"/>
    <x v="3"/>
    <s v="['Horror', 'Sci-Fi']"/>
    <s v="1 hr 57 min"/>
    <x v="2"/>
    <s v="57"/>
    <x v="63"/>
    <x v="3"/>
  </r>
  <r>
    <s v="Mr. Holland's Opus (1995)"/>
    <s v="A frustrated composer finds fulfillment as a high school music teacher."/>
    <x v="1"/>
    <s v="NA"/>
    <x v="897"/>
    <n v="23700000"/>
    <n v="106269971"/>
    <x v="3"/>
    <s v="['Drama', 'Music']"/>
    <s v="2 hr 23 min"/>
    <x v="0"/>
    <s v="23"/>
    <x v="8"/>
    <x v="1"/>
  </r>
  <r>
    <s v="Sisters (2015)"/>
    <s v="Two sisters decide to throw one last house party before their parents sell their family home."/>
    <x v="3"/>
    <d v="2015-12-18T00:00:00"/>
    <x v="898"/>
    <n v="17966408"/>
    <n v="105011053"/>
    <x v="3"/>
    <s v="['Comedy']"/>
    <s v="1 hr 58 min"/>
    <x v="2"/>
    <s v="58"/>
    <x v="6"/>
    <x v="3"/>
  </r>
  <r>
    <s v="The Campaign (2012)"/>
    <s v="An incumbent Representative embroiled in personal scandal faces a no-holds-barred challenge from a naive newcomer funded by two unscrupulous billionaire lobbyist brothers."/>
    <x v="5"/>
    <s v="NA"/>
    <x v="899"/>
    <n v="18000000"/>
    <n v="104907746"/>
    <x v="3"/>
    <s v="['Comedy']"/>
    <s v="1 hr 25 min"/>
    <x v="2"/>
    <s v="25"/>
    <x v="79"/>
    <x v="1"/>
  </r>
  <r>
    <s v="Jimmy Neutron: Boy Genius (2001)"/>
    <s v="An eight-year-old boy genius and his friends must rescue their parents after the adults are abducted by aliens."/>
    <x v="2"/>
    <d v="2001-12-21T00:00:00"/>
    <x v="900"/>
    <n v="22056304"/>
    <n v="102992536"/>
    <x v="3"/>
    <s v="['Action', 'Adventure', 'Animation', 'Comedy', 'Family', 'Sci-Fi']"/>
    <s v="1 hr 22 min"/>
    <x v="2"/>
    <s v="22"/>
    <x v="89"/>
    <x v="1"/>
  </r>
  <r>
    <s v="Heaven Is for Real (2014)"/>
    <s v="A small-town father must find the courage and conviction to share his son's extraordinary, life-changing experience with the world."/>
    <x v="13"/>
    <d v="2014-04-16T00:00:00"/>
    <x v="901"/>
    <n v="10539459"/>
    <n v="101982712"/>
    <x v="3"/>
    <s v="['Biography', 'Drama', 'Family']"/>
    <s v="1 hr 39 min"/>
    <x v="2"/>
    <s v="39"/>
    <x v="93"/>
    <x v="2"/>
  </r>
  <r>
    <s v="Pineapple Express (2008)"/>
    <s v="A process server and his marijuana dealer wind up on the run from hitmen and a corrupt police officer after he witnesses his dealer's boss murder a competitor while trying to serve papers on him."/>
    <x v="4"/>
    <d v="2008-08-06T00:00:00"/>
    <x v="902"/>
    <n v="14283463"/>
    <n v="101624843"/>
    <x v="3"/>
    <s v="['Action', 'Comedy', 'Crime']"/>
    <s v="1 hr 51 min"/>
    <x v="2"/>
    <s v="51"/>
    <x v="70"/>
    <x v="3"/>
  </r>
  <r>
    <s v="Tammy (2014)"/>
    <s v="After getting fired and finding out her husband is cheating, Tammy hits the road with her profane, alcoholic grandmother."/>
    <x v="5"/>
    <d v="2014-07-02T00:00:00"/>
    <x v="903"/>
    <n v="15850000"/>
    <n v="100375432"/>
    <x v="3"/>
    <s v="['Comedy', 'Romance']"/>
    <s v="1 hr 37 min"/>
    <x v="2"/>
    <s v="37"/>
    <x v="33"/>
    <x v="3"/>
  </r>
  <r>
    <s v="Are We There Yet? (2005)"/>
    <s v="To impress a foxy divorcee, ladies' man Nick offers to take her kids on an extended road trip, unaware of the torture he's in for."/>
    <x v="22"/>
    <d v="2005-01-21T00:00:00"/>
    <x v="904"/>
    <n v="15244265"/>
    <n v="97918663"/>
    <x v="3"/>
    <s v="['Adventure', 'Comedy', 'Family', 'Fantasy', 'Romance']"/>
    <s v="1 hr 35 min"/>
    <x v="2"/>
    <s v="35"/>
    <x v="51"/>
    <x v="2"/>
  </r>
  <r>
    <s v="42 (2013)"/>
    <s v="In 1947, Jackie Robinson becomes the first African-American to play in Major League Baseball in the modern era when he was signed by the Brooklyn Dodgers and faces considerable racism in the process."/>
    <x v="5"/>
    <d v="2013-04-12T00:00:00"/>
    <x v="905"/>
    <n v="2450488"/>
    <n v="97470701"/>
    <x v="3"/>
    <s v="['Biography', 'Drama', 'Sport']"/>
    <s v="2 hr 8 min"/>
    <x v="0"/>
    <s v=" 8"/>
    <x v="15"/>
    <x v="0"/>
  </r>
  <r>
    <s v="Think Like a Man (2012)"/>
    <s v="Four friends conspire to turn the tables on their women when they discover the ladies have been using Steve Harvey's relationship advice against them."/>
    <x v="30"/>
    <d v="2012-04-20T00:00:00"/>
    <x v="906"/>
    <n v="4523302"/>
    <n v="96070507"/>
    <x v="3"/>
    <s v="['Comedy', 'Romance']"/>
    <s v="2 hr 3 min"/>
    <x v="0"/>
    <s v=" 3"/>
    <x v="22"/>
    <x v="0"/>
  </r>
  <r>
    <s v="Lady and the Tramp (1955)"/>
    <s v="The romantic tale of a sheltered uptown Cocker Spaniel dog and a streetwise downtown Mutt."/>
    <x v="1"/>
    <s v="NA"/>
    <x v="907"/>
    <n v="331068"/>
    <n v="93933394"/>
    <x v="3"/>
    <s v="['Adventure', 'Animation', 'Comedy', 'Family', 'Musical', 'Romance']"/>
    <s v="1 hr 16 min"/>
    <x v="2"/>
    <s v="16"/>
    <x v="99"/>
    <x v="1"/>
  </r>
  <r>
    <s v="Apocalypse Now (1979)"/>
    <s v="A U.S. Army officer serving in Vietnam is tasked with assassinating a renegade Special Forces Colonel who sees himself as a god."/>
    <x v="10"/>
    <s v="NA"/>
    <x v="908"/>
    <n v="8686553"/>
    <n v="92158064"/>
    <x v="3"/>
    <s v="['Drama', 'Mystery', 'War']"/>
    <s v="2 hr 27 min"/>
    <x v="0"/>
    <s v="27"/>
    <x v="20"/>
    <x v="1"/>
  </r>
  <r>
    <s v="Anchorman: The Legend of Ron Burgundy (2004)"/>
    <s v="Ron Burgundy is San Diego's top-rated newsman in the male-dominated broadcasting of the 1970s, but that's all about to change for Ron and his cronies when an ambitious woman is hired as a new anchor."/>
    <x v="8"/>
    <d v="2004-07-09T00:00:00"/>
    <x v="909"/>
    <n v="5421064"/>
    <n v="90709367"/>
    <x v="3"/>
    <s v="['Comedy']"/>
    <s v="1 hr 34 min"/>
    <x v="2"/>
    <s v="34"/>
    <x v="48"/>
    <x v="0"/>
  </r>
  <r>
    <s v="Madea Goes to Jail (2009)"/>
    <s v="Mischievous grandma Madea lands in jail, where she meets a variety of mixed-up characters."/>
    <x v="9"/>
    <s v="NA"/>
    <x v="910"/>
    <n v="90508336"/>
    <n v="90508336"/>
    <x v="3"/>
    <s v="['Comedy', 'Crime', 'Drama']"/>
    <s v="1 hr 43 min"/>
    <x v="2"/>
    <s v="43"/>
    <x v="10"/>
    <x v="1"/>
  </r>
  <r>
    <s v="The Hand that Rocks the Cradle (1992)"/>
    <s v="After her humiliated husband kills himself, an embittered pregnant widow loses her child, and embarks on a mission of vengeance against a woman and her family."/>
    <x v="1"/>
    <s v="NA"/>
    <x v="911"/>
    <n v="88036683"/>
    <n v="88036683"/>
    <x v="3"/>
    <s v="['Drama', 'Thriller']"/>
    <s v="1 hr 50 min"/>
    <x v="2"/>
    <s v="50"/>
    <x v="82"/>
    <x v="1"/>
  </r>
  <r>
    <s v="Peter Pan (1953)"/>
    <s v="Wendy and her brothers are whisked away to the magical world of Neverland with the hero of their stories, Peter Pan."/>
    <x v="1"/>
    <s v="NA"/>
    <x v="912"/>
    <n v="87404651"/>
    <n v="87404651"/>
    <x v="3"/>
    <s v="['Adventure', 'Animation', 'Family', 'Fantasy', 'Musical']"/>
    <s v="1 hr 17 min"/>
    <x v="2"/>
    <s v="17"/>
    <x v="100"/>
    <x v="1"/>
  </r>
  <r>
    <s v="The Naked Gun 2Â½: The Smell of Fear (1991)"/>
    <s v="Lieutenant Frank Drebin discovers that his ex-girlfriend's new beau is involved in a plot to kidnap a scientist who advocates solar energy."/>
    <x v="2"/>
    <d v="1991-06-28T00:00:00"/>
    <x v="913"/>
    <n v="86930411"/>
    <n v="86930411"/>
    <x v="3"/>
    <s v="['Comedy', 'Crime']"/>
    <s v="1 hr 25 min"/>
    <x v="2"/>
    <s v="25"/>
    <x v="79"/>
    <x v="1"/>
  </r>
  <r>
    <s v="I Can Only Imagine (2018)"/>
    <s v="The inspiring and unknown true story behind MercyMe's beloved, chart topping song that brings ultimate hope to so many is a gripping reminder of the power of true forgiveness."/>
    <x v="33"/>
    <d v="2018-03-15T00:00:00"/>
    <x v="914"/>
    <n v="2604529"/>
    <n v="86086881"/>
    <x v="3"/>
    <s v="['Biography', 'Drama', 'Family', 'Music']"/>
    <s v="1 hr 50 min"/>
    <x v="2"/>
    <s v="50"/>
    <x v="82"/>
    <x v="2"/>
  </r>
  <r>
    <s v="Stripes (1981)"/>
    <s v="Two friends who are dissatisfied with their jobs decide to join the army for a bit of fun."/>
    <x v="21"/>
    <s v="NA"/>
    <x v="915"/>
    <n v="85297000"/>
    <n v="85297000"/>
    <x v="3"/>
    <s v="['Comedy', 'War']"/>
    <s v="1 hr 46 min"/>
    <x v="2"/>
    <s v="46"/>
    <x v="38"/>
    <x v="1"/>
  </r>
  <r>
    <s v="Star Trek: The Motion Picture (1979)"/>
    <s v="When an alien spacecraft of enormous power is spotted approaching Earth, Admiral James T. Kirk resumes command of the overhauled USS Enterprise in order to intercept it."/>
    <x v="2"/>
    <d v="1979-12-07T00:00:00"/>
    <x v="916"/>
    <n v="82604699"/>
    <n v="82604699"/>
    <x v="3"/>
    <s v="['Adventure', 'Mystery', 'Sci-Fi']"/>
    <s v="2 hr 12 min"/>
    <x v="0"/>
    <s v="12"/>
    <x v="56"/>
    <x v="4"/>
  </r>
  <r>
    <s v="MASH (1970)"/>
    <s v="The staff of a Korean War field hospital use humor and high jinks to keep their sanity in the face of the horror of war."/>
    <x v="0"/>
    <s v="NA"/>
    <x v="917"/>
    <n v="81600000"/>
    <n v="81600000"/>
    <x v="3"/>
    <s v="['Comedy', 'Drama', 'War']"/>
    <s v="1 hr 56 min"/>
    <x v="2"/>
    <s v="56"/>
    <x v="71"/>
    <x v="1"/>
  </r>
</pivotCacheRecords>
</file>

<file path=xl/pivotCache/pivotCacheRecords2.xml><?xml version="1.0" encoding="utf-8"?>
<pivotCacheRecords xmlns="http://schemas.openxmlformats.org/spreadsheetml/2006/main" xmlns:r="http://schemas.openxmlformats.org/officeDocument/2006/relationships" count="919">
  <r>
    <s v="Avatar (2009)"/>
    <s v="A paraplegic Marine dispatched to the moon Pandora on a unique mission becomes torn between following his orders and protecting the world he feels is his home."/>
    <s v="A paraplegic Marine dispatched to the moon Pandora"/>
    <s v="Twentieth Century Fox"/>
    <d v="2009-12-16T00:00:00"/>
    <n v="760507625"/>
    <n v="2086738578"/>
    <x v="0"/>
    <s v="Top"/>
    <x v="0"/>
    <x v="0"/>
    <s v="2 hr 42 min"/>
    <s v="2"/>
    <s v="42"/>
    <d v="1899-12-30T02:42:00"/>
    <x v="0"/>
    <s v="Parental Guidance Under 13"/>
    <s v="Action"/>
    <s v="Adventure"/>
    <s v="Drama"/>
    <s v="Sci-Fi"/>
    <m/>
    <m/>
  </r>
  <r>
    <s v="Avengers: Endgame (2019)"/>
    <s v="After the devastating events of Avengers: Infinity War, the universe is in ruins. With the help of remaining allies, the Avengers assemble once more in order to reverse Thanos' actions and restore balance to the universe."/>
    <s v="After the devastating events of Avengers: Infinity"/>
    <s v="Walt Disney Studios Motion Pictures"/>
    <d v="2019-04-24T00:00:00"/>
    <n v="858373000"/>
    <n v="1939128328"/>
    <x v="1"/>
    <s v="Top"/>
    <x v="0"/>
    <x v="1"/>
    <s v="3 hr 1 min"/>
    <s v="3"/>
    <s v=" 1"/>
    <d v="1899-12-30T03:01:00"/>
    <x v="0"/>
    <s v="Parental Guidance Under 13"/>
    <s v="Action"/>
    <s v="Adventure"/>
    <s v="Fantasy"/>
    <s v="Sci-Fi"/>
    <m/>
    <m/>
  </r>
  <r>
    <s v="Titanic (1997)"/>
    <s v="A seventeen-year-old aristocrat falls in love with a kind but poor artist aboard the luxurious, ill-fated R.M.S. Titanic."/>
    <s v="A seventeen-year-old aristocrat falls in love with"/>
    <s v="Paramount Pictures"/>
    <d v="1997-12-19T00:00:00"/>
    <n v="659363944"/>
    <n v="1542283320"/>
    <x v="2"/>
    <s v="Top"/>
    <x v="0"/>
    <x v="2"/>
    <s v="3 hr 14 min"/>
    <s v="3"/>
    <s v="14"/>
    <d v="1899-12-30T03:14:00"/>
    <x v="0"/>
    <s v="Parental Guidance Under 13"/>
    <s v="Action"/>
    <s v="Adventure"/>
    <s v="Drama"/>
    <s v="Sci-Fi"/>
    <m/>
    <m/>
  </r>
  <r>
    <s v="Star Wars: Episode VII - The Force Awakens (2015)"/>
    <s v="As a new threat to the galaxy rises, Rey, a desert scavenger, and Finn, an ex-stormtrooper, must join Han Solo and Chewbacca to search for the one hope of restoring peace."/>
    <s v="As a new threat to the galaxy rises, Rey, a desert"/>
    <s v="Walt Disney Studios Motion Pictures"/>
    <d v="2015-12-16T00:00:00"/>
    <n v="936662225"/>
    <n v="1132859475"/>
    <x v="3"/>
    <s v="Top"/>
    <x v="0"/>
    <x v="3"/>
    <s v="2 hr 18 min"/>
    <s v="2"/>
    <s v="18"/>
    <d v="1899-12-30T02:18:00"/>
    <x v="0"/>
    <s v="Parental Guidance Under 13"/>
    <s v="Drama"/>
    <s v="Romance"/>
    <m/>
    <m/>
    <m/>
    <m/>
  </r>
  <r>
    <s v="Avengers: Infinity War (2018)"/>
    <s v="The Avengers and their allies must be willing to sacrifice all in an attempt to defeat the powerful Thanos before his blitz of devastation and ruin puts an end to the universe."/>
    <s v="The Avengers and their allies must be willing to s"/>
    <s v="Walt Disney Studios Motion Pictures"/>
    <s v="NA"/>
    <n v="678815482"/>
    <n v="1369544272"/>
    <x v="4"/>
    <s v="Top"/>
    <x v="0"/>
    <x v="3"/>
    <s v="2 hr 29 min"/>
    <s v="2"/>
    <s v="29"/>
    <d v="1899-12-30T02:29:00"/>
    <x v="1"/>
    <s v="Unknown"/>
    <s v="Action"/>
    <s v="Adventure"/>
    <s v="Sci-Fi"/>
    <m/>
    <m/>
    <m/>
  </r>
  <r>
    <s v="Jurassic World (2015)"/>
    <s v="A new theme park, built on the original site of Jurassic Park, creates a genetically modified hybrid dinosaur, the Indominus Rex, which escapes containment and goes on a killing spree."/>
    <s v="A new theme park, built on the original site of Ju"/>
    <s v="Universal Pictures"/>
    <d v="2015-06-10T00:00:00"/>
    <n v="652385625"/>
    <n v="1018130819"/>
    <x v="5"/>
    <s v="Top"/>
    <x v="1"/>
    <x v="3"/>
    <s v="2 hr 4 min"/>
    <s v="2"/>
    <s v=" 4"/>
    <d v="1899-12-30T02:04:00"/>
    <x v="0"/>
    <s v="Parental Guidance Under 13"/>
    <s v="Action"/>
    <s v="Adventure"/>
    <s v="Sci-Fi"/>
    <m/>
    <m/>
    <m/>
  </r>
  <r>
    <s v="The Lion King (2019)"/>
    <s v="After the murder of his father, a young lion prince flees his kingdom only to learn the true meaning of responsibility and bravery."/>
    <s v="After the murder of his father, a young lion princ"/>
    <s v="Walt Disney Studios Motion Pictures"/>
    <d v="2019-07-11T00:00:00"/>
    <n v="543638043"/>
    <n v="1119261396"/>
    <x v="6"/>
    <s v="Top"/>
    <x v="1"/>
    <x v="4"/>
    <s v="1 hr 58 min"/>
    <s v="1"/>
    <s v="58"/>
    <d v="1899-12-30T01:58:00"/>
    <x v="2"/>
    <s v="Parental Guidance"/>
    <s v="Action"/>
    <s v="Adventure"/>
    <s v="Sci-Fi"/>
    <m/>
    <m/>
    <m/>
  </r>
  <r>
    <s v="Spider-Man: No Way Home (2021)"/>
    <s v="With Spider-Man's identity now revealed, Peter asks Doctor Strange for help. When a spell goes wrong, dangerous foes from other worlds start to appear, forcing Peter to discover what it truly means to be Spider-Man."/>
    <s v="With Spider-Man's identity now revealed, Peter ask"/>
    <s v="Sony Pictures Entertainment (SPE)"/>
    <s v="NA"/>
    <n v="675813257"/>
    <n v="868642706"/>
    <x v="7"/>
    <s v="Top"/>
    <x v="1"/>
    <x v="0"/>
    <s v="2 hr 28 min"/>
    <s v="2"/>
    <s v="28"/>
    <d v="1899-12-30T02:28:00"/>
    <x v="1"/>
    <s v="Unknown"/>
    <s v="Adventure"/>
    <s v="Animation"/>
    <s v="Drama"/>
    <s v="Family"/>
    <s v="Musical"/>
    <m/>
  </r>
  <r>
    <s v="The Avengers (2012)"/>
    <s v="Earth's mightiest heroes must come together and learn to fight as a team if they are going to stop the mischievous Loki and his alien army from enslaving humanity."/>
    <s v="Earth's mightiest heroes must come together and le"/>
    <s v="Walt Disney Studios Motion Pictures"/>
    <d v="2012-04-25T00:00:00"/>
    <n v="623357910"/>
    <n v="895457605"/>
    <x v="8"/>
    <s v="Top"/>
    <x v="1"/>
    <x v="3"/>
    <s v="2 hr 23 min"/>
    <s v="2"/>
    <s v="23"/>
    <d v="1899-12-30T02:23:00"/>
    <x v="0"/>
    <s v="Parental Guidance Under 13"/>
    <s v="Action"/>
    <s v="Adventure"/>
    <s v="Fantasy"/>
    <s v="Sci-Fi"/>
    <m/>
    <m/>
  </r>
  <r>
    <s v="Furious 7 (2015)"/>
    <s v="Deckard Shaw seeks revenge against Dominic Toretto and his family for his comatose brother."/>
    <s v="Deckard Shaw seeks revenge against Dominic Toretto"/>
    <s v="Universal Pictures"/>
    <d v="2015-04-01T00:00:00"/>
    <n v="353007020"/>
    <n v="1162334379"/>
    <x v="9"/>
    <s v="Top"/>
    <x v="1"/>
    <x v="5"/>
    <s v="2 hr 17 min"/>
    <s v="2"/>
    <s v="17"/>
    <d v="1899-12-30T02:17:00"/>
    <x v="0"/>
    <s v="Parental Guidance Under 13"/>
    <s v="Action"/>
    <s v="Adventure"/>
    <s v="Sci-Fi"/>
    <m/>
    <m/>
    <m/>
  </r>
  <r>
    <s v="Frozen II (2019)"/>
    <s v="Anna, Elsa, Kristoff, Olaf and Sven leave Arendelle to travel to an ancient, autumn-bound forest of an enchanted land. They set out to find the origin of Elsa's powers in order to save their kingdom."/>
    <s v="Anna, Elsa, Kristoff, Olaf and Sven leave Arendell"/>
    <s v="Walt Disney Studios Motion Pictures"/>
    <d v="2019-11-20T00:00:00"/>
    <n v="477373578"/>
    <n v="972653355"/>
    <x v="10"/>
    <s v="Top"/>
    <x v="1"/>
    <x v="6"/>
    <s v="1 hr 43 min"/>
    <s v="1"/>
    <s v="43"/>
    <d v="1899-12-30T01:43:00"/>
    <x v="2"/>
    <s v="Parental Guidance"/>
    <s v="Action"/>
    <s v="Thriller"/>
    <m/>
    <m/>
    <m/>
    <m/>
  </r>
  <r>
    <s v="Avengers: Age of Ultron (2015)"/>
    <s v="When Tony Stark and Bruce Banner try to jump-start a dormant peacekeeping program called Ultron, things go horribly wrong and it's up to Earth's mightiest heroes to stop the villainous Ultron from enacting his terrible plan."/>
    <s v="When Tony Stark and Bruce Banner try to jump-start"/>
    <s v="Walt Disney Studios Motion Pictures"/>
    <d v="2015-04-22T00:00:00"/>
    <n v="459005868"/>
    <n v="943803672"/>
    <x v="11"/>
    <s v="Top"/>
    <x v="1"/>
    <x v="3"/>
    <s v="2 hr 21 min"/>
    <s v="2"/>
    <s v="21"/>
    <d v="1899-12-30T02:21:00"/>
    <x v="0"/>
    <s v="Parental Guidance Under 13"/>
    <s v="Adventure"/>
    <s v="Animation"/>
    <s v="Comedy"/>
    <s v="Family"/>
    <s v="Fantasy"/>
    <s v="Musical"/>
  </r>
  <r>
    <s v="Black Panther (2018)"/>
    <s v="T'Challa, heir to the hidden but advanced kingdom of Wakanda, must step forward to lead his people into a new future and must confront a challenger from his country's past."/>
    <s v="T'Challa, heir to the hidden but advanced kingdom "/>
    <s v="Walt Disney Studios Motion Pictures"/>
    <s v="NA"/>
    <n v="700426566"/>
    <n v="647171407"/>
    <x v="12"/>
    <s v="Top"/>
    <x v="1"/>
    <x v="3"/>
    <s v="2 hr 14 min"/>
    <s v="2"/>
    <s v="14"/>
    <d v="1899-12-30T02:14:00"/>
    <x v="1"/>
    <s v="Unknown"/>
    <s v="Action"/>
    <s v="Adventure"/>
    <s v="Sci-Fi"/>
    <m/>
    <m/>
    <m/>
  </r>
  <r>
    <s v="Harry Potter and the Deathly Hallows: Part 2 (2011)"/>
    <s v="Harry, Ron, and Hermione search for Voldemort's remaining Horcruxes in their effort to destroy the Dark Lord as the final battle rages on at Hogwarts."/>
    <s v="Harry, Ron, and Hermione search for Voldemort's re"/>
    <s v="Warner Bros."/>
    <s v="NA"/>
    <n v="381409310"/>
    <n v="960912354"/>
    <x v="13"/>
    <s v="Top"/>
    <x v="1"/>
    <x v="7"/>
    <s v="2 hr 10 min"/>
    <s v="2"/>
    <s v="10"/>
    <d v="1899-12-30T02:10:00"/>
    <x v="1"/>
    <s v="Unknown"/>
    <s v="Action"/>
    <s v="Adventure"/>
    <s v="Sci-Fi"/>
    <m/>
    <m/>
    <m/>
  </r>
  <r>
    <s v="Star Wars: Episode VIII - The Last Jedi (2017)"/>
    <s v="The Star Wars saga continues as new heroes and galactic legends go on an epic adventure, unlocking mysteries of the Force and shocking revelations of the past."/>
    <s v="The Star Wars saga continues as new heroes and gal"/>
    <s v="Walt Disney Studios Motion Pictures"/>
    <d v="2017-12-13T00:00:00"/>
    <n v="620181382"/>
    <n v="712517448"/>
    <x v="14"/>
    <s v="Top"/>
    <x v="1"/>
    <x v="0"/>
    <s v="2 hr 32 min"/>
    <s v="2"/>
    <s v="32"/>
    <d v="1899-12-30T02:32:00"/>
    <x v="0"/>
    <s v="Parental Guidance Under 13"/>
    <s v="Adventure"/>
    <s v="Fantasy"/>
    <s v="Mystery"/>
    <m/>
    <m/>
    <m/>
  </r>
  <r>
    <s v="Jurassic World: Fallen Kingdom (2018)"/>
    <s v="When the island's dormant volcano begins roaring to life, Owen and Claire mount a campaign to rescue the remaining dinosaurs from this extinction-level event."/>
    <s v="When the island's dormant volcano begins roaring t"/>
    <s v="Universal Pictures"/>
    <d v="2018-06-06T00:00:00"/>
    <n v="417719760"/>
    <n v="892746536"/>
    <x v="15"/>
    <s v="Top"/>
    <x v="1"/>
    <x v="3"/>
    <s v="2 hr 8 min"/>
    <s v="2"/>
    <s v=" 8"/>
    <d v="1899-12-30T02:08:00"/>
    <x v="0"/>
    <s v="Parental Guidance Under 13"/>
    <s v="Action"/>
    <s v="Adventure"/>
    <s v="Fantasy"/>
    <s v="Sci-Fi"/>
    <m/>
    <m/>
  </r>
  <r>
    <s v="Frozen (2013)"/>
    <s v="When the newly crowned Queen Elsa accidentally uses her power to turn things into ice to curse her home in infinite winter, her sister Anna teams up with a mountain man, his playful reindeer, and a snowman to change the weather condition."/>
    <s v="When the newly crowned Queen Elsa accidentally use"/>
    <s v="Walt Disney Studios Motion Pictures"/>
    <d v="2013-11-22T00:00:00"/>
    <n v="400953009"/>
    <n v="880555091"/>
    <x v="16"/>
    <s v="Top"/>
    <x v="1"/>
    <x v="6"/>
    <s v="1 hr 42 min"/>
    <s v="1"/>
    <s v="42"/>
    <d v="1899-12-30T01:42:00"/>
    <x v="2"/>
    <s v="Parental Guidance"/>
    <s v="Action"/>
    <s v="Adventure"/>
    <s v="Sci-Fi"/>
    <m/>
    <m/>
    <m/>
  </r>
  <r>
    <s v="Beauty and the Beast (2017)"/>
    <s v="A selfish Prince is cursed to become a monster for the rest of his life, unless he learns to fall in love with a beautiful young woman he keeps prisoner."/>
    <s v="A selfish Prince is cursed to become a monster for"/>
    <s v="Walt Disney Studios Motion Pictures"/>
    <d v="2017-03-16T00:00:00"/>
    <n v="504481165"/>
    <n v="769095055"/>
    <x v="17"/>
    <s v="Top"/>
    <x v="1"/>
    <x v="8"/>
    <s v="2 hr 9 min"/>
    <s v="2"/>
    <s v=" 9"/>
    <d v="1899-12-30T02:09:00"/>
    <x v="2"/>
    <s v="Parental Guidance"/>
    <s v="Adventure"/>
    <s v="Animation"/>
    <s v="Comedy"/>
    <s v="Family"/>
    <s v="Fantasy"/>
    <s v="Musical"/>
  </r>
  <r>
    <s v="Incredibles 2 (2018)"/>
    <s v="The Incredibles family takes on a new mission which involves a change in family roles: Bob Parr (Mr. Incredible) must manage the house while his wife Helen (Elastigirl) goes out to save the world."/>
    <s v="The Incredibles family takes on a new mission whic"/>
    <s v="Walt Disney Studios Motion Pictures"/>
    <s v="NA"/>
    <n v="608581744"/>
    <n v="634507500"/>
    <x v="18"/>
    <s v="Top"/>
    <x v="1"/>
    <x v="9"/>
    <s v="1 hr 58 min"/>
    <s v="1"/>
    <s v="58"/>
    <d v="1899-12-30T01:58:00"/>
    <x v="1"/>
    <s v="Unknown"/>
    <s v="Adventure"/>
    <s v="Family"/>
    <s v="Fantasy"/>
    <s v="Musical"/>
    <s v="Romance"/>
    <m/>
  </r>
  <r>
    <s v="The Fate of the Furious (2017)"/>
    <s v="When a mysterious woman seduces Dominic Toretto into the world of terrorism and a betrayal of those closest to him, the crew face trials that will test them as never before."/>
    <s v="When a mysterious woman seduces Dominic Toretto in"/>
    <s v="Universal Pictures"/>
    <d v="2017-04-12T00:00:00"/>
    <n v="226008385"/>
    <n v="1009996733"/>
    <x v="19"/>
    <s v="Top"/>
    <x v="1"/>
    <x v="10"/>
    <s v="2 hr 16 min"/>
    <s v="2"/>
    <s v="16"/>
    <d v="1899-12-30T02:16:00"/>
    <x v="0"/>
    <s v="Parental Guidance Under 13"/>
    <s v="Action"/>
    <s v="Adventure"/>
    <s v="Animation"/>
    <s v="Comedy"/>
    <s v="Family"/>
    <s v="Sci-Fi"/>
  </r>
  <r>
    <s v="Iron Man 3 (2013)"/>
    <s v="When Tony Stark's world is torn apart by a formidable terrorist called the Mandarin, he starts an odyssey of rebuilding and retribution."/>
    <s v="When Tony Stark's world is torn apart by a formida"/>
    <s v="Walt Disney Studios Motion Pictures"/>
    <d v="2013-04-24T00:00:00"/>
    <n v="409013994"/>
    <n v="805797258"/>
    <x v="20"/>
    <s v="Top"/>
    <x v="1"/>
    <x v="3"/>
    <s v="2 hr 10 min"/>
    <s v="2"/>
    <s v="10"/>
    <d v="1899-12-30T02:10:00"/>
    <x v="0"/>
    <s v="Parental Guidance Under 13"/>
    <s v="Action"/>
    <s v="Crime"/>
    <s v="Thriller"/>
    <m/>
    <m/>
    <m/>
  </r>
  <r>
    <s v="Minions (2015)"/>
    <s v="Minions Stuart, Kevin, and Bob are recruited by Scarlet Overkill, a supervillain who, alongside her inventor husband Herb, hatches a plot to take over the world."/>
    <s v="Minions Stuart, Kevin, and Bob are recruited by Sc"/>
    <s v="Universal Pictures"/>
    <d v="2015-04-09T00:00:00"/>
    <n v="336045770"/>
    <n v="823398892"/>
    <x v="21"/>
    <s v="Top"/>
    <x v="1"/>
    <x v="11"/>
    <s v="1 hr 31 min"/>
    <s v="1"/>
    <s v="31"/>
    <d v="1899-12-30T01:31:00"/>
    <x v="2"/>
    <s v="Parental Guidance"/>
    <s v="Action"/>
    <s v="Adventure"/>
    <s v="Sci-Fi"/>
    <m/>
    <m/>
    <m/>
  </r>
  <r>
    <s v="Captain America: Civil War (2016)"/>
    <s v="Political involvement in the Avengers' affairs causes a rift between Captain America and Iron Man."/>
    <s v="Political involvement in the Avengers' affairs cau"/>
    <s v="Walt Disney Studios Motion Pictures"/>
    <d v="2016-04-27T00:00:00"/>
    <n v="408084349"/>
    <n v="745253147"/>
    <x v="22"/>
    <s v="Top"/>
    <x v="1"/>
    <x v="3"/>
    <s v="2 hr 27 min"/>
    <s v="2"/>
    <s v="27"/>
    <d v="1899-12-30T02:27:00"/>
    <x v="0"/>
    <s v="Parental Guidance Under 13"/>
    <s v="Adventure"/>
    <s v="Animation"/>
    <s v="Comedy"/>
    <s v="Crime"/>
    <s v="Family"/>
    <s v="Sci-Fi"/>
  </r>
  <r>
    <s v="Aquaman (2018)"/>
    <s v="Arthur Curry, the human-born heir to the underwater kingdom of Atlantis, goes on a quest to prevent a war between the worlds of ocean and land."/>
    <s v="Arthur Curry, the human-born heir to the underwate"/>
    <s v="Warner Bros."/>
    <s v="NA"/>
    <n v="335061807"/>
    <n v="813424079"/>
    <x v="23"/>
    <s v="Top"/>
    <x v="1"/>
    <x v="0"/>
    <s v="2 hr 23 min"/>
    <s v="2"/>
    <s v="23"/>
    <d v="1899-12-30T02:23:00"/>
    <x v="1"/>
    <s v="Unknown"/>
    <s v="Action"/>
    <s v="Adventure"/>
    <s v="Sci-Fi"/>
    <m/>
    <m/>
    <m/>
  </r>
  <r>
    <s v="The Lord of the Rings: The Return of the King (2003)"/>
    <s v="Gandalf and Aragorn lead the World of Men against Sauron's army to draw his gaze from Frodo and Sam as they approach Mount Doom with the One Ring."/>
    <s v="Gandalf and Aragorn lead the World of Men against "/>
    <s v="New Line Cinema"/>
    <d v="2003-12-17T00:00:00"/>
    <n v="377845905"/>
    <n v="768185007"/>
    <x v="24"/>
    <s v="Top"/>
    <x v="1"/>
    <x v="12"/>
    <s v="3 hr 21 min"/>
    <s v="3"/>
    <s v="21"/>
    <d v="1899-12-30T03:21:00"/>
    <x v="0"/>
    <s v="Parental Guidance Under 13"/>
    <s v="Action"/>
    <s v="Adventure"/>
    <s v="Fantasy"/>
    <s v="Sci-Fi"/>
    <m/>
    <m/>
  </r>
  <r>
    <s v="Spider-Man: Far from Home (2019)"/>
    <s v="Following the events of Avengers: Endgame, Spider-Man must step up to take on new threats in a world that has changed forever."/>
    <s v="Following the events of Avengers: Endgame, Spider-"/>
    <s v="Sony Pictures Entertainment (SPE)"/>
    <d v="2019-06-28T00:00:00"/>
    <n v="390532085"/>
    <n v="741395911"/>
    <x v="25"/>
    <s v="Top"/>
    <x v="1"/>
    <x v="3"/>
    <s v="2 hr 9 min"/>
    <s v="2"/>
    <s v=" 9"/>
    <d v="1899-12-30T02:09:00"/>
    <x v="0"/>
    <s v="Parental Guidance Under 13"/>
    <s v="Action"/>
    <s v="Adventure"/>
    <s v="Drama"/>
    <s v="Fantasy"/>
    <m/>
    <m/>
  </r>
  <r>
    <s v="Captain Marvel (2019)"/>
    <s v="Carol Danvers becomes one of the universe's most powerful heroes when Earth is caught in the middle of a galactic war between two alien races."/>
    <s v="Carol Danvers becomes one of the universe's most p"/>
    <s v="Walt Disney Studios Motion Pictures"/>
    <d v="2019-03-06T00:00:00"/>
    <n v="426829839"/>
    <n v="701633133"/>
    <x v="26"/>
    <s v="Top"/>
    <x v="1"/>
    <x v="3"/>
    <s v="2 hr 3 min"/>
    <s v="2"/>
    <s v=" 3"/>
    <d v="1899-12-30T02:03:00"/>
    <x v="0"/>
    <s v="Parental Guidance Under 13"/>
    <s v="Action"/>
    <s v="Adventure"/>
    <s v="Sci-Fi"/>
    <m/>
    <m/>
    <m/>
  </r>
  <r>
    <s v="Transformers: Dark of the Moon (2011)"/>
    <s v="The Autobots learn of a Cybertronian spacecraft hidden on the moon, and race against the Decepticons to reach it and to learn its secrets."/>
    <s v="The Autobots learn of a Cybertronian spacecraft hi"/>
    <s v="DreamWorks"/>
    <d v="2011-06-29T00:00:00"/>
    <n v="352390543"/>
    <n v="771403536"/>
    <x v="27"/>
    <s v="Top"/>
    <x v="1"/>
    <x v="3"/>
    <s v="2 hr 34 min"/>
    <s v="2"/>
    <s v="34"/>
    <d v="1899-12-30T02:34:00"/>
    <x v="0"/>
    <s v="Parental Guidance Under 13"/>
    <s v="Action"/>
    <s v="Adventure"/>
    <s v="Sci-Fi"/>
    <m/>
    <m/>
    <m/>
  </r>
  <r>
    <s v="Skyfall (2012)"/>
    <s v="James Bond's loyalty to M is tested when her past comes back to haunt her. When MI6 comes under attack, 007 must track down and destroy the threat, no matter how personal the cost."/>
    <s v="James Bond's loyalty to M is tested when her past "/>
    <s v="Sony Pictures Entertainment (SPE)"/>
    <d v="2012-10-25T00:00:00"/>
    <n v="304360277"/>
    <n v="804209222"/>
    <x v="28"/>
    <s v="Top"/>
    <x v="1"/>
    <x v="13"/>
    <s v="2 hr 23 min"/>
    <s v="2"/>
    <s v="23"/>
    <d v="1899-12-30T02:23:00"/>
    <x v="0"/>
    <s v="Parental Guidance Under 13"/>
    <s v="Action"/>
    <s v="Adventure"/>
    <s v="Sci-Fi"/>
    <m/>
    <m/>
    <m/>
  </r>
  <r>
    <s v="Transformers: Age of Extinction (2014)"/>
    <s v="When humanity allies with a bounty hunter in pursuit of Optimus Prime, the Autobots turn to a mechanic and his family for help."/>
    <s v="When humanity allies with a bounty hunter in pursu"/>
    <s v="Paramount Pictures"/>
    <d v="2014-06-25T00:00:00"/>
    <n v="245439076"/>
    <n v="858614996"/>
    <x v="29"/>
    <s v="Top"/>
    <x v="1"/>
    <x v="3"/>
    <s v="2 hr 45 min"/>
    <s v="2"/>
    <s v="45"/>
    <d v="1899-12-30T02:45:00"/>
    <x v="0"/>
    <s v="Parental Guidance Under 13"/>
    <s v="Action"/>
    <s v="Adventure"/>
    <s v="Thriller"/>
    <m/>
    <m/>
    <m/>
  </r>
  <r>
    <s v="The Dark Knight Rises (2012)"/>
    <s v="Eight years after the Joker's reign of anarchy, Batman, with the help of the enigmatic Catwoman, is forced from his exile to save Gotham City from the brutal guerrilla terrorist Bane."/>
    <s v="Eight years after the Joker's reign of anarchy, Ba"/>
    <s v="Warner Bros."/>
    <d v="2012-07-19T00:00:00"/>
    <n v="448139099"/>
    <n v="633003513"/>
    <x v="30"/>
    <s v="Top"/>
    <x v="1"/>
    <x v="14"/>
    <s v="2 hr 44 min"/>
    <s v="2"/>
    <s v="44"/>
    <d v="1899-12-30T02:44:00"/>
    <x v="0"/>
    <s v="Parental Guidance Under 13"/>
    <s v="Action"/>
    <s v="Adventure"/>
    <s v="Sci-Fi"/>
    <m/>
    <m/>
    <m/>
  </r>
  <r>
    <s v="Joker (2019)"/>
    <s v="In Gotham City, mentally troubled comedian Arthur Fleck is disregarded and mistreated by society. He then embarks on a downward spiral of revolution and bloody crime. This path brings him face-to-face with his alter-ego: the Joker."/>
    <s v="In Gotham City, mentally troubled comedian Arthur "/>
    <s v="Warner Bros."/>
    <d v="2019-10-02T00:00:00"/>
    <n v="335451311"/>
    <n v="738968073"/>
    <x v="31"/>
    <s v="Top"/>
    <x v="1"/>
    <x v="15"/>
    <s v="2 hr 2 min"/>
    <s v="2"/>
    <s v=" 2"/>
    <d v="1899-12-30T02:02:00"/>
    <x v="3"/>
    <s v="Restricted"/>
    <s v="Action"/>
    <s v="Crime"/>
    <s v="Drama"/>
    <m/>
    <m/>
    <m/>
  </r>
  <r>
    <s v="Star Wars: Episode IX - The Rise of Skywalker (2019)"/>
    <s v="In the riveting conclusion of the landmark Skywalker saga, new legends will be born-and the final battle for freedom is yet to come."/>
    <s v="In the riveting conclusion of the landmark Skywalk"/>
    <s v="Walt Disney Studios Motion Pictures"/>
    <d v="2019-12-18T00:00:00"/>
    <n v="515202542"/>
    <n v="558946737"/>
    <x v="32"/>
    <s v="Top"/>
    <x v="1"/>
    <x v="0"/>
    <s v="2 hr 21 min"/>
    <s v="2"/>
    <s v="21"/>
    <d v="1899-12-30T02:21:00"/>
    <x v="0"/>
    <s v="Parental Guidance Under 13"/>
    <s v="Crime"/>
    <s v="Drama"/>
    <s v="Thriller"/>
    <m/>
    <m/>
    <m/>
  </r>
  <r>
    <s v="Toy Story 4 (2019)"/>
    <s v="When a new toy called &quot;Forky&quot; joins Woody and the gang, a road trip alongside old and new friends reveals how big the world can be for a toy."/>
    <s v="When a new toy called &quot;Forky&quot; joins Woody and the "/>
    <s v="Walt Disney Studios Motion Pictures"/>
    <d v="2019-06-20T00:00:00"/>
    <n v="434038008"/>
    <n v="639356585"/>
    <x v="33"/>
    <s v="Top"/>
    <x v="1"/>
    <x v="16"/>
    <s v="1 hr 40 min"/>
    <s v="1"/>
    <s v="40"/>
    <d v="1899-12-30T01:40:00"/>
    <x v="4"/>
    <n v="0"/>
    <s v="Action"/>
    <s v="Adventure"/>
    <s v="Fantasy"/>
    <s v="Sci-Fi"/>
    <m/>
    <m/>
  </r>
  <r>
    <s v="Toy Story 3 (2010)"/>
    <s v="The toys are mistakenly delivered to a day-care center instead of the attic right before Andy leaves for college, and it's up to Woody to convince the other toys that they weren't abandoned and to return home."/>
    <s v="The toys are mistakenly delivered to a day-care ce"/>
    <s v="Walt Disney Studios Motion Pictures"/>
    <d v="2010-06-16T00:00:00"/>
    <n v="415004880"/>
    <n v="651965931"/>
    <x v="34"/>
    <s v="Top"/>
    <x v="1"/>
    <x v="16"/>
    <s v="1 hr 43 min"/>
    <s v="1"/>
    <s v="43"/>
    <d v="1899-12-30T01:43:00"/>
    <x v="1"/>
    <s v="Unknown"/>
    <s v="Adventure"/>
    <s v="Animation"/>
    <s v="Comedy"/>
    <s v="Family"/>
    <s v="Fantasy"/>
    <m/>
  </r>
  <r>
    <s v="Pirates of the Caribbean: Dead Man's Chest (2006)"/>
    <s v="Jack Sparrow races to recover the heart of Davy Jones to avoid enslaving his soul to Jones' service, as other friends and foes seek the heart for their own agenda as well."/>
    <s v="Jack Sparrow races to recover the heart of Davy Jo"/>
    <s v="Walt Disney Studios Motion Pictures"/>
    <d v="2006-07-06T00:00:00"/>
    <n v="423315812"/>
    <n v="642863935"/>
    <x v="35"/>
    <s v="Top"/>
    <x v="1"/>
    <x v="17"/>
    <s v="2 hr 31 min"/>
    <s v="2"/>
    <s v="31"/>
    <d v="1899-12-30T02:31:00"/>
    <x v="0"/>
    <s v="Parental Guidance Under 13"/>
    <s v="Adventure"/>
    <s v="Animation"/>
    <s v="Comedy"/>
    <s v="Family"/>
    <s v="Fantasy"/>
    <m/>
  </r>
  <r>
    <s v="The Lion King (1994)"/>
    <s v="Lion prince Simba and his father are targeted by his bitter uncle, who wants to ascend the throne himself."/>
    <s v="Lion prince Simba and his father are targeted by h"/>
    <s v="Walt Disney Studios Motion Pictures"/>
    <d v="1994-06-15T00:00:00"/>
    <n v="422783777"/>
    <n v="640828028"/>
    <x v="36"/>
    <s v="Top"/>
    <x v="1"/>
    <x v="4"/>
    <s v="1 hr 28 min"/>
    <s v="1"/>
    <s v="28"/>
    <d v="1899-12-30T01:28:00"/>
    <x v="4"/>
    <n v="0"/>
    <s v="Action"/>
    <s v="Adventure"/>
    <s v="Fantasy"/>
    <m/>
    <m/>
    <m/>
  </r>
  <r>
    <s v="Rogue One: A Star Wars Story (2016)"/>
    <s v="In a time of conflict, a group of unlikely heroes band together on a mission to steal the plans to the Death Star, the Empire's ultimate weapon of destruction."/>
    <s v="In a time of conflict, a group of unlikely heroes "/>
    <s v="Walt Disney Studios Motion Pictures"/>
    <d v="2016-12-14T00:00:00"/>
    <n v="532177324"/>
    <n v="523880396"/>
    <x v="37"/>
    <s v="Top"/>
    <x v="1"/>
    <x v="3"/>
    <s v="2 hr 13 min"/>
    <s v="2"/>
    <s v="13"/>
    <d v="1899-12-30T02:13:00"/>
    <x v="0"/>
    <s v="Parental Guidance Under 13"/>
    <s v="Adventure"/>
    <s v="Animation"/>
    <s v="Drama"/>
    <s v="Family"/>
    <s v="Musical"/>
    <m/>
  </r>
  <r>
    <s v="Aladdin (2019)"/>
    <s v="A kind-hearted street urchin and a power-hungry Grand Vizier vie for a magic lamp that has the power to make their deepest wishes come true."/>
    <s v="A kind-hearted street urchin and a power-hungry Gr"/>
    <s v="Walt Disney Studios Motion Pictures"/>
    <d v="2019-05-22T00:00:00"/>
    <n v="355559216"/>
    <n v="695134737"/>
    <x v="38"/>
    <s v="Top"/>
    <x v="1"/>
    <x v="18"/>
    <s v="2 hr 8 min"/>
    <s v="2"/>
    <s v=" 8"/>
    <d v="1899-12-30T02:08:00"/>
    <x v="2"/>
    <s v="Parental Guidance"/>
    <s v="Action"/>
    <s v="Adventure"/>
    <s v="Sci-Fi"/>
    <m/>
    <m/>
    <m/>
  </r>
  <r>
    <s v="Pirates of the Caribbean: On Stranger Tides (2011)"/>
    <s v="Jack Sparrow and Barbossa embark on a quest to find the elusive fountain of youth, only to discover that Blackbeard and his daughter are after it too."/>
    <s v="Jack Sparrow and Barbossa embark on a quest to fin"/>
    <s v="Walt Disney Studios Motion Pictures"/>
    <d v="2011-05-18T00:00:00"/>
    <n v="241071802"/>
    <n v="804642000"/>
    <x v="39"/>
    <s v="Top"/>
    <x v="1"/>
    <x v="17"/>
    <s v="2 hr 17 min"/>
    <s v="2"/>
    <s v="17"/>
    <d v="1899-12-30T02:17:00"/>
    <x v="0"/>
    <s v="Parental Guidance Under 13"/>
    <s v="Adventure"/>
    <s v="Comedy"/>
    <s v="Family"/>
    <s v="Fantasy"/>
    <s v="Musical"/>
    <s v="Romance"/>
  </r>
  <r>
    <s v="Despicable Me 3 (2017)"/>
    <s v="Gru meets his long-lost, charming, cheerful, and more successful twin brother Dru, who wants to team up with him for one last criminal heist."/>
    <s v="Gru meets his long-lost, charming, cheerful, and m"/>
    <s v="Universal Pictures"/>
    <d v="2017-06-14T00:00:00"/>
    <n v="264624300"/>
    <n v="770175831"/>
    <x v="40"/>
    <s v="Top"/>
    <x v="1"/>
    <x v="11"/>
    <s v="1 hr 29 min"/>
    <s v="1"/>
    <s v="29"/>
    <d v="1899-12-30T01:29:00"/>
    <x v="2"/>
    <s v="Parental Guidance"/>
    <s v="Action"/>
    <s v="Adventure"/>
    <s v="Fantasy"/>
    <m/>
    <m/>
    <m/>
  </r>
  <r>
    <s v="Jurassic Park (1993)"/>
    <s v="A pragmatic paleontologist touring an almost complete theme park on an island in Central America is tasked with protecting a couple of kids after a power failure causes the park's cloned dinosaurs to run loose."/>
    <s v="A pragmatic paleontologist touring an almost compl"/>
    <s v="Universal Pictures"/>
    <d v="1993-06-11T00:00:00"/>
    <n v="404214720"/>
    <n v="629713583"/>
    <x v="41"/>
    <s v="Top"/>
    <x v="1"/>
    <x v="19"/>
    <s v="2 hr 7 min"/>
    <s v="2"/>
    <s v=" 7"/>
    <d v="1899-12-30T02:07:00"/>
    <x v="0"/>
    <s v="Parental Guidance Under 13"/>
    <s v="Adventure"/>
    <s v="Animation"/>
    <s v="Comedy"/>
    <s v="Crime"/>
    <s v="Family"/>
    <s v="Sci-Fi"/>
  </r>
  <r>
    <s v="Finding Dory (2016)"/>
    <s v="Friendly but forgetful blue tang Dory begins a search for her long-lost parents, and everyone learns a few things about the real meaning of family along the way."/>
    <s v="Friendly but forgetful blue tang Dory begins a sea"/>
    <s v="Walt Disney Studios Motion Pictures"/>
    <s v="NA"/>
    <n v="486295561"/>
    <n v="542275381"/>
    <x v="42"/>
    <s v="Top"/>
    <x v="1"/>
    <x v="20"/>
    <s v="1 hr 37 min"/>
    <s v="1"/>
    <s v="37"/>
    <d v="1899-12-30T01:37:00"/>
    <x v="1"/>
    <s v="Unknown"/>
    <s v="Action"/>
    <s v="Adventure"/>
    <s v="Sci-Fi"/>
    <s v="Thriller"/>
    <m/>
    <m/>
  </r>
  <r>
    <s v="Star Wars: Episode I - The Phantom Menace (1999)"/>
    <s v="Two Jedi escape a hostile blockade to find allies and come across a young boy who may bring balance to the Force, but the long dormant Sith resurface to claim their original glory."/>
    <s v="Two Jedi escape a hostile blockade to find allies "/>
    <s v="Twentieth Century Fox"/>
    <d v="1999-05-19T00:00:00"/>
    <n v="474544677"/>
    <n v="552538030"/>
    <x v="43"/>
    <s v="Top"/>
    <x v="1"/>
    <x v="0"/>
    <s v="2 hr 16 min"/>
    <s v="2"/>
    <s v="16"/>
    <d v="1899-12-30T02:16:00"/>
    <x v="2"/>
    <s v="Parental Guidance"/>
    <s v="Adventure"/>
    <s v="Animation"/>
    <s v="Comedy"/>
    <s v="Family"/>
    <m/>
    <m/>
  </r>
  <r>
    <s v="Alice in Wonderland (2010)"/>
    <s v="Nineteen-year-old Alice returns to the magical world from her childhood adventure, where she reunites with her old friends and learns of her true destiny: to end the Red Queen's reign of terror."/>
    <s v="Nineteen-year-old Alice returns to the magical wor"/>
    <s v="Walt Disney Studios Motion Pictures"/>
    <d v="2010-03-03T00:00:00"/>
    <n v="334191110"/>
    <n v="691277106"/>
    <x v="44"/>
    <s v="Top"/>
    <x v="1"/>
    <x v="21"/>
    <s v="1 hr 48 min"/>
    <s v="1"/>
    <s v="48"/>
    <d v="1899-12-30T01:48:00"/>
    <x v="2"/>
    <s v="Parental Guidance"/>
    <s v="Action"/>
    <s v="Adventure"/>
    <s v="Fantasy"/>
    <s v="Sci-Fi"/>
    <m/>
    <m/>
  </r>
  <r>
    <s v="Zootopia (2016)"/>
    <s v="In a city of anthropomorphic animals, a rookie bunny cop and a cynical con artist fox must work together to uncover a conspiracy."/>
    <s v="In a city of anthropomorphic animals, a rookie bun"/>
    <s v="Walt Disney Studios Motion Pictures"/>
    <s v="NA"/>
    <n v="341268248"/>
    <n v="682852856"/>
    <x v="45"/>
    <s v="Top"/>
    <x v="1"/>
    <x v="22"/>
    <s v="1 hr 48 min"/>
    <s v="1"/>
    <s v="48"/>
    <d v="1899-12-30T01:48:00"/>
    <x v="1"/>
    <s v="Unknown"/>
    <s v="Adventure"/>
    <s v="Family"/>
    <s v="Fantasy"/>
    <s v="Mystery"/>
    <m/>
    <m/>
  </r>
  <r>
    <s v="The Hobbit: An Unexpected Journey (2012)"/>
    <s v="A reluctant Hobbit, Bilbo Baggins, sets out to the Lonely Mountain with a spirited group of dwarves to reclaim their mountain home, and the gold within it from the dragon Smaug."/>
    <s v="A reluctant Hobbit, Bilbo Baggins, sets out to the"/>
    <s v="Warner Bros."/>
    <s v="NA"/>
    <n v="303003568"/>
    <n v="714000000"/>
    <x v="46"/>
    <s v="Top"/>
    <x v="1"/>
    <x v="23"/>
    <s v="2 hr 49 min"/>
    <s v="2"/>
    <s v="49"/>
    <d v="1899-12-30T02:49:00"/>
    <x v="1"/>
    <s v="Unknown"/>
    <s v="Adventure"/>
    <s v="Animation"/>
    <s v="Comedy"/>
    <s v="Crime"/>
    <s v="Family"/>
    <s v="Mystery"/>
  </r>
  <r>
    <s v="Harry Potter and the Sorcerer's Stone (2001)"/>
    <s v="An orphaned boy enrolls in a school of wizardry, where he learns the truth about himself, his family and the terrible evil that haunts the magical world."/>
    <s v="An orphaned boy enrolls in a school of wizardry, w"/>
    <s v="Warner Bros."/>
    <d v="2001-11-16T00:00:00"/>
    <n v="318087620"/>
    <n v="698725454"/>
    <x v="47"/>
    <s v="Top"/>
    <x v="1"/>
    <x v="24"/>
    <s v="2 hr 32 min"/>
    <s v="2"/>
    <s v="32"/>
    <d v="1899-12-30T02:32:00"/>
    <x v="2"/>
    <s v="Parental Guidance"/>
    <s v="Adventure"/>
    <s v="Fantasy"/>
    <m/>
    <m/>
    <m/>
    <m/>
  </r>
  <r>
    <s v="The Dark Knight (2008)"/>
    <s v="When the menace known as the Joker wreaks havoc and chaos on the people of Gotham, Batman must accept one of the greatest psychological and physical tests of his ability to fight injustice."/>
    <s v="When the menace known as the Joker wreaks havoc an"/>
    <s v="Warner Bros."/>
    <d v="2008-07-16T00:00:00"/>
    <n v="534858444"/>
    <n v="471115201"/>
    <x v="48"/>
    <s v="Top"/>
    <x v="1"/>
    <x v="25"/>
    <s v="2 hr 32 min"/>
    <s v="2"/>
    <s v="32"/>
    <d v="1899-12-30T02:32:00"/>
    <x v="0"/>
    <s v="Parental Guidance Under 13"/>
    <s v="Adventure"/>
    <s v="Family"/>
    <s v="Fantasy"/>
    <m/>
    <m/>
    <m/>
  </r>
  <r>
    <s v="Harry Potter and the Deathly Hallows: Part 1 (2010)"/>
    <s v="As Harry, Ron, and Hermione race against time and evil to destroy the Horcruxes, they uncover the existence of the three most powerful objects in the wizarding world: the Deathly Hallows."/>
    <s v="As Harry, Ron, and Hermione race against time and "/>
    <s v="Warner Bros."/>
    <s v="NA"/>
    <n v="296347721"/>
    <n v="680695761"/>
    <x v="49"/>
    <s v="Top"/>
    <x v="2"/>
    <x v="21"/>
    <s v="2 hr 26 min"/>
    <s v="2"/>
    <s v="26"/>
    <d v="1899-12-30T02:26:00"/>
    <x v="1"/>
    <s v="Unknown"/>
    <s v="Action"/>
    <s v="Crime"/>
    <s v="Drama"/>
    <s v="Thriller"/>
    <m/>
    <m/>
  </r>
  <r>
    <s v="Despicable Me 2 (2013)"/>
    <s v="When Gru, the world's most super-bad turned super-dad has been recruited by a team of officials to stop lethal muscle and a host of Gru's own, He has to fight back with new gadgetry, cars, and more minion madness."/>
    <s v="When Gru, the world's most super-bad turned super-"/>
    <s v="Universal Pictures"/>
    <d v="2013-06-20T00:00:00"/>
    <n v="368065385"/>
    <n v="602700620"/>
    <x v="50"/>
    <s v="Top"/>
    <x v="2"/>
    <x v="11"/>
    <s v="1 hr 38 min"/>
    <s v="1"/>
    <s v="38"/>
    <d v="1899-12-30T01:38:00"/>
    <x v="2"/>
    <s v="Parental Guidance"/>
    <s v="Adventure"/>
    <s v="Family"/>
    <s v="Fantasy"/>
    <s v="Mystery"/>
    <m/>
    <m/>
  </r>
  <r>
    <s v="The Jungle Book (2016)"/>
    <s v="After a threat from the tiger Shere Khan forces him to flee the jungle, a man-cub named Mowgli embarks on a journey of self discovery with the help of panther Bagheera and free-spirited bear Baloo."/>
    <s v="After a threat from the tiger Shere Khan forces hi"/>
    <s v="Walt Disney Studios Motion Pictures"/>
    <d v="2016-04-07T00:00:00"/>
    <n v="364001123"/>
    <n v="602553806"/>
    <x v="51"/>
    <s v="Top"/>
    <x v="2"/>
    <x v="26"/>
    <s v="1 hr 46 min"/>
    <s v="1"/>
    <s v="46"/>
    <d v="1899-12-30T01:46:00"/>
    <x v="2"/>
    <s v="Parental Guidance"/>
    <s v="Adventure"/>
    <s v="Animation"/>
    <s v="Comedy"/>
    <s v="Crime"/>
    <s v="Family"/>
    <s v="Sci-Fi"/>
  </r>
  <r>
    <s v="Jumanji: Welcome to the Jungle (2017)"/>
    <s v="Four teenagers are sucked into a magical video game, and the only way they can escape is to work together to finish the game."/>
    <s v="Four teenagers are sucked into a magical video gam"/>
    <s v="Sony Pictures Entertainment (SPE)"/>
    <d v="2017-12-20T00:00:00"/>
    <n v="404540171"/>
    <n v="558002774"/>
    <x v="52"/>
    <s v="Top"/>
    <x v="2"/>
    <x v="27"/>
    <s v="1 hr 59 min"/>
    <s v="1"/>
    <s v="59"/>
    <d v="1899-12-30T01:59:00"/>
    <x v="0"/>
    <s v="Parental Guidance Under 13"/>
    <s v="Adventure"/>
    <s v="Drama"/>
    <s v="Family"/>
    <s v="Fantasy"/>
    <m/>
    <m/>
  </r>
  <r>
    <s v="The Hobbit: The Battle of the Five Armies (2014)"/>
    <s v="Bilbo and company are forced to engage in a war against an array of combatants and keep the Lonely Mountain from falling into the hands of a rising darkness."/>
    <s v="Bilbo and company are forced to engage in a war ag"/>
    <s v="Warner Bros."/>
    <s v="NA"/>
    <n v="255119788"/>
    <n v="707063077"/>
    <x v="53"/>
    <s v="Top"/>
    <x v="2"/>
    <x v="23"/>
    <s v="2 hr 24 min"/>
    <s v="2"/>
    <s v="24"/>
    <d v="1899-12-30T02:24:00"/>
    <x v="1"/>
    <s v="Unknown"/>
    <s v="Action"/>
    <s v="Adventure"/>
    <s v="Comedy"/>
    <s v="Fantasy"/>
    <m/>
    <m/>
  </r>
  <r>
    <s v="Pirates of the Caribbean: At World's End (2007)"/>
    <s v="Captain Barbossa, Will Turner and Elizabeth Swann must sail off the edge of the map, navigate treachery and betrayal, find Jack Sparrow, and make their final alliances for one last decisive battle."/>
    <s v="Captain Barbossa, Will Turner and Elizabeth Swann "/>
    <s v="Walt Disney Studios Motion Pictures"/>
    <d v="2007-05-22T00:00:00"/>
    <n v="309420425"/>
    <n v="651576067"/>
    <x v="54"/>
    <s v="Top"/>
    <x v="2"/>
    <x v="17"/>
    <s v="2 hr 49 min"/>
    <s v="2"/>
    <s v="49"/>
    <d v="1899-12-30T02:49:00"/>
    <x v="0"/>
    <s v="Parental Guidance Under 13"/>
    <s v="Adventure"/>
    <s v="Fantasy"/>
    <m/>
    <m/>
    <m/>
    <m/>
  </r>
  <r>
    <s v="The Hobbit: The Desolation of Smaug (2013)"/>
    <s v="The dwarves, along with Bilbo Baggins and Gandalf the Grey, continue their quest to reclaim Erebor, their homeland, from Smaug. Bilbo Baggins is in possession of a mysterious and magical ring."/>
    <s v="The dwarves, along with Bilbo Baggins and Gandalf "/>
    <s v="Warner Bros."/>
    <s v="NA"/>
    <n v="258366855"/>
    <n v="700640658"/>
    <x v="55"/>
    <s v="Top"/>
    <x v="2"/>
    <x v="23"/>
    <s v="2 hr 41 min"/>
    <s v="2"/>
    <s v="41"/>
    <d v="1899-12-30T02:41:00"/>
    <x v="1"/>
    <s v="Unknown"/>
    <s v="Action"/>
    <s v="Adventure"/>
    <s v="Fantasy"/>
    <m/>
    <m/>
    <m/>
  </r>
  <r>
    <s v="The Lord of the Rings: The Two Towers (2002)"/>
    <s v="While Frodo and Sam edge closer to Mordor with the help of the shifty Gollum, the divided fellowship makes a stand against Sauron's new ally, Saruman, and his hordes of Isengard."/>
    <s v="While Frodo and Sam edge closer to Mordor with the"/>
    <s v="New Line Cinema"/>
    <d v="2002-12-18T00:00:00"/>
    <n v="342551365"/>
    <n v="604943730"/>
    <x v="56"/>
    <s v="Top"/>
    <x v="2"/>
    <x v="12"/>
    <s v="2 hr 59 min"/>
    <s v="2"/>
    <s v="59"/>
    <d v="1899-12-30T02:59:00"/>
    <x v="2"/>
    <s v="Parental Guidance"/>
    <s v="Adventure"/>
    <s v="Fantasy"/>
    <m/>
    <m/>
    <m/>
    <m/>
  </r>
  <r>
    <s v="Harry Potter and the Order of the Phoenix (2007)"/>
    <s v="With their warning about Lord Voldemort's return scoffed at, Harry and Dumbledore are targeted by the Wizard authorities as an authoritarian bureaucrat slowly seizes power at Hogwarts."/>
    <s v="With their warning about Lord Voldemort's return s"/>
    <s v="Warner Bros."/>
    <d v="2007-07-11T00:00:00"/>
    <n v="292353413"/>
    <n v="649818982"/>
    <x v="57"/>
    <s v="Top"/>
    <x v="2"/>
    <x v="28"/>
    <s v="2 hr 18 min"/>
    <s v="2"/>
    <s v="18"/>
    <d v="1899-12-30T02:18:00"/>
    <x v="0"/>
    <s v="Parental Guidance Under 13"/>
    <s v="Action"/>
    <s v="Adventure"/>
    <s v="Drama"/>
    <s v="Fantasy"/>
    <m/>
    <m/>
  </r>
  <r>
    <s v="Finding Nemo (2003)"/>
    <s v="After his son is captured in the Great Barrier Reef and taken to Sydney, a timid clownfish sets out on a journey to bring him home."/>
    <s v="After his son is captured in the Great Barrier Ree"/>
    <s v="Walt Disney Studios Motion Pictures"/>
    <d v="2003-05-30T00:00:00"/>
    <n v="380843261"/>
    <n v="559509384"/>
    <x v="58"/>
    <s v="Top"/>
    <x v="2"/>
    <x v="20"/>
    <s v="1 hr 40 min"/>
    <s v="1"/>
    <s v="40"/>
    <d v="1899-12-30T01:40:00"/>
    <x v="1"/>
    <s v="Unknown"/>
    <s v="Action"/>
    <s v="Adventure"/>
    <s v="Family"/>
    <s v="Fantasy"/>
    <s v="Mystery"/>
    <m/>
  </r>
  <r>
    <s v="Harry Potter and the Half-Blood Prince (2009)"/>
    <s v="As Harry Potter begins his sixth year at Hogwarts, he discovers an old book marked as &quot;the property of the Half-Blood Prince&quot; and begins to learn more about Lord Voldemort's dark past."/>
    <s v="As Harry Potter begins his sixth year at Hogwarts,"/>
    <s v="Warner Bros."/>
    <d v="2009-07-15T00:00:00"/>
    <n v="302305431"/>
    <n v="632148664"/>
    <x v="59"/>
    <s v="Top"/>
    <x v="2"/>
    <x v="28"/>
    <s v="2 hr 33 min"/>
    <s v="2"/>
    <s v="33"/>
    <d v="1899-12-30T02:33:00"/>
    <x v="2"/>
    <s v="Parental Guidance"/>
    <s v="Adventure"/>
    <s v="Animation"/>
    <s v="Comedy"/>
    <s v="Family"/>
    <m/>
    <m/>
  </r>
  <r>
    <s v="Shrek 2 (2004)"/>
    <s v="Shrek and Fiona travel to the Kingdom of Far Far Away, where Fiona's parents are King and Queen, to celebrate their marriage. When they arrive, they find they are not as welcome as they thought they would be."/>
    <s v="Shrek and Fiona travel to the Kingdom of Far Far A"/>
    <s v="DreamWorks Distribution"/>
    <d v="2004-05-19T00:00:00"/>
    <n v="441226247"/>
    <n v="487534523"/>
    <x v="60"/>
    <s v="Top"/>
    <x v="2"/>
    <x v="29"/>
    <s v="1 hr 33 min"/>
    <s v="1"/>
    <s v="33"/>
    <d v="1899-12-30T01:33:00"/>
    <x v="2"/>
    <s v="Parental Guidance"/>
    <s v="Action"/>
    <s v="Adventure"/>
    <s v="Family"/>
    <s v="Fantasy"/>
    <s v="Mystery"/>
    <m/>
  </r>
  <r>
    <s v="Bohemian Rhapsody (2018)"/>
    <s v="The story of the legendary British rock band Queen and lead singer Freddie Mercury, leading up to their famous performance at Live Aid."/>
    <s v="The story of the legendary British rock band Queen"/>
    <s v="Twentieth Century Fox"/>
    <d v="2018-10-26T00:00:00"/>
    <n v="216668042"/>
    <n v="694141269"/>
    <x v="61"/>
    <s v="Top"/>
    <x v="2"/>
    <x v="30"/>
    <s v="2 hr 14 min"/>
    <s v="2"/>
    <s v="14"/>
    <d v="1899-12-30T02:14:00"/>
    <x v="0"/>
    <s v="Parental Guidance Under 13"/>
    <s v="Adventure"/>
    <s v="Animation"/>
    <s v="Comedy"/>
    <s v="Family"/>
    <s v="Fantasy"/>
    <s v="Romance"/>
  </r>
  <r>
    <s v="The Lord of the Rings: The Fellowship of the Ring (2001)"/>
    <s v="A meek Hobbit from the Shire and eight companions set out on a journey to destroy the powerful One Ring and save Middle-earth from the Dark Lord Sauron."/>
    <s v="A meek Hobbit from the Shire and eight companions "/>
    <s v="New Line Cinema"/>
    <d v="2001-12-19T00:00:00"/>
    <n v="315710750"/>
    <n v="581979322"/>
    <x v="62"/>
    <s v="Top"/>
    <x v="2"/>
    <x v="12"/>
    <s v="2 hr 58 min"/>
    <s v="2"/>
    <s v="58"/>
    <d v="1899-12-30T02:58:00"/>
    <x v="0"/>
    <s v="Parental Guidance Under 13"/>
    <s v="Biography"/>
    <s v="Drama"/>
    <s v="Music"/>
    <m/>
    <m/>
    <m/>
  </r>
  <r>
    <s v="Harry Potter and the Goblet of Fire (2005)"/>
    <s v="Harry Potter finds himself competing in a hazardous tournament between rival schools of magic, but he is distracted by recurring nightmares."/>
    <s v="Harry Potter finds himself competing in a hazardou"/>
    <s v="Warner Bros."/>
    <d v="2005-11-16T00:00:00"/>
    <n v="290417905"/>
    <n v="606260335"/>
    <x v="63"/>
    <s v="Top"/>
    <x v="2"/>
    <x v="21"/>
    <s v="2 hr 37 min"/>
    <s v="2"/>
    <s v="37"/>
    <d v="1899-12-30T02:37:00"/>
    <x v="0"/>
    <s v="Parental Guidance Under 13"/>
    <s v="Action"/>
    <s v="Adventure"/>
    <s v="Drama"/>
    <s v="Fantasy"/>
    <m/>
    <m/>
  </r>
  <r>
    <s v="Spider-Man 3 (2007)"/>
    <s v="A strange black entity from another world bonds with Peter Parker and causes inner turmoil as he contends with new villains, temptations, and revenge."/>
    <s v="A strange black entity from another world bonds wi"/>
    <s v="Sony Pictures Entertainment (SPE)"/>
    <d v="2007-05-01T00:00:00"/>
    <n v="336530303"/>
    <n v="558453070"/>
    <x v="64"/>
    <s v="Top"/>
    <x v="2"/>
    <x v="3"/>
    <s v="2 hr 19 min"/>
    <s v="2"/>
    <s v="19"/>
    <d v="1899-12-30T02:19:00"/>
    <x v="0"/>
    <s v="Parental Guidance Under 13"/>
    <s v="Adventure"/>
    <s v="Family"/>
    <s v="Fantasy"/>
    <s v="Mystery"/>
    <m/>
    <m/>
  </r>
  <r>
    <s v="Ice Age: Dawn of the Dinosaurs (2009)"/>
    <s v="When Sid's attempt to adopt three dinosaur eggs gets him abducted by their real mother to an underground lost world, his friends attempt to rescue him."/>
    <s v="When Sid's attempt to adopt three dinosaur eggs ge"/>
    <s v="Twentieth Century Fox"/>
    <d v="2009-06-29T00:00:00"/>
    <n v="196573705"/>
    <n v="690113112"/>
    <x v="65"/>
    <s v="Top"/>
    <x v="2"/>
    <x v="20"/>
    <s v="1 hr 34 min"/>
    <s v="1"/>
    <s v="34"/>
    <d v="1899-12-30T01:34:00"/>
    <x v="2"/>
    <s v="Parental Guidance"/>
    <s v="Action"/>
    <s v="Adventure"/>
    <s v="Sci-Fi"/>
    <m/>
    <m/>
    <m/>
  </r>
  <r>
    <s v="Spectre (2015)"/>
    <s v="A cryptic message from James Bond's past sends him on a trail to uncover the existence of a sinister organisation named SPECTRE. With a new threat dawning, Bond learns the terrible truth about the author of all his pain in his most recent missions."/>
    <s v="A cryptic message from James Bond's past sends him"/>
    <s v="Sony Pictures Entertainment (SPE)"/>
    <d v="2015-10-26T00:00:00"/>
    <n v="200074609"/>
    <n v="680606910"/>
    <x v="66"/>
    <s v="Top"/>
    <x v="2"/>
    <x v="13"/>
    <s v="2 hr 28 min"/>
    <s v="2"/>
    <s v="28"/>
    <d v="1899-12-30T02:28:00"/>
    <x v="0"/>
    <s v="Parental Guidance Under 13"/>
    <s v="Adventure"/>
    <s v="Animation"/>
    <s v="Comedy"/>
    <s v="Family"/>
    <m/>
    <m/>
  </r>
  <r>
    <s v="Spider-Man: Homecoming (2017)"/>
    <s v="Peter Parker balances his life as an ordinary high school student in Queens with his superhero alter-ego Spider-Man, and finds himself on the trail of a new menace prowling the skies of New York City."/>
    <s v="Peter Parker balances his life as an ordinary high"/>
    <s v="Sony Pictures Entertainment (SPE)"/>
    <d v="2017-07-05T00:00:00"/>
    <n v="334201140"/>
    <n v="545965784"/>
    <x v="67"/>
    <s v="Top"/>
    <x v="2"/>
    <x v="3"/>
    <s v="2 hr 13 min"/>
    <s v="2"/>
    <s v="13"/>
    <d v="1899-12-30T02:13:00"/>
    <x v="0"/>
    <s v="Parental Guidance Under 13"/>
    <s v="Action"/>
    <s v="Adventure"/>
    <s v="Thriller"/>
    <m/>
    <m/>
    <m/>
  </r>
  <r>
    <s v="Harry Potter and the Chamber of Secrets (2002)"/>
    <s v="An ancient prophecy seems to be coming true when a mysterious presence begins stalking the corridors of a school of magic and leaving its victims paralyzed."/>
    <s v="An ancient prophecy seems to be coming true when a"/>
    <s v="Warner Bros."/>
    <d v="2002-11-14T00:00:00"/>
    <n v="262450136"/>
    <n v="617152229"/>
    <x v="68"/>
    <s v="Top"/>
    <x v="2"/>
    <x v="21"/>
    <s v="2 hr 41 min"/>
    <s v="2"/>
    <s v="41"/>
    <d v="1899-12-30T02:41:00"/>
    <x v="2"/>
    <s v="Parental Guidance"/>
    <s v="Action"/>
    <s v="Adventure"/>
    <s v="Sci-Fi"/>
    <m/>
    <m/>
    <m/>
  </r>
  <r>
    <s v="Ice Age: Continental Drift (2012)"/>
    <s v="Manny, Diego, and Sid embark upon another adventure after their continent is set adrift. Using an iceberg as a ship, they encounter sea creatures and battle pirates as they explore a new world."/>
    <s v="Manny, Diego, and Sid embark upon another adventur"/>
    <s v="Twentieth Century Fox"/>
    <d v="2012-06-27T00:00:00"/>
    <n v="161321843"/>
    <n v="715922939"/>
    <x v="69"/>
    <s v="Top"/>
    <x v="2"/>
    <x v="20"/>
    <s v="1 hr 28 min"/>
    <s v="1"/>
    <s v="28"/>
    <d v="1899-12-30T01:28:00"/>
    <x v="2"/>
    <s v="Parental Guidance"/>
    <s v="Adventure"/>
    <s v="Family"/>
    <s v="Fantasy"/>
    <s v="Mystery"/>
    <m/>
    <m/>
  </r>
  <r>
    <s v="The Secret Life of Pets (2016)"/>
    <s v="The quiet life of a terrier named Max is upended when his owner takes in Duke, a stray whom Max instantly dislikes."/>
    <s v="The quiet life of a terrier named Max is upended w"/>
    <s v="Universal Pictures"/>
    <d v="2016-06-24T00:00:00"/>
    <n v="368384330"/>
    <n v="507074301"/>
    <x v="70"/>
    <s v="Top"/>
    <x v="2"/>
    <x v="20"/>
    <s v="1 hr 27 min"/>
    <s v="1"/>
    <s v="27"/>
    <d v="1899-12-30T01:27:00"/>
    <x v="2"/>
    <s v="Parental Guidance"/>
    <s v="Adventure"/>
    <s v="Animation"/>
    <s v="Comedy"/>
    <s v="Family"/>
    <m/>
    <m/>
  </r>
  <r>
    <s v="Batman v Superman: Dawn of Justice (2016)"/>
    <s v="Fearing that the actions of Superman are left unchecked, Batman takes on the Man of Steel, while the world wrestles with what kind of a hero it really needs."/>
    <s v="Fearing that the actions of Superman are left unch"/>
    <s v="Warner Bros."/>
    <d v="2016-03-23T00:00:00"/>
    <n v="330360194"/>
    <n v="543277334"/>
    <x v="71"/>
    <s v="Top"/>
    <x v="2"/>
    <x v="3"/>
    <s v="2 hr 32 min"/>
    <s v="2"/>
    <s v="32"/>
    <d v="1899-12-30T02:32:00"/>
    <x v="0"/>
    <s v="Parental Guidance Under 13"/>
    <s v="Adventure"/>
    <s v="Animation"/>
    <s v="Comedy"/>
    <s v="Family"/>
    <m/>
    <m/>
  </r>
  <r>
    <s v="Star Wars: Episode III - Revenge of the Sith (2005)"/>
    <s v="Three years into the Clone Wars, the Jedi rescue Palpatine from Count Dooku. As Obi-Wan pursues a new threat, Anakin acts as a double agent between the Jedi Council and Palpatine and is lured into a sinister plan to rule the galaxy."/>
    <s v="Three years into the Clone Wars, the Jedi rescue P"/>
    <s v="Twentieth Century Fox"/>
    <d v="2005-05-18T00:00:00"/>
    <n v="380270577"/>
    <n v="488119983"/>
    <x v="72"/>
    <s v="Top"/>
    <x v="2"/>
    <x v="0"/>
    <s v="2 hr 20 min"/>
    <s v="2"/>
    <s v="20"/>
    <d v="1899-12-30T02:20:00"/>
    <x v="0"/>
    <s v="Parental Guidance Under 13"/>
    <s v="Action"/>
    <s v="Adventure"/>
    <s v="Sci-Fi"/>
    <m/>
    <m/>
    <m/>
  </r>
  <r>
    <s v="The Hunger Games: Catching Fire (2013)"/>
    <s v="Katniss Everdeen and Peeta Mellark become targets of the Capitol after their victory in the 74th Hunger Games sparks a rebellion in the Districts of Panem."/>
    <s v="Katniss Everdeen and Peeta Mellark become targets "/>
    <s v="Lionsgate"/>
    <d v="2013-11-15T00:00:00"/>
    <n v="424668047"/>
    <n v="440343699"/>
    <x v="73"/>
    <s v="Top"/>
    <x v="2"/>
    <x v="31"/>
    <s v="2 hr 26 min"/>
    <s v="2"/>
    <s v="26"/>
    <d v="1899-12-30T02:26:00"/>
    <x v="0"/>
    <s v="Parental Guidance Under 13"/>
    <s v="Action"/>
    <s v="Adventure"/>
    <s v="Fantasy"/>
    <s v="Sci-Fi"/>
    <m/>
    <m/>
  </r>
  <r>
    <s v="Guardians of the Galaxy Vol. 2 (2017)"/>
    <s v="The Guardians struggle to keep together as a team while dealing with their personal family issues, notably Star-Lord's encounter with his father the ambitious celestial being Ego."/>
    <s v="The Guardians struggle to keep together as a team "/>
    <s v="Walt Disney Studios Motion Pictures"/>
    <d v="2017-04-25T00:00:00"/>
    <n v="389813101"/>
    <n v="473942950"/>
    <x v="74"/>
    <s v="Top"/>
    <x v="2"/>
    <x v="32"/>
    <s v="2 hr 16 min"/>
    <s v="2"/>
    <s v="16"/>
    <d v="1899-12-30T02:16:00"/>
    <x v="0"/>
    <s v="Parental Guidance Under 13"/>
    <s v="Action"/>
    <s v="Adventure"/>
    <s v="Drama"/>
    <s v="Sci-Fi"/>
    <s v="Thriller"/>
    <m/>
  </r>
  <r>
    <s v="Inside Out (2015)"/>
    <s v="After young Riley is uprooted from her Midwest life and moved to San Francisco, her emotions - Joy, Fear, Anger, Disgust and Sadness - conflict on how best to navigate a new city, house, and school."/>
    <s v="After young Riley is uprooted from her Midwest lif"/>
    <s v="Walt Disney Studios Motion Pictures"/>
    <d v="2015-06-10T00:00:00"/>
    <n v="356921711"/>
    <n v="501926308"/>
    <x v="75"/>
    <s v="Top"/>
    <x v="2"/>
    <x v="33"/>
    <s v="1 hr 35 min"/>
    <s v="1"/>
    <s v="35"/>
    <d v="1899-12-30T01:35:00"/>
    <x v="2"/>
    <s v="Parental Guidance"/>
    <s v="Action"/>
    <s v="Adventure"/>
    <s v="Comedy"/>
    <s v="Sci-Fi"/>
    <m/>
    <m/>
  </r>
  <r>
    <s v="Venom (2018)"/>
    <s v="A failed reporter is bonded to an alien entity, one of many symbiotes who have invaded Earth. But the being takes a liking to Earth and decides to protect it."/>
    <s v="A failed reporter is bonded to an alien entity, on"/>
    <s v="Sony Pictures Entertainment (SPE)"/>
    <d v="2018-10-03T00:00:00"/>
    <n v="213515506"/>
    <n v="642569645"/>
    <x v="76"/>
    <s v="Top"/>
    <x v="2"/>
    <x v="3"/>
    <s v="1 hr 52 min"/>
    <s v="1"/>
    <s v="52"/>
    <d v="1899-12-30T01:52:00"/>
    <x v="0"/>
    <s v="Parental Guidance Under 13"/>
    <s v="Adventure"/>
    <s v="Animation"/>
    <s v="Comedy"/>
    <s v="Drama"/>
    <s v="Family"/>
    <s v="Fantasy"/>
  </r>
  <r>
    <s v="Thor: Ragnarok (2017)"/>
    <s v="Imprisoned on the planet Sakaar, Thor must race against time to return to Asgard and stop RagnarÃ¶k, the destruction of his world, at the hands of the powerful and ruthless villain Hela."/>
    <s v="Imprisoned on the planet Sakaar, Thor must race ag"/>
    <s v="Walt Disney Studios Motion Pictures"/>
    <d v="2017-10-24T00:00:00"/>
    <n v="315058289"/>
    <n v="538925622"/>
    <x v="77"/>
    <s v="Top"/>
    <x v="2"/>
    <x v="34"/>
    <s v="2 hr 10 min"/>
    <s v="2"/>
    <s v="10"/>
    <d v="1899-12-30T02:10:00"/>
    <x v="0"/>
    <s v="Parental Guidance Under 13"/>
    <s v="Action"/>
    <s v="Adventure"/>
    <s v="Sci-Fi"/>
    <m/>
    <m/>
    <m/>
  </r>
  <r>
    <s v="Inception (2010)"/>
    <s v="A thief who steals corporate secrets through the use of dream-sharing technology is given the inverse task of planting an idea into the mind of a C.E.O., but his tragic past may doom the project and his team to disaster."/>
    <s v="A thief who steals corporate secrets through the u"/>
    <s v="Warner Bros."/>
    <d v="2010-07-15T00:00:00"/>
    <n v="292576195"/>
    <n v="544260772"/>
    <x v="78"/>
    <s v="Top"/>
    <x v="2"/>
    <x v="19"/>
    <s v="2 hr 28 min"/>
    <s v="2"/>
    <s v="28"/>
    <d v="1899-12-30T02:28:00"/>
    <x v="0"/>
    <s v="Parental Guidance Under 13"/>
    <s v="Action"/>
    <s v="Adventure"/>
    <s v="Comedy"/>
    <s v="Fantasy"/>
    <s v="Sci-Fi"/>
    <m/>
  </r>
  <r>
    <s v="Transformers: Revenge of the Fallen (2009)"/>
    <s v="Sam Witwicky leaves the Autobots behind for a normal life. But when his mind is filled with cryptic symbols, the Decepticons target him and he is dragged back into the Transformers' war."/>
    <s v="Sam Witwicky leaves the Autobots behind for a norm"/>
    <s v="DreamWorks"/>
    <d v="2009-06-19T00:00:00"/>
    <n v="402111870"/>
    <n v="434191823"/>
    <x v="79"/>
    <s v="Top"/>
    <x v="2"/>
    <x v="3"/>
    <s v="2 hr 29 min"/>
    <s v="2"/>
    <s v="29"/>
    <d v="1899-12-30T02:29:00"/>
    <x v="0"/>
    <s v="Parental Guidance Under 13"/>
    <s v="Action"/>
    <s v="Adventure"/>
    <s v="Sci-Fi"/>
    <s v="Thriller"/>
    <m/>
    <m/>
  </r>
  <r>
    <s v="The Twilight Saga: Breaking Dawn - Part 2 (2012)"/>
    <s v="After the birth of Renesmee/Nessie, the Cullens gather other vampire clans in order to protect the child from a false allegation that puts the family in front of the Volturi."/>
    <s v="After the birth of Renesmee/Nessie, the Cullens ga"/>
    <s v="Lionsgate"/>
    <d v="2012-11-14T00:00:00"/>
    <n v="292324737"/>
    <n v="537422917"/>
    <x v="80"/>
    <s v="Top"/>
    <x v="2"/>
    <x v="35"/>
    <s v="1 hr 55 min"/>
    <s v="1"/>
    <s v="55"/>
    <d v="1899-12-30T01:55:00"/>
    <x v="0"/>
    <s v="Parental Guidance Under 13"/>
    <s v="Action"/>
    <s v="Adventure"/>
    <s v="Sci-Fi"/>
    <m/>
    <m/>
    <m/>
  </r>
  <r>
    <s v="Spider-Man (2002)"/>
    <s v="When bitten by a genetically modified spider, a nerdy, shy, and awkward high school student gains spider-like abilities that he eventually must use to fight evil as a superhero after tragedy befalls his family."/>
    <s v="When bitten by a genetically modified spider, a ne"/>
    <s v="Sony Pictures Entertainment (SPE)"/>
    <d v="2002-05-03T00:00:00"/>
    <n v="407022860"/>
    <n v="418002176"/>
    <x v="81"/>
    <s v="Top"/>
    <x v="2"/>
    <x v="3"/>
    <s v="2 hr 1 min"/>
    <s v="2"/>
    <s v=" 1"/>
    <d v="1899-12-30T02:01:00"/>
    <x v="0"/>
    <s v="Parental Guidance Under 13"/>
    <s v="Adventure"/>
    <s v="Drama"/>
    <s v="Fantasy"/>
    <s v="Romance"/>
    <m/>
    <m/>
  </r>
  <r>
    <s v="Wonder Woman (2017)"/>
    <s v="When a pilot crashes and tells of conflict in the outside world, Diana, an Amazonian warrior in training, leaves home to fight a war, discovering her full powers and true destiny."/>
    <s v="When a pilot crashes and tells of conflict in the "/>
    <s v="Warner Bros."/>
    <d v="2017-05-30T00:00:00"/>
    <n v="412815408"/>
    <n v="410009114"/>
    <x v="82"/>
    <s v="Top"/>
    <x v="2"/>
    <x v="36"/>
    <s v="2 hr 21 min"/>
    <s v="2"/>
    <s v="21"/>
    <d v="1899-12-30T02:21:00"/>
    <x v="0"/>
    <s v="Parental Guidance Under 13"/>
    <s v="Action"/>
    <s v="Adventure"/>
    <s v="Sci-Fi"/>
    <m/>
    <m/>
    <m/>
  </r>
  <r>
    <s v="Independence Day (1996)"/>
    <s v="The aliens are coming and their goal is to invade and destroy Earth. Fighting superior technology, mankind's best weapon is the will to survive."/>
    <s v="The aliens are coming and their goal is to invade "/>
    <s v="Twentieth Century Fox"/>
    <d v="1996-07-03T00:00:00"/>
    <n v="306169268"/>
    <n v="511231623"/>
    <x v="83"/>
    <s v="Top"/>
    <x v="2"/>
    <x v="3"/>
    <s v="2 hr 25 min"/>
    <s v="2"/>
    <s v="25"/>
    <d v="1899-12-30T02:25:00"/>
    <x v="0"/>
    <s v="Parental Guidance Under 13"/>
    <s v="Action"/>
    <s v="Adventure"/>
    <s v="Fantasy"/>
    <s v="Sci-Fi"/>
    <s v="War"/>
    <m/>
  </r>
  <r>
    <s v="Fantastic Beasts and Where to Find Them (2016)"/>
    <s v="The adventures of writer Newt Scamander in New York's secret community of witches and wizards seventy years before Harry Potter reads his book in school."/>
    <s v="The adventures of writer Newt Scamander in New Yor"/>
    <s v="Warner Bros."/>
    <d v="2016-11-16T00:00:00"/>
    <n v="234037575"/>
    <n v="580006426"/>
    <x v="84"/>
    <s v="Top"/>
    <x v="2"/>
    <x v="24"/>
    <s v="2 hr 12 min"/>
    <s v="2"/>
    <s v="12"/>
    <d v="1899-12-30T02:12:00"/>
    <x v="0"/>
    <s v="Parental Guidance Under 13"/>
    <s v="Action"/>
    <s v="Adventure"/>
    <s v="Sci-Fi"/>
    <m/>
    <m/>
    <m/>
  </r>
  <r>
    <s v="Shrek the Third (2007)"/>
    <s v="Reluctantly designated as the heir to the land of Far, Far Away, Shrek hatches a plan to install the rebellious Artie as the new king while Princess Fiona tries to fend off a coup d'Ã©tat by the jilted Prince Charming."/>
    <s v="Reluctantly designated as the heir to the land of "/>
    <s v="DreamWorks"/>
    <d v="2007-05-17T00:00:00"/>
    <n v="322719944"/>
    <n v="490647436"/>
    <x v="85"/>
    <s v="Top"/>
    <x v="2"/>
    <x v="29"/>
    <s v="1 hr 33 min"/>
    <s v="1"/>
    <s v="33"/>
    <d v="1899-12-30T01:33:00"/>
    <x v="2"/>
    <s v="Parental Guidance"/>
    <s v="Adventure"/>
    <s v="Family"/>
    <s v="Fantasy"/>
    <m/>
    <m/>
    <m/>
  </r>
  <r>
    <s v="Coco (2017)"/>
    <s v="Aspiring musician Miguel, confronted with his family's ancestral ban on music, enters the Land of the Dead to find his great-great-grandfather, a legendary singer."/>
    <s v="Aspiring musician Miguel, confronted with his fami"/>
    <s v="Walt Disney Studios Motion Pictures"/>
    <s v="NA"/>
    <n v="210460015"/>
    <n v="597357873"/>
    <x v="86"/>
    <s v="Top"/>
    <x v="2"/>
    <x v="37"/>
    <s v="1 hr 45 min"/>
    <s v="1"/>
    <s v="45"/>
    <d v="1899-12-30T01:45:00"/>
    <x v="1"/>
    <s v="Unknown"/>
    <s v="Adventure"/>
    <s v="Animation"/>
    <s v="Comedy"/>
    <s v="Family"/>
    <s v="Fantasy"/>
    <s v="Romance"/>
  </r>
  <r>
    <s v="Jumanji: The Next Level (2019)"/>
    <s v="In Jumanji: The Next Level, the gang is back but the game has changed. As they return to rescue one of their own, the players will have to brave parts unknown from arid deserts to snowy mountains, to escape the world's most dangerous game."/>
    <s v="In Jumanji: The Next Level, the gang is back but t"/>
    <s v="Sony Pictures Entertainment (SPE)"/>
    <d v="2019-12-04T00:00:00"/>
    <n v="320314960"/>
    <n v="479744747"/>
    <x v="87"/>
    <s v="Top"/>
    <x v="2"/>
    <x v="27"/>
    <s v="2 hr 3 min"/>
    <s v="2"/>
    <s v=" 3"/>
    <d v="1899-12-30T02:03:00"/>
    <x v="0"/>
    <s v="Parental Guidance Under 13"/>
    <s v="Adventure"/>
    <s v="Animation"/>
    <s v="Comedy"/>
    <s v="Family"/>
    <s v="Fantasy"/>
    <s v="Music"/>
  </r>
  <r>
    <s v="Harry Potter and the Prisoner of Azkaban (2004)"/>
    <s v="Harry Potter, Ron and Hermione return to Hogwarts School of Witchcraft and Wizardry for their third year of study, where they delve into the mystery surrounding an escaped prisoner who poses a dangerous threat to the young wizard."/>
    <s v="Harry Potter, Ron and Hermione return to Hogwarts "/>
    <s v="Warner Bros."/>
    <d v="2004-05-31T00:00:00"/>
    <n v="249975996"/>
    <n v="547385621"/>
    <x v="88"/>
    <s v="Top"/>
    <x v="2"/>
    <x v="21"/>
    <s v="2 hr 22 min"/>
    <s v="2"/>
    <s v="22"/>
    <d v="1899-12-30T02:22:00"/>
    <x v="2"/>
    <s v="Parental Guidance"/>
    <s v="Action"/>
    <s v="Adventure"/>
    <s v="Comedy"/>
    <s v="Fantasy"/>
    <m/>
    <m/>
  </r>
  <r>
    <s v="Pirates of the Caribbean: Dead Men Tell No Tales (2017)"/>
    <s v="Captain Jack Sparrow is pursued by old rival Captain Salazar and a crew of deadly ghosts who have escaped from the Devil's Triangle. They're determined to kill every pirate at sea...notably Jack."/>
    <s v="Captain Jack Sparrow is pursued by old rival Capta"/>
    <s v="Walt Disney Studios Motion Pictures"/>
    <d v="2017-05-24T00:00:00"/>
    <n v="172558876"/>
    <n v="622322566"/>
    <x v="89"/>
    <s v="Top"/>
    <x v="2"/>
    <x v="17"/>
    <s v="2 hr 9 min"/>
    <s v="2"/>
    <s v=" 9"/>
    <d v="1899-12-30T02:09:00"/>
    <x v="0"/>
    <s v="Parental Guidance Under 13"/>
    <s v="Adventure"/>
    <s v="Family"/>
    <s v="Fantasy"/>
    <s v="Mystery"/>
    <m/>
    <m/>
  </r>
  <r>
    <s v="E.T. the Extra-Terrestrial (1982)"/>
    <s v="A troubled child summons the courage to help a friendly alien escape Earth and return to his home world."/>
    <s v="A troubled child summons the courage to help a fri"/>
    <s v="Universal Pictures"/>
    <d v="1982-06-11T00:00:00"/>
    <n v="435110554"/>
    <n v="304203888"/>
    <x v="90"/>
    <s v="Top"/>
    <x v="2"/>
    <x v="38"/>
    <s v="1 hr 55 min"/>
    <s v="1"/>
    <s v="55"/>
    <d v="1899-12-30T01:55:00"/>
    <x v="2"/>
    <s v="Parental Guidance"/>
    <s v="Action"/>
    <s v="Adventure"/>
    <s v="Fantasy"/>
    <m/>
    <m/>
    <m/>
  </r>
  <r>
    <s v="Mission: Impossible - Fallout (2018)"/>
    <s v="Ethan Hunt and his IMF team, along with some familiar allies, race against time after a mission gone wrong."/>
    <s v="Ethan Hunt and his IMF team, along with some famil"/>
    <s v="Paramount Pictures"/>
    <d v="2018-07-25T00:00:00"/>
    <n v="220159104"/>
    <n v="571498294"/>
    <x v="91"/>
    <s v="Top"/>
    <x v="2"/>
    <x v="13"/>
    <s v="2 hr 27 min"/>
    <s v="2"/>
    <s v="27"/>
    <d v="1899-12-30T02:27:00"/>
    <x v="0"/>
    <s v="Parental Guidance Under 13"/>
    <s v="Adventure"/>
    <s v="Family"/>
    <s v="Sci-Fi"/>
    <m/>
    <m/>
    <m/>
  </r>
  <r>
    <s v="2012 (2009)"/>
    <s v="A frustrated writer struggles to keep his family alive when a series of global catastrophes threatens to annihilate mankind."/>
    <s v="A frustrated writer struggles to keep his family a"/>
    <s v="Sony Pictures Entertainment (SPE)"/>
    <d v="2009-11-11T00:00:00"/>
    <n v="166112167"/>
    <n v="625105659"/>
    <x v="92"/>
    <s v="Top"/>
    <x v="2"/>
    <x v="3"/>
    <s v="2 hr 38 min"/>
    <s v="2"/>
    <s v="38"/>
    <d v="1899-12-30T02:38:00"/>
    <x v="0"/>
    <s v="Parental Guidance Under 13"/>
    <s v="Action"/>
    <s v="Adventure"/>
    <s v="Thriller"/>
    <m/>
    <m/>
    <m/>
  </r>
  <r>
    <s v="Indiana Jones and the Kingdom of the Crystal Skull (2008)"/>
    <s v="In 1957, archaeologist and adventurer Dr. Henry &quot;Indiana&quot; Jones, Jr. is called back into action and becomes entangled in a Soviet plot to uncover the secret behind mysterious artifacts known as the Crystal Skulls."/>
    <s v="In 1957, archaeologist and adventurer Dr. Henry &quot;I"/>
    <s v="Paramount Pictures"/>
    <d v="2008-05-21T00:00:00"/>
    <n v="317101119"/>
    <n v="473552823"/>
    <x v="93"/>
    <s v="Top"/>
    <x v="2"/>
    <x v="39"/>
    <s v="2 hr 2 min"/>
    <s v="2"/>
    <s v=" 2"/>
    <d v="1899-12-30T02:02:00"/>
    <x v="0"/>
    <s v="Parental Guidance Under 13"/>
    <s v="Action"/>
    <s v="Adventure"/>
    <s v="Sci-Fi"/>
    <m/>
    <m/>
    <m/>
  </r>
  <r>
    <s v="Spider-Man 2 (2004)"/>
    <s v="Peter Parker is beset with troubles in his failing personal life as he battles a brilliant scientist named Doctor Otto Octavius."/>
    <s v="Peter Parker is beset with troubles in his failing"/>
    <s v="Sony Pictures Entertainment (SPE)"/>
    <d v="2004-06-30T00:00:00"/>
    <n v="373585825"/>
    <n v="415390628"/>
    <x v="94"/>
    <s v="Top"/>
    <x v="2"/>
    <x v="3"/>
    <s v="2 hr 7 min"/>
    <s v="2"/>
    <s v=" 7"/>
    <d v="1899-12-30T02:07:00"/>
    <x v="0"/>
    <s v="Parental Guidance Under 13"/>
    <s v="Action"/>
    <s v="Adventure"/>
    <m/>
    <m/>
    <m/>
    <m/>
  </r>
  <r>
    <s v="Fast &amp; Furious 6 (2013)"/>
    <s v="Hobbs has Dominic and Brian reassemble their crew to take down a team of mercenaries: Dominic unexpectedly gets sidetracked with facing his presumed deceased girlfriend, Letty."/>
    <s v="Hobbs has Dominic and Brian reassemble their crew "/>
    <s v="Universal Pictures"/>
    <d v="2013-05-17T00:00:00"/>
    <n v="238679850"/>
    <n v="550001118"/>
    <x v="95"/>
    <s v="Top"/>
    <x v="2"/>
    <x v="10"/>
    <s v="2 hr 10 min"/>
    <s v="2"/>
    <s v="10"/>
    <d v="1899-12-30T02:10:00"/>
    <x v="0"/>
    <s v="Parental Guidance Under 13"/>
    <s v="Action"/>
    <s v="Adventure"/>
    <s v="Sci-Fi"/>
    <m/>
    <m/>
    <m/>
  </r>
  <r>
    <s v="Deadpool 2 (2018)"/>
    <s v="Foul-mouthed mutant mercenary Wade Wilson (a.k.a. Deadpool) assembles a team of fellow mutant rogues to protect a young boy with supernatural abilities from the brutal, time-traveling cyborg Cable."/>
    <s v="Foul-mouthed mutant mercenary Wade Wilson (a.k.a. "/>
    <s v="Twentieth Century Fox"/>
    <d v="2018-05-16T00:00:00"/>
    <n v="324591735"/>
    <n v="461304874"/>
    <x v="96"/>
    <s v="Top"/>
    <x v="2"/>
    <x v="32"/>
    <s v="1 hr 59 min"/>
    <s v="1"/>
    <s v="59"/>
    <d v="1899-12-30T01:59:00"/>
    <x v="3"/>
    <s v="Restricted"/>
    <s v="Action"/>
    <s v="Crime"/>
    <s v="Thriller"/>
    <m/>
    <m/>
    <m/>
  </r>
  <r>
    <s v="Deadpool (2016)"/>
    <s v="A wisecracking mercenary gets experimented on and becomes immortal but ugly, and sets out to track down the man who ruined his looks."/>
    <s v="A wisecracking mercenary gets experimented on and "/>
    <s v="Twentieth Century Fox"/>
    <d v="2016-02-09T00:00:00"/>
    <n v="363070709"/>
    <n v="419766082"/>
    <x v="97"/>
    <s v="Top"/>
    <x v="2"/>
    <x v="32"/>
    <s v="1 hr 48 min"/>
    <s v="1"/>
    <s v="48"/>
    <d v="1899-12-30T01:48:00"/>
    <x v="3"/>
    <s v="Restricted"/>
    <s v="Action"/>
    <s v="Adventure"/>
    <s v="Comedy"/>
    <s v="Sci-Fi"/>
    <m/>
    <m/>
  </r>
  <r>
    <s v="Star Wars: Episode IV - A New Hope (1977)"/>
    <s v="Luke Skywalker joins forces with a Jedi Knight, a cocky pilot, a Wookiee and two droids to save the galaxy from the Empire's world-destroying battle station, while also attempting to rescue Princess Leia from the mysterious Darth Vader."/>
    <s v="Luke Skywalker joins forces with a Jedi Knight, a "/>
    <s v="Twentieth Century Fox"/>
    <d v="1977-05-25T00:00:00"/>
    <n v="460998507"/>
    <n v="195751992"/>
    <x v="98"/>
    <s v="Top"/>
    <x v="2"/>
    <x v="0"/>
    <s v="2 hr 1 min"/>
    <s v="2"/>
    <s v=" 1"/>
    <d v="1899-12-30T02:01:00"/>
    <x v="2"/>
    <s v="Parental Guidance"/>
    <s v="Action"/>
    <s v="Adventure"/>
    <s v="Comedy"/>
    <s v="Sci-Fi"/>
    <m/>
    <m/>
  </r>
  <r>
    <s v="No Time to Die (2021)"/>
    <s v="James Bond has left active service. His peace is short-lived when Felix Leiter, an old friend from the CIA, turns up asking for help, leading Bond onto the trail of a mysterious villain armed with dangerous new technology."/>
    <s v="James Bond has left active service. His peace is s"/>
    <s v="Metro-Goldwyn-Mayer (MGM)"/>
    <s v="NA"/>
    <n v="160772007"/>
    <n v="613262000"/>
    <x v="99"/>
    <s v="Top"/>
    <x v="2"/>
    <x v="13"/>
    <s v="2 hr 43 min"/>
    <s v="2"/>
    <s v="43"/>
    <d v="1899-12-30T02:43:00"/>
    <x v="1"/>
    <s v="Unknown"/>
    <s v="Action"/>
    <s v="Adventure"/>
    <s v="Fantasy"/>
    <s v="Sci-Fi"/>
    <m/>
    <m/>
  </r>
  <r>
    <s v="Guardians of the Galaxy (2014)"/>
    <s v="A group of intergalactic criminals must pull together to stop a fanatical warrior with plans to purge the universe."/>
    <s v="A group of intergalactic criminals must pull toget"/>
    <s v="Walt Disney Studios Motion Pictures"/>
    <d v="2014-07-30T00:00:00"/>
    <n v="333718600"/>
    <n v="439631547"/>
    <x v="100"/>
    <s v="Top"/>
    <x v="2"/>
    <x v="32"/>
    <s v="2 hr 1 min"/>
    <s v="2"/>
    <s v=" 1"/>
    <d v="1899-12-30T02:01:00"/>
    <x v="0"/>
    <s v="Parental Guidance Under 13"/>
    <s v="Action"/>
    <s v="Adventure"/>
    <s v="Thriller"/>
    <m/>
    <m/>
    <m/>
  </r>
  <r>
    <s v="The Da Vinci Code (2006)"/>
    <s v="A murder inside the Louvre, and clues in Da Vinci paintings, lead to the discovery of a religious mystery protected by a secret society for two thousand years, which could shake the foundations of Christianity."/>
    <s v="A murder inside the Louvre, and clues in Da Vinci "/>
    <s v="Sony Pictures Entertainment (SPE)"/>
    <d v="2006-05-17T00:00:00"/>
    <n v="217536138"/>
    <n v="542470807"/>
    <x v="101"/>
    <s v="Top"/>
    <x v="2"/>
    <x v="40"/>
    <s v="2 hr 29 min"/>
    <s v="2"/>
    <s v="29"/>
    <d v="1899-12-30T02:29:00"/>
    <x v="0"/>
    <s v="Parental Guidance Under 13"/>
    <s v="Action"/>
    <s v="Adventure"/>
    <s v="Comedy"/>
    <s v="Sci-Fi"/>
    <m/>
    <m/>
  </r>
  <r>
    <s v="Fast &amp; Furious Presents: Hobbs &amp; Shaw (2019)"/>
    <s v="Lawman Luke Hobbs (Dwayne &quot;The Rock&quot; Johnson) and outcast Deckard Shaw (Jason Statham) form an unlikely alliance when a cyber-genetically enhanced villain threatens the future of humanity."/>
    <s v="Lawman Luke Hobbs (Dwayne &quot;The Rock&quot; Johnson) and "/>
    <s v="Universal Pictures"/>
    <d v="2019-07-01T00:00:00"/>
    <n v="173956935"/>
    <n v="585100000"/>
    <x v="102"/>
    <s v="Top"/>
    <x v="2"/>
    <x v="13"/>
    <s v="2 hr 17 min"/>
    <s v="2"/>
    <s v="17"/>
    <d v="1899-12-30T02:17:00"/>
    <x v="1"/>
    <s v="Unknown"/>
    <s v="Mystery"/>
    <s v="Thriller"/>
    <m/>
    <m/>
    <m/>
    <m/>
  </r>
  <r>
    <s v="Maleficent (2014)"/>
    <s v="A vengeful fairy is driven to curse an infant princess, only to discover that the child may be the one person who can restore peace to their troubled land."/>
    <s v="A vengeful fairy is driven to curse an infant prin"/>
    <s v="Walt Disney Studios Motion Pictures"/>
    <d v="2014-05-28T00:00:00"/>
    <n v="241410378"/>
    <n v="517001401"/>
    <x v="103"/>
    <s v="Top"/>
    <x v="2"/>
    <x v="41"/>
    <s v="1 hr 37 min"/>
    <s v="1"/>
    <s v="37"/>
    <d v="1899-12-30T01:37:00"/>
    <x v="2"/>
    <s v="Parental Guidance"/>
    <s v="Action"/>
    <s v="Adventure"/>
    <s v="Thriller"/>
    <m/>
    <m/>
    <m/>
  </r>
  <r>
    <s v="The Amazing Spider-Man (2012)"/>
    <s v="After Peter Parker is bitten by a genetically altered spider, he gains newfound, spider-like powers and ventures out to save the city from the machinations of a mysterious reptilian foe."/>
    <s v="After Peter Parker is bitten by a genetically alte"/>
    <s v="Sony Pictures Entertainment (SPE)"/>
    <d v="2012-06-28T00:00:00"/>
    <n v="262030663"/>
    <n v="495900000"/>
    <x v="104"/>
    <s v="Top"/>
    <x v="2"/>
    <x v="3"/>
    <s v="2 hr 16 min"/>
    <s v="2"/>
    <s v="16"/>
    <d v="1899-12-30T02:16:00"/>
    <x v="0"/>
    <s v="Parental Guidance Under 13"/>
    <s v="Adventure"/>
    <s v="Family"/>
    <s v="Fantasy"/>
    <s v="Romance"/>
    <m/>
    <m/>
  </r>
  <r>
    <s v="The Hunger Games: Mockingjay - Part 1 (2014)"/>
    <s v="Katniss Everdeen is in District 13 after she shatters the games forever. Under the leadership of President Coin and the advice of her trusted friends, Katniss spreads her wings as she fights to save Peeta and a nation moved by her courage."/>
    <s v="Katniss Everdeen is in District 13 after she shatt"/>
    <s v="Lionsgate"/>
    <d v="2014-11-19T00:00:00"/>
    <n v="337135885"/>
    <n v="418220826"/>
    <x v="105"/>
    <s v="Top"/>
    <x v="2"/>
    <x v="19"/>
    <s v="2 hr 3 min"/>
    <s v="2"/>
    <s v=" 3"/>
    <d v="1899-12-30T02:03:00"/>
    <x v="0"/>
    <s v="Parental Guidance Under 13"/>
    <s v="Action"/>
    <s v="Adventure"/>
    <s v="Sci-Fi"/>
    <m/>
    <m/>
    <m/>
  </r>
  <r>
    <s v="Shrek Forever After (2010)"/>
    <s v="Rumpelstiltskin tricks a mid-life crisis burdened Shrek into allowing himself to be erased from existence and cast in a dark alternate timeline where Rumpelstiltskin rules supreme."/>
    <s v="Rumpelstiltskin tricks a mid-life crisis burdened "/>
    <s v="DreamWorks"/>
    <d v="2010-05-20T00:00:00"/>
    <n v="238736787"/>
    <n v="513864080"/>
    <x v="106"/>
    <s v="Top"/>
    <x v="2"/>
    <x v="29"/>
    <s v="1 hr 33 min"/>
    <s v="1"/>
    <s v="33"/>
    <d v="1899-12-30T01:33:00"/>
    <x v="2"/>
    <s v="Parental Guidance"/>
    <s v="Action"/>
    <s v="Adventure"/>
    <s v="Sci-Fi"/>
    <s v="Thriller"/>
    <m/>
    <m/>
  </r>
  <r>
    <s v="Madagascar 3: Europe's Most Wanted (2012)"/>
    <s v="The Madagascar animals join a struggling European circus to get back to New York, but find themselves being pursued by a psychotic animal control officer."/>
    <s v="The Madagascar animals join a struggling European "/>
    <s v="DreamWorks"/>
    <d v="2012-06-06T00:00:00"/>
    <n v="216391482"/>
    <n v="530529792"/>
    <x v="107"/>
    <s v="Top"/>
    <x v="2"/>
    <x v="20"/>
    <s v="1 hr 35 min"/>
    <s v="1"/>
    <s v="35"/>
    <d v="1899-12-30T01:35:00"/>
    <x v="2"/>
    <s v="Parental Guidance"/>
    <s v="Adventure"/>
    <s v="Animation"/>
    <s v="Comedy"/>
    <s v="Family"/>
    <s v="Fantasy"/>
    <s v="Romance"/>
  </r>
  <r>
    <s v="Suicide Squad (2016)"/>
    <s v="A secret government agency recruits some of the most dangerous incarcerated super-villains to form a defensive task force. Their first mission: save the world from the apocalypse."/>
    <s v="A secret government agency recruits some of the mo"/>
    <s v="Warner Bros."/>
    <d v="2016-08-03T00:00:00"/>
    <n v="325100054"/>
    <n v="421746840"/>
    <x v="108"/>
    <s v="Top"/>
    <x v="2"/>
    <x v="0"/>
    <s v="2 hr 3 min"/>
    <s v="2"/>
    <s v=" 3"/>
    <d v="1899-12-30T02:03:00"/>
    <x v="0"/>
    <s v="Parental Guidance Under 13"/>
    <s v="Adventure"/>
    <s v="Animation"/>
    <s v="Comedy"/>
    <s v="Family"/>
    <m/>
    <m/>
  </r>
  <r>
    <s v="X-Men: Days of Future Past (2014)"/>
    <s v="The X-Men send Wolverine to the past in a desperate effort to change history and prevent an event that results in doom for both humans and mutants."/>
    <s v="The X-Men send Wolverine to the past in a desperat"/>
    <s v="Twentieth Century Fox"/>
    <d v="2014-05-21T00:00:00"/>
    <n v="233921534"/>
    <n v="512124166"/>
    <x v="109"/>
    <s v="Top"/>
    <x v="2"/>
    <x v="19"/>
    <s v="2 hr 12 min"/>
    <s v="2"/>
    <s v="12"/>
    <d v="1899-12-30T02:12:00"/>
    <x v="0"/>
    <s v="Parental Guidance Under 13"/>
    <s v="Action"/>
    <s v="Adventure"/>
    <s v="Fantasy"/>
    <s v="Sci-Fi"/>
    <m/>
    <m/>
  </r>
  <r>
    <s v="The Chronicles of Narnia: The Lion, the Witch and the Wardrobe (2005)"/>
    <s v="Four kids travel through a wardrobe to the land of Narnia and learn of their destiny to free it with the guidance of a mystical lion."/>
    <s v="Four kids travel through a wardrobe to the land of"/>
    <s v="Walt Disney Studios Motion Pictures"/>
    <d v="2005-12-07T00:00:00"/>
    <n v="291710957"/>
    <n v="453302158"/>
    <x v="110"/>
    <s v="Top"/>
    <x v="2"/>
    <x v="24"/>
    <s v="2 hr 23 min"/>
    <s v="2"/>
    <s v="23"/>
    <d v="1899-12-30T02:23:00"/>
    <x v="2"/>
    <s v="Parental Guidance"/>
    <s v="Action"/>
    <s v="Adventure"/>
    <s v="Sci-Fi"/>
    <s v="Thriller"/>
    <m/>
    <m/>
  </r>
  <r>
    <s v="Monsters University (2013)"/>
    <s v="A look at the relationship between Mike Wazowski (Billy Crystal) and James P. &quot;Sully&quot; Sullivan (John Goodman) during their days at Monsters University, when they weren't necessarily the best of friends."/>
    <s v="A look at the relationship between Mike Wazowski ("/>
    <s v="Walt Disney Studios Motion Pictures"/>
    <s v="NA"/>
    <n v="268492764"/>
    <n v="475066881"/>
    <x v="111"/>
    <s v="Top"/>
    <x v="2"/>
    <x v="16"/>
    <s v="1 hr 44 min"/>
    <s v="1"/>
    <s v="44"/>
    <d v="1899-12-30T01:44:00"/>
    <x v="1"/>
    <s v="Unknown"/>
    <s v="Adventure"/>
    <s v="Family"/>
    <s v="Fantasy"/>
    <m/>
    <m/>
    <m/>
  </r>
  <r>
    <s v="The Matrix Reloaded (2003)"/>
    <s v="Freedom fighters Neo, Trinity and Morpheus continue to lead the revolt against the Machine Army, unleashing their arsenal of extraordinary skills and weaponry against the systematic forces of repression and exploitation."/>
    <s v="Freedom fighters Neo, Trinity and Morpheus continu"/>
    <s v="Warner Bros."/>
    <d v="2003-05-15T00:00:00"/>
    <n v="281576461"/>
    <n v="460271476"/>
    <x v="112"/>
    <s v="Top"/>
    <x v="2"/>
    <x v="42"/>
    <s v="2 hr 18 min"/>
    <s v="2"/>
    <s v="18"/>
    <d v="1899-12-30T02:18:00"/>
    <x v="3"/>
    <s v="Restricted"/>
    <s v="Adventure"/>
    <s v="Animation"/>
    <s v="Comedy"/>
    <s v="Family"/>
    <s v="Fantasy"/>
    <m/>
  </r>
  <r>
    <s v="Up (2009)"/>
    <s v="78-year-old Carl Fredricksen travels to Paradise Falls in his house equipped with balloons, inadvertently taking a young stowaway."/>
    <s v="78-year-old Carl Fredricksen travels to Paradise F"/>
    <s v="Walt Disney Studios Motion Pictures"/>
    <d v="2009-05-28T00:00:00"/>
    <n v="293004164"/>
    <n v="442094938"/>
    <x v="113"/>
    <s v="Top"/>
    <x v="2"/>
    <x v="43"/>
    <s v="1 hr 36 min"/>
    <s v="1"/>
    <s v="36"/>
    <d v="1899-12-30T01:36:00"/>
    <x v="2"/>
    <s v="Parental Guidance"/>
    <s v="Action"/>
    <s v="Sci-Fi"/>
    <m/>
    <m/>
    <m/>
    <m/>
  </r>
  <r>
    <s v="F9: The Fast Saga (2021)"/>
    <s v="Dom and the crew must take on an international terrorist who turns out to be Dom and Mia's estranged brother."/>
    <s v="Dom and the crew must take on an international ter"/>
    <s v="Universal Pictures"/>
    <s v="NA"/>
    <n v="173005945"/>
    <n v="553223556"/>
    <x v="114"/>
    <s v="Top"/>
    <x v="2"/>
    <x v="10"/>
    <s v="2 hr 23 min"/>
    <s v="2"/>
    <s v="23"/>
    <d v="1899-12-30T02:23:00"/>
    <x v="1"/>
    <s v="Unknown"/>
    <s v="Adventure"/>
    <s v="Animation"/>
    <s v="Comedy"/>
    <s v="Drama"/>
    <s v="Family"/>
    <m/>
  </r>
  <r>
    <s v="Gravity (2013)"/>
    <s v="Two astronauts work together to survive after an accident leaves them stranded in space."/>
    <s v="Two astronauts work together to survive after an a"/>
    <s v="Warner Bros."/>
    <d v="2013-10-03T00:00:00"/>
    <n v="274092705"/>
    <n v="449100000"/>
    <x v="115"/>
    <s v="Top"/>
    <x v="2"/>
    <x v="44"/>
    <s v="1 hr 31 min"/>
    <s v="1"/>
    <s v="31"/>
    <d v="1899-12-30T01:31:00"/>
    <x v="0"/>
    <s v="Parental Guidance Under 13"/>
    <s v="Action"/>
    <s v="Crime"/>
    <s v="Thriller"/>
    <m/>
    <m/>
    <m/>
  </r>
  <r>
    <s v="Captain America: The Winter Soldier (2014)"/>
    <s v="As Steve Rogers struggles to embrace his role in the modern world, he teams up with a fellow Avenger and S.H.I.E.L.D agent, Black Widow, to battle a new threat from history: an assassin known as the Winter Soldier."/>
    <s v="As Steve Rogers struggles to embrace his role in t"/>
    <s v="Walt Disney Studios Motion Pictures"/>
    <d v="2014-03-26T00:00:00"/>
    <n v="259766572"/>
    <n v="454654931"/>
    <x v="116"/>
    <s v="Top"/>
    <x v="2"/>
    <x v="19"/>
    <s v="2 hr 16 min"/>
    <s v="2"/>
    <s v="16"/>
    <d v="1899-12-30T02:16:00"/>
    <x v="0"/>
    <s v="Parental Guidance Under 13"/>
    <s v="Action"/>
    <s v="Drama"/>
    <s v="Sci-Fi"/>
    <s v="Thriller"/>
    <m/>
    <m/>
  </r>
  <r>
    <s v="The Twilight Saga: Breaking Dawn - Part 1 (2011)"/>
    <s v="The Quileutes close in on expecting parents Edward and Bella, whose unborn child poses a threat to the Wolf Pack and the towns people of Forks."/>
    <s v="The Quileutes close in on expecting parents Edward"/>
    <s v="Summit Entertainment"/>
    <d v="2011-11-16T00:00:00"/>
    <n v="281287133"/>
    <n v="430918723"/>
    <x v="117"/>
    <s v="Top"/>
    <x v="2"/>
    <x v="45"/>
    <s v="1 hr 57 min"/>
    <s v="1"/>
    <s v="57"/>
    <d v="1899-12-30T01:57:00"/>
    <x v="0"/>
    <s v="Parental Guidance Under 13"/>
    <s v="Action"/>
    <s v="Adventure"/>
    <s v="Sci-Fi"/>
    <s v="Thriller"/>
    <m/>
    <m/>
  </r>
  <r>
    <s v="The Twilight Saga: New Moon (2009)"/>
    <s v="Edward leaves Bella after an attack that nearly claimed her life, and, in her depression, she falls into yet another difficult relationship - this time with her close friend, Jacob Black."/>
    <s v="Edward leaves Bella after an attack that nearly cl"/>
    <s v="Summit Entertainment"/>
    <d v="2009-11-18T00:00:00"/>
    <n v="297816253"/>
    <n v="413209228"/>
    <x v="118"/>
    <s v="Top"/>
    <x v="2"/>
    <x v="35"/>
    <s v="2 hr 10 min"/>
    <s v="2"/>
    <s v="10"/>
    <d v="1899-12-30T02:10:00"/>
    <x v="0"/>
    <s v="Parental Guidance Under 13"/>
    <s v="Adventure"/>
    <s v="Drama"/>
    <s v="Fantasy"/>
    <s v="Romance"/>
    <s v="Thriller"/>
    <m/>
  </r>
  <r>
    <s v="Dawn of the Planet of the Apes (2014)"/>
    <s v="A growing nation of genetically evolved apes led by Caesar is threatened by a band of human survivors of the devastating virus unleashed a decade earlier."/>
    <s v="A growing nation of genetically evolved apes led b"/>
    <s v="Twentieth Century Fox"/>
    <d v="2014-07-09T00:00:00"/>
    <n v="208545589"/>
    <n v="502098977"/>
    <x v="119"/>
    <s v="Top"/>
    <x v="2"/>
    <x v="31"/>
    <s v="2 hr 10 min"/>
    <s v="2"/>
    <s v="10"/>
    <d v="1899-12-30T02:10:00"/>
    <x v="0"/>
    <s v="Parental Guidance Under 13"/>
    <s v="Adventure"/>
    <s v="Drama"/>
    <s v="Fantasy"/>
    <s v="Romance"/>
    <m/>
    <m/>
  </r>
  <r>
    <s v="Transformers (2007)"/>
    <s v="An ancient struggle between two Cybertronian races, the heroic Autobots and the evil Decepticons, comes to Earth, with a clue to the ultimate power held by a teenager."/>
    <s v="An ancient struggle between two Cybertronian races"/>
    <s v="DreamWorks"/>
    <d v="2007-06-28T00:00:00"/>
    <n v="319246193"/>
    <n v="390463587"/>
    <x v="120"/>
    <s v="Top"/>
    <x v="2"/>
    <x v="3"/>
    <s v="2 hr 24 min"/>
    <s v="2"/>
    <s v="24"/>
    <d v="1899-12-30T02:24:00"/>
    <x v="0"/>
    <s v="Parental Guidance Under 13"/>
    <s v="Action"/>
    <s v="Adventure"/>
    <s v="Drama"/>
    <s v="Sci-Fi"/>
    <s v="Thriller"/>
    <m/>
  </r>
  <r>
    <s v="The Amazing Spider-Man 2 (2014)"/>
    <s v="When New York is put under siege by Oscorp, it is up to Spider-Man to save the city he swore to protect as well as his loved ones."/>
    <s v="When New York is put under siege by Oscorp, it is "/>
    <s v="Sony Pictures Entertainment (SPE)"/>
    <s v="NA"/>
    <n v="202853933"/>
    <n v="506128390"/>
    <x v="121"/>
    <s v="Top"/>
    <x v="2"/>
    <x v="3"/>
    <s v="2 hr 22 min"/>
    <s v="2"/>
    <s v="22"/>
    <d v="1899-12-30T02:22:00"/>
    <x v="1"/>
    <s v="Unknown"/>
    <s v="Action"/>
    <s v="Adventure"/>
    <s v="Sci-Fi"/>
    <m/>
    <m/>
    <m/>
  </r>
  <r>
    <s v="It (2017)"/>
    <s v="In the summer of 1989, a group of bullied kids band together to destroy a shape-shifting monster, which disguises itself as a clown and preys on the children of Derry, their small Maine town."/>
    <s v="In the summer of 1989, a group of bullied kids ban"/>
    <s v="Warner Bros."/>
    <d v="2017-09-06T00:00:00"/>
    <n v="328828874"/>
    <n v="372967570"/>
    <x v="122"/>
    <s v="Top"/>
    <x v="2"/>
    <x v="46"/>
    <s v="2 hr 15 min"/>
    <s v="2"/>
    <s v="15"/>
    <d v="1899-12-30T02:15:00"/>
    <x v="3"/>
    <s v="Restricted"/>
    <s v="Action"/>
    <s v="Adventure"/>
    <s v="Sci-Fi"/>
    <m/>
    <m/>
    <m/>
  </r>
  <r>
    <s v="Interstellar (2014)"/>
    <s v="A team of explorers travel through a wormhole in space in an attempt to ensure humanity's survival."/>
    <s v="A team of explorers travel through a wormhole in s"/>
    <s v="Paramount Pictures"/>
    <d v="2014-11-05T00:00:00"/>
    <n v="188020017"/>
    <n v="513709189"/>
    <x v="123"/>
    <s v="Top"/>
    <x v="2"/>
    <x v="47"/>
    <s v="2 hr 49 min"/>
    <s v="2"/>
    <s v="49"/>
    <d v="1899-12-30T02:49:00"/>
    <x v="0"/>
    <s v="Parental Guidance Under 13"/>
    <s v="Horror"/>
    <m/>
    <m/>
    <m/>
    <m/>
    <m/>
  </r>
  <r>
    <s v="The Twilight Saga: Eclipse (2010)"/>
    <s v="As a string of mysterious killings grips Seattle, Bella, whose high school graduation is fast approaching, is forced to choose between her love for vampire Edward and her friendship with werewolf Jacob."/>
    <s v="As a string of mysterious killings grips Seattle, "/>
    <s v="Summit Entertainment"/>
    <d v="2010-06-30T00:00:00"/>
    <n v="300531751"/>
    <n v="397959596"/>
    <x v="124"/>
    <s v="Top"/>
    <x v="2"/>
    <x v="48"/>
    <s v="2 hr 4 min"/>
    <s v="2"/>
    <s v=" 4"/>
    <d v="1899-12-30T02:04:00"/>
    <x v="0"/>
    <s v="Parental Guidance Under 13"/>
    <s v="Adventure"/>
    <s v="Drama"/>
    <s v="Sci-Fi"/>
    <m/>
    <m/>
    <m/>
  </r>
  <r>
    <s v="Mission: Impossible - Ghost Protocol (2011)"/>
    <s v="The IMF is shut down when it's implicated in the bombing of the Kremlin, causing Ethan Hunt and his new team to go rogue to clear their organization's name."/>
    <s v="The IMF is shut down when it's implicated in the b"/>
    <s v="Paramount Pictures"/>
    <d v="2011-12-14T00:00:00"/>
    <n v="209397903"/>
    <n v="485315477"/>
    <x v="125"/>
    <s v="Top"/>
    <x v="2"/>
    <x v="13"/>
    <s v="2 hr 12 min"/>
    <s v="2"/>
    <s v="12"/>
    <d v="1899-12-30T02:12:00"/>
    <x v="0"/>
    <s v="Parental Guidance Under 13"/>
    <s v="Action"/>
    <s v="Adventure"/>
    <s v="Drama"/>
    <s v="Fantasy"/>
    <s v="Romance"/>
    <s v="Thriller"/>
  </r>
  <r>
    <s v="The Hunger Games (2012)"/>
    <s v="Katniss Everdeen voluntarily takes her younger sister's place in the Hunger Games: a televised competition in which two teenagers from each of the twelve Districts of Panem are chosen at random to fight to the death."/>
    <s v="Katniss Everdeen voluntarily takes her younger sis"/>
    <s v="Lionsgate"/>
    <d v="2012-03-08T00:00:00"/>
    <n v="408010692"/>
    <n v="286384032"/>
    <x v="126"/>
    <s v="Top"/>
    <x v="2"/>
    <x v="19"/>
    <s v="2 hr 22 min"/>
    <s v="2"/>
    <s v="22"/>
    <d v="1899-12-30T02:22:00"/>
    <x v="0"/>
    <s v="Parental Guidance Under 13"/>
    <s v="Action"/>
    <s v="Adventure"/>
    <s v="Thriller"/>
    <m/>
    <m/>
    <m/>
  </r>
  <r>
    <s v="Mission: Impossible - Rogue Nation (2015)"/>
    <s v="Ethan and his team take on their most impossible mission yet when they have to eradicate an international rogue organization as highly skilled as they are and committed to destroying the IMF."/>
    <s v="Ethan and his team take on their most impossible m"/>
    <s v="Paramount Pictures"/>
    <d v="2015-07-24T00:00:00"/>
    <n v="195042377"/>
    <n v="487674259"/>
    <x v="127"/>
    <s v="Top"/>
    <x v="2"/>
    <x v="13"/>
    <s v="2 hr 11 min"/>
    <s v="2"/>
    <s v="11"/>
    <d v="1899-12-30T02:11:00"/>
    <x v="0"/>
    <s v="Parental Guidance Under 13"/>
    <s v="Action"/>
    <s v="Adventure"/>
    <s v="Sci-Fi"/>
    <s v="Thriller"/>
    <m/>
    <m/>
  </r>
  <r>
    <s v="Forrest Gump (1994)"/>
    <s v="The presidencies of Kennedy and Johnson, the Vietnam War, the Watergate scandal and other historical events unfold from the perspective of an Alabama man with an IQ of 75, whose only desire is to be reunited with his childhood sweetheart."/>
    <s v="The presidencies of Kennedy and Johnson, the Vietn"/>
    <s v="Paramount Pictures"/>
    <d v="1994-07-06T00:00:00"/>
    <n v="330455270"/>
    <n v="347770863"/>
    <x v="128"/>
    <s v="Top"/>
    <x v="2"/>
    <x v="2"/>
    <s v="2 hr 22 min"/>
    <s v="2"/>
    <s v="22"/>
    <d v="1899-12-30T02:22:00"/>
    <x v="0"/>
    <s v="Parental Guidance Under 13"/>
    <s v="Action"/>
    <s v="Adventure"/>
    <s v="Thriller"/>
    <m/>
    <m/>
    <m/>
  </r>
  <r>
    <s v="Doctor Strange (2016)"/>
    <s v="While on a journey of physical and spiritual healing, a brilliant neurosurgeon is drawn into the world of the mystic arts."/>
    <s v="While on a journey of physical and spiritual heali"/>
    <s v="Walt Disney Studios Motion Pictures"/>
    <d v="2016-10-25T00:00:00"/>
    <n v="232641920"/>
    <n v="445154156"/>
    <x v="129"/>
    <s v="Top"/>
    <x v="2"/>
    <x v="0"/>
    <s v="1 hr 55 min"/>
    <s v="1"/>
    <s v="55"/>
    <d v="1899-12-30T01:55:00"/>
    <x v="0"/>
    <s v="Parental Guidance Under 13"/>
    <s v="Drama"/>
    <s v="Romance"/>
    <m/>
    <m/>
    <m/>
    <m/>
  </r>
  <r>
    <s v="The Sixth Sense (1999)"/>
    <s v="A frightened, withdrawn Philadelphia boy who communicates with spirits seeks the help of a disheartened child psychologist."/>
    <s v="A frightened, withdrawn Philadelphia boy who commu"/>
    <s v="Walt Disney Studios Motion Pictures"/>
    <d v="1999-08-06T00:00:00"/>
    <n v="293506292"/>
    <n v="379300140"/>
    <x v="130"/>
    <s v="Top"/>
    <x v="2"/>
    <x v="49"/>
    <s v="1 hr 47 min"/>
    <s v="1"/>
    <s v="47"/>
    <d v="1899-12-30T01:47:00"/>
    <x v="0"/>
    <s v="Parental Guidance Under 13"/>
    <s v="Action"/>
    <s v="Adventure"/>
    <s v="Fantasy"/>
    <s v="Sci-Fi"/>
    <m/>
    <m/>
  </r>
  <r>
    <s v="Man of Steel (2013)"/>
    <s v="An alien child is evacuated from his dying world and sent to Earth to live among humans. His peace is threatened, when other survivors of his home planet invade Earth."/>
    <s v="An alien child is evacuated from his dying world a"/>
    <s v="Warner Bros."/>
    <d v="2013-06-12T00:00:00"/>
    <n v="291045518"/>
    <n v="377000000"/>
    <x v="131"/>
    <s v="Top"/>
    <x v="2"/>
    <x v="3"/>
    <s v="2 hr 23 min"/>
    <s v="2"/>
    <s v="23"/>
    <d v="1899-12-30T02:23:00"/>
    <x v="0"/>
    <s v="Parental Guidance Under 13"/>
    <s v="Drama"/>
    <s v="Mystery"/>
    <s v="Thriller"/>
    <m/>
    <m/>
    <m/>
  </r>
  <r>
    <s v="Ice Age: The Meltdown (2006)"/>
    <s v="Manny, Sid, and Diego discover that the ice age is coming to an end, and join everybody for a journey to higher ground. On the trip, they discover that Manny, in fact, is not the last of the woolly mammoths."/>
    <s v="Manny, Sid, and Diego discover that the ice age is"/>
    <s v="Twentieth Century Fox"/>
    <d v="2006-03-29T00:00:00"/>
    <n v="195330621"/>
    <n v="471763885"/>
    <x v="132"/>
    <s v="Top"/>
    <x v="2"/>
    <x v="20"/>
    <s v="1 hr 31 min"/>
    <s v="1"/>
    <s v="31"/>
    <d v="1899-12-30T01:31:00"/>
    <x v="2"/>
    <s v="Parental Guidance"/>
    <s v="Action"/>
    <s v="Adventure"/>
    <s v="Sci-Fi"/>
    <m/>
    <m/>
    <m/>
  </r>
  <r>
    <s v="Kung Fu Panda 2 (2011)"/>
    <s v="Po and his friends fight to stop a peacock villain from conquering China with a deadly new weapon, but first the Dragon Warrior must come to terms with his past."/>
    <s v="Po and his friends fight to stop a peacock villain"/>
    <s v="DreamWorks"/>
    <d v="2011-05-26T00:00:00"/>
    <n v="165249063"/>
    <n v="500443218"/>
    <x v="133"/>
    <s v="Top"/>
    <x v="2"/>
    <x v="50"/>
    <s v="1 hr 30 min"/>
    <s v="1"/>
    <s v="30"/>
    <d v="1899-12-30T01:30:00"/>
    <x v="2"/>
    <s v="Parental Guidance"/>
    <s v="Adventure"/>
    <s v="Animation"/>
    <s v="Comedy"/>
    <s v="Family"/>
    <m/>
    <m/>
  </r>
  <r>
    <s v="The Hunger Games: Mockingjay - Part 2 (2015)"/>
    <s v="Katniss and a team of rebels from District 13 prepare for the final battle that will decide the fate of Panem."/>
    <s v="Katniss and a team of rebels from District 13 prep"/>
    <s v="Lionsgate"/>
    <d v="2015-11-18T00:00:00"/>
    <n v="281723902"/>
    <n v="376620235"/>
    <x v="134"/>
    <s v="Top"/>
    <x v="2"/>
    <x v="19"/>
    <s v="2 hr 17 min"/>
    <s v="2"/>
    <s v="17"/>
    <d v="1899-12-30T02:17:00"/>
    <x v="0"/>
    <s v="Parental Guidance Under 13"/>
    <s v="Action"/>
    <s v="Adventure"/>
    <s v="Animation"/>
    <s v="Comedy"/>
    <s v="Family"/>
    <s v="Fantasy"/>
  </r>
  <r>
    <s v="Justice League (2017)"/>
    <s v="Fueled by his restored faith in humanity and inspired by Superman's selfless act, Bruce Wayne enlists the help of his new-found ally, Diana Prince, to face an even greater enemy."/>
    <s v="Fueled by his restored faith in humanity and inspi"/>
    <s v="Warner Bros."/>
    <s v="NA"/>
    <n v="229024295"/>
    <n v="428902692"/>
    <x v="135"/>
    <s v="Top"/>
    <x v="2"/>
    <x v="0"/>
    <s v="2 hr"/>
    <s v="2"/>
    <n v="0"/>
    <d v="1899-12-30T02:00:00"/>
    <x v="1"/>
    <s v="Unknown"/>
    <s v="Action"/>
    <s v="Adventure"/>
    <s v="Sci-Fi"/>
    <s v="Thriller"/>
    <m/>
    <m/>
  </r>
  <r>
    <s v="Big Hero 6 (2014)"/>
    <s v="A special bond develops between plus-sized inflatable robot Baymax and prodigy Hiro Hamada, who together team up with a group of friends to form a band of high-tech heroes."/>
    <s v="A special bond develops between plus-sized inflata"/>
    <s v="Walt Disney Studios Motion Pictures"/>
    <d v="2014-10-25T00:00:00"/>
    <n v="222527828"/>
    <n v="435341858"/>
    <x v="136"/>
    <s v="Top"/>
    <x v="2"/>
    <x v="9"/>
    <s v="1 hr 42 min"/>
    <s v="1"/>
    <s v="42"/>
    <d v="1899-12-30T01:42:00"/>
    <x v="2"/>
    <s v="Parental Guidance"/>
    <s v="Action"/>
    <s v="Adventure"/>
    <s v="Fantasy"/>
    <s v="Sci-Fi"/>
    <m/>
    <m/>
  </r>
  <r>
    <s v="Fantastic Beasts: The Crimes of Grindelwald (2018)"/>
    <s v="The second installment of the &quot;Fantastic Beasts&quot; series featuring the adventures of Magizoologist Newt Scamander."/>
    <s v="The second installment of the &quot;Fantastic Beasts&quot; s"/>
    <s v="Warner Bros."/>
    <d v="2018-10-12T00:00:00"/>
    <n v="159555901"/>
    <n v="495300000"/>
    <x v="137"/>
    <s v="Top"/>
    <x v="2"/>
    <x v="24"/>
    <s v="2 hr 14 min"/>
    <s v="2"/>
    <s v="14"/>
    <d v="1899-12-30T02:14:00"/>
    <x v="0"/>
    <s v="Parental Guidance Under 13"/>
    <s v="Action"/>
    <s v="Adventure"/>
    <s v="Animation"/>
    <s v="Comedy"/>
    <s v="Family"/>
    <s v="Sci-Fi"/>
  </r>
  <r>
    <s v="Pirates of the Caribbean: The Curse of the Black Pearl (2003)"/>
    <s v="Blacksmith Will Turner teams up with eccentric pirate &quot;Captain&quot; Jack Sparrow to save his love, the governor's daughter, from Jack's former pirate allies, who are now undead."/>
    <s v="Blacksmith Will Turner teams up with eccentric pir"/>
    <s v="Walt Disney Studios Motion Pictures"/>
    <d v="2003-07-09T00:00:00"/>
    <n v="305413918"/>
    <n v="348850097"/>
    <x v="138"/>
    <s v="Top"/>
    <x v="2"/>
    <x v="17"/>
    <s v="2 hr 23 min"/>
    <s v="2"/>
    <s v="23"/>
    <d v="1899-12-30T02:23:00"/>
    <x v="0"/>
    <s v="Parental Guidance Under 13"/>
    <s v="Adventure"/>
    <s v="Family"/>
    <s v="Fantasy"/>
    <m/>
    <m/>
    <m/>
  </r>
  <r>
    <s v="Star Wars: Episode II - Attack of the Clones (2002)"/>
    <s v="Ten years after initially meeting, Anakin Skywalker shares a forbidden romance with PadmÃ© Amidala, while Obi-Wan Kenobi investigates an assassination attempt on the senator and discovers a secret clone army crafted for the Jedi."/>
    <s v="Ten years after initially meeting, Anakin Skywalke"/>
    <s v="Twentieth Century Fox"/>
    <d v="2002-05-16T00:00:00"/>
    <n v="310676740"/>
    <n v="343103230"/>
    <x v="139"/>
    <s v="Top"/>
    <x v="2"/>
    <x v="0"/>
    <s v="2 hr 22 min"/>
    <s v="2"/>
    <s v="22"/>
    <d v="1899-12-30T02:22:00"/>
    <x v="2"/>
    <s v="Parental Guidance"/>
    <s v="Action"/>
    <s v="Adventure"/>
    <s v="Fantasy"/>
    <m/>
    <m/>
    <m/>
  </r>
  <r>
    <s v="Thor: The Dark World (2013)"/>
    <s v="When the Dark Elves attempt to plunge the universe into darkness, Thor must embark on a perilous and personal journey that will reunite him with doctor Jane Foster."/>
    <s v="When the Dark Elves attempt to plunge the universe"/>
    <s v="Walt Disney Studios Motion Pictures"/>
    <d v="2013-10-30T00:00:00"/>
    <n v="206362140"/>
    <n v="438421000"/>
    <x v="140"/>
    <s v="Top"/>
    <x v="2"/>
    <x v="17"/>
    <s v="1 hr 52 min"/>
    <s v="1"/>
    <s v="52"/>
    <d v="1899-12-30T01:52:00"/>
    <x v="0"/>
    <s v="Parental Guidance Under 13"/>
    <s v="Action"/>
    <s v="Adventure"/>
    <s v="Fantasy"/>
    <s v="Sci-Fi"/>
    <m/>
    <m/>
  </r>
  <r>
    <s v="Moana (2016)"/>
    <s v="In Ancient Polynesia, when a terrible curse incurred by the Demigod Maui reaches Moana's island, she answers the Ocean's call to seek out the Demigod to set things right."/>
    <s v="In Ancient Polynesia, when a terrible curse incurr"/>
    <s v="Walt Disney Studios Motion Pictures"/>
    <s v="NA"/>
    <n v="248757044"/>
    <n v="395379444"/>
    <x v="141"/>
    <s v="Top"/>
    <x v="2"/>
    <x v="6"/>
    <s v="1 hr 47 min"/>
    <s v="1"/>
    <s v="47"/>
    <d v="1899-12-30T01:47:00"/>
    <x v="1"/>
    <s v="Unknown"/>
    <s v="Action"/>
    <s v="Adventure"/>
    <s v="Fantasy"/>
    <m/>
    <m/>
    <m/>
  </r>
  <r>
    <s v="Sing (2016)"/>
    <s v="In a city of humanoid animals, a hustling theater impresario's attempt to save his theater with a singing competition becomes grander than he anticipates even as its finalists find that their lives will never be the same."/>
    <s v="In a city of humanoid animals, a hustling theater "/>
    <s v="Universal Pictures"/>
    <d v="2016-12-02T00:00:00"/>
    <n v="270448425"/>
    <n v="363759959"/>
    <x v="142"/>
    <s v="Top"/>
    <x v="2"/>
    <x v="51"/>
    <s v="1 hr 48 min"/>
    <s v="1"/>
    <s v="48"/>
    <d v="1899-12-30T01:48:00"/>
    <x v="2"/>
    <s v="Parental Guidance"/>
    <s v="Adventure"/>
    <s v="Animation"/>
    <s v="Comedy"/>
    <s v="Family"/>
    <s v="Fantasy"/>
    <s v="Musical"/>
  </r>
  <r>
    <s v="Kung Fu Panda (2008)"/>
    <s v="To everyone's surprise, including his own, Po, an overweight, clumsy panda, is chosen as protector of the Valley of Peace. His suitability will soon be tested as the valley's arch-enemy is on his way."/>
    <s v="To everyone's surprise, including his own, Po, an "/>
    <s v="DreamWorks"/>
    <d v="2008-06-05T00:00:00"/>
    <n v="215434591"/>
    <n v="416311606"/>
    <x v="143"/>
    <s v="Top"/>
    <x v="2"/>
    <x v="50"/>
    <s v="1 hr 32 min"/>
    <s v="1"/>
    <s v="32"/>
    <d v="1899-12-30T01:32:00"/>
    <x v="2"/>
    <s v="Parental Guidance"/>
    <s v="Animation"/>
    <s v="Comedy"/>
    <s v="Family"/>
    <s v="Musical"/>
    <m/>
    <m/>
  </r>
  <r>
    <s v="The Incredibles (2004)"/>
    <s v="A family of undercover superheroes, while trying to live the quiet suburban life, are forced into action to save the world."/>
    <s v="A family of undercover superheroes, while trying t"/>
    <s v="Walt Disney Studios Motion Pictures"/>
    <d v="2004-11-05T00:00:00"/>
    <n v="261441092"/>
    <n v="370165961"/>
    <x v="144"/>
    <s v="Top"/>
    <x v="2"/>
    <x v="52"/>
    <s v="1 hr 55 min"/>
    <s v="1"/>
    <s v="55"/>
    <d v="1899-12-30T01:55:00"/>
    <x v="1"/>
    <s v="Unknown"/>
    <s v="Action"/>
    <s v="Adventure"/>
    <s v="Animation"/>
    <s v="Comedy"/>
    <s v="Family"/>
    <s v="Fantasy"/>
  </r>
  <r>
    <s v="The Martian (2015)"/>
    <s v="An astronaut becomes stranded on Mars after his team assume him dead, and must rely on his ingenuity to find a way to signal to Earth that he is alive and can survive until a potential rescue."/>
    <s v="An astronaut becomes stranded on Mars after his te"/>
    <s v="Twentieth Century Fox"/>
    <d v="2015-09-30T00:00:00"/>
    <n v="228433663"/>
    <n v="401728785"/>
    <x v="145"/>
    <s v="Top"/>
    <x v="2"/>
    <x v="47"/>
    <s v="2 hr 24 min"/>
    <s v="2"/>
    <s v="24"/>
    <d v="1899-12-30T02:24:00"/>
    <x v="0"/>
    <s v="Parental Guidance Under 13"/>
    <s v="Action"/>
    <s v="Adventure"/>
    <s v="Animation"/>
    <s v="Family"/>
    <m/>
    <m/>
  </r>
  <r>
    <s v="Hancock (2008)"/>
    <s v="Hancock is a superhero whose ill-considered behavior regularly causes damage in the millions. He changes when the person he saves helps him improve his public image."/>
    <s v="Hancock is a superhero whose ill-considered behavi"/>
    <s v="Sony Pictures Entertainment (SPE)"/>
    <d v="2008-07-02T00:00:00"/>
    <n v="227946274"/>
    <n v="401497154"/>
    <x v="146"/>
    <s v="Top"/>
    <x v="2"/>
    <x v="53"/>
    <s v="1 hr 32 min"/>
    <s v="1"/>
    <s v="32"/>
    <d v="1899-12-30T01:32:00"/>
    <x v="0"/>
    <s v="Parental Guidance Under 13"/>
    <s v="Adventure"/>
    <s v="Drama"/>
    <s v="Sci-Fi"/>
    <m/>
    <m/>
    <m/>
  </r>
  <r>
    <s v="Fast Five (2011)"/>
    <s v="Dominic Toretto and his crew of street racers plan a massive heist to buy their freedom while in the sights of a powerful Brazilian drug lord and a dangerous federal agent."/>
    <s v="Dominic Toretto and his crew of street racers plan"/>
    <s v="Universal Pictures"/>
    <d v="2011-04-20T00:00:00"/>
    <n v="209837675"/>
    <n v="416300000"/>
    <x v="147"/>
    <s v="Top"/>
    <x v="2"/>
    <x v="10"/>
    <s v="2 hr 10 min"/>
    <s v="2"/>
    <s v="10"/>
    <d v="1899-12-30T02:10:00"/>
    <x v="0"/>
    <s v="Parental Guidance Under 13"/>
    <s v="Action"/>
    <s v="Drama"/>
    <s v="Fantasy"/>
    <m/>
    <m/>
    <m/>
  </r>
  <r>
    <s v="Men in Black 3 (2012)"/>
    <s v="Agent J travels in time to M.I.B.'s early days in 1969 to stop an alien from assassinating his friend Agent K and changing history."/>
    <s v="Agent J travels in time to M.I.B.'s early days in "/>
    <s v="Sony Pictures Entertainment (SPE)"/>
    <d v="2012-05-23T00:00:00"/>
    <n v="179020854"/>
    <n v="445005922"/>
    <x v="148"/>
    <s v="Top"/>
    <x v="2"/>
    <x v="32"/>
    <s v="1 hr 46 min"/>
    <s v="1"/>
    <s v="46"/>
    <d v="1899-12-30T01:46:00"/>
    <x v="0"/>
    <s v="Parental Guidance Under 13"/>
    <s v="Action"/>
    <s v="Crime"/>
    <s v="Thriller"/>
    <m/>
    <m/>
    <m/>
  </r>
  <r>
    <s v="Iron Man 2 (2010)"/>
    <s v="With the world now aware of his identity as Iron Man, Tony Stark must contend with both his declining health and a vengeful mad man with ties to his father's legacy."/>
    <s v="With the world now aware of his identity as Iron M"/>
    <s v="Paramount Pictures"/>
    <d v="2010-04-28T00:00:00"/>
    <n v="312433331"/>
    <n v="311500000"/>
    <x v="149"/>
    <s v="Top"/>
    <x v="2"/>
    <x v="3"/>
    <s v="2 hr 4 min"/>
    <s v="2"/>
    <s v=" 4"/>
    <d v="1899-12-30T02:04:00"/>
    <x v="0"/>
    <s v="Parental Guidance Under 13"/>
    <s v="Action"/>
    <s v="Adventure"/>
    <s v="Comedy"/>
    <s v="Sci-Fi"/>
    <m/>
    <m/>
  </r>
  <r>
    <s v="Ratatouille (2007)"/>
    <s v="A rat who can cook makes an unusual alliance with a young kitchen worker at a famous Paris restaurant."/>
    <s v="A rat who can cook makes an unusual alliance with "/>
    <s v="Walt Disney Studios Motion Pictures"/>
    <d v="2007-06-28T00:00:00"/>
    <n v="206445654"/>
    <n v="417280431"/>
    <x v="150"/>
    <s v="Top"/>
    <x v="2"/>
    <x v="16"/>
    <s v="1 hr 51 min"/>
    <s v="1"/>
    <s v="51"/>
    <d v="1899-12-30T01:51:00"/>
    <x v="4"/>
    <n v="0"/>
    <s v="Action"/>
    <s v="Adventure"/>
    <s v="Sci-Fi"/>
    <m/>
    <m/>
    <m/>
  </r>
  <r>
    <s v="Ant-Man and the Wasp (2018)"/>
    <s v="As Scott Lang balances being both a superhero and a father, Hope van Dyne and Dr. Hank Pym present an urgent new mission that finds the Ant-Man fighting alongside The Wasp to uncover secrets from their past."/>
    <s v="As Scott Lang balances being both a superhero and "/>
    <s v="Walt Disney Studios Motion Pictures"/>
    <s v="NA"/>
    <n v="216648740"/>
    <n v="406025399"/>
    <x v="151"/>
    <s v="Top"/>
    <x v="2"/>
    <x v="32"/>
    <s v="1 hr 58 min"/>
    <s v="1"/>
    <s v="58"/>
    <d v="1899-12-30T01:58:00"/>
    <x v="1"/>
    <s v="Unknown"/>
    <s v="Adventure"/>
    <s v="Animation"/>
    <s v="Comedy"/>
    <s v="Family"/>
    <s v="Fantasy"/>
    <m/>
  </r>
  <r>
    <s v="How to Train Your Dragon 2 (2014)"/>
    <s v="When Hiccup and Toothless discover an ice cave that is home to hundreds of new wild dragons and the mysterious Dragon Rider, the two friends find themselves at the center of a battle to protect the peace."/>
    <s v="When Hiccup and Toothless discover an ice cave tha"/>
    <s v="Twentieth Century Fox"/>
    <d v="2014-06-05T00:00:00"/>
    <n v="177002924"/>
    <n v="444534595"/>
    <x v="152"/>
    <s v="Top"/>
    <x v="2"/>
    <x v="50"/>
    <s v="1 hr 42 min"/>
    <s v="1"/>
    <s v="42"/>
    <d v="1899-12-30T01:42:00"/>
    <x v="2"/>
    <s v="Parental Guidance"/>
    <s v="Action"/>
    <s v="Adventure"/>
    <s v="Comedy"/>
    <s v="Sci-Fi"/>
    <m/>
    <m/>
  </r>
  <r>
    <s v="Logan (2017)"/>
    <s v="In a future where mutants are nearly extinct, an elderly and weary Logan leads a quiet life. But when Laura, a mutant child pursued by scientists, comes to him for help, he must get her to safety."/>
    <s v="In a future where mutants are nearly extinct, an e"/>
    <s v="Twentieth Century Fox"/>
    <d v="2017-03-01T00:00:00"/>
    <n v="226277068"/>
    <n v="392902882"/>
    <x v="153"/>
    <s v="Top"/>
    <x v="2"/>
    <x v="44"/>
    <s v="2 hr 17 min"/>
    <s v="2"/>
    <s v="17"/>
    <d v="1899-12-30T02:17:00"/>
    <x v="3"/>
    <s v="Restricted"/>
    <s v="Action"/>
    <s v="Adventure"/>
    <s v="Animation"/>
    <s v="Comedy"/>
    <s v="Family"/>
    <s v="Fantasy"/>
  </r>
  <r>
    <s v="The Lost World: Jurassic Park (1997)"/>
    <s v="A research team is sent to the Jurassic Park Site B island to study the dinosaurs there, while an InGen team approaches with another agenda."/>
    <s v="A research team is sent to the Jurassic Park Site "/>
    <s v="Universal Pictures"/>
    <d v="1997-05-23T00:00:00"/>
    <n v="229086679"/>
    <n v="389552320"/>
    <x v="154"/>
    <s v="Top"/>
    <x v="2"/>
    <x v="3"/>
    <s v="2 hr 9 min"/>
    <s v="2"/>
    <s v=" 9"/>
    <d v="1899-12-30T02:09:00"/>
    <x v="0"/>
    <s v="Parental Guidance Under 13"/>
    <s v="Action"/>
    <s v="Drama"/>
    <s v="Sci-Fi"/>
    <s v="Thriller"/>
    <m/>
    <m/>
  </r>
  <r>
    <s v="Casino Royale (2006)"/>
    <s v="After earning 00 status and a licence to kill, secret agent James Bond sets out on his first mission as 007. Bond must defeat a private banker funding terrorists in a high-stakes game of poker at Casino Royale, Montenegro."/>
    <s v="After earning 00 status and a licence to kill, sec"/>
    <s v="Sony Pictures Entertainment (SPE)"/>
    <d v="2006-11-15T00:00:00"/>
    <n v="167445960"/>
    <n v="449056952"/>
    <x v="155"/>
    <s v="Top"/>
    <x v="2"/>
    <x v="13"/>
    <s v="2 hr 24 min"/>
    <s v="2"/>
    <s v="24"/>
    <d v="1899-12-30T02:24:00"/>
    <x v="0"/>
    <s v="Parental Guidance Under 13"/>
    <s v="Action"/>
    <s v="Adventure"/>
    <s v="Sci-Fi"/>
    <m/>
    <m/>
    <m/>
  </r>
  <r>
    <s v="The Passion of the Christ (2004)"/>
    <s v="Depicts the final twelve hours in the life of Jesus of Nazareth, on the day of his crucifixion in Jerusalem."/>
    <s v="Depicts the final twelve hours in the life of Jesu"/>
    <s v="Newmarket Films"/>
    <d v="2004-02-25T00:00:00"/>
    <n v="370782930"/>
    <n v="241271576"/>
    <x v="156"/>
    <s v="Top"/>
    <x v="2"/>
    <x v="54"/>
    <s v="2 hr 7 min"/>
    <s v="2"/>
    <s v=" 7"/>
    <d v="1899-12-30T02:07:00"/>
    <x v="3"/>
    <s v="Restricted"/>
    <s v="Action"/>
    <s v="Adventure"/>
    <s v="Thriller"/>
    <m/>
    <m/>
    <m/>
  </r>
  <r>
    <s v="Mamma Mia! (2008)"/>
    <s v="The story of a bride-to-be trying to find her real father told using hit songs by the popular 1970s group ABBA."/>
    <s v="The story of a bride-to-be trying to find her real"/>
    <s v="Universal Pictures"/>
    <d v="2008-06-27T00:00:00"/>
    <n v="144169664"/>
    <n v="467088155"/>
    <x v="157"/>
    <s v="Top"/>
    <x v="2"/>
    <x v="55"/>
    <s v="1 hr 48 min"/>
    <s v="1"/>
    <s v="48"/>
    <d v="1899-12-30T01:48:00"/>
    <x v="0"/>
    <s v="Parental Guidance Under 13"/>
    <s v="Drama"/>
    <m/>
    <m/>
    <m/>
    <m/>
    <m/>
  </r>
  <r>
    <s v="Life of Pi (2012)"/>
    <s v="A young man who survives a disaster at sea is hurtled into an epic journey of adventure and discovery. While cast away, he forms an unexpected connection with another survivor: a fearsome Bengal tiger."/>
    <s v="A young man who survives a disaster at sea is hurt"/>
    <s v="Twentieth Century Fox"/>
    <d v="2012-11-21T00:00:00"/>
    <n v="124987023"/>
    <n v="484029542"/>
    <x v="158"/>
    <s v="Bottom"/>
    <x v="2"/>
    <x v="56"/>
    <s v="2 hr 7 min"/>
    <s v="2"/>
    <s v=" 7"/>
    <d v="1899-12-30T02:07:00"/>
    <x v="2"/>
    <s v="Parental Guidance"/>
    <s v="Comedy"/>
    <s v="Musical"/>
    <s v="Romance"/>
    <m/>
    <m/>
    <m/>
  </r>
  <r>
    <s v="Transformers: The Last Knight (2017)"/>
    <s v="A deadly threat from Earth's history reappears and a hunt for a lost artifact takes place between Autobots and Decepticons, while Optimus Prime encounters his creator in space."/>
    <s v="A deadly threat from Earth's history reappears and"/>
    <s v="Paramount Pictures"/>
    <d v="2017-06-21T00:00:00"/>
    <n v="130168683"/>
    <n v="475256474"/>
    <x v="159"/>
    <s v="Bottom"/>
    <x v="2"/>
    <x v="3"/>
    <s v="2 hr 34 min"/>
    <s v="2"/>
    <s v="34"/>
    <d v="1899-12-30T02:34:00"/>
    <x v="0"/>
    <s v="Parental Guidance Under 13"/>
    <s v="Adventure"/>
    <s v="Drama"/>
    <s v="Fantasy"/>
    <m/>
    <m/>
    <m/>
  </r>
  <r>
    <s v="Madagascar: Escape 2 Africa (2008)"/>
    <s v="The Madagascar animals fly back to New York City, but crash-land on an African nature reserve, where they meet others of their own kind, and Alex especially discovers his royal heritage as prince of a lion pride."/>
    <s v="The Madagascar animals fly back to New York City, "/>
    <s v="DreamWorks"/>
    <d v="2008-10-30T00:00:00"/>
    <n v="180010950"/>
    <n v="423889404"/>
    <x v="160"/>
    <s v="Top"/>
    <x v="2"/>
    <x v="20"/>
    <s v="1 hr 29 min"/>
    <s v="1"/>
    <s v="29"/>
    <d v="1899-12-30T01:29:00"/>
    <x v="2"/>
    <s v="Parental Guidance"/>
    <s v="Action"/>
    <s v="Adventure"/>
    <s v="Sci-Fi"/>
    <m/>
    <m/>
    <m/>
  </r>
  <r>
    <s v="War of the Worlds (2005)"/>
    <s v="An alien invasion threatens the future of humanity. The catastrophic nightmare is depicted through the eyes of one American family fighting for survival."/>
    <s v="An alien invasion threatens the future of humanity"/>
    <s v="Paramount Pictures"/>
    <d v="2005-06-29T00:00:00"/>
    <n v="234280354"/>
    <n v="369592765"/>
    <x v="161"/>
    <s v="Top"/>
    <x v="2"/>
    <x v="3"/>
    <s v="1 hr 56 min"/>
    <s v="1"/>
    <s v="56"/>
    <d v="1899-12-30T01:56:00"/>
    <x v="0"/>
    <s v="Parental Guidance Under 13"/>
    <s v="Adventure"/>
    <s v="Animation"/>
    <s v="Comedy"/>
    <s v="Family"/>
    <m/>
    <m/>
  </r>
  <r>
    <s v="Tangled (2010)"/>
    <s v="The magically long-haired Rapunzel has spent her entire life in a tower, but now that a runaway thief has stumbled upon her, she is about to discover the world for the first time, and who she really is."/>
    <s v="The magically long-haired Rapunzel has spent her e"/>
    <s v="Walt Disney Studios Motion Pictures"/>
    <d v="2010-11-24T00:00:00"/>
    <n v="200821936"/>
    <n v="391640880"/>
    <x v="162"/>
    <s v="Top"/>
    <x v="2"/>
    <x v="57"/>
    <s v="1 hr 40 min"/>
    <s v="1"/>
    <s v="40"/>
    <d v="1899-12-30T01:40:00"/>
    <x v="2"/>
    <s v="Parental Guidance"/>
    <s v="Action"/>
    <s v="Adventure"/>
    <s v="Sci-Fi"/>
    <m/>
    <m/>
    <m/>
  </r>
  <r>
    <s v="Quantum of Solace (2008)"/>
    <s v="James Bond descends into mystery as he tries to stop a mysterious organisation from eliminating a country's most valuable resource."/>
    <s v="James Bond descends into mystery as he tries to st"/>
    <s v="Sony Pictures Entertainment (SPE)"/>
    <d v="2008-10-31T00:00:00"/>
    <n v="168368427"/>
    <n v="421212055"/>
    <x v="163"/>
    <s v="Top"/>
    <x v="2"/>
    <x v="13"/>
    <s v="1 hr 46 min"/>
    <s v="1"/>
    <s v="46"/>
    <d v="1899-12-30T01:46:00"/>
    <x v="0"/>
    <s v="Parental Guidance Under 13"/>
    <s v="Adventure"/>
    <s v="Animation"/>
    <s v="Comedy"/>
    <s v="Family"/>
    <s v="Fantasy"/>
    <s v="Musical"/>
  </r>
  <r>
    <s v="Men in Black (1997)"/>
    <s v="A police officer joins a secret organization that polices and monitors extraterrestrial interactions on Earth."/>
    <s v="A police officer joins a secret organization that "/>
    <s v="Sony Pictures Entertainment (SPE)"/>
    <d v="1997-07-02T00:00:00"/>
    <n v="250690539"/>
    <n v="338700000"/>
    <x v="164"/>
    <s v="Top"/>
    <x v="2"/>
    <x v="32"/>
    <s v="1 hr 38 min"/>
    <s v="1"/>
    <s v="38"/>
    <d v="1899-12-30T01:38:00"/>
    <x v="0"/>
    <s v="Parental Guidance Under 13"/>
    <s v="Action"/>
    <s v="Adventure"/>
    <s v="Thriller"/>
    <m/>
    <m/>
    <m/>
  </r>
  <r>
    <s v="The Croods (2013)"/>
    <s v="After their cave is destroyed, a caveman family must trek through an unfamiliar fantastical world with the help of an inventive boy."/>
    <s v="After their cave is destroyed, a caveman family mu"/>
    <s v="Twentieth Century Fox"/>
    <d v="2013-03-15T00:00:00"/>
    <n v="187168425"/>
    <n v="400067558"/>
    <x v="165"/>
    <s v="Top"/>
    <x v="2"/>
    <x v="16"/>
    <s v="1 hr 38 min"/>
    <s v="1"/>
    <s v="38"/>
    <d v="1899-12-30T01:38:00"/>
    <x v="2"/>
    <s v="Parental Guidance"/>
    <s v="Action"/>
    <s v="Adventure"/>
    <s v="Comedy"/>
    <s v="Sci-Fi"/>
    <m/>
    <m/>
  </r>
  <r>
    <s v="The Hangover Part II (2011)"/>
    <s v="Two years after the bachelor party in Las Vegas, Phil, Stu, Alan, and Doug jet to Thailand for Stu's wedding. Stu's plan for a subdued pre-wedding brunch, however, goes seriously awry."/>
    <s v="Two years after the bachelor party in Las Vegas, P"/>
    <s v="Warner Bros."/>
    <d v="2011-05-25T00:00:00"/>
    <n v="254464305"/>
    <n v="332300000"/>
    <x v="166"/>
    <s v="Top"/>
    <x v="2"/>
    <x v="58"/>
    <s v="1 hr 42 min"/>
    <s v="1"/>
    <s v="42"/>
    <d v="1899-12-30T01:42:00"/>
    <x v="3"/>
    <s v="Restricted"/>
    <s v="Adventure"/>
    <s v="Animation"/>
    <s v="Comedy"/>
    <s v="Family"/>
    <s v="Fantasy"/>
    <m/>
  </r>
  <r>
    <s v="Iron Man (2008)"/>
    <s v="After being held captive in an Afghan cave, billionaire engineer Tony Stark creates a unique weaponized suit of armor to fight evil."/>
    <s v="After being held captive in an Afghan cave, billio"/>
    <s v="Paramount Pictures"/>
    <d v="2008-04-30T00:00:00"/>
    <n v="319034126"/>
    <n v="266762121"/>
    <x v="167"/>
    <s v="Top"/>
    <x v="2"/>
    <x v="3"/>
    <s v="2 hr 6 min"/>
    <s v="2"/>
    <s v=" 6"/>
    <d v="1899-12-30T02:06:00"/>
    <x v="0"/>
    <s v="Parental Guidance Under 13"/>
    <s v="Comedy"/>
    <m/>
    <m/>
    <m/>
    <m/>
    <m/>
  </r>
  <r>
    <s v="I Am Legend (2007)"/>
    <s v="Years after a plague kills most of humanity and transforms the rest into monsters, the sole survivor in New York City struggles valiantly to find a cure."/>
    <s v="Years after a plague kills most of humanity and tr"/>
    <s v="Warner Bros."/>
    <d v="2007-12-12T00:00:00"/>
    <n v="256393010"/>
    <n v="329017042"/>
    <x v="168"/>
    <s v="Top"/>
    <x v="2"/>
    <x v="44"/>
    <s v="1 hr 41 min"/>
    <s v="1"/>
    <s v="41"/>
    <d v="1899-12-30T01:41:00"/>
    <x v="0"/>
    <s v="Parental Guidance Under 13"/>
    <s v="Action"/>
    <s v="Adventure"/>
    <s v="Sci-Fi"/>
    <m/>
    <m/>
    <m/>
  </r>
  <r>
    <s v="Ready Player One (2018)"/>
    <s v="When the creator of a virtual reality called the OASIS dies, he makes a posthumous challenge to all OASIS users to find his Easter Egg, which will give the finder his fortune and control of his world."/>
    <s v="When the creator of a virtual reality called the O"/>
    <s v="Warner Bros."/>
    <d v="2018-03-28T00:00:00"/>
    <n v="137690172"/>
    <n v="445203499"/>
    <x v="169"/>
    <s v="Top"/>
    <x v="2"/>
    <x v="3"/>
    <s v="2 hr 20 min"/>
    <s v="2"/>
    <s v="20"/>
    <d v="1899-12-30T02:20:00"/>
    <x v="0"/>
    <s v="Parental Guidance Under 13"/>
    <s v="Action"/>
    <s v="Drama"/>
    <s v="Sci-Fi"/>
    <s v="Thriller"/>
    <m/>
    <m/>
  </r>
  <r>
    <s v="Monsters, Inc. (2001)"/>
    <s v="In order to power the city, monsters have to scare children so that they scream. However, the children are toxic to the monsters, and after a child gets through, two monsters realize things may not be what they think."/>
    <s v="In order to power the city, monsters have to scare"/>
    <s v="Walt Disney Studios Motion Pictures"/>
    <d v="2001-11-02T00:00:00"/>
    <n v="290642256"/>
    <n v="289065482"/>
    <x v="170"/>
    <s v="Top"/>
    <x v="2"/>
    <x v="16"/>
    <s v="1 hr 32 min"/>
    <s v="1"/>
    <s v="32"/>
    <d v="1899-12-30T01:32:00"/>
    <x v="4"/>
    <n v="0"/>
    <s v="Action"/>
    <s v="Adventure"/>
    <s v="Sci-Fi"/>
    <m/>
    <m/>
    <m/>
  </r>
  <r>
    <s v="Night at the Museum (2006)"/>
    <s v="A newly recruited night security guard at the Museum of Natural History discovers that an ancient curse causes the animals and exhibits on display to come to life and wreak havoc."/>
    <s v="A newly recruited night security guard at the Muse"/>
    <s v="Twentieth Century Fox"/>
    <s v="NA"/>
    <n v="250863268"/>
    <n v="323617961"/>
    <x v="171"/>
    <s v="Top"/>
    <x v="2"/>
    <x v="59"/>
    <s v="1 hr 48 min"/>
    <s v="1"/>
    <s v="48"/>
    <d v="1899-12-30T01:48:00"/>
    <x v="1"/>
    <s v="Unknown"/>
    <s v="Adventure"/>
    <s v="Animation"/>
    <s v="Comedy"/>
    <s v="Family"/>
    <s v="Fantasy"/>
    <m/>
  </r>
  <r>
    <s v="Fifty Shades of Grey (2015)"/>
    <s v="Literature student Anastasia Steele's life changes forever when she meets handsome, yet tormented, billionaire Christian Grey."/>
    <s v="Literature student Anastasia Steele's life changes"/>
    <s v="Universal Pictures"/>
    <d v="2015-02-11T00:00:00"/>
    <n v="166167230"/>
    <n v="403484237"/>
    <x v="172"/>
    <s v="Top"/>
    <x v="2"/>
    <x v="60"/>
    <s v="2 hr 5 min"/>
    <s v="2"/>
    <s v=" 5"/>
    <d v="1899-12-30T02:05:00"/>
    <x v="3"/>
    <s v="Restricted"/>
    <s v="Adventure"/>
    <s v="Comedy"/>
    <s v="Family"/>
    <s v="Fantasy"/>
    <m/>
    <m/>
  </r>
  <r>
    <s v="Kong: Skull Island (2017)"/>
    <s v="After the Vietnam war, a team of scientists explores an uncharted island in the Pacific, venturing into the domain of the mighty Kong, and must fight to escape a primal Eden."/>
    <s v="After the Vietnam war, a team of scientists explor"/>
    <s v="Warner Bros."/>
    <d v="2017-03-08T00:00:00"/>
    <n v="168052812"/>
    <n v="398600000"/>
    <x v="173"/>
    <s v="Top"/>
    <x v="2"/>
    <x v="0"/>
    <s v="1 hr 58 min"/>
    <s v="1"/>
    <s v="58"/>
    <d v="1899-12-30T01:58:00"/>
    <x v="0"/>
    <s v="Parental Guidance Under 13"/>
    <s v="Drama"/>
    <s v="Romance"/>
    <s v="Thriller"/>
    <m/>
    <m/>
    <m/>
  </r>
  <r>
    <s v="The Smurfs (2011)"/>
    <s v="When the evil wizard Gargamel chases the tiny blue Smurfs out of their village, they tumble from their magical world into New York City."/>
    <s v="When the evil wizard Gargamel chases the tiny blue"/>
    <s v="Sony Pictures Entertainment (SPE)"/>
    <d v="2011-07-27T00:00:00"/>
    <n v="142614158"/>
    <n v="421135165"/>
    <x v="174"/>
    <s v="Top"/>
    <x v="2"/>
    <x v="16"/>
    <s v="1 hr 43 min"/>
    <s v="1"/>
    <s v="43"/>
    <d v="1899-12-30T01:43:00"/>
    <x v="2"/>
    <s v="Parental Guidance"/>
    <s v="Action"/>
    <s v="Adventure"/>
    <s v="Fantasy"/>
    <s v="Sci-Fi"/>
    <m/>
    <m/>
  </r>
  <r>
    <s v="Cars 2 (2011)"/>
    <s v="Star race car Lightning McQueen and his pal Mater head overseas to compete in the World Grand Prix race. But the road to the championship becomes rocky as Mater gets caught up in an intriguing adventure of his own: international espionage."/>
    <s v="Star race car Lightning McQueen and his pal Mater "/>
    <s v="Walt Disney Studios Motion Pictures"/>
    <d v="2011-06-22T00:00:00"/>
    <n v="191452396"/>
    <n v="368400000"/>
    <x v="175"/>
    <s v="Top"/>
    <x v="2"/>
    <x v="61"/>
    <s v="1 hr 46 min"/>
    <s v="1"/>
    <s v="46"/>
    <d v="1899-12-30T01:46:00"/>
    <x v="4"/>
    <n v="0"/>
    <s v="Adventure"/>
    <s v="Animation"/>
    <s v="Comedy"/>
    <s v="Family"/>
    <s v="Fantasy"/>
    <m/>
  </r>
  <r>
    <s v="King Kong (2005)"/>
    <s v="A greedy film producer assembles a team of moviemakers and sets out for the infamous Skull Island, where they find more than just cannibalistic natives."/>
    <s v="A greedy film producer assembles a team of moviema"/>
    <s v="Universal Pictures"/>
    <d v="2005-12-14T00:00:00"/>
    <n v="218080025"/>
    <n v="338826353"/>
    <x v="176"/>
    <s v="Top"/>
    <x v="2"/>
    <x v="62"/>
    <s v="3 hr 7 min"/>
    <s v="3"/>
    <s v=" 7"/>
    <d v="1899-12-30T03:07:00"/>
    <x v="0"/>
    <s v="Parental Guidance Under 13"/>
    <s v="Adventure"/>
    <s v="Animation"/>
    <s v="Comedy"/>
    <s v="Family"/>
    <s v="Sport"/>
    <m/>
  </r>
  <r>
    <s v="Puss in Boots (2011)"/>
    <s v="An outlaw cat, his childhood egg-friend and a seductive thief kitty set out in search for the eggs of the fabled Golden Goose to clear his name, restore his lost honor and regain the trust of his mother and town."/>
    <s v="An outlaw cat, his childhood egg-friend and a sedu"/>
    <s v="DreamWorks"/>
    <d v="2011-10-27T00:00:00"/>
    <n v="149260504"/>
    <n v="405726973"/>
    <x v="177"/>
    <s v="Top"/>
    <x v="2"/>
    <x v="16"/>
    <s v="1 hr 30 min"/>
    <s v="1"/>
    <s v="30"/>
    <d v="1899-12-30T01:30:00"/>
    <x v="2"/>
    <s v="Parental Guidance"/>
    <s v="Action"/>
    <s v="Adventure"/>
    <s v="Drama"/>
    <s v="Romance"/>
    <m/>
    <m/>
  </r>
  <r>
    <s v="Armageddon (1998)"/>
    <s v="After discovering that an asteroid the size of Texas is going to impact Earth in less than a month, NASA recruits a misfit team of deep-core drillers to save the planet."/>
    <s v="After discovering that an asteroid the size of Tex"/>
    <s v="Walt Disney Studios Motion Pictures"/>
    <d v="1998-07-01T00:00:00"/>
    <n v="201578182"/>
    <n v="352131606"/>
    <x v="178"/>
    <s v="Top"/>
    <x v="2"/>
    <x v="19"/>
    <s v="2 hr 31 min"/>
    <s v="2"/>
    <s v="31"/>
    <d v="1899-12-30T02:31:00"/>
    <x v="0"/>
    <s v="Parental Guidance Under 13"/>
    <s v="Adventure"/>
    <s v="Animation"/>
    <s v="Comedy"/>
    <s v="Family"/>
    <s v="Fantasy"/>
    <m/>
  </r>
  <r>
    <s v="The Day After Tomorrow (2004)"/>
    <s v="Jack Hall, paleoclimatologist, must make a daring trek from Washington, D.C. to New York City to reach his son, trapped in the cross-hairs of a sudden international storm which plunges the planet into a new Ice Age."/>
    <s v="Jack Hall, paleoclimatologist, must make a daring "/>
    <s v="Twentieth Century Fox"/>
    <d v="2004-05-26T00:00:00"/>
    <n v="186740799"/>
    <n v="365898772"/>
    <x v="179"/>
    <s v="Top"/>
    <x v="2"/>
    <x v="19"/>
    <s v="2 hr 4 min"/>
    <s v="2"/>
    <s v=" 4"/>
    <d v="1899-12-30T02:04:00"/>
    <x v="0"/>
    <s v="Parental Guidance Under 13"/>
    <s v="Action"/>
    <s v="Adventure"/>
    <s v="Sci-Fi"/>
    <s v="Thriller"/>
    <m/>
    <m/>
  </r>
  <r>
    <s v="Ted (2012)"/>
    <s v="John Bennett, a man whose childhood wish of bringing his teddy bear to life came true, now must decide between keeping the relationship with the bear, Ted or his girlfriend, Lori."/>
    <s v="John Bennett, a man whose childhood wish of bringi"/>
    <s v="Universal Pictures"/>
    <d v="2012-06-29T00:00:00"/>
    <n v="218815487"/>
    <n v="330552828"/>
    <x v="180"/>
    <s v="Top"/>
    <x v="2"/>
    <x v="58"/>
    <s v="1 hr 46 min"/>
    <s v="1"/>
    <s v="46"/>
    <d v="1899-12-30T01:46:00"/>
    <x v="3"/>
    <s v="Restricted"/>
    <s v="Action"/>
    <s v="Adventure"/>
    <s v="Sci-Fi"/>
    <s v="Thriller"/>
    <m/>
    <m/>
  </r>
  <r>
    <s v="American Sniper (2014)"/>
    <s v="Navy S.E.A.L. sniper Chris Kyle's pinpoint accuracy saves countless lives on the battlefield and turns him into a legend. Back home with his family after four tours of duty, however, Chris finds that it is the war he can't leave behind."/>
    <s v="Navy S.E.A.L. sniper Chris Kyle's pinpoint accurac"/>
    <s v="Warner Bros."/>
    <d v="2014-12-25T00:00:00"/>
    <n v="350126372"/>
    <n v="197300000"/>
    <x v="181"/>
    <s v="Top"/>
    <x v="2"/>
    <x v="63"/>
    <s v="2 hr 13 min"/>
    <s v="2"/>
    <s v="13"/>
    <d v="1899-12-30T02:13:00"/>
    <x v="3"/>
    <s v="Restricted"/>
    <s v="Comedy"/>
    <m/>
    <m/>
    <m/>
    <m/>
    <m/>
  </r>
  <r>
    <s v="Mission: Impossible II (2000)"/>
    <s v="IMF agent Ethan Hunt is sent to Sydney to find and destroy a genetically modified disease called &quot;Chimera&quot;."/>
    <s v="IMF agent Ethan Hunt is sent to Sydney to find and"/>
    <s v="Paramount Pictures"/>
    <d v="2000-05-24T00:00:00"/>
    <n v="215409889"/>
    <n v="330978219"/>
    <x v="182"/>
    <s v="Top"/>
    <x v="2"/>
    <x v="13"/>
    <s v="2 hr 3 min"/>
    <s v="2"/>
    <s v=" 3"/>
    <d v="1899-12-30T02:03:00"/>
    <x v="0"/>
    <s v="Parental Guidance Under 13"/>
    <s v="Action"/>
    <s v="Biography"/>
    <s v="Drama"/>
    <s v="War"/>
    <m/>
    <m/>
  </r>
  <r>
    <s v="X-Men: Apocalypse (2016)"/>
    <s v="In the 1980s the X-Men must defeat an ancient all-powerful mutant, En Sabah Nur, who intends to thrive through bringing destruction to the world."/>
    <s v="In the 1980s the X-Men must defeat an ancient all-"/>
    <s v="Twentieth Century Fox"/>
    <d v="2016-05-18T00:00:00"/>
    <n v="155442489"/>
    <n v="388491616"/>
    <x v="183"/>
    <s v="Top"/>
    <x v="2"/>
    <x v="3"/>
    <s v="2 hr 24 min"/>
    <s v="2"/>
    <s v="24"/>
    <d v="1899-12-30T02:24:00"/>
    <x v="0"/>
    <s v="Parental Guidance Under 13"/>
    <s v="Action"/>
    <s v="Adventure"/>
    <s v="Thriller"/>
    <m/>
    <m/>
    <m/>
  </r>
  <r>
    <s v="Sherlock Holmes: A Game of Shadows (2011)"/>
    <s v="Detective Sherlock Holmes is on the trail of criminal mastermind Professor Moriarty, who is carrying out a string of random crimes across Europe."/>
    <s v="Detective Sherlock Holmes is on the trail of crimi"/>
    <s v="Warner Bros."/>
    <s v="NA"/>
    <n v="186848418"/>
    <n v="357000000"/>
    <x v="184"/>
    <s v="Top"/>
    <x v="2"/>
    <x v="64"/>
    <s v="2 hr 9 min"/>
    <s v="2"/>
    <s v=" 9"/>
    <d v="1899-12-30T02:09:00"/>
    <x v="1"/>
    <s v="Unknown"/>
    <s v="Action"/>
    <s v="Adventure"/>
    <s v="Sci-Fi"/>
    <m/>
    <m/>
    <m/>
  </r>
  <r>
    <s v="Despicable Me (2010)"/>
    <s v="When a criminal mastermind uses a trio of orphan girls as pawns for a grand scheme, he finds their love is profoundly changing him for the better."/>
    <s v="When a criminal mastermind uses a trio of orphan g"/>
    <s v="Universal Pictures"/>
    <d v="2010-07-08T00:00:00"/>
    <n v="251513985"/>
    <n v="291600000"/>
    <x v="185"/>
    <s v="Top"/>
    <x v="2"/>
    <x v="11"/>
    <s v="1 hr 35 min"/>
    <s v="1"/>
    <s v="35"/>
    <d v="1899-12-30T01:35:00"/>
    <x v="2"/>
    <s v="Parental Guidance"/>
    <s v="Action"/>
    <s v="Adventure"/>
    <s v="Mystery"/>
    <m/>
    <m/>
    <m/>
  </r>
  <r>
    <s v="Cinderella (2015)"/>
    <s v="When her father unexpectedly dies, young Ella finds herself at the mercy of her cruel stepmother and her scheming stepsisters. Never one to give up hope, Ella's fortunes begin to change after meeting a dashing stranger."/>
    <s v="When her father unexpectedly dies, young Ella find"/>
    <s v="Walt Disney Studios Motion Pictures"/>
    <d v="2015-03-11T00:00:00"/>
    <n v="201151353"/>
    <n v="341206978"/>
    <x v="186"/>
    <s v="Top"/>
    <x v="2"/>
    <x v="65"/>
    <s v="1 hr 45 min"/>
    <s v="1"/>
    <s v="45"/>
    <d v="1899-12-30T01:45:00"/>
    <x v="2"/>
    <s v="Parental Guidance"/>
    <s v="Adventure"/>
    <s v="Animation"/>
    <s v="Comedy"/>
    <s v="Crime"/>
    <s v="Family"/>
    <s v="Sci-Fi"/>
  </r>
  <r>
    <s v="Madagascar (2005)"/>
    <s v="A group of animals who have spent all their life in a New York zoo end up in the jungles of Madagascar, and must adjust to living in the wild."/>
    <s v="A group of animals who have spent all their life i"/>
    <s v="DreamWorks Distribution"/>
    <s v="NA"/>
    <n v="193595521"/>
    <n v="348468325"/>
    <x v="187"/>
    <s v="Top"/>
    <x v="2"/>
    <x v="20"/>
    <s v="1 hr 26 min"/>
    <s v="1"/>
    <s v="26"/>
    <d v="1899-12-30T01:26:00"/>
    <x v="1"/>
    <s v="Unknown"/>
    <s v="Adventure"/>
    <s v="Drama"/>
    <s v="Family"/>
    <s v="Fantasy"/>
    <s v="Romance"/>
    <m/>
  </r>
  <r>
    <s v="World War Z (2013)"/>
    <s v="Former United Nations employee Gerry Lane traverses the world in a race against time to stop a zombie pandemic that is toppling armies and governments and threatens to destroy humanity itself."/>
    <s v="Former United Nations employee Gerry Lane traverse"/>
    <s v="Paramount Pictures"/>
    <d v="2013-06-19T00:00:00"/>
    <n v="202807711"/>
    <n v="337648165"/>
    <x v="188"/>
    <s v="Top"/>
    <x v="2"/>
    <x v="66"/>
    <s v="1 hr 56 min"/>
    <s v="1"/>
    <s v="56"/>
    <d v="1899-12-30T01:56:00"/>
    <x v="0"/>
    <s v="Parental Guidance Under 13"/>
    <s v="Adventure"/>
    <s v="Animation"/>
    <s v="Comedy"/>
    <s v="Family"/>
    <m/>
    <m/>
  </r>
  <r>
    <s v="Brave (2012)"/>
    <s v="Determined to make her own path in life, Princess Merida defies a custom that brings chaos to her kingdom. Granted one wish, Merida must rely on her bravery and her archery skills to undo a beastly curse."/>
    <s v="Determined to make her own path in life, Princess "/>
    <s v="Walt Disney Studios Motion Pictures"/>
    <d v="2012-06-21T00:00:00"/>
    <n v="237283207"/>
    <n v="301700000"/>
    <x v="189"/>
    <s v="Top"/>
    <x v="2"/>
    <x v="16"/>
    <s v="1 hr 33 min"/>
    <s v="1"/>
    <s v="33"/>
    <d v="1899-12-30T01:33:00"/>
    <x v="2"/>
    <s v="Parental Guidance"/>
    <s v="Action"/>
    <s v="Adventure"/>
    <s v="Horror"/>
    <s v="Sci-Fi"/>
    <m/>
    <m/>
  </r>
  <r>
    <s v="Star Wars: Episode V - The Empire Strikes Back (1980)"/>
    <s v="After the Rebels are brutally overpowered by the Empire on the ice planet Hoth, Luke Skywalker begins Jedi training with Yoda, while his friends are pursued across the galaxy by Darth Vader and bounty hunter Boba Fett."/>
    <s v="After the Rebels are brutally overpowered by the E"/>
    <s v="Twentieth Century Fox"/>
    <d v="1980-05-21T00:00:00"/>
    <n v="292753960"/>
    <n v="190685234"/>
    <x v="190"/>
    <s v="Top"/>
    <x v="2"/>
    <x v="0"/>
    <s v="2 hr 4 min"/>
    <s v="2"/>
    <s v=" 4"/>
    <d v="1899-12-30T02:04:00"/>
    <x v="2"/>
    <s v="Parental Guidance"/>
    <s v="Adventure"/>
    <s v="Animation"/>
    <s v="Comedy"/>
    <s v="Family"/>
    <s v="Fantasy"/>
    <m/>
  </r>
  <r>
    <s v="The Simpsons Movie (2007)"/>
    <s v="After Homer pollutes the town's water supply, Springfield is encased in a gigantic dome by the EPA and the Simpsons are declared fugitives."/>
    <s v="After Homer pollutes the town's water supply, Spri"/>
    <s v="Twentieth Century Fox"/>
    <d v="2007-07-25T00:00:00"/>
    <n v="183135014"/>
    <n v="353279279"/>
    <x v="191"/>
    <s v="Top"/>
    <x v="2"/>
    <x v="67"/>
    <s v="1 hr 27 min"/>
    <s v="1"/>
    <s v="27"/>
    <d v="1899-12-30T01:27:00"/>
    <x v="0"/>
    <s v="Parental Guidance Under 13"/>
    <s v="Action"/>
    <s v="Adventure"/>
    <s v="Fantasy"/>
    <s v="Sci-Fi"/>
    <m/>
    <m/>
  </r>
  <r>
    <s v="The Revenant (2015)"/>
    <s v="A frontiersman on a fur trading expedition in the 1820s fights for survival after being mauled by a bear and left for dead by members of his own hunting team."/>
    <s v="A frontiersman on a fur trading expedition in the "/>
    <s v="Twentieth Century Fox"/>
    <d v="2015-12-25T00:00:00"/>
    <n v="183637894"/>
    <n v="349312609"/>
    <x v="192"/>
    <s v="Top"/>
    <x v="2"/>
    <x v="68"/>
    <s v="2 hr 36 min"/>
    <s v="2"/>
    <s v="36"/>
    <d v="1899-12-30T02:36:00"/>
    <x v="3"/>
    <s v="Restricted"/>
    <s v="Adventure"/>
    <s v="Animation"/>
    <s v="Comedy"/>
    <m/>
    <m/>
    <m/>
  </r>
  <r>
    <s v="The Meg (2018)"/>
    <s v="A group of scientists exploring the Marianas Trench encounter the largest marine predator that has ever existed - the Megalodon."/>
    <s v="A group of scientists exploring the Marianas Trenc"/>
    <s v="Warner Bros."/>
    <d v="2018-08-08T00:00:00"/>
    <n v="145443742"/>
    <n v="384994536"/>
    <x v="193"/>
    <s v="Top"/>
    <x v="2"/>
    <x v="69"/>
    <s v="1 hr 53 min"/>
    <s v="1"/>
    <s v="53"/>
    <d v="1899-12-30T01:53:00"/>
    <x v="0"/>
    <s v="Parental Guidance Under 13"/>
    <s v="Action"/>
    <s v="Adventure"/>
    <s v="Drama"/>
    <s v="History"/>
    <s v="Western"/>
    <m/>
  </r>
  <r>
    <s v="Ralph Breaks the Internet (2018)"/>
    <s v="Six years after the events of &quot;Wreck-It Ralph,&quot; Ralph and Vanellope, now friends, discover a wi-fi router in their arcade, leading them into a new adventure."/>
    <s v="Six years after the events of &quot;Wreck-It Ralph,&quot; Ra"/>
    <s v="Walt Disney Studios Motion Pictures"/>
    <d v="2018-11-21T00:00:00"/>
    <n v="201091711"/>
    <n v="328232251"/>
    <x v="194"/>
    <s v="Top"/>
    <x v="2"/>
    <x v="70"/>
    <s v="1 hr 52 min"/>
    <s v="1"/>
    <s v="52"/>
    <d v="1899-12-30T01:52:00"/>
    <x v="2"/>
    <s v="Parental Guidance"/>
    <s v="Action"/>
    <s v="Horror"/>
    <s v="Sci-Fi"/>
    <s v="Thriller"/>
    <m/>
    <m/>
  </r>
  <r>
    <s v="Hotel Transylvania 3: Summer Vacation (2018)"/>
    <s v="Count Dracula and company participate in a cruise for sea-loving monsters, unaware that their boat is being commandeered by the monster-hating Van Helsing family."/>
    <s v="Count Dracula and company participate in a cruise "/>
    <s v="Sony Pictures Entertainment (SPE)"/>
    <d v="2018-06-28T00:00:00"/>
    <n v="167510016"/>
    <n v="361073758"/>
    <x v="195"/>
    <s v="Top"/>
    <x v="2"/>
    <x v="71"/>
    <s v="1 hr 37 min"/>
    <s v="1"/>
    <s v="37"/>
    <d v="1899-12-30T01:37:00"/>
    <x v="2"/>
    <s v="Parental Guidance"/>
    <s v="Adventure"/>
    <s v="Animation"/>
    <s v="Comedy"/>
    <s v="Family"/>
    <s v="Fantasy"/>
    <s v="Sci-Fi"/>
  </r>
  <r>
    <s v="The Boss Baby (2017)"/>
    <s v="A suit-wearing, briefcase-carrying baby pairs up with his 7-year old brother to stop the dastardly plot of the CEO of Puppy Co."/>
    <s v="A suit-wearing, briefcase-carrying baby pairs up w"/>
    <s v="Twentieth Century Fox"/>
    <s v="NA"/>
    <n v="175003033"/>
    <n v="352962903"/>
    <x v="196"/>
    <s v="Top"/>
    <x v="2"/>
    <x v="16"/>
    <s v="1 hr 37 min"/>
    <s v="1"/>
    <s v="37"/>
    <d v="1899-12-30T01:37:00"/>
    <x v="1"/>
    <s v="Unknown"/>
    <s v="Adventure"/>
    <s v="Animation"/>
    <s v="Comedy"/>
    <s v="Family"/>
    <s v="Fantasy"/>
    <s v="Horror"/>
  </r>
  <r>
    <s v="Dunkirk (2017)"/>
    <s v="Allied soldiers from Belgium, the British Commonwealth and Empire, and France are surrounded by the German Army and evacuated during a fierce battle in World War II."/>
    <s v="Allied soldiers from Belgium, the British Commonwe"/>
    <s v="Warner Bros."/>
    <d v="2017-07-19T00:00:00"/>
    <n v="189740665"/>
    <n v="337275642"/>
    <x v="197"/>
    <s v="Top"/>
    <x v="2"/>
    <x v="72"/>
    <s v="1 hr 46 min"/>
    <s v="1"/>
    <s v="46"/>
    <d v="1899-12-30T01:46:00"/>
    <x v="0"/>
    <s v="Parental Guidance Under 13"/>
    <s v="Adventure"/>
    <s v="Animation"/>
    <s v="Comedy"/>
    <s v="Family"/>
    <s v="Fantasy"/>
    <m/>
  </r>
  <r>
    <s v="Godzilla (2014)"/>
    <s v="The world is beset by the appearance of monstrous creatures, but one of them may be the only one who can save humanity."/>
    <s v="The world is beset by the appearance of monstrous "/>
    <s v="Warner Bros."/>
    <d v="2014-05-14T00:00:00"/>
    <n v="200676069"/>
    <n v="324300000"/>
    <x v="198"/>
    <s v="Top"/>
    <x v="2"/>
    <x v="19"/>
    <s v="2 hr 3 min"/>
    <s v="2"/>
    <s v=" 3"/>
    <d v="1899-12-30T02:03:00"/>
    <x v="0"/>
    <s v="Parental Guidance Under 13"/>
    <s v="Action"/>
    <s v="Drama"/>
    <s v="History"/>
    <s v="Thriller"/>
    <s v="War"/>
    <m/>
  </r>
  <r>
    <s v="How to Train Your Dragon: The Hidden World (2019)"/>
    <s v="When Hiccup discovers Toothless isn't the only Night Fury, he must seek &quot;The Hidden World&quot;, a secret Dragon Utopia before a hired tyrant named Grimmel finds it first."/>
    <s v="When Hiccup discovers Toothless isn't the only Nig"/>
    <s v="Universal Pictures"/>
    <d v="2019-01-03T00:00:00"/>
    <n v="160799505"/>
    <n v="363589578"/>
    <x v="199"/>
    <s v="Top"/>
    <x v="2"/>
    <x v="50"/>
    <s v="1 hr 44 min"/>
    <s v="1"/>
    <s v="44"/>
    <d v="1899-12-30T01:44:00"/>
    <x v="2"/>
    <s v="Parental Guidance"/>
    <s v="Action"/>
    <s v="Adventure"/>
    <s v="Sci-Fi"/>
    <s v="Thriller"/>
    <m/>
    <m/>
  </r>
  <r>
    <s v="Sherlock Holmes (2009)"/>
    <s v="Detective Sherlock Holmes and his stalwart partner Watson engage in a battle of wits and brawn with a nemesis whose plot is a threat to all of England."/>
    <s v="Detective Sherlock Holmes and his stalwart partner"/>
    <s v="Warner Bros."/>
    <d v="2009-01-01T00:00:00"/>
    <n v="209028679"/>
    <n v="315000000"/>
    <x v="200"/>
    <s v="Top"/>
    <x v="2"/>
    <x v="64"/>
    <s v="2 hr 8 min"/>
    <s v="2"/>
    <s v=" 8"/>
    <d v="1899-12-30T02:08:00"/>
    <x v="0"/>
    <s v="Parental Guidance Under 13"/>
    <s v="Action"/>
    <s v="Adventure"/>
    <s v="Animation"/>
    <s v="Comedy"/>
    <s v="Family"/>
    <s v="Fantasy"/>
  </r>
  <r>
    <s v="Meet the Fockers (2004)"/>
    <s v="All hell breaks loose when the Byrnes family meets the Focker family for the first time."/>
    <s v="All hell breaks loose when the Byrnes family meets"/>
    <s v="Universal Pictures"/>
    <d v="2004-12-22T00:00:00"/>
    <n v="279261160"/>
    <n v="243396776"/>
    <x v="201"/>
    <s v="Top"/>
    <x v="2"/>
    <x v="73"/>
    <s v="1 hr 55 min"/>
    <s v="1"/>
    <s v="55"/>
    <d v="1899-12-30T01:55:00"/>
    <x v="0"/>
    <s v="Parental Guidance Under 13"/>
    <s v="Action"/>
    <s v="Adventure"/>
    <s v="Mystery"/>
    <m/>
    <m/>
    <m/>
  </r>
  <r>
    <s v="WALLÂ·E (2008)"/>
    <s v="In the distant future, a small waste-collecting robot inadvertently embarks on a space journey that will ultimately decide the fate of mankind."/>
    <s v="In the distant future, a small waste-collecting ro"/>
    <s v="Walt Disney Studios Motion Pictures"/>
    <d v="2008-06-26T00:00:00"/>
    <n v="223808164"/>
    <n v="297503726"/>
    <x v="202"/>
    <s v="Top"/>
    <x v="2"/>
    <x v="74"/>
    <s v="1 hr 38 min"/>
    <s v="1"/>
    <s v="38"/>
    <d v="1899-12-30T01:38:00"/>
    <x v="1"/>
    <s v="Unknown"/>
    <s v="Comedy"/>
    <s v="Romance"/>
    <m/>
    <m/>
    <m/>
    <m/>
  </r>
  <r>
    <s v="Kung Fu Panda 3 (2016)"/>
    <s v="Continuing his &quot;legendary adventures of awesomeness&quot;, Po must face two hugely epic, but different threats: one supernatural and the other a little closer to home."/>
    <s v="Continuing his &quot;legendary adventures of awesomenes"/>
    <s v="Twentieth Century Fox"/>
    <d v="2016-01-28T00:00:00"/>
    <n v="143528619"/>
    <n v="377642206"/>
    <x v="203"/>
    <s v="Top"/>
    <x v="2"/>
    <x v="50"/>
    <s v="1 hr 35 min"/>
    <s v="1"/>
    <s v="35"/>
    <d v="1899-12-30T01:35:00"/>
    <x v="2"/>
    <s v="Parental Guidance"/>
    <s v="Adventure"/>
    <s v="Animation"/>
    <s v="Family"/>
    <s v="Sci-Fi"/>
    <m/>
    <m/>
  </r>
  <r>
    <s v="Terminator 2: Judgment Day (1991)"/>
    <s v="A cyborg, identical to the one who failed to kill Sarah Connor, must now protect her ten-year-old son John from a more advanced and powerful cyborg."/>
    <s v="A cyborg, identical to the one who failed to kill "/>
    <s v="TriStar Pictures"/>
    <d v="1991-07-03T00:00:00"/>
    <n v="205881154"/>
    <n v="312106698"/>
    <x v="204"/>
    <s v="Top"/>
    <x v="2"/>
    <x v="42"/>
    <s v="2 hr 17 min"/>
    <s v="2"/>
    <s v="17"/>
    <d v="1899-12-30T02:17:00"/>
    <x v="3"/>
    <s v="Restricted"/>
    <s v="Action"/>
    <s v="Adventure"/>
    <s v="Animation"/>
    <s v="Comedy"/>
    <s v="Family"/>
    <s v="Fantasy"/>
  </r>
  <r>
    <s v="Ant-Man (2015)"/>
    <s v="Armed with a super-suit with the astonishing ability to shrink in scale but increase in strength, cat burglar Scott Lang must embrace his inner hero and help his mentor, Dr. Hank Pym, pull off a plan that will save the world."/>
    <s v="Armed with a super-suit with the astonishing abili"/>
    <s v="Walt Disney Studios Motion Pictures"/>
    <d v="2015-07-10T00:00:00"/>
    <n v="180202163"/>
    <n v="339109802"/>
    <x v="205"/>
    <s v="Top"/>
    <x v="2"/>
    <x v="32"/>
    <s v="1 hr 57 min"/>
    <s v="1"/>
    <s v="57"/>
    <d v="1899-12-30T01:57:00"/>
    <x v="0"/>
    <s v="Parental Guidance Under 13"/>
    <s v="Action"/>
    <s v="Sci-Fi"/>
    <m/>
    <m/>
    <m/>
    <m/>
  </r>
  <r>
    <s v="The Grinch (2018)"/>
    <s v="A grumpy Grinch plots to ruin Christmas for the village of Whoville."/>
    <s v="A grumpy Grinch plots to ruin Christmas for the vi"/>
    <s v="Universal Pictures"/>
    <d v="2018-11-07T00:00:00"/>
    <n v="271094731"/>
    <n v="241474088"/>
    <x v="206"/>
    <s v="Top"/>
    <x v="2"/>
    <x v="6"/>
    <s v="1 hr 25 min"/>
    <s v="1"/>
    <s v="25"/>
    <d v="1899-12-30T01:25:00"/>
    <x v="2"/>
    <s v="Parental Guidance"/>
    <s v="Action"/>
    <s v="Adventure"/>
    <s v="Comedy"/>
    <s v="Sci-Fi"/>
    <m/>
    <m/>
  </r>
  <r>
    <s v="Ghost (1990)"/>
    <s v="After a young man is murdered, his spirit stays behind to warn his lover of impending danger, with the help of a reluctant psychic."/>
    <s v="After a young man is murdered, his spirit stays be"/>
    <s v="Paramount Pictures"/>
    <d v="1990-07-13T00:00:00"/>
    <n v="217631306"/>
    <n v="288072251"/>
    <x v="207"/>
    <s v="Top"/>
    <x v="2"/>
    <x v="75"/>
    <s v="2 hr 7 min"/>
    <s v="2"/>
    <s v=" 7"/>
    <d v="1899-12-30T02:07:00"/>
    <x v="1"/>
    <s v="Unknown"/>
    <s v="Adventure"/>
    <s v="Animation"/>
    <s v="Comedy"/>
    <s v="Family"/>
    <s v="Fantasy"/>
    <s v="Musical"/>
  </r>
  <r>
    <s v="Aladdin (1992)"/>
    <s v="A kindhearted street urchin and a power-hungry Grand Vizier vie for a magic lamp that has the power to make their deepest wishes come true."/>
    <s v="A kindhearted street urchin and a power-hungry Gra"/>
    <s v="Walt Disney Studios Motion Pictures"/>
    <d v="1992-11-13T00:00:00"/>
    <n v="217350219"/>
    <n v="286700000"/>
    <x v="208"/>
    <s v="Top"/>
    <x v="2"/>
    <x v="57"/>
    <s v="1 hr 30 min"/>
    <s v="1"/>
    <s v="30"/>
    <d v="1899-12-30T01:30:00"/>
    <x v="1"/>
    <s v="Unknown"/>
    <s v="Drama"/>
    <s v="Fantasy"/>
    <s v="Romance"/>
    <s v="Thriller"/>
    <m/>
    <m/>
  </r>
  <r>
    <s v="Venom: Let There Be Carnage (2021)"/>
    <s v="Eddie Brock attempts to reignite his career by interviewing serial killer Cletus Kasady, who becomes the host of the symbiote Carnage and escapes prison after a failed execution."/>
    <s v="Eddie Brock attempts to reignite his career by int"/>
    <s v="Sony Pictures Entertainment (SPE)"/>
    <s v="NA"/>
    <n v="212638437"/>
    <n v="288500000"/>
    <x v="209"/>
    <s v="Top"/>
    <x v="2"/>
    <x v="19"/>
    <s v="1 hr 37 min"/>
    <s v="1"/>
    <s v="37"/>
    <d v="1899-12-30T01:37:00"/>
    <x v="1"/>
    <s v="Unknown"/>
    <s v="Adventure"/>
    <s v="Animation"/>
    <s v="Comedy"/>
    <s v="Family"/>
    <s v="Fantasy"/>
    <s v="Musical"/>
  </r>
  <r>
    <s v="Rio 2 (2014)"/>
    <s v="It's a jungle out there for Blu, Jewel, and their three kids after they're hurtled from Rio de Janeiro to the wilds of the Amazon. As Blu tries to fit in, he goes beak-to-beak with the vengeful Nigel and meets his father-in-law."/>
    <s v="It's a jungle out there for Blu, Jewel, and their "/>
    <s v="Twentieth Century Fox"/>
    <d v="2014-03-20T00:00:00"/>
    <n v="131538435"/>
    <n v="367242682"/>
    <x v="210"/>
    <s v="Bottom"/>
    <x v="3"/>
    <x v="76"/>
    <s v="1 hr 41 min"/>
    <s v="1"/>
    <s v="41"/>
    <d v="1899-12-30T01:41:00"/>
    <x v="4"/>
    <n v="0"/>
    <s v="Action"/>
    <s v="Adventure"/>
    <s v="Sci-Fi"/>
    <s v="Thriller"/>
    <m/>
    <m/>
  </r>
  <r>
    <s v="Troy (2004)"/>
    <s v="An adaptation of Homer's great epic, the film follows the assault on Troy by the united Greek forces and chronicles the fates of the men involved."/>
    <s v="An adaptation of Homer's great epic, the film foll"/>
    <s v="Warner Bros."/>
    <d v="2004-05-12T00:00:00"/>
    <n v="133378256"/>
    <n v="364031596"/>
    <x v="211"/>
    <s v="Top"/>
    <x v="3"/>
    <x v="77"/>
    <s v="2 hr 43 min"/>
    <s v="2"/>
    <s v="43"/>
    <d v="1899-12-30T02:43:00"/>
    <x v="3"/>
    <s v="Restricted"/>
    <s v="Adventure"/>
    <s v="Animation"/>
    <s v="Comedy"/>
    <s v="Family"/>
    <s v="Music"/>
    <s v="Musical"/>
  </r>
  <r>
    <s v="Toy Story 2 (1999)"/>
    <s v="When Woody is stolen by a toy collector, Buzz and his friends set out on a rescue mission to save Woody before he becomes a museum toy property with his roundup gang Jessie, Prospector, and Bullseye."/>
    <s v="When Woody is stolen by a toy collector, Buzz and "/>
    <s v="Walt Disney Studios Motion Pictures"/>
    <d v="1999-11-19T00:00:00"/>
    <n v="245852179"/>
    <n v="251523202"/>
    <x v="212"/>
    <s v="Top"/>
    <x v="3"/>
    <x v="16"/>
    <s v="1 hr 32 min"/>
    <s v="1"/>
    <s v="32"/>
    <d v="1899-12-30T01:32:00"/>
    <x v="1"/>
    <s v="Unknown"/>
    <s v="Drama"/>
    <s v="History"/>
    <m/>
    <m/>
    <m/>
    <m/>
  </r>
  <r>
    <s v="How to Train Your Dragon (2010)"/>
    <s v="A hapless young Viking who aspires to hunt dragons becomes the unlikely friend of a young dragon himself, and learns there may be more to the creatures than he assumed."/>
    <s v="A hapless young Viking who aspires to hunt dragons"/>
    <s v="DreamWorks"/>
    <d v="2010-03-18T00:00:00"/>
    <n v="217581231"/>
    <n v="277298240"/>
    <x v="213"/>
    <s v="Top"/>
    <x v="3"/>
    <x v="50"/>
    <s v="1 hr 38 min"/>
    <s v="1"/>
    <s v="38"/>
    <d v="1899-12-30T01:38:00"/>
    <x v="2"/>
    <s v="Parental Guidance"/>
    <s v="Adventure"/>
    <s v="Animation"/>
    <s v="Comedy"/>
    <s v="Family"/>
    <s v="Fantasy"/>
    <m/>
  </r>
  <r>
    <s v="Twister (1996)"/>
    <s v="Bill and Jo Harding, advanced storm chasers on the brink of divorce, must join together to create an advanced weather alert system by putting themselves in the cross-hairs of extremely violent tornadoes."/>
    <s v="Bill and Jo Harding, advanced storm chasers on the"/>
    <s v="Warner Bros."/>
    <d v="1996-05-10T00:00:00"/>
    <n v="241721524"/>
    <n v="252750000"/>
    <x v="214"/>
    <s v="Top"/>
    <x v="3"/>
    <x v="13"/>
    <s v="1 hr 53 min"/>
    <s v="1"/>
    <s v="53"/>
    <d v="1899-12-30T01:53:00"/>
    <x v="1"/>
    <s v="Unknown"/>
    <s v="Action"/>
    <s v="Adventure"/>
    <s v="Animation"/>
    <s v="Comedy"/>
    <s v="Family"/>
    <s v="Fantasy"/>
  </r>
  <r>
    <s v="Oz the Great and Powerful (2013)"/>
    <s v="A small-time magician is swept away to an enchanted land and is forced into a power struggle between three witches."/>
    <s v="A small-time magician is swept away to an enchante"/>
    <s v="Walt Disney Studios Motion Pictures"/>
    <d v="2013-03-06T00:00:00"/>
    <n v="234911825"/>
    <n v="258400000"/>
    <x v="215"/>
    <s v="Top"/>
    <x v="3"/>
    <x v="24"/>
    <s v="2 hr 10 min"/>
    <s v="2"/>
    <s v="10"/>
    <d v="1899-12-30T02:10:00"/>
    <x v="2"/>
    <s v="Parental Guidance"/>
    <s v="Action"/>
    <s v="Adventure"/>
    <s v="Thriller"/>
    <m/>
    <m/>
    <m/>
  </r>
  <r>
    <s v="Clash of the Titans (2010)"/>
    <s v="Perseus, a demigod and the son of Zeus, battles the minions of Hades and the Underworld in order to stop them from conquering Olympus and Earth."/>
    <s v="Perseus, a demigod and the son of Zeus, battles th"/>
    <s v="Warner Bros."/>
    <d v="2010-03-31T00:00:00"/>
    <n v="163214888"/>
    <n v="330000105"/>
    <x v="216"/>
    <s v="Top"/>
    <x v="3"/>
    <x v="17"/>
    <s v="1 hr 46 min"/>
    <s v="1"/>
    <s v="46"/>
    <d v="1899-12-30T01:46:00"/>
    <x v="0"/>
    <s v="Parental Guidance Under 13"/>
    <s v="Adventure"/>
    <s v="Family"/>
    <s v="Fantasy"/>
    <m/>
    <m/>
    <m/>
  </r>
  <r>
    <s v="Maleficent: Mistress of Evil (2019)"/>
    <s v="Maleficent and her goddaughter Aurora begin to question the complex family ties that bind them as they are pulled in different directions by impending nuptials, unexpected allies and dark new forces at play."/>
    <s v="Maleficent and her goddaughter Aurora begin to que"/>
    <s v="Walt Disney Studios Motion Pictures"/>
    <d v="2019-10-16T00:00:00"/>
    <n v="113929605"/>
    <n v="377800484"/>
    <x v="217"/>
    <s v="Bottom"/>
    <x v="3"/>
    <x v="24"/>
    <s v="1 hr 59 min"/>
    <s v="1"/>
    <s v="59"/>
    <d v="1899-12-30T01:59:00"/>
    <x v="2"/>
    <s v="Parental Guidance"/>
    <s v="Action"/>
    <s v="Adventure"/>
    <s v="Fantasy"/>
    <m/>
    <m/>
    <m/>
  </r>
  <r>
    <s v="War for the Planet of the Apes (2017)"/>
    <s v="After the apes suffer unimaginable losses, Caesar wrestles with his darker instincts and begins his own mythic quest to avenge his kind."/>
    <s v="After the apes suffer unimaginable losses, Caesar "/>
    <s v="Twentieth Century Fox"/>
    <d v="2017-07-11T00:00:00"/>
    <n v="146880162"/>
    <n v="343839601"/>
    <x v="218"/>
    <s v="Top"/>
    <x v="3"/>
    <x v="31"/>
    <s v="2 hr 20 min"/>
    <s v="2"/>
    <s v="20"/>
    <d v="1899-12-30T02:20:00"/>
    <x v="0"/>
    <s v="Parental Guidance Under 13"/>
    <s v="Adventure"/>
    <s v="Family"/>
    <s v="Fantasy"/>
    <m/>
    <m/>
    <m/>
  </r>
  <r>
    <s v="Shrek (2001)"/>
    <s v="A mean lord exiles fairytale creatures to the swamp of a grumpy ogre, who must go on a quest and rescue a princess for the lord in order to get his land back."/>
    <s v="A mean lord exiles fairytale creatures to the swam"/>
    <s v="DreamWorks Distribution"/>
    <d v="2001-05-16T00:00:00"/>
    <n v="267665011"/>
    <n v="220188309"/>
    <x v="219"/>
    <s v="Top"/>
    <x v="3"/>
    <x v="29"/>
    <s v="1 hr 30 min"/>
    <s v="1"/>
    <s v="30"/>
    <d v="1899-12-30T01:30:00"/>
    <x v="2"/>
    <s v="Parental Guidance"/>
    <s v="Action"/>
    <s v="Adventure"/>
    <s v="Drama"/>
    <s v="Sci-Fi"/>
    <s v="Thriller"/>
    <m/>
  </r>
  <r>
    <s v="Mr. &amp; Mrs. Smith (2005)"/>
    <s v="A bored married couple is surprised to learn that they are both assassins hired by competing agencies to kill each other."/>
    <s v="A bored married couple is surprised to learn that "/>
    <s v="Twentieth Century Fox"/>
    <d v="2005-06-08T00:00:00"/>
    <n v="186336279"/>
    <n v="300951367"/>
    <x v="220"/>
    <s v="Top"/>
    <x v="3"/>
    <x v="78"/>
    <s v="2 hr"/>
    <s v="2"/>
    <n v="0"/>
    <d v="1899-12-30T02:00:00"/>
    <x v="0"/>
    <s v="Parental Guidance Under 13"/>
    <s v="Adventure"/>
    <s v="Animation"/>
    <s v="Comedy"/>
    <s v="Family"/>
    <s v="Fantasy"/>
    <s v="Romance"/>
  </r>
  <r>
    <s v="Angels &amp; Demons (2009)"/>
    <s v="Harvard symbologist Robert Langdon works with a nuclear physicist to solve a murder and prevent a terrorist act against the Vatican during one of the significant events within the church."/>
    <s v="Harvard symbologist Robert Langdon works with a nu"/>
    <s v="Sony Pictures Entertainment (SPE)"/>
    <d v="2009-05-13T00:00:00"/>
    <n v="133375846"/>
    <n v="352554970"/>
    <x v="221"/>
    <s v="Top"/>
    <x v="3"/>
    <x v="79"/>
    <s v="2 hr 18 min"/>
    <s v="2"/>
    <s v="18"/>
    <d v="1899-12-30T02:18:00"/>
    <x v="0"/>
    <s v="Parental Guidance Under 13"/>
    <s v="Action"/>
    <s v="Comedy"/>
    <s v="Crime"/>
    <s v="Thriller"/>
    <m/>
    <m/>
  </r>
  <r>
    <s v="Teenage Mutant Ninja Turtles (2014)"/>
    <s v="When a kingpin threatens New York City, a group of mutated turtle warriors must emerge from the shadows to protect their home."/>
    <s v="When a kingpin threatens New York City, a group of"/>
    <s v="Paramount Pictures"/>
    <d v="2014-08-07T00:00:00"/>
    <n v="191204754"/>
    <n v="293800000"/>
    <x v="222"/>
    <s v="Top"/>
    <x v="3"/>
    <x v="80"/>
    <s v="1 hr 41 min"/>
    <s v="1"/>
    <s v="41"/>
    <d v="1899-12-30T01:41:00"/>
    <x v="0"/>
    <s v="Parental Guidance Under 13"/>
    <s v="Action"/>
    <s v="Mystery"/>
    <s v="Thriller"/>
    <m/>
    <m/>
    <m/>
  </r>
  <r>
    <s v="Bruce Almighty (2003)"/>
    <s v="A guy who complains about God too often is given almighty powers to teach him how difficult it is to run the world."/>
    <s v="A guy who complains about God too often is given a"/>
    <s v="Universal Pictures"/>
    <d v="2003-05-23T00:00:00"/>
    <n v="242829261"/>
    <n v="241763613"/>
    <x v="223"/>
    <s v="Top"/>
    <x v="3"/>
    <x v="81"/>
    <s v="1 hr 41 min"/>
    <s v="1"/>
    <s v="41"/>
    <d v="1899-12-30T01:41:00"/>
    <x v="0"/>
    <s v="Parental Guidance Under 13"/>
    <s v="Action"/>
    <s v="Adventure"/>
    <s v="Animation"/>
    <s v="Comedy"/>
    <s v="Sci-Fi"/>
    <m/>
  </r>
  <r>
    <s v="Rio (2011)"/>
    <s v="When Blu, a domesticated macaw from small-town Minnesota, meets the fiercely independent Jewel, he takes off on an adventure to Rio de Janeiro with the bird of his dreams."/>
    <s v="When Blu, a domesticated macaw from small-town Min"/>
    <s v="Twentieth Century Fox"/>
    <d v="2011-04-04T00:00:00"/>
    <n v="143619809"/>
    <n v="340246709"/>
    <x v="224"/>
    <s v="Top"/>
    <x v="3"/>
    <x v="76"/>
    <s v="1 hr 36 min"/>
    <s v="1"/>
    <s v="36"/>
    <d v="1899-12-30T01:36:00"/>
    <x v="2"/>
    <s v="Parental Guidance"/>
    <s v="Comedy"/>
    <s v="Fantasy"/>
    <m/>
    <m/>
    <m/>
    <m/>
  </r>
  <r>
    <s v="Saving Private Ryan (1998)"/>
    <s v="Following the Normandy Landings, a group of U.S. soldiers go behind enemy lines to retrieve a paratrooper whose brothers have been killed in action."/>
    <s v="Following the Normandy Landings, a group of U.S. s"/>
    <s v="DreamWorks Distribution"/>
    <d v="1998-07-24T00:00:00"/>
    <n v="217049603"/>
    <n v="265300000"/>
    <x v="225"/>
    <s v="Top"/>
    <x v="3"/>
    <x v="82"/>
    <s v="2 hr 49 min"/>
    <s v="2"/>
    <s v="49"/>
    <d v="1899-12-30T02:49:00"/>
    <x v="3"/>
    <s v="Restricted"/>
    <s v="Adventure"/>
    <s v="Animation"/>
    <s v="Comedy"/>
    <s v="Family"/>
    <s v="Music"/>
    <s v="Musical"/>
  </r>
  <r>
    <s v="Rise of the Planet of the Apes (2011)"/>
    <s v="A substance designed to help the brain repair itself gives advanced intelligence to a chimpanzee who leads an ape uprising."/>
    <s v="A substance designed to help the brain repair itse"/>
    <s v="Twentieth Century Fox"/>
    <d v="2011-08-03T00:00:00"/>
    <n v="176760185"/>
    <n v="305040688"/>
    <x v="226"/>
    <s v="Top"/>
    <x v="3"/>
    <x v="44"/>
    <s v="1 hr 45 min"/>
    <s v="1"/>
    <s v="45"/>
    <d v="1899-12-30T01:45:00"/>
    <x v="0"/>
    <s v="Parental Guidance Under 13"/>
    <s v="Drama"/>
    <s v="War"/>
    <m/>
    <m/>
    <m/>
    <m/>
  </r>
  <r>
    <s v="Home Alone (1990)"/>
    <s v="An eight-year-old troublemaker must protect his house from a pair of burglars when he is accidentally left home alone by his family during Christmas vacation."/>
    <s v="An eight-year-old troublemaker must protect his ho"/>
    <s v="Twentieth Century Fox"/>
    <d v="1990-11-16T00:00:00"/>
    <n v="285761243"/>
    <n v="190923432"/>
    <x v="227"/>
    <s v="Top"/>
    <x v="3"/>
    <x v="83"/>
    <s v="1 hr 43 min"/>
    <s v="1"/>
    <s v="43"/>
    <d v="1899-12-30T01:43:00"/>
    <x v="1"/>
    <s v="Unknown"/>
    <s v="Action"/>
    <s v="Drama"/>
    <s v="Sci-Fi"/>
    <s v="Thriller"/>
    <m/>
    <m/>
  </r>
  <r>
    <s v="Hotel Transylvania 2 (2015)"/>
    <s v="Dracula and his friends try to bring out the monster in his half human, half vampire grandson in order to keep Mavis from leaving the hotel."/>
    <s v="Dracula and his friends try to bring out the monst"/>
    <s v="Sony Pictures Entertainment (SPE)"/>
    <d v="2015-09-21T00:00:00"/>
    <n v="169700110"/>
    <n v="305486596"/>
    <x v="228"/>
    <s v="Top"/>
    <x v="3"/>
    <x v="71"/>
    <s v="1 hr 29 min"/>
    <s v="1"/>
    <s v="29"/>
    <d v="1899-12-30T01:29:00"/>
    <x v="2"/>
    <s v="Parental Guidance"/>
    <s v="Comedy"/>
    <s v="Family"/>
    <m/>
    <m/>
    <m/>
    <m/>
  </r>
  <r>
    <s v="Star Wars: Episode VI - Return of the Jedi (1983)"/>
    <s v="After a daring mission to rescue Han Solo from Jabba the Hutt, the Rebels dispatch to Endor to destroy the second Death Star. Meanwhile, Luke struggles to help Darth Vader back from the dark side without falling into the Emperor's trap."/>
    <s v="After a daring mission to rescue Han Solo from Jab"/>
    <s v="Twentieth Century Fox"/>
    <d v="1983-05-25T00:00:00"/>
    <n v="309306177"/>
    <n v="122009457"/>
    <x v="229"/>
    <s v="Top"/>
    <x v="3"/>
    <x v="0"/>
    <s v="2 hr 11 min"/>
    <s v="2"/>
    <s v="11"/>
    <d v="1899-12-30T02:11:00"/>
    <x v="2"/>
    <s v="Parental Guidance"/>
    <s v="Adventure"/>
    <s v="Animation"/>
    <s v="Comedy"/>
    <s v="Family"/>
    <s v="Fantasy"/>
    <s v="Horror"/>
  </r>
  <r>
    <s v="Charlie and the Chocolate Factory (2005)"/>
    <s v="A young boy wins a tour through the most magnificent chocolate factory in the world, led by the world's most unusual candy maker."/>
    <s v="A young boy wins a tour through the most magnifice"/>
    <s v="Warner Bros."/>
    <d v="2005-07-14T00:00:00"/>
    <n v="206459076"/>
    <n v="268509687"/>
    <x v="230"/>
    <s v="Top"/>
    <x v="3"/>
    <x v="84"/>
    <s v="1 hr 55 min"/>
    <s v="1"/>
    <s v="55"/>
    <d v="1899-12-30T01:55:00"/>
    <x v="2"/>
    <s v="Parental Guidance"/>
    <s v="Action"/>
    <s v="Adventure"/>
    <s v="Fantasy"/>
    <s v="Sci-Fi"/>
    <m/>
    <m/>
  </r>
  <r>
    <s v="Indiana Jones and the Last Crusade (1989)"/>
    <s v="In 1938, after his father Professor Henry Jones, Sr. goes missing while pursuing the Holy Grail, Professor Henry &quot;Indiana&quot; Jones, Jr. finds himself up against Adolf Hitler's Nazis again to stop them from obtaining its powers."/>
    <s v="In 1938, after his father Professor Henry Jones, S"/>
    <s v="Paramount Pictures"/>
    <d v="1989-05-24T00:00:00"/>
    <n v="197171806"/>
    <n v="277000000"/>
    <x v="231"/>
    <s v="Top"/>
    <x v="3"/>
    <x v="39"/>
    <s v="2 hr 7 min"/>
    <s v="2"/>
    <s v=" 7"/>
    <d v="1899-12-30T02:07:00"/>
    <x v="0"/>
    <s v="Parental Guidance Under 13"/>
    <s v="Adventure"/>
    <s v="Comedy"/>
    <s v="Family"/>
    <s v="Fantasy"/>
    <s v="Musical"/>
    <m/>
  </r>
  <r>
    <s v="San Andreas (2015)"/>
    <s v="In the aftermath of a massive earthquake in California, a rescue-chopper pilot makes a dangerous journey with his ex-wife across the state in order to rescue his daughter."/>
    <s v="In the aftermath of a massive earthquake in Califo"/>
    <s v="Warner Bros."/>
    <d v="2015-05-22T00:00:00"/>
    <n v="155190832"/>
    <n v="318818322"/>
    <x v="232"/>
    <s v="Top"/>
    <x v="3"/>
    <x v="13"/>
    <s v="1 hr 54 min"/>
    <s v="1"/>
    <s v="54"/>
    <d v="1899-12-30T01:54:00"/>
    <x v="0"/>
    <s v="Parental Guidance Under 13"/>
    <s v="Action"/>
    <s v="Adventure"/>
    <m/>
    <m/>
    <m/>
    <m/>
  </r>
  <r>
    <s v="It Chapter Two (2019)"/>
    <s v="Twenty-seven years after their first encounter with the terrifying Pennywise, the Losers Club have grown up and moved away, until a devastating phone call brings them back."/>
    <s v="Twenty-seven years after their first encounter wit"/>
    <s v="Warner Bros."/>
    <d v="2019-09-04T00:00:00"/>
    <n v="211593228"/>
    <n v="261500000"/>
    <x v="233"/>
    <s v="Top"/>
    <x v="3"/>
    <x v="85"/>
    <s v="2 hr 49 min"/>
    <s v="2"/>
    <s v="49"/>
    <d v="1899-12-30T02:49:00"/>
    <x v="3"/>
    <s v="Restricted"/>
    <s v="Action"/>
    <s v="Adventure"/>
    <s v="Thriller"/>
    <m/>
    <m/>
    <m/>
  </r>
  <r>
    <s v="Jaws (1975)"/>
    <s v="When a killer shark unleashes chaos on a beach community off Long Island, it's up to a local sheriff, a marine biologist, and an old seafarer to hunt the beast down."/>
    <s v="When a killer shark unleashes chaos on a beach com"/>
    <s v="Universal Pictures"/>
    <d v="1975-06-20T00:00:00"/>
    <n v="260758300"/>
    <n v="210653000"/>
    <x v="234"/>
    <s v="Top"/>
    <x v="3"/>
    <x v="86"/>
    <s v="2 hr 4 min"/>
    <s v="2"/>
    <s v=" 4"/>
    <d v="1899-12-30T02:04:00"/>
    <x v="1"/>
    <s v="Unknown"/>
    <s v="Drama"/>
    <s v="Fantasy"/>
    <s v="Horror"/>
    <m/>
    <m/>
    <m/>
  </r>
  <r>
    <s v="Wreck-It Ralph (2012)"/>
    <s v="A video game villain wants to be a hero and sets out to fulfill his dream, but his quest brings havoc to the whole arcade where he lives."/>
    <s v="A video game villain wants to be a hero and sets o"/>
    <s v="Walt Disney Studios Motion Pictures"/>
    <d v="2012-11-01T00:00:00"/>
    <n v="189422889"/>
    <n v="281800000"/>
    <x v="235"/>
    <s v="Top"/>
    <x v="3"/>
    <x v="70"/>
    <s v="1 hr 41 min"/>
    <s v="1"/>
    <s v="41"/>
    <d v="1899-12-30T01:41:00"/>
    <x v="2"/>
    <s v="Parental Guidance"/>
    <s v="Adventure"/>
    <s v="Thriller"/>
    <m/>
    <m/>
    <m/>
    <m/>
  </r>
  <r>
    <s v="The Hangover (2009)"/>
    <s v="Three buddies wake up from a bachelor party in Las Vegas, with no memory of the previous night and the bachelor missing. They make their way around the city in order to find their friend before his wedding."/>
    <s v="Three buddies wake up from a bachelor party in Las"/>
    <s v="Warner Bros."/>
    <d v="2009-06-05T00:00:00"/>
    <n v="277322503"/>
    <n v="191988333"/>
    <x v="236"/>
    <s v="Top"/>
    <x v="3"/>
    <x v="58"/>
    <s v="1 hr 40 min"/>
    <s v="1"/>
    <s v="40"/>
    <d v="1899-12-30T01:40:00"/>
    <x v="3"/>
    <s v="Restricted"/>
    <s v="Adventure"/>
    <s v="Animation"/>
    <s v="Comedy"/>
    <s v="Family"/>
    <s v="Fantasy"/>
    <s v="Sci-Fi"/>
  </r>
  <r>
    <s v="The Lego Movie (2014)"/>
    <s v="An ordinary LEGO construction worker, thought to be the prophesied as &quot;special&quot;, is recruited to join a quest to stop an evil tyrant from gluing the LEGO universe into eternal stasis."/>
    <s v="An ordinary LEGO construction worker, thought to b"/>
    <s v="Warner Bros."/>
    <d v="2014-02-06T00:00:00"/>
    <n v="257760692"/>
    <n v="210300000"/>
    <x v="237"/>
    <s v="Top"/>
    <x v="3"/>
    <x v="87"/>
    <s v="1 hr 40 min"/>
    <s v="1"/>
    <s v="40"/>
    <d v="1899-12-30T01:40:00"/>
    <x v="2"/>
    <s v="Parental Guidance"/>
    <s v="Comedy"/>
    <m/>
    <m/>
    <m/>
    <m/>
    <m/>
  </r>
  <r>
    <s v="Bumblebee (2018)"/>
    <s v="On the run in the year 1987, Bumblebee finds refuge in a junkyard in a small California beach town. On the cusp of turning 18 and trying to find her place in the world, Charlie Watson discovers Bumblebee, battle-scarred and broken."/>
    <s v="On the run in the year 1987, Bumblebee finds refug"/>
    <s v="Paramount Pictures"/>
    <d v="2018-12-19T00:00:00"/>
    <n v="127195589"/>
    <n v="340794056"/>
    <x v="238"/>
    <s v="Bottom"/>
    <x v="3"/>
    <x v="3"/>
    <s v="1 hr 54 min"/>
    <s v="1"/>
    <s v="54"/>
    <d v="1899-12-30T01:54:00"/>
    <x v="0"/>
    <s v="Parental Guidance Under 13"/>
    <s v="Action"/>
    <s v="Adventure"/>
    <s v="Animation"/>
    <s v="Comedy"/>
    <s v="Family"/>
    <s v="Fantasy"/>
  </r>
  <r>
    <s v="Godzilla vs. Kong (2021)"/>
    <s v="The epic next chapter in the cinematic Monsterverse pits two of the greatest icons in motion picture history against one another - the fearsome Godzilla and the mighty Kong - with humanity caught in the balance."/>
    <s v="The epic next chapter in the cinematic Monstervers"/>
    <s v="Warner Bros."/>
    <s v="NA"/>
    <n v="100563133"/>
    <n v="367300000"/>
    <x v="239"/>
    <s v="Bottom"/>
    <x v="3"/>
    <x v="88"/>
    <s v="1 hr 53 min"/>
    <s v="1"/>
    <s v="53"/>
    <d v="1899-12-30T01:53:00"/>
    <x v="1"/>
    <s v="Unknown"/>
    <s v="Action"/>
    <s v="Adventure"/>
    <s v="Sci-Fi"/>
    <m/>
    <m/>
    <m/>
  </r>
  <r>
    <s v="Star Trek Into Darkness (2013)"/>
    <s v="After the crew of the Enterprise find an unstoppable force of terror from within their own organization, Captain Kirk leads a manhunt to a war-zone world to capture a one-man weapon of mass destruction."/>
    <s v="After the crew of the Enterprise find an unstoppab"/>
    <s v="Paramount Pictures"/>
    <d v="2013-05-08T00:00:00"/>
    <n v="228778661"/>
    <n v="238586585"/>
    <x v="240"/>
    <s v="Top"/>
    <x v="3"/>
    <x v="3"/>
    <s v="2 hr 12 min"/>
    <s v="2"/>
    <s v="12"/>
    <d v="1899-12-30T02:12:00"/>
    <x v="0"/>
    <s v="Parental Guidance Under 13"/>
    <s v="Action"/>
    <s v="Sci-Fi"/>
    <s v="Thriller"/>
    <m/>
    <m/>
    <m/>
  </r>
  <r>
    <s v="The Matrix (1999)"/>
    <s v="When a beautiful stranger leads computer hacker Neo to a forbidding underworld, he discovers the shocking truth--the life he knows is the elaborate deception of an evil cyber-intelligence."/>
    <s v="When a beautiful stranger leads computer hacker Ne"/>
    <s v="Warner Bros."/>
    <d v="1999-03-31T00:00:00"/>
    <n v="171479930"/>
    <n v="295145800"/>
    <x v="241"/>
    <s v="Top"/>
    <x v="3"/>
    <x v="42"/>
    <s v="2 hr 16 min"/>
    <s v="2"/>
    <s v="16"/>
    <d v="1899-12-30T02:16:00"/>
    <x v="3"/>
    <s v="Restricted"/>
    <s v="Action"/>
    <s v="Adventure"/>
    <s v="Sci-Fi"/>
    <m/>
    <m/>
    <m/>
  </r>
  <r>
    <s v="Gladiator (2000)"/>
    <s v="A former Roman General sets out to exact vengeance against the corrupt emperor who murdered his family and sent him into slavery."/>
    <s v="A former Roman General sets out to exact vengeance"/>
    <s v="DreamWorks Distribution"/>
    <d v="2000-05-04T00:00:00"/>
    <n v="187705427"/>
    <n v="277675375"/>
    <x v="242"/>
    <s v="Top"/>
    <x v="3"/>
    <x v="89"/>
    <s v="2 hr 35 min"/>
    <s v="2"/>
    <s v="35"/>
    <d v="1899-12-30T02:35:00"/>
    <x v="3"/>
    <s v="Restricted"/>
    <s v="Action"/>
    <s v="Sci-Fi"/>
    <m/>
    <m/>
    <m/>
    <m/>
  </r>
  <r>
    <s v="Pretty Woman (1990)"/>
    <s v="A man in a legal but hurtful business needs an escort for some social events, and hires a beautiful prostitute he meets... only to fall in love."/>
    <s v="A man in a legal but hurtful business needs an esc"/>
    <s v="Walt Disney Studios Motion Pictures"/>
    <d v="1990-03-23T00:00:00"/>
    <n v="178406268"/>
    <n v="285000000"/>
    <x v="243"/>
    <s v="Top"/>
    <x v="3"/>
    <x v="73"/>
    <s v="1 hr 59 min"/>
    <s v="1"/>
    <s v="59"/>
    <d v="1899-12-30T01:59:00"/>
    <x v="3"/>
    <s v="Restricted"/>
    <s v="Action"/>
    <s v="Adventure"/>
    <s v="Drama"/>
    <m/>
    <m/>
    <m/>
  </r>
  <r>
    <s v="Cars (2006)"/>
    <s v="A hot-shot race-car named Lightning McQueen gets waylaid in Radiator Springs, where he finds the true meaning of friendship and family."/>
    <s v="A hot-shot race-car named Lightning McQueen gets w"/>
    <s v="Walt Disney Studios Motion Pictures"/>
    <d v="2006-06-08T00:00:00"/>
    <n v="244082982"/>
    <n v="217908885"/>
    <x v="244"/>
    <s v="Top"/>
    <x v="3"/>
    <x v="61"/>
    <s v="1 hr 57 min"/>
    <s v="1"/>
    <s v="57"/>
    <d v="1899-12-30T01:57:00"/>
    <x v="1"/>
    <s v="Unknown"/>
    <s v="Comedy"/>
    <s v="Romance"/>
    <m/>
    <m/>
    <m/>
    <m/>
  </r>
  <r>
    <s v="X-Men: The Last Stand (2006)"/>
    <s v="The human government develops a cure for mutations, and Jean Gray becomes a darker uncontrollable persona called the Phoenix who allies with Magneto, causing escalation into an all-out battle for the X-Men."/>
    <s v="The human government develops a cure for mutations"/>
    <s v="Twentieth Century Fox"/>
    <d v="2006-05-24T00:00:00"/>
    <n v="234362462"/>
    <n v="226072829"/>
    <x v="245"/>
    <s v="Top"/>
    <x v="3"/>
    <x v="3"/>
    <s v="1 hr 44 min"/>
    <s v="1"/>
    <s v="44"/>
    <d v="1899-12-30T01:44:00"/>
    <x v="0"/>
    <s v="Parental Guidance Under 13"/>
    <s v="Adventure"/>
    <s v="Animation"/>
    <s v="Comedy"/>
    <s v="Family"/>
    <s v="Sport"/>
    <m/>
  </r>
  <r>
    <s v="National Treasure: Book of Secrets (2007)"/>
    <s v="Benjamin Gates must follow a clue left in John Wilkes Booth's diary to prove his ancestor's innocence in the assassination of Abraham Lincoln."/>
    <s v="Benjamin Gates must follow a clue left in John Wil"/>
    <s v="Walt Disney Studios Motion Pictures"/>
    <s v="NA"/>
    <n v="219964115"/>
    <n v="239278134"/>
    <x v="246"/>
    <s v="Top"/>
    <x v="3"/>
    <x v="90"/>
    <s v="2 hr 4 min"/>
    <s v="2"/>
    <s v=" 4"/>
    <d v="1899-12-30T02:04:00"/>
    <x v="1"/>
    <s v="Unknown"/>
    <s v="Action"/>
    <s v="Adventure"/>
    <s v="Sci-Fi"/>
    <m/>
    <m/>
    <m/>
  </r>
  <r>
    <s v="Lucy (2014)"/>
    <s v="A woman, accidentally caught in a dark deal, turns the tables on her captors and transforms into a merciless warrior evolved beyond human logic."/>
    <s v="A woman, accidentally caught in a dark deal, turns"/>
    <s v="Universal Pictures"/>
    <d v="2014-07-25T00:00:00"/>
    <n v="126663600"/>
    <n v="332200000"/>
    <x v="247"/>
    <s v="Bottom"/>
    <x v="3"/>
    <x v="88"/>
    <s v="1 hr 29 min"/>
    <s v="1"/>
    <s v="29"/>
    <d v="1899-12-30T01:29:00"/>
    <x v="3"/>
    <s v="Restricted"/>
    <s v="Action"/>
    <s v="Adventure"/>
    <s v="Mystery"/>
    <s v="Thriller"/>
    <m/>
    <m/>
  </r>
  <r>
    <s v="Mission: Impossible (1996)"/>
    <s v="An American agent, under false suspicion of disloyalty, must discover and expose the real spy without the help of his organization."/>
    <s v="An American agent, under false suspicion of disloy"/>
    <s v="Paramount Pictures"/>
    <d v="1996-05-22T00:00:00"/>
    <n v="180981856"/>
    <n v="276714535"/>
    <x v="248"/>
    <s v="Top"/>
    <x v="3"/>
    <x v="13"/>
    <s v="1 hr 50 min"/>
    <s v="1"/>
    <s v="50"/>
    <d v="1899-12-30T01:50:00"/>
    <x v="0"/>
    <s v="Parental Guidance Under 13"/>
    <s v="Action"/>
    <s v="Sci-Fi"/>
    <s v="Thriller"/>
    <m/>
    <m/>
    <m/>
  </r>
  <r>
    <s v="300 (2006)"/>
    <s v="King Leonidas of Sparta and a force of 300 men fight the Persians at Thermopylae in 480 B.C."/>
    <s v="King Leonidas of Sparta and a force of 300 men fig"/>
    <s v="Warner Bros."/>
    <d v="2007-03-07T00:00:00"/>
    <n v="210614939"/>
    <n v="245453242"/>
    <x v="249"/>
    <s v="Top"/>
    <x v="3"/>
    <x v="91"/>
    <s v="1 hr 57 min"/>
    <s v="1"/>
    <s v="57"/>
    <d v="1899-12-30T01:57:00"/>
    <x v="3"/>
    <s v="Restricted"/>
    <s v="Action"/>
    <s v="Adventure"/>
    <s v="Thriller"/>
    <m/>
    <m/>
    <m/>
  </r>
  <r>
    <s v="The Last Samurai (2003)"/>
    <s v="An American military advisor embraces the Samurai culture he was hired to destroy after he is captured in battle."/>
    <s v="An American military advisor embraces the Samurai "/>
    <s v="Warner Bros."/>
    <d v="2003-12-05T00:00:00"/>
    <n v="111127263"/>
    <n v="343500000"/>
    <x v="250"/>
    <s v="Bottom"/>
    <x v="3"/>
    <x v="91"/>
    <s v="2 hr 34 min"/>
    <s v="2"/>
    <s v="34"/>
    <d v="1899-12-30T02:34:00"/>
    <x v="3"/>
    <s v="Restricted"/>
    <s v="Action"/>
    <s v="Drama"/>
    <m/>
    <m/>
    <m/>
    <m/>
  </r>
  <r>
    <s v="Ocean's Eleven (2001)"/>
    <s v="Danny Ocean and his ten accomplices plan to rob three Las Vegas casinos simultaneously."/>
    <s v="Danny Ocean and his ten accomplices plan to rob th"/>
    <s v="Warner Bros."/>
    <d v="2001-12-07T00:00:00"/>
    <n v="183417150"/>
    <n v="267300000"/>
    <x v="251"/>
    <s v="Top"/>
    <x v="3"/>
    <x v="92"/>
    <s v="1 hr 56 min"/>
    <s v="1"/>
    <s v="56"/>
    <d v="1899-12-30T01:56:00"/>
    <x v="0"/>
    <s v="Parental Guidance Under 13"/>
    <s v="Action"/>
    <s v="Drama"/>
    <m/>
    <m/>
    <m/>
    <m/>
  </r>
  <r>
    <s v="Thor (2011)"/>
    <s v="The powerful but arrogant god Thor is cast out of Asgard to live amongst humans in Midgard (Earth), where he soon becomes one of their finest defenders."/>
    <s v="The powerful but arrogant god Thor is cast out of "/>
    <s v="Paramount Pictures"/>
    <d v="2011-04-21T00:00:00"/>
    <n v="181030624"/>
    <n v="268295994"/>
    <x v="252"/>
    <s v="Top"/>
    <x v="3"/>
    <x v="17"/>
    <s v="1 hr 55 min"/>
    <s v="1"/>
    <s v="55"/>
    <d v="1899-12-30T01:55:00"/>
    <x v="0"/>
    <s v="Parental Guidance Under 13"/>
    <s v="Crime"/>
    <s v="Thriller"/>
    <m/>
    <m/>
    <m/>
    <m/>
  </r>
  <r>
    <s v="Pearl Harbor (2001)"/>
    <s v="A tale of war and romance mixed in with history. The story follows two lifelong friends and a beautiful nurse who are caught up in the horror of an infamous Sunday morning in 1941."/>
    <s v="A tale of war and romance mixed in with history. T"/>
    <s v="Walt Disney Studios Motion Pictures"/>
    <d v="2001-05-25T00:00:00"/>
    <n v="198542554"/>
    <n v="250678391"/>
    <x v="253"/>
    <s v="Top"/>
    <x v="3"/>
    <x v="93"/>
    <s v="3 hr 3 min"/>
    <s v="3"/>
    <s v=" 3"/>
    <d v="1899-12-30T03:03:00"/>
    <x v="0"/>
    <s v="Parental Guidance Under 13"/>
    <s v="Action"/>
    <s v="Adventure"/>
    <s v="Fantasy"/>
    <m/>
    <m/>
    <m/>
  </r>
  <r>
    <s v="La La Land (2016)"/>
    <s v="While navigating their careers in Los Angeles, a pianist and an actress fall in love while attempting to reconcile their aspirations for the future."/>
    <s v="While navigating their careers in Los Angeles, a p"/>
    <s v="Lionsgate"/>
    <d v="2016-12-07T00:00:00"/>
    <n v="151101803"/>
    <n v="297805062"/>
    <x v="254"/>
    <s v="Top"/>
    <x v="3"/>
    <x v="94"/>
    <s v="2 hr 8 min"/>
    <s v="2"/>
    <s v=" 8"/>
    <d v="1899-12-30T02:08:00"/>
    <x v="0"/>
    <s v="Parental Guidance Under 13"/>
    <s v="Action"/>
    <s v="Drama"/>
    <s v="History"/>
    <s v="Romance"/>
    <s v="War"/>
    <m/>
  </r>
  <r>
    <s v="Tarzan (1999)"/>
    <s v="A man raised by gorillas must decide where he really belongs when he discovers he is a human."/>
    <s v="A man raised by gorillas must decide where he real"/>
    <s v="Walt Disney Studios Motion Pictures"/>
    <d v="1999-06-16T00:00:00"/>
    <n v="171091819"/>
    <n v="277100000"/>
    <x v="255"/>
    <s v="Top"/>
    <x v="3"/>
    <x v="95"/>
    <s v="1 hr 28 min"/>
    <s v="1"/>
    <s v="28"/>
    <d v="1899-12-30T01:28:00"/>
    <x v="4"/>
    <n v="0"/>
    <s v="Comedy"/>
    <s v="Drama"/>
    <s v="Music"/>
    <s v="Musical"/>
    <s v="Romance"/>
    <m/>
  </r>
  <r>
    <s v="Men in Black II (2002)"/>
    <s v="Agent Jay is sent to find Agent Kay and restore his memory after the re-appearance of a case from Kay's past."/>
    <s v="Agent Jay is sent to find Agent Kay and restore hi"/>
    <s v="Sony Pictures Entertainment (SPE)"/>
    <d v="2002-07-03T00:00:00"/>
    <n v="193735288"/>
    <n v="251400000"/>
    <x v="256"/>
    <s v="Top"/>
    <x v="3"/>
    <x v="96"/>
    <s v="1 hr 28 min"/>
    <s v="1"/>
    <s v="28"/>
    <d v="1899-12-30T01:28:00"/>
    <x v="0"/>
    <s v="Parental Guidance Under 13"/>
    <s v="Adventure"/>
    <s v="Animation"/>
    <s v="Comedy"/>
    <s v="Drama"/>
    <s v="Family"/>
    <s v="Music"/>
  </r>
  <r>
    <s v="The Bourne Ultimatum (2007)"/>
    <s v="Jason Bourne dodges a ruthless C.I.A. official and his Agents from a new assassination program while searching for the origins of his life as a trained killer."/>
    <s v="Jason Bourne dodges a ruthless C.I.A. official and"/>
    <s v="Universal Pictures"/>
    <d v="2007-08-03T00:00:00"/>
    <n v="227471070"/>
    <n v="216628965"/>
    <x v="257"/>
    <s v="Top"/>
    <x v="3"/>
    <x v="79"/>
    <s v="1 hr 55 min"/>
    <s v="1"/>
    <s v="55"/>
    <d v="1899-12-30T01:55:00"/>
    <x v="0"/>
    <s v="Parental Guidance Under 13"/>
    <s v="Action"/>
    <s v="Adventure"/>
    <s v="Comedy"/>
    <s v="Mystery"/>
    <s v="Sci-Fi"/>
    <m/>
  </r>
  <r>
    <s v="The Mummy Returns (2001)"/>
    <s v="The mummified body of Imhotep is shipped to a museum in London, where he once again wakes and begins his campaign of rage and terror."/>
    <s v="The mummified body of Imhotep is shipped to a muse"/>
    <s v="Universal Pictures"/>
    <d v="2001-05-04T00:00:00"/>
    <n v="202019785"/>
    <n v="241261119"/>
    <x v="258"/>
    <s v="Top"/>
    <x v="3"/>
    <x v="97"/>
    <s v="2 hr 10 min"/>
    <s v="2"/>
    <s v="10"/>
    <d v="1899-12-30T02:10:00"/>
    <x v="0"/>
    <s v="Parental Guidance Under 13"/>
    <s v="Action"/>
    <s v="Mystery"/>
    <s v="Thriller"/>
    <m/>
    <m/>
    <m/>
  </r>
  <r>
    <s v="Alvin and the Chipmunks: The Squeakquel (2009)"/>
    <s v="The world-famous singing preteen chipmunk trio return to contend with the pressures of school, celebrity, and a rival female music group known as The Chipettes."/>
    <s v="The world-famous singing preteen chipmunk trio ret"/>
    <s v="Twentieth Century Fox"/>
    <d v="2009-12-21T00:00:00"/>
    <n v="219614612"/>
    <n v="223525393"/>
    <x v="259"/>
    <s v="Top"/>
    <x v="3"/>
    <x v="98"/>
    <s v="1 hr 28 min"/>
    <s v="1"/>
    <s v="28"/>
    <d v="1899-12-30T01:28:00"/>
    <x v="2"/>
    <s v="Parental Guidance"/>
    <s v="Action"/>
    <s v="Adventure"/>
    <s v="Fantasy"/>
    <s v="Thriller"/>
    <m/>
    <m/>
  </r>
  <r>
    <s v="Les MisÃ©rables (2012)"/>
    <s v="In 19th-century France, Jean Valjean, who for decades has been hunted by the ruthless policeman Javert after breaking parole, agrees to care for a factory worker's daughter. The decision changes their lives forever."/>
    <s v="In 19th-century France, Jean Valjean, who for deca"/>
    <s v="Universal Pictures"/>
    <d v="2012-12-19T00:00:00"/>
    <n v="148809770"/>
    <n v="293489539"/>
    <x v="260"/>
    <s v="Top"/>
    <x v="3"/>
    <x v="99"/>
    <s v="2 hr 38 min"/>
    <s v="2"/>
    <s v="38"/>
    <d v="1899-12-30T02:38:00"/>
    <x v="0"/>
    <s v="Parental Guidance Under 13"/>
    <s v="Adventure"/>
    <s v="Animation"/>
    <s v="Comedy"/>
    <s v="Drama"/>
    <s v="Family"/>
    <s v="Fantasy"/>
  </r>
  <r>
    <s v="The Exorcist (1973)"/>
    <s v="When a 12-year-old girl is possessed by a mysterious entity, her mother seeks the help of two priests to save her."/>
    <s v="When a 12-year-old girl is possessed by a mysterio"/>
    <s v="Warner Bros."/>
    <s v="NA"/>
    <n v="232906145"/>
    <n v="136017945"/>
    <x v="261"/>
    <s v="Top"/>
    <x v="3"/>
    <x v="46"/>
    <s v="2 hr 2 min"/>
    <s v="2"/>
    <s v=" 2"/>
    <d v="1899-12-30T02:02:00"/>
    <x v="1"/>
    <s v="Unknown"/>
    <s v="Drama"/>
    <s v="Musical"/>
    <s v="Romance"/>
    <m/>
    <m/>
    <m/>
  </r>
  <r>
    <s v="Mrs. Doubtfire (1993)"/>
    <s v="After a bitter divorce, an actor disguises himself as a female housekeeper to spend time with his children held in custody by his former wife."/>
    <s v="After a bitter divorce, an actor disguises himself"/>
    <s v="Twentieth Century Fox"/>
    <d v="1993-11-24T00:00:00"/>
    <n v="219195243"/>
    <n v="222090952"/>
    <x v="262"/>
    <s v="Top"/>
    <x v="3"/>
    <x v="100"/>
    <s v="2 hr 5 min"/>
    <s v="2"/>
    <s v=" 5"/>
    <d v="1899-12-30T02:05:00"/>
    <x v="0"/>
    <s v="Parental Guidance Under 13"/>
    <s v="Horror"/>
    <m/>
    <m/>
    <m/>
    <m/>
    <m/>
  </r>
  <r>
    <s v="Terminator Genisys (2015)"/>
    <s v="When John Connor, leader of the human resistance, sends Sgt. Kyle Reese back to 1984 to protect Sarah Connor and safeguard the future, an unexpected turn of events creates a fractured timeline."/>
    <s v="When John Connor, leader of the human resistance, "/>
    <s v="Paramount Pictures"/>
    <d v="2015-06-25T00:00:00"/>
    <n v="89760956"/>
    <n v="350842581"/>
    <x v="263"/>
    <s v="Bottom"/>
    <x v="3"/>
    <x v="19"/>
    <s v="2 hr 6 min"/>
    <s v="2"/>
    <s v=" 6"/>
    <d v="1899-12-30T02:06:00"/>
    <x v="0"/>
    <s v="Parental Guidance Under 13"/>
    <s v="Comedy"/>
    <s v="Drama"/>
    <s v="Family"/>
    <m/>
    <m/>
    <m/>
  </r>
  <r>
    <s v="The Greatest Showman (2017)"/>
    <s v="Celebrates the birth of show business and tells of a visionary who rose from nothing to create a spectacle that became a worldwide sensation."/>
    <s v="Celebrates the birth of show business and tells of"/>
    <s v="Twentieth Century Fox"/>
    <d v="2017-12-20T00:00:00"/>
    <n v="174340174"/>
    <n v="262609460"/>
    <x v="264"/>
    <s v="Top"/>
    <x v="3"/>
    <x v="101"/>
    <s v="1 hr 45 min"/>
    <s v="1"/>
    <s v="45"/>
    <d v="1899-12-30T01:45:00"/>
    <x v="2"/>
    <s v="Parental Guidance"/>
    <s v="Action"/>
    <s v="Adventure"/>
    <s v="Sci-Fi"/>
    <s v="Thriller"/>
    <m/>
    <m/>
  </r>
  <r>
    <s v="A Star Is Born (2018)"/>
    <s v="A musician helps a young singer find fame as age and alcoholism send his own career into a downward spiral."/>
    <s v="A musician helps a young singer find fame as age a"/>
    <s v="Warner Bros."/>
    <d v="2018-10-03T00:00:00"/>
    <n v="215288866"/>
    <n v="220900000"/>
    <x v="265"/>
    <s v="Top"/>
    <x v="3"/>
    <x v="102"/>
    <s v="2 hr 16 min"/>
    <s v="2"/>
    <s v="16"/>
    <d v="1899-12-30T02:16:00"/>
    <x v="3"/>
    <s v="Restricted"/>
    <s v="Biography"/>
    <s v="Drama"/>
    <s v="Musical"/>
    <m/>
    <m/>
    <m/>
  </r>
  <r>
    <s v="PokÃ©mon Detective Pikachu (2019)"/>
    <s v="In a world where people collect PokÃ©mon to do battle, a boy comes across an intelligent talking Pikachu who seeks to be a detective."/>
    <s v="In a world where people collect PokÃ©mon to do bat"/>
    <s v="Warner Bros."/>
    <d v="2019-05-03T00:00:00"/>
    <n v="144105346"/>
    <n v="289409488"/>
    <x v="266"/>
    <s v="Top"/>
    <x v="3"/>
    <x v="103"/>
    <s v="1 hr 44 min"/>
    <s v="1"/>
    <s v="44"/>
    <d v="1899-12-30T01:44:00"/>
    <x v="2"/>
    <s v="Parental Guidance"/>
    <s v="Drama"/>
    <s v="Music"/>
    <s v="Romance"/>
    <m/>
    <m/>
    <m/>
  </r>
  <r>
    <s v="Terminator 3: Rise of the Machines (2003)"/>
    <s v="A machine from a post-apocalyptic future travels back in time to protect a man and a woman from an advanced robotic assassin to ensure they both survive a nuclear attack."/>
    <s v="A machine from a post-apocalyptic future travels b"/>
    <s v="Warner Bros."/>
    <d v="2003-07-02T00:00:00"/>
    <n v="150371112"/>
    <n v="283000000"/>
    <x v="267"/>
    <s v="Top"/>
    <x v="3"/>
    <x v="42"/>
    <s v="1 hr 49 min"/>
    <s v="1"/>
    <s v="49"/>
    <d v="1899-12-30T01:49:00"/>
    <x v="3"/>
    <s v="Restricted"/>
    <s v="Action"/>
    <s v="Adventure"/>
    <s v="Comedy"/>
    <s v="Family"/>
    <s v="Mystery"/>
    <s v="Sci-Fi"/>
  </r>
  <r>
    <s v="Shang-Chi and the Legend of the Ten Rings (2021)"/>
    <s v="Shang-Chi, the master of weaponry-based Kung Fu, is forced to confront his past after being drawn into the Ten Rings organization."/>
    <s v="Shang-Chi, the master of weaponry-based Kung Fu, i"/>
    <s v="Walt Disney Studios Motion Pictures"/>
    <s v="NA"/>
    <n v="224543292"/>
    <n v="207689718"/>
    <x v="268"/>
    <s v="Top"/>
    <x v="3"/>
    <x v="0"/>
    <s v="2 hr 12 min"/>
    <s v="2"/>
    <s v="12"/>
    <d v="1899-12-30T02:12:00"/>
    <x v="1"/>
    <s v="Unknown"/>
    <s v="Action"/>
    <s v="Sci-Fi"/>
    <m/>
    <m/>
    <m/>
    <m/>
  </r>
  <r>
    <s v="Die Another Day (2002)"/>
    <s v="James Bond is sent to investigate the connection between a North Korean terrorist and a diamond mogul, who is funding the development of an international space weapon."/>
    <s v="James Bond is sent to investigate the connection b"/>
    <s v="Metro-Goldwyn-Mayer (MGM)"/>
    <d v="2002-11-20T00:00:00"/>
    <n v="160942139"/>
    <n v="271028977"/>
    <x v="269"/>
    <s v="Top"/>
    <x v="3"/>
    <x v="13"/>
    <s v="2 hr 13 min"/>
    <s v="2"/>
    <s v="13"/>
    <d v="1899-12-30T02:13:00"/>
    <x v="0"/>
    <s v="Parental Guidance Under 13"/>
    <s v="Action"/>
    <s v="Adventure"/>
    <s v="Fantasy"/>
    <s v="Sci-Fi"/>
    <m/>
    <m/>
  </r>
  <r>
    <s v="The Secret Life of Pets 2 (2019)"/>
    <s v="Continuing the story of Max and his pet friends, following their secret lives after their owners leave them for work or school each day."/>
    <s v="Continuing the story of Max and his pet friends, f"/>
    <s v="Universal Pictures"/>
    <d v="2019-05-24T00:00:00"/>
    <n v="158874395"/>
    <n v="271176898"/>
    <x v="270"/>
    <s v="Top"/>
    <x v="3"/>
    <x v="20"/>
    <s v="1 hr 26 min"/>
    <s v="1"/>
    <s v="26"/>
    <d v="1899-12-30T01:26:00"/>
    <x v="2"/>
    <s v="Parental Guidance"/>
    <s v="Action"/>
    <s v="Adventure"/>
    <s v="Thriller"/>
    <m/>
    <m/>
    <m/>
  </r>
  <r>
    <s v="Cast Away (2000)"/>
    <s v="A FedEx executive undergoes a physical and emotional transformation after crash landing on a deserted island."/>
    <s v="A FedEx executive undergoes a physical and emotion"/>
    <s v="Twentieth Century Fox"/>
    <d v="2000-12-22T00:00:00"/>
    <n v="233632142"/>
    <n v="196000000"/>
    <x v="271"/>
    <s v="Top"/>
    <x v="3"/>
    <x v="104"/>
    <s v="2 hr 23 min"/>
    <s v="2"/>
    <s v="23"/>
    <d v="1899-12-30T02:23:00"/>
    <x v="0"/>
    <s v="Parental Guidance Under 13"/>
    <s v="Adventure"/>
    <s v="Animation"/>
    <s v="Comedy"/>
    <s v="Family"/>
    <m/>
    <m/>
  </r>
  <r>
    <s v="Rampage (2018)"/>
    <s v="When three different animals become infected with a dangerous pathogen, a primatologist and a geneticist team up to stop them from destroying Chicago."/>
    <s v="When three different animals become infected with "/>
    <s v="Warner Bros."/>
    <d v="2018-04-11T00:00:00"/>
    <n v="101028233"/>
    <n v="327000000"/>
    <x v="272"/>
    <s v="Bottom"/>
    <x v="3"/>
    <x v="3"/>
    <s v="1 hr 47 min"/>
    <s v="1"/>
    <s v="47"/>
    <d v="1899-12-30T01:47:00"/>
    <x v="0"/>
    <s v="Parental Guidance Under 13"/>
    <s v="Adventure"/>
    <s v="Drama"/>
    <s v="Romance"/>
    <m/>
    <m/>
    <m/>
  </r>
  <r>
    <s v="The King's Speech (2010)"/>
    <s v="The story of King George VI, his impromptu ascension to the throne of the British Empire in 1936, and the speech therapist who helped the unsure monarch overcome his stammer."/>
    <s v="The story of King George VI, his impromptu ascensi"/>
    <s v="The Weinstein Company"/>
    <d v="2010-11-26T00:00:00"/>
    <n v="138797449"/>
    <n v="288576868"/>
    <x v="273"/>
    <s v="Top"/>
    <x v="3"/>
    <x v="105"/>
    <s v="1 hr 58 min"/>
    <s v="1"/>
    <s v="58"/>
    <d v="1899-12-30T01:58:00"/>
    <x v="3"/>
    <s v="Restricted"/>
    <s v="Action"/>
    <s v="Adventure"/>
    <s v="Sci-Fi"/>
    <m/>
    <m/>
    <m/>
  </r>
  <r>
    <s v="The Matrix Revolutions (2003)"/>
    <s v="The human city of Zion defends itself against the massive invasion of the machines as Neo fights to end the war at another front while also opposing the rogue Agent Smith."/>
    <s v="The human city of Zion defends itself against the "/>
    <s v="Warner Bros."/>
    <d v="2003-11-05T00:00:00"/>
    <n v="139313948"/>
    <n v="288030377"/>
    <x v="274"/>
    <s v="Top"/>
    <x v="3"/>
    <x v="42"/>
    <s v="2 hr 9 min"/>
    <s v="2"/>
    <s v=" 9"/>
    <d v="1899-12-30T02:09:00"/>
    <x v="3"/>
    <s v="Restricted"/>
    <s v="Biography"/>
    <s v="Drama"/>
    <s v="History"/>
    <m/>
    <m/>
    <m/>
  </r>
  <r>
    <s v="Bad Boys for Life (2020)"/>
    <s v="Miami detectives Mike Lowrey and Marcus Burnett must face off against a mother-and-son pair of drug lords who wreak vengeful havoc on their city."/>
    <s v="Miami detectives Mike Lowrey and Marcus Burnett mu"/>
    <s v="Sony Pictures Entertainment (SPE)"/>
    <d v="2020-01-15T00:00:00"/>
    <n v="206305244"/>
    <n v="220200000"/>
    <x v="275"/>
    <s v="Top"/>
    <x v="3"/>
    <x v="78"/>
    <s v="2 hr 4 min"/>
    <s v="2"/>
    <s v=" 4"/>
    <d v="1899-12-30T02:04:00"/>
    <x v="3"/>
    <s v="Restricted"/>
    <s v="Action"/>
    <s v="Sci-Fi"/>
    <m/>
    <m/>
    <m/>
    <m/>
  </r>
  <r>
    <s v="Django Unchained (2012)"/>
    <s v="With the help of a German bounty-hunter, a freed slave sets out to rescue his wife from a brutal plantation-owner in Mississippi."/>
    <s v="With the help of a German bounty-hunter, a freed s"/>
    <s v="The Weinstein Company"/>
    <d v="2012-12-25T00:00:00"/>
    <n v="162805434"/>
    <n v="263268939"/>
    <x v="276"/>
    <s v="Top"/>
    <x v="3"/>
    <x v="106"/>
    <s v="2 hr 45 min"/>
    <s v="2"/>
    <s v="45"/>
    <d v="1899-12-30T02:45:00"/>
    <x v="3"/>
    <s v="Restricted"/>
    <s v="Action"/>
    <s v="Comedy"/>
    <s v="Crime"/>
    <s v="Thriller"/>
    <m/>
    <m/>
  </r>
  <r>
    <s v="Beauty and the Beast (1991)"/>
    <s v="A prince cursed to spend his days as a hideous monster sets out to regain his humanity by earning a young woman's love."/>
    <s v="A prince cursed to spend his days as a hideous mon"/>
    <s v="Walt Disney Studios Motion Pictures"/>
    <d v="1991-11-15T00:00:00"/>
    <n v="218967620"/>
    <n v="186043788"/>
    <x v="277"/>
    <s v="Top"/>
    <x v="3"/>
    <x v="107"/>
    <s v="1 hr 24 min"/>
    <s v="1"/>
    <s v="24"/>
    <d v="1899-12-30T01:24:00"/>
    <x v="1"/>
    <s v="Unknown"/>
    <s v="Drama"/>
    <s v="Western"/>
    <m/>
    <m/>
    <m/>
    <m/>
  </r>
  <r>
    <s v="Dances with Wolves (1990)"/>
    <s v="Lieutenant John Dunbar, assigned to a remote western Civil War outpost, befriends wolves and Native Americans, making him an intolerable aberration in the military."/>
    <s v="Lieutenant John Dunbar, assigned to a remote weste"/>
    <s v="Orion Pictures"/>
    <d v="1990-11-09T00:00:00"/>
    <n v="184208848"/>
    <n v="240000000"/>
    <x v="278"/>
    <s v="Top"/>
    <x v="3"/>
    <x v="108"/>
    <s v="3 hr 1 min"/>
    <s v="3"/>
    <s v=" 1"/>
    <d v="1899-12-30T03:01:00"/>
    <x v="1"/>
    <s v="Unknown"/>
    <s v="Animation"/>
    <s v="Family"/>
    <s v="Fantasy"/>
    <s v="Musical"/>
    <s v="Romance"/>
    <m/>
  </r>
  <r>
    <s v="The Chronicles of Narnia: Prince Caspian (2008)"/>
    <s v="The Pevensie siblings return to Narnia, where they are enlisted to once again help ward off an evil king and restore the rightful heir to the land's throne, Prince Caspian."/>
    <s v="The Pevensie siblings return to Narnia, where they"/>
    <s v="Walt Disney Studios Motion Pictures"/>
    <d v="2008-05-15T00:00:00"/>
    <n v="141621490"/>
    <n v="278044078"/>
    <x v="279"/>
    <s v="Top"/>
    <x v="3"/>
    <x v="109"/>
    <s v="2 hr 30 min"/>
    <s v="2"/>
    <s v="30"/>
    <d v="1899-12-30T02:30:00"/>
    <x v="2"/>
    <s v="Parental Guidance"/>
    <s v="Adventure"/>
    <s v="Drama"/>
    <s v="Western"/>
    <m/>
    <m/>
    <m/>
  </r>
  <r>
    <s v="Sex and the City (2008)"/>
    <s v="A New York City writer on sex and love is finally getting married to her Mr. Big. But her three best girlfriends must console her after one of them inadvertently leads Mr. Big to jilt her."/>
    <s v="A New York City writer on sex and love is finally "/>
    <s v="Warner Bros."/>
    <d v="2008-05-28T00:00:00"/>
    <n v="152647258"/>
    <n v="266118261"/>
    <x v="280"/>
    <s v="Top"/>
    <x v="3"/>
    <x v="110"/>
    <s v="2 hr 25 min"/>
    <s v="2"/>
    <s v="25"/>
    <d v="1899-12-30T02:25:00"/>
    <x v="3"/>
    <s v="Restricted"/>
    <s v="Action"/>
    <s v="Adventure"/>
    <s v="Family"/>
    <s v="Fantasy"/>
    <m/>
    <m/>
  </r>
  <r>
    <s v="The Mummy (1999)"/>
    <s v="At an archaeological dig in the ancient city of Hamunaptra, an American serving in the French Foreign Legion accidentally awakens a mummy who begins to wreak havoc as he searches for the reincarnation of his long-lost love."/>
    <s v="At an archaeological dig in the ancient city of Ha"/>
    <s v="Universal Pictures"/>
    <d v="1999-05-07T00:00:00"/>
    <n v="155385488"/>
    <n v="260547918"/>
    <x v="281"/>
    <s v="Top"/>
    <x v="3"/>
    <x v="17"/>
    <s v="2 hr 4 min"/>
    <s v="2"/>
    <s v=" 4"/>
    <d v="1899-12-30T02:04:00"/>
    <x v="0"/>
    <s v="Parental Guidance Under 13"/>
    <s v="Comedy"/>
    <s v="Drama"/>
    <s v="Romance"/>
    <m/>
    <m/>
    <m/>
  </r>
  <r>
    <s v="The Chronicles of Narnia: The Voyage of the Dawn Treader (2010)"/>
    <s v="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
    <s v="Lucy and Edmund Pevensie return to Narnia with the"/>
    <s v="Twentieth Century Fox"/>
    <d v="2010-12-02T00:00:00"/>
    <n v="104386950"/>
    <n v="311299267"/>
    <x v="282"/>
    <s v="Bottom"/>
    <x v="3"/>
    <x v="24"/>
    <s v="1 hr 53 min"/>
    <s v="1"/>
    <s v="53"/>
    <d v="1899-12-30T01:53:00"/>
    <x v="2"/>
    <s v="Parental Guidance"/>
    <s v="Action"/>
    <s v="Adventure"/>
    <s v="Fantasy"/>
    <m/>
    <m/>
    <m/>
  </r>
  <r>
    <s v="Jason Bourne (2016)"/>
    <s v="The CIA's most dangerous former operative is drawn out of hiding to uncover more explosive truths about his past."/>
    <s v="The CIA's most dangerous former operative is drawn"/>
    <s v="Universal Pictures"/>
    <d v="2016-07-27T00:00:00"/>
    <n v="162434410"/>
    <n v="253050504"/>
    <x v="283"/>
    <s v="Top"/>
    <x v="3"/>
    <x v="5"/>
    <s v="2 hr 3 min"/>
    <s v="2"/>
    <s v=" 3"/>
    <d v="1899-12-30T02:03:00"/>
    <x v="0"/>
    <s v="Parental Guidance Under 13"/>
    <s v="Adventure"/>
    <s v="Family"/>
    <s v="Fantasy"/>
    <m/>
    <m/>
    <m/>
  </r>
  <r>
    <s v="The Wolverine (2013)"/>
    <s v="Wolverine comes to Japan to meet an old friend whose life he saved years ago, and gets embroiled in a conspiracy involving yakuza and mutants."/>
    <s v="Wolverine comes to Japan to meet an old friend who"/>
    <s v="Twentieth Century Fox"/>
    <d v="2013-07-24T00:00:00"/>
    <n v="132556852"/>
    <n v="282271394"/>
    <x v="284"/>
    <s v="Top"/>
    <x v="3"/>
    <x v="42"/>
    <s v="2 hr 6 min"/>
    <s v="2"/>
    <s v=" 6"/>
    <d v="1899-12-30T02:06:00"/>
    <x v="0"/>
    <s v="Parental Guidance Under 13"/>
    <s v="Action"/>
    <s v="Thriller"/>
    <m/>
    <m/>
    <m/>
    <m/>
  </r>
  <r>
    <s v="Kingsman: The Secret Service (2014)"/>
    <s v="A spy organisation recruits a promising street kid into the agency's training program, while a global threat emerges from a twisted tech genius."/>
    <s v="A spy organisation recruits a promising street kid"/>
    <s v="Twentieth Century Fox"/>
    <d v="2015-01-30T00:00:00"/>
    <n v="128261724"/>
    <n v="286089822"/>
    <x v="285"/>
    <s v="Bottom"/>
    <x v="3"/>
    <x v="111"/>
    <s v="2 hr 9 min"/>
    <s v="2"/>
    <s v=" 9"/>
    <d v="1899-12-30T02:09:00"/>
    <x v="3"/>
    <s v="Restricted"/>
    <s v="Action"/>
    <s v="Sci-Fi"/>
    <m/>
    <m/>
    <m/>
    <m/>
  </r>
  <r>
    <s v="Night at the Museum: Battle of the Smithsonian (2009)"/>
    <s v="Security guard Larry Daley infiltrates the Smithsonian Institution in order to rescue Jedediah and Octavius, who have been shipped to the museum by mistake."/>
    <s v="Security guard Larry Daley infiltrates the Smithso"/>
    <s v="Twentieth Century Fox"/>
    <d v="2009-05-20T00:00:00"/>
    <n v="177243721"/>
    <n v="235862449"/>
    <x v="286"/>
    <s v="Top"/>
    <x v="3"/>
    <x v="59"/>
    <s v="1 hr 45 min"/>
    <s v="1"/>
    <s v="45"/>
    <d v="1899-12-30T01:45:00"/>
    <x v="2"/>
    <s v="Parental Guidance"/>
    <s v="Action"/>
    <s v="Adventure"/>
    <s v="Comedy"/>
    <s v="Thriller"/>
    <m/>
    <m/>
  </r>
  <r>
    <s v="Batman (1989)"/>
    <s v="The Dark Knight of Gotham City begins his war on crime with his first major enemy being Jack Napier, a criminal who becomes the clownishly homicidal Joker."/>
    <s v="The Dark Knight of Gotham City begins his war on c"/>
    <s v="Warner Bros."/>
    <d v="1989-06-23T00:00:00"/>
    <n v="251348343"/>
    <n v="160160000"/>
    <x v="287"/>
    <s v="Top"/>
    <x v="3"/>
    <x v="39"/>
    <s v="2 hr 6 min"/>
    <s v="2"/>
    <s v=" 6"/>
    <d v="1899-12-30T02:06:00"/>
    <x v="1"/>
    <s v="Unknown"/>
    <s v="Adventure"/>
    <s v="Comedy"/>
    <s v="Family"/>
    <s v="Fantasy"/>
    <m/>
    <m/>
  </r>
  <r>
    <s v="The Bodyguard (1992)"/>
    <s v="A former Secret Service agent takes on the job of bodyguard to an R&amp;B singer, whose lifestyle is most unlike a President's."/>
    <s v="A former Secret Service agent takes on the job of "/>
    <s v="Warner Bros."/>
    <s v="NA"/>
    <n v="122006740"/>
    <n v="289000000"/>
    <x v="288"/>
    <s v="Bottom"/>
    <x v="3"/>
    <x v="112"/>
    <s v="2 hr 9 min"/>
    <s v="2"/>
    <s v=" 9"/>
    <d v="1899-12-30T02:09:00"/>
    <x v="1"/>
    <s v="Unknown"/>
    <s v="Action"/>
    <s v="Adventure"/>
    <m/>
    <m/>
    <m/>
    <m/>
  </r>
  <r>
    <s v="Pacific Rim (2013)"/>
    <s v="As a war between humankind and monstrous sea creatures wages on, a former pilot and a trainee are paired up to drive a seemingly obsolete special weapon in a desperate effort to save the world from the apocalypse."/>
    <s v="As a war between humankind and monstrous sea creat"/>
    <s v="Warner Bros."/>
    <d v="2013-07-11T00:00:00"/>
    <n v="101802906"/>
    <n v="309200000"/>
    <x v="289"/>
    <s v="Bottom"/>
    <x v="3"/>
    <x v="3"/>
    <s v="2 hr 11 min"/>
    <s v="2"/>
    <s v="11"/>
    <d v="1899-12-30T02:11:00"/>
    <x v="0"/>
    <s v="Parental Guidance Under 13"/>
    <s v="Action"/>
    <s v="Drama"/>
    <s v="Music"/>
    <s v="Romance"/>
    <s v="Thriller"/>
    <m/>
  </r>
  <r>
    <s v="Kingsman: The Golden Circle (2017)"/>
    <s v="After the Kingsman's headquarters are destroyed and the world is held hostage, an allied spy organisation in the United States is discovered. These two elite secret organisations must band together to defeat a common enemy."/>
    <s v="After the Kingsman's headquarters are destroyed an"/>
    <s v="Twentieth Century Fox"/>
    <d v="2017-09-20T00:00:00"/>
    <n v="100234838"/>
    <n v="310667824"/>
    <x v="290"/>
    <s v="Bottom"/>
    <x v="3"/>
    <x v="113"/>
    <s v="2 hr 21 min"/>
    <s v="2"/>
    <s v="21"/>
    <d v="1899-12-30T02:21:00"/>
    <x v="3"/>
    <s v="Restricted"/>
    <s v="Action"/>
    <s v="Adventure"/>
    <s v="Sci-Fi"/>
    <m/>
    <m/>
    <m/>
  </r>
  <r>
    <s v="Twilight (2008)"/>
    <s v="When Bella Swan moves to a small town in the Pacific Northwest, she falls in love with Edward Cullen, a mysterious classmate who reveals himself to be a 108-year-old vampire."/>
    <s v="When Bella Swan moves to a small town in the Pacif"/>
    <s v="Summit Entertainment"/>
    <d v="2008-11-20T00:00:00"/>
    <n v="193962473"/>
    <n v="214467942"/>
    <x v="291"/>
    <s v="Top"/>
    <x v="3"/>
    <x v="114"/>
    <s v="2 hr 2 min"/>
    <s v="2"/>
    <s v=" 2"/>
    <d v="1899-12-30T02:02:00"/>
    <x v="0"/>
    <s v="Parental Guidance Under 13"/>
    <s v="Action"/>
    <s v="Adventure"/>
    <s v="Comedy"/>
    <s v="Crime"/>
    <s v="Thriller"/>
    <m/>
  </r>
  <r>
    <s v="Signs (2002)"/>
    <s v="A widowed former priest living with his children and brother on a Pennsylvania farm finds mysterious crop circles in their fields, which suggests something more frightening to come."/>
    <s v="A widowed former priest living with his children a"/>
    <s v="Walt Disney Studios Motion Pictures"/>
    <d v="2002-08-02T00:00:00"/>
    <n v="227966634"/>
    <n v="180281283"/>
    <x v="292"/>
    <s v="Top"/>
    <x v="3"/>
    <x v="115"/>
    <s v="1 hr 46 min"/>
    <s v="1"/>
    <s v="46"/>
    <d v="1899-12-30T01:46:00"/>
    <x v="0"/>
    <s v="Parental Guidance Under 13"/>
    <s v="Drama"/>
    <s v="Fantasy"/>
    <s v="Romance"/>
    <m/>
    <m/>
    <m/>
  </r>
  <r>
    <s v="X2: X-Men United (2003)"/>
    <s v="When anti-mutant Colonel William Stryker kidnaps Professor X and attacks his school, the X-Men must ally with their archenemy Magneto to stop him."/>
    <s v="When anti-mutant Colonel William Stryker kidnaps P"/>
    <s v="Twentieth Century Fox"/>
    <d v="2003-04-30T00:00:00"/>
    <n v="214949694"/>
    <n v="192761855"/>
    <x v="293"/>
    <s v="Top"/>
    <x v="3"/>
    <x v="88"/>
    <s v="2 hr 14 min"/>
    <s v="2"/>
    <s v="14"/>
    <d v="1899-12-30T02:14:00"/>
    <x v="0"/>
    <s v="Parental Guidance Under 13"/>
    <s v="Drama"/>
    <s v="Mystery"/>
    <s v="Sci-Fi"/>
    <s v="Thriller"/>
    <m/>
    <m/>
  </r>
  <r>
    <s v="Alita: Battle Angel (2019)"/>
    <s v="A deactivated cyborg's revived, but can't remember anything of her past and goes on a quest to find out who she is."/>
    <s v="A deactivated cyborg's revived, but can't remember"/>
    <s v="Twentieth Century Fox"/>
    <d v="2019-02-05T00:00:00"/>
    <n v="85838210"/>
    <n v="319142333"/>
    <x v="294"/>
    <s v="Bottom"/>
    <x v="3"/>
    <x v="19"/>
    <s v="2 hr 2 min"/>
    <s v="2"/>
    <s v=" 2"/>
    <d v="1899-12-30T02:02:00"/>
    <x v="0"/>
    <s v="Parental Guidance Under 13"/>
    <s v="Action"/>
    <s v="Sci-Fi"/>
    <s v="Thriller"/>
    <m/>
    <m/>
    <m/>
  </r>
  <r>
    <s v="The Mummy: Tomb of the Dragon Emperor (2008)"/>
    <s v="In the Far East, Alex O'Connell, the son of famed mummy fighters Rick and Evy O'Connell, unearths the mummy of the first Emperor of Qin -- a shape-shifting entity cursed by a witch centuries ago."/>
    <s v="In the Far East, Alex O'Connell, the son of famed "/>
    <s v="Universal Pictures"/>
    <d v="2008-07-30T00:00:00"/>
    <n v="102491776"/>
    <n v="300958054"/>
    <x v="295"/>
    <s v="Bottom"/>
    <x v="3"/>
    <x v="116"/>
    <s v="1 hr 52 min"/>
    <s v="1"/>
    <s v="52"/>
    <d v="1899-12-30T01:52:00"/>
    <x v="0"/>
    <s v="Parental Guidance Under 13"/>
    <s v="Action"/>
    <s v="Adventure"/>
    <s v="Sci-Fi"/>
    <s v="Thriller"/>
    <m/>
    <m/>
  </r>
  <r>
    <s v="Prometheus (2012)"/>
    <s v="Following clues to the origin of mankind, a team finds a structure on a distant moon, but they soon realize they are not alone."/>
    <s v="Following clues to the origin of mankind, a team f"/>
    <s v="Twentieth Century Fox"/>
    <d v="2012-05-30T00:00:00"/>
    <n v="126477084"/>
    <n v="276877385"/>
    <x v="296"/>
    <s v="Bottom"/>
    <x v="3"/>
    <x v="117"/>
    <s v="2 hr 4 min"/>
    <s v="2"/>
    <s v=" 4"/>
    <d v="1899-12-30T02:04:00"/>
    <x v="3"/>
    <s v="Restricted"/>
    <s v="Action"/>
    <s v="Fantasy"/>
    <s v="Horror"/>
    <s v="War"/>
    <m/>
    <m/>
  </r>
  <r>
    <s v="Mamma Mia! Here We Go Again (2018)"/>
    <s v="Five years after the events of Mamma Mia!, Sophie prepares for the grand reopening of the Hotel Bella Donna as she learns more about her mother's past."/>
    <s v="Five years after the events of Mamma Mia!, Sophie "/>
    <s v="Universal Pictures"/>
    <d v="2018-07-18T00:00:00"/>
    <n v="120634935"/>
    <n v="281619449"/>
    <x v="297"/>
    <s v="Bottom"/>
    <x v="3"/>
    <x v="55"/>
    <s v="1 hr 54 min"/>
    <s v="1"/>
    <s v="54"/>
    <d v="1899-12-30T01:54:00"/>
    <x v="0"/>
    <s v="Parental Guidance Under 13"/>
    <s v="Adventure"/>
    <s v="Mystery"/>
    <s v="Sci-Fi"/>
    <m/>
    <m/>
    <m/>
  </r>
  <r>
    <s v="Eternals (2021)"/>
    <s v="The saga of the Eternals, a race of immortal beings who lived on Earth and shaped its history and civilizations."/>
    <s v="The saga of the Eternals, a race of immortal being"/>
    <s v="Walt Disney Studios Motion Pictures"/>
    <s v="NA"/>
    <n v="164819595"/>
    <n v="237027887"/>
    <x v="298"/>
    <s v="Top"/>
    <x v="3"/>
    <x v="0"/>
    <s v="2 hr 36 min"/>
    <s v="2"/>
    <s v="36"/>
    <d v="1899-12-30T02:36:00"/>
    <x v="1"/>
    <s v="Unknown"/>
    <s v="Comedy"/>
    <s v="Musical"/>
    <s v="Romance"/>
    <m/>
    <m/>
    <m/>
  </r>
  <r>
    <s v="TRON: Legacy (2010)"/>
    <s v="The son of a virtual world designer goes looking for his father and ends up inside the digital world that his father designed. He meets his father's corrupted creation and a unique ally who was born inside the digital world."/>
    <s v="The son of a virtual world designer goes looking f"/>
    <s v="Walt Disney Studios Motion Pictures"/>
    <d v="2010-12-16T00:00:00"/>
    <n v="172062763"/>
    <n v="228001089"/>
    <x v="299"/>
    <s v="Top"/>
    <x v="3"/>
    <x v="3"/>
    <s v="2 hr 5 min"/>
    <s v="2"/>
    <s v=" 5"/>
    <d v="1899-12-30T02:05:00"/>
    <x v="2"/>
    <s v="Parental Guidance"/>
    <s v="Action"/>
    <s v="Adventure"/>
    <s v="Fantasy"/>
    <s v="Sci-Fi"/>
    <m/>
    <m/>
  </r>
  <r>
    <s v="Mission: Impossible III (2006)"/>
    <s v="IMF agent Ethan Hunt comes into conflict with a dangerous and sadistic arms dealer who threatens his life and his fiancÃ©e in response."/>
    <s v="IMF agent Ethan Hunt comes into conflict with a da"/>
    <s v="Paramount Pictures"/>
    <d v="2006-05-03T00:00:00"/>
    <n v="134029801"/>
    <n v="264449696"/>
    <x v="300"/>
    <s v="Top"/>
    <x v="3"/>
    <x v="13"/>
    <s v="2 hr 6 min"/>
    <s v="2"/>
    <s v=" 6"/>
    <d v="1899-12-30T02:06:00"/>
    <x v="0"/>
    <s v="Parental Guidance Under 13"/>
    <s v="Action"/>
    <s v="Adventure"/>
    <s v="Sci-Fi"/>
    <m/>
    <m/>
    <m/>
  </r>
  <r>
    <s v="Dune (2021)"/>
    <s v="Feature adaptation of Frank Herbert's science fiction novel about the son of a noble family entrusted with the protection of the most valuable asset and most vital element in the galaxy."/>
    <s v="Feature adaptation of Frank Herbert's science fict"/>
    <s v="Warner Bros."/>
    <s v="NA"/>
    <n v="107344390"/>
    <n v="289700000"/>
    <x v="301"/>
    <s v="Bottom"/>
    <x v="3"/>
    <x v="1"/>
    <s v="2 hr 35 min"/>
    <s v="2"/>
    <s v="35"/>
    <d v="1899-12-30T02:35:00"/>
    <x v="1"/>
    <s v="Unknown"/>
    <s v="Action"/>
    <s v="Adventure"/>
    <s v="Thriller"/>
    <m/>
    <m/>
    <m/>
  </r>
  <r>
    <s v="Snow White and the Huntsman (2012)"/>
    <s v="In a twist to the fairy tale, the Huntsman ordered to take Snow White into the woods to be killed winds up becoming her protector and mentor in a quest to vanquish the Evil Queen."/>
    <s v="In a twist to the fairy tale, the Huntsman ordered"/>
    <s v="Universal Pictures"/>
    <d v="2012-05-30T00:00:00"/>
    <n v="155332381"/>
    <n v="241260448"/>
    <x v="302"/>
    <s v="Top"/>
    <x v="3"/>
    <x v="12"/>
    <s v="2 hr 7 min"/>
    <s v="2"/>
    <s v=" 7"/>
    <d v="1899-12-30T02:07:00"/>
    <x v="0"/>
    <s v="Parental Guidance Under 13"/>
    <s v="Action"/>
    <s v="Adventure"/>
    <s v="Drama"/>
    <s v="Sci-Fi"/>
    <m/>
    <m/>
  </r>
  <r>
    <s v="Grease (1978)"/>
    <s v="Good girl Sandy Olsson and greaser Danny Zuko fell in love over the summer. When they unexpectedly discover they're now in the same high school, will they be able to rekindle their romance?"/>
    <s v="Good girl Sandy Olsson and greaser Danny Zuko fell"/>
    <s v="Paramount Pictures"/>
    <d v="1978-06-16T00:00:00"/>
    <n v="190071103"/>
    <n v="206200000"/>
    <x v="303"/>
    <s v="Top"/>
    <x v="3"/>
    <x v="55"/>
    <s v="1 hr 50 min"/>
    <s v="1"/>
    <s v="50"/>
    <d v="1899-12-30T01:50:00"/>
    <x v="2"/>
    <s v="Parental Guidance"/>
    <s v="Action"/>
    <s v="Adventure"/>
    <s v="Drama"/>
    <s v="Fantasy"/>
    <m/>
    <m/>
  </r>
  <r>
    <s v="Solo: A Star Wars Story (2018)"/>
    <s v="Board the Millennium Falcon and journey to a galaxy far, far away in an epic action-adventure that will set the course of one of the Star Wars saga's most unlikely heroes."/>
    <s v="Board the Millennium Falcon and journey to a galax"/>
    <s v="Walt Disney Studios Motion Pictures"/>
    <d v="2018-05-23T00:00:00"/>
    <n v="213767512"/>
    <n v="179157295"/>
    <x v="304"/>
    <s v="Top"/>
    <x v="3"/>
    <x v="3"/>
    <s v="2 hr 15 min"/>
    <s v="2"/>
    <s v="15"/>
    <d v="1899-12-30T02:15:00"/>
    <x v="0"/>
    <s v="Parental Guidance Under 13"/>
    <s v="Comedy"/>
    <s v="Musical"/>
    <s v="Romance"/>
    <m/>
    <m/>
    <m/>
  </r>
  <r>
    <s v="The Wolf of Wall Street (2013)"/>
    <s v="Based on the true story of Jordan Belfort, from his rise to a wealthy stock-broker living the high life to his fall involving crime, corruption and the federal government."/>
    <s v="Based on the true story of Jordan Belfort, from hi"/>
    <s v="Paramount Pictures"/>
    <d v="2013-12-25T00:00:00"/>
    <n v="116900694"/>
    <n v="275100000"/>
    <x v="305"/>
    <s v="Bottom"/>
    <x v="3"/>
    <x v="118"/>
    <s v="3 hr"/>
    <s v="3"/>
    <n v="0"/>
    <d v="1899-12-30T03:00:00"/>
    <x v="3"/>
    <s v="Restricted"/>
    <s v="Action"/>
    <s v="Adventure"/>
    <s v="Sci-Fi"/>
    <m/>
    <m/>
    <m/>
  </r>
  <r>
    <s v="Superman Returns (2006)"/>
    <s v="Superman returns to Earth after spending five years in space examining his homeworld Krypton. But he finds things have changed while he was gone, and he must once again prove himself important to the world."/>
    <s v="Superman returns to Earth after spending five year"/>
    <s v="Warner Bros."/>
    <d v="2006-06-28T00:00:00"/>
    <n v="200081192"/>
    <n v="191000000"/>
    <x v="306"/>
    <s v="Top"/>
    <x v="3"/>
    <x v="3"/>
    <s v="2 hr 34 min"/>
    <s v="2"/>
    <s v="34"/>
    <d v="1899-12-30T02:34:00"/>
    <x v="0"/>
    <s v="Parental Guidance Under 13"/>
    <s v="Biography"/>
    <s v="Comedy"/>
    <s v="Crime"/>
    <s v="Drama"/>
    <m/>
    <m/>
  </r>
  <r>
    <s v="Robin Hood: Prince of Thieves (1991)"/>
    <s v="Robin Hood decides to fight back as an outlaw when faced with the tyranny of the Sheriff of Nottingham."/>
    <s v="Robin Hood decides to fight back as an outlaw when"/>
    <s v="Warner Bros."/>
    <d v="1991-06-14T00:00:00"/>
    <n v="165493908"/>
    <n v="225000000"/>
    <x v="307"/>
    <s v="Top"/>
    <x v="3"/>
    <x v="62"/>
    <s v="2 hr 23 min"/>
    <s v="2"/>
    <s v="23"/>
    <d v="1899-12-30T02:23:00"/>
    <x v="1"/>
    <s v="Unknown"/>
    <s v="Action"/>
    <s v="Adventure"/>
    <s v="Sci-Fi"/>
    <m/>
    <m/>
    <m/>
  </r>
  <r>
    <s v="Indiana Jones and the Raiders of the Lost Ark (1981)"/>
    <s v="In 1936, archaeologist and adventurer Indiana Jones is hired by the U.S. government to find the Ark of the Covenant before Adolf Hitler's Nazis can obtain its awesome powers."/>
    <s v="In 1936, archaeologist and adventurer Indiana Jone"/>
    <s v="Paramount Pictures"/>
    <d v="1981-06-12T00:00:00"/>
    <n v="248159971"/>
    <n v="141766000"/>
    <x v="308"/>
    <s v="Top"/>
    <x v="3"/>
    <x v="39"/>
    <s v="1 hr 55 min"/>
    <s v="1"/>
    <s v="55"/>
    <d v="1899-12-30T01:55:00"/>
    <x v="2"/>
    <s v="Parental Guidance"/>
    <s v="Action"/>
    <s v="Adventure"/>
    <s v="Drama"/>
    <s v="Romance"/>
    <m/>
    <m/>
  </r>
  <r>
    <s v="Independence Day: Resurgence (2016)"/>
    <s v="Two decades after the first Independence Day invasion, Earth is faced with a new extra-Solar threat. But will mankind's new space defenses be enough?"/>
    <s v="Two decades after the first Independence Day invas"/>
    <s v="Twentieth Century Fox"/>
    <d v="2016-06-22T00:00:00"/>
    <n v="103144286"/>
    <n v="286537649"/>
    <x v="309"/>
    <s v="Bottom"/>
    <x v="3"/>
    <x v="3"/>
    <s v="2 hr"/>
    <s v="2"/>
    <n v="0"/>
    <d v="1899-12-30T02:00:00"/>
    <x v="0"/>
    <s v="Parental Guidance Under 13"/>
    <s v="Action"/>
    <s v="Adventure"/>
    <m/>
    <m/>
    <m/>
    <m/>
  </r>
  <r>
    <s v="Live Free or Die Hard (2007)"/>
    <s v="John McClane and a young hacker join forces to take down master cyber-terrorist Thomas Gabriel in Washington D.C."/>
    <s v="John McClane and a young hacker join forces to tak"/>
    <s v="Twentieth Century Fox"/>
    <d v="2007-06-26T00:00:00"/>
    <n v="134529403"/>
    <n v="253626608"/>
    <x v="310"/>
    <s v="Top"/>
    <x v="3"/>
    <x v="5"/>
    <s v="2 hr 8 min"/>
    <s v="2"/>
    <s v=" 8"/>
    <d v="1899-12-30T02:08:00"/>
    <x v="0"/>
    <s v="Parental Guidance Under 13"/>
    <s v="Action"/>
    <s v="Adventure"/>
    <s v="Sci-Fi"/>
    <m/>
    <m/>
    <m/>
  </r>
  <r>
    <s v="Godzilla: King of the Monsters (2019)"/>
    <s v="The crypto-zoological agency Monarch faces off against a battery of god-sized monsters, including the mighty Godzilla, who collides with Mothra, Rodan, and his ultimate nemesis, the three-headed King Ghidorah."/>
    <s v="The crypto-zoological agency Monarch faces off aga"/>
    <s v="Warner Bros."/>
    <d v="2019-05-29T00:00:00"/>
    <n v="110500138"/>
    <n v="276100000"/>
    <x v="311"/>
    <s v="Bottom"/>
    <x v="3"/>
    <x v="0"/>
    <s v="2 hr 12 min"/>
    <s v="2"/>
    <s v="12"/>
    <d v="1899-12-30T02:12:00"/>
    <x v="0"/>
    <s v="Parental Guidance Under 13"/>
    <s v="Action"/>
    <s v="Thriller"/>
    <m/>
    <m/>
    <m/>
    <m/>
  </r>
  <r>
    <s v="Home (2015)"/>
    <s v="An alien on the run from his own people makes friends with a girl. He tries to help her on her quest, but can be an interference."/>
    <s v="An alien on the run from his own people makes frie"/>
    <s v="Twentieth Century Fox"/>
    <d v="2015-03-19T00:00:00"/>
    <n v="177397510"/>
    <n v="208644097"/>
    <x v="312"/>
    <s v="Top"/>
    <x v="3"/>
    <x v="70"/>
    <s v="1 hr 34 min"/>
    <s v="1"/>
    <s v="34"/>
    <d v="1899-12-30T01:34:00"/>
    <x v="2"/>
    <s v="Parental Guidance"/>
    <s v="Action"/>
    <s v="Adventure"/>
    <s v="Fantasy"/>
    <s v="Sci-Fi"/>
    <m/>
    <m/>
  </r>
  <r>
    <s v="Star Trek (2009)"/>
    <s v="The brash James T. Kirk tries to live up to his father's legacy with Mr. Spock keeping him in check as a vengeful Romulan from the future creates black holes to destroy the Federation one planet at a time."/>
    <s v="The brash James T. Kirk tries to live up to his fa"/>
    <s v="Paramount Pictures"/>
    <d v="2009-05-06T00:00:00"/>
    <n v="257730019"/>
    <n v="127950427"/>
    <x v="313"/>
    <s v="Top"/>
    <x v="3"/>
    <x v="3"/>
    <s v="2 hr 7 min"/>
    <s v="2"/>
    <s v=" 7"/>
    <d v="1899-12-30T02:07:00"/>
    <x v="0"/>
    <s v="Parental Guidance Under 13"/>
    <s v="Adventure"/>
    <s v="Animation"/>
    <s v="Comedy"/>
    <s v="Family"/>
    <s v="Fantasy"/>
    <s v="Sci-Fi"/>
  </r>
  <r>
    <s v="1917 (2019)"/>
    <s v="April 6th, 1917. As an infantry battalion assembles to wage war deep in enemy territory, two soldiers are assigned to race against time and deliver a message that will stop 1,600 men from walking straight into a deadly trap."/>
    <s v="April 6th, 1917. As an infantry battalion assemble"/>
    <s v="Universal Pictures"/>
    <d v="2019-12-25T00:00:00"/>
    <n v="159227644"/>
    <n v="225691745"/>
    <x v="314"/>
    <s v="Top"/>
    <x v="3"/>
    <x v="119"/>
    <s v="1 hr 59 min"/>
    <s v="1"/>
    <s v="59"/>
    <d v="1899-12-30T01:59:00"/>
    <x v="3"/>
    <s v="Restricted"/>
    <s v="Action"/>
    <s v="Adventure"/>
    <s v="Sci-Fi"/>
    <m/>
    <m/>
    <m/>
  </r>
  <r>
    <s v="Happy Feet (2006)"/>
    <s v="Into the world of the Emperor Penguins, who find their soul mates through song, a penguin is born who cannot sing. But he can tap dance something fierce!"/>
    <s v="Into the world of the Emperor Penguins, who find t"/>
    <s v="Warner Bros."/>
    <d v="2006-11-17T00:00:00"/>
    <n v="198000317"/>
    <n v="186335791"/>
    <x v="315"/>
    <s v="Top"/>
    <x v="3"/>
    <x v="120"/>
    <s v="1 hr 48 min"/>
    <s v="1"/>
    <s v="48"/>
    <d v="1899-12-30T01:48:00"/>
    <x v="2"/>
    <s v="Parental Guidance"/>
    <s v="Action"/>
    <s v="Drama"/>
    <s v="War"/>
    <m/>
    <m/>
    <m/>
  </r>
  <r>
    <s v="Cars 3 (2017)"/>
    <s v="Lightning McQueen sets out to prove to a new generation of racers that he's still the best race car in the world."/>
    <s v="Lightning McQueen sets out to prove to a new gener"/>
    <s v="Walt Disney Studios Motion Pictures"/>
    <s v="NA"/>
    <n v="152901115"/>
    <n v="231029541"/>
    <x v="316"/>
    <s v="Top"/>
    <x v="3"/>
    <x v="61"/>
    <s v="1 hr 42 min"/>
    <s v="1"/>
    <s v="42"/>
    <d v="1899-12-30T01:42:00"/>
    <x v="1"/>
    <s v="Unknown"/>
    <s v="Adventure"/>
    <s v="Animation"/>
    <s v="Comedy"/>
    <s v="Family"/>
    <s v="Music"/>
    <s v="Musical"/>
  </r>
  <r>
    <s v="Ice Age (2002)"/>
    <s v="The story revolves around sub-zero heroes: a woolly mammoth, a saber-toothed tiger, a sloth and a prehistoric combination of a squirrel and rat, known as Scrat."/>
    <s v="The story revolves around sub-zero heroes: a wooll"/>
    <s v="Twentieth Century Fox"/>
    <d v="2002-03-14T00:00:00"/>
    <n v="176387405"/>
    <n v="206869731"/>
    <x v="317"/>
    <s v="Top"/>
    <x v="3"/>
    <x v="20"/>
    <s v="1 hr 21 min"/>
    <s v="1"/>
    <s v="21"/>
    <d v="1899-12-30T01:21:00"/>
    <x v="2"/>
    <s v="Parental Guidance"/>
    <s v="Adventure"/>
    <s v="Animation"/>
    <s v="Comedy"/>
    <s v="Family"/>
    <s v="Sport"/>
    <m/>
  </r>
  <r>
    <s v="Back to the Future (1985)"/>
    <s v="Marty McFly, a 17-year-old high school student, is accidentally sent thirty years into the past in a time-traveling DeLorean invented by his close friend, the eccentric scientist Doc Brown."/>
    <s v="Marty McFly, a 17-year-old high school student, is"/>
    <s v="Universal Pictures"/>
    <d v="1985-07-03T00:00:00"/>
    <n v="211406762"/>
    <n v="170500000"/>
    <x v="318"/>
    <s v="Top"/>
    <x v="3"/>
    <x v="121"/>
    <s v="1 hr 56 min"/>
    <s v="1"/>
    <s v="56"/>
    <d v="1899-12-30T01:56:00"/>
    <x v="1"/>
    <s v="Unknown"/>
    <s v="Adventure"/>
    <s v="Animation"/>
    <s v="Comedy"/>
    <s v="Family"/>
    <m/>
    <m/>
  </r>
  <r>
    <s v="Fifty Shades Darker (2017)"/>
    <s v="While Christian wrestles with his inner demons, Anastasia must confront the anger and envy of the women who came before her."/>
    <s v="While Christian wrestles with his inner demons, An"/>
    <s v="Universal Pictures"/>
    <d v="2017-02-08T00:00:00"/>
    <n v="114581250"/>
    <n v="266964596"/>
    <x v="319"/>
    <s v="Bottom"/>
    <x v="3"/>
    <x v="2"/>
    <s v="1 hr 58 min"/>
    <s v="1"/>
    <s v="58"/>
    <d v="1899-12-30T01:58:00"/>
    <x v="3"/>
    <s v="Restricted"/>
    <s v="Adventure"/>
    <s v="Comedy"/>
    <s v="Sci-Fi"/>
    <m/>
    <m/>
    <m/>
  </r>
  <r>
    <s v="Monsters vs. Aliens (2009)"/>
    <s v="A woman transformed into a giant after she is struck by a meteorite on her wedding day becomes part of a team of monsters sent in by the U.S. government to defeat an alien mastermind trying to take over Earth."/>
    <s v="A woman transformed into a giant after she is stru"/>
    <s v="DreamWorks"/>
    <d v="2009-03-19T00:00:00"/>
    <n v="198351526"/>
    <n v="183158344"/>
    <x v="320"/>
    <s v="Top"/>
    <x v="3"/>
    <x v="87"/>
    <s v="1 hr 34 min"/>
    <s v="1"/>
    <s v="34"/>
    <d v="1899-12-30T01:34:00"/>
    <x v="2"/>
    <s v="Parental Guidance"/>
    <s v="Drama"/>
    <s v="Romance"/>
    <m/>
    <m/>
    <m/>
    <m/>
  </r>
  <r>
    <s v="Black Widow (2021)"/>
    <s v="Natasha Romanoff confronts the darker parts of her ledger when a dangerous conspiracy with ties to her past arises."/>
    <s v="Natasha Romanoff confronts the darker parts of her"/>
    <s v="Walt Disney Studios Motion Pictures"/>
    <s v="NA"/>
    <n v="183651655"/>
    <n v="195979696"/>
    <x v="321"/>
    <s v="Top"/>
    <x v="3"/>
    <x v="3"/>
    <s v="2 hr 14 min"/>
    <s v="2"/>
    <s v="14"/>
    <d v="1899-12-30T02:14:00"/>
    <x v="1"/>
    <s v="Unknown"/>
    <s v="Action"/>
    <s v="Adventure"/>
    <s v="Animation"/>
    <s v="Comedy"/>
    <s v="Family"/>
    <s v="Fantasy"/>
  </r>
  <r>
    <s v="Godzilla (1998)"/>
    <s v="French nuclear tests irradiate an iguana into a giant monster that heads off to New York City. The American military must chase the monster across the city to stop it before it reproduces."/>
    <s v="French nuclear tests irradiate an iguana into a gi"/>
    <s v="Sony Pictures Entertainment (SPE)"/>
    <d v="1998-05-20T00:00:00"/>
    <n v="136314294"/>
    <n v="242700000"/>
    <x v="322"/>
    <s v="Top"/>
    <x v="3"/>
    <x v="88"/>
    <s v="2 hr 19 min"/>
    <s v="2"/>
    <s v="19"/>
    <d v="1899-12-30T02:19:00"/>
    <x v="0"/>
    <s v="Parental Guidance Under 13"/>
    <s v="Action"/>
    <s v="Adventure"/>
    <s v="Sci-Fi"/>
    <m/>
    <m/>
    <m/>
  </r>
  <r>
    <s v="True Lies (1994)"/>
    <s v="A fearless, globe-trotting, terrorist-battling secret agent has his life turned upside down when he discovers his wife might be having an affair with a used-car salesman while terrorists smuggle nuclear war heads into the United States."/>
    <s v="A fearless, globe-trotting, terrorist-battling sec"/>
    <s v="Twentieth Century Fox"/>
    <d v="1994-07-15T00:00:00"/>
    <n v="146282411"/>
    <n v="232600000"/>
    <x v="323"/>
    <s v="Top"/>
    <x v="3"/>
    <x v="122"/>
    <s v="2 hr 21 min"/>
    <s v="2"/>
    <s v="21"/>
    <d v="1899-12-30T02:21:00"/>
    <x v="3"/>
    <s v="Restricted"/>
    <s v="Action"/>
    <s v="Sci-Fi"/>
    <s v="Thriller"/>
    <m/>
    <m/>
    <m/>
  </r>
  <r>
    <s v="Slumdog Millionaire (2008)"/>
    <s v="A Mumbai teenager reflects on his life after being accused of cheating on the Indian version of &quot;Who Wants to be a Millionaire?&quot;."/>
    <s v="A Mumbai teenager reflects on his life after being"/>
    <s v="Fox Searchlight Pictures"/>
    <d v="2008-11-12T00:00:00"/>
    <n v="141319928"/>
    <n v="237090614"/>
    <x v="324"/>
    <s v="Top"/>
    <x v="3"/>
    <x v="2"/>
    <s v="2 hr"/>
    <s v="2"/>
    <n v="0"/>
    <d v="1899-12-30T02:00:00"/>
    <x v="3"/>
    <s v="Restricted"/>
    <s v="Action"/>
    <s v="Comedy"/>
    <s v="Thriller"/>
    <m/>
    <m/>
    <m/>
  </r>
  <r>
    <s v="Taken 2 (2012)"/>
    <s v="In Istanbul, retired CIA operative Bryan Mills and his wife are taken hostage by the father of a kidnapper Mills killed while rescuing his daughter."/>
    <s v="In Istanbul, retired CIA operative Bryan Mills and"/>
    <s v="Twentieth Century Fox"/>
    <d v="2012-09-27T00:00:00"/>
    <n v="139854287"/>
    <n v="236298168"/>
    <x v="325"/>
    <s v="Top"/>
    <x v="3"/>
    <x v="10"/>
    <s v="1 hr 32 min"/>
    <s v="1"/>
    <s v="32"/>
    <d v="1899-12-30T01:32:00"/>
    <x v="0"/>
    <s v="Parental Guidance Under 13"/>
    <s v="Drama"/>
    <s v="Romance"/>
    <m/>
    <m/>
    <m/>
    <m/>
  </r>
  <r>
    <s v="G.I. Joe: Retaliation (2013)"/>
    <s v="The G.I. Joes are not only fighting their mortal enemy Cobra; they are forced to contend with threats from within the government that jeopardize their very existence."/>
    <s v="The G.I. Joes are not only fighting their mortal e"/>
    <s v="Paramount Pictures"/>
    <d v="2013-03-27T00:00:00"/>
    <n v="122523060"/>
    <n v="253217645"/>
    <x v="326"/>
    <s v="Bottom"/>
    <x v="3"/>
    <x v="19"/>
    <s v="1 hr 50 min"/>
    <s v="1"/>
    <s v="50"/>
    <d v="1899-12-30T01:50:00"/>
    <x v="0"/>
    <s v="Parental Guidance Under 13"/>
    <s v="Action"/>
    <s v="Crime"/>
    <s v="Thriller"/>
    <m/>
    <m/>
    <m/>
  </r>
  <r>
    <s v="Mad Max: Fury Road (2015)"/>
    <s v="In a post-apocalyptic wasteland, a woman rebels against a tyrannical ruler in search for her homeland with the aid of a group of female prisoners, a psychotic worshiper, and a drifter named Max."/>
    <s v="In a post-apocalyptic wasteland, a woman rebels ag"/>
    <s v="Warner Bros."/>
    <d v="2015-05-07T00:00:00"/>
    <n v="154058340"/>
    <n v="221600410"/>
    <x v="327"/>
    <s v="Top"/>
    <x v="3"/>
    <x v="19"/>
    <s v="2 hr"/>
    <s v="2"/>
    <n v="0"/>
    <d v="1899-12-30T02:00:00"/>
    <x v="3"/>
    <s v="Restricted"/>
    <s v="Action"/>
    <s v="Adventure"/>
    <s v="Sci-Fi"/>
    <s v="Thriller"/>
    <m/>
    <m/>
  </r>
  <r>
    <s v="Spider-Man: Into the Spider-Verse (2018)"/>
    <s v="Teen Miles Morales becomes the Spider-Man of his universe, and must join with five spider-powered individuals from other dimensions to stop a threat for all realities."/>
    <s v="Teen Miles Morales becomes the Spider-Man of his u"/>
    <s v="Sony Pictures Entertainment (SPE)"/>
    <d v="2018-12-12T00:00:00"/>
    <n v="190241310"/>
    <n v="185299521"/>
    <x v="328"/>
    <s v="Top"/>
    <x v="3"/>
    <x v="87"/>
    <s v="1 hr 57 min"/>
    <s v="1"/>
    <s v="57"/>
    <d v="1899-12-30T01:57:00"/>
    <x v="2"/>
    <s v="Parental Guidance"/>
    <s v="Action"/>
    <s v="Adventure"/>
    <s v="Sci-Fi"/>
    <s v="Thriller"/>
    <m/>
    <m/>
  </r>
  <r>
    <s v="Shark Tale (2004)"/>
    <s v="When a son of a gangster shark boss is accidentally killed while on the hunt, his would-be prey and his vegetarian brother decide to use the incident to their own advantage."/>
    <s v="When a son of a gangster shark boss is accidentall"/>
    <s v="DreamWorks Distribution"/>
    <d v="2004-09-23T00:00:00"/>
    <n v="160861908"/>
    <n v="213721971"/>
    <x v="329"/>
    <s v="Top"/>
    <x v="3"/>
    <x v="123"/>
    <s v="1 hr 30 min"/>
    <s v="1"/>
    <s v="30"/>
    <d v="1899-12-30T01:30:00"/>
    <x v="2"/>
    <s v="Parental Guidance"/>
    <s v="Action"/>
    <s v="Adventure"/>
    <s v="Animation"/>
    <s v="Comedy"/>
    <s v="Family"/>
    <s v="Fantasy"/>
  </r>
  <r>
    <s v="Once Upon a Time... In Hollywood (2019)"/>
    <s v="A faded television actor and his stunt double strive to achieve fame and success in the final years of Hollywood's Golden Age in 1969 Los Angeles."/>
    <s v="A faded television actor and his stunt double stri"/>
    <s v="Sony Pictures Entertainment (SPE)"/>
    <d v="2019-07-25T00:00:00"/>
    <n v="142502728"/>
    <n v="232063026"/>
    <x v="330"/>
    <s v="Top"/>
    <x v="3"/>
    <x v="124"/>
    <s v="2 hr 41 min"/>
    <s v="2"/>
    <s v="41"/>
    <d v="1899-12-30T02:41:00"/>
    <x v="3"/>
    <s v="Restricted"/>
    <s v="Adventure"/>
    <s v="Animation"/>
    <s v="Comedy"/>
    <s v="Family"/>
    <s v="Thriller"/>
    <m/>
  </r>
  <r>
    <s v="What Women Want (2000)"/>
    <s v="A cocky, chauvinistic advertising executive magically acquires the ability to hear what women are thinking."/>
    <s v="A cocky, chauvinistic advertising executive magica"/>
    <s v="Paramount Pictures"/>
    <d v="2000-12-15T00:00:00"/>
    <n v="182811707"/>
    <n v="191300000"/>
    <x v="331"/>
    <s v="Top"/>
    <x v="3"/>
    <x v="125"/>
    <s v="2 hr 7 min"/>
    <s v="2"/>
    <s v=" 7"/>
    <d v="1899-12-30T02:07:00"/>
    <x v="0"/>
    <s v="Parental Guidance Under 13"/>
    <s v="Comedy"/>
    <s v="Drama"/>
    <m/>
    <m/>
    <m/>
    <m/>
  </r>
  <r>
    <s v="Batman Begins (2005)"/>
    <s v="After training with his mentor, Batman begins his fight to free crime-ridden Gotham City from corruption."/>
    <s v="After training with his mentor, Batman begins his "/>
    <s v="Warner Bros."/>
    <d v="2005-06-15T00:00:00"/>
    <n v="206852432"/>
    <n v="166809514"/>
    <x v="332"/>
    <s v="Top"/>
    <x v="3"/>
    <x v="14"/>
    <s v="2 hr 20 min"/>
    <s v="2"/>
    <s v="20"/>
    <d v="1899-12-30T02:20:00"/>
    <x v="0"/>
    <s v="Parental Guidance Under 13"/>
    <s v="Comedy"/>
    <s v="Fantasy"/>
    <s v="Romance"/>
    <m/>
    <m/>
    <m/>
  </r>
  <r>
    <s v="Penguins of Madagascar (2014)"/>
    <s v="Skipper, Kowalski, Rico and Private join forces with undercover organization The North Wind to stop the villainous Dr. Octavius Brine from destroying the world as we know it."/>
    <s v="Skipper, Kowalski, Rico and Private join forces wi"/>
    <s v="Twentieth Century Fox"/>
    <d v="2014-11-14T00:00:00"/>
    <n v="83850911"/>
    <n v="289664710"/>
    <x v="333"/>
    <s v="Bottom"/>
    <x v="3"/>
    <x v="126"/>
    <s v="1 hr 32 min"/>
    <s v="1"/>
    <s v="32"/>
    <d v="1899-12-30T01:32:00"/>
    <x v="2"/>
    <s v="Parental Guidance"/>
    <s v="Action"/>
    <s v="Crime"/>
    <s v="Drama"/>
    <m/>
    <m/>
    <m/>
  </r>
  <r>
    <s v="X-Men Origins: Wolverine (2009)"/>
    <s v="The early years of James Logan, featuring his rivalry with his brother Victor Creed, his service in the special forces team Weapon X, and his experimentation into the metal-lined mutant Wolverine."/>
    <s v="The early years of James Logan, featuring his riva"/>
    <s v="Twentieth Century Fox"/>
    <d v="2009-04-29T00:00:00"/>
    <n v="179883157"/>
    <n v="193179707"/>
    <x v="334"/>
    <s v="Top"/>
    <x v="3"/>
    <x v="42"/>
    <s v="1 hr 47 min"/>
    <s v="1"/>
    <s v="47"/>
    <d v="1899-12-30T01:47:00"/>
    <x v="0"/>
    <s v="Parental Guidance Under 13"/>
    <s v="Adventure"/>
    <s v="Animation"/>
    <s v="Comedy"/>
    <s v="Family"/>
    <s v="Sci-Fi"/>
    <m/>
  </r>
  <r>
    <s v="Fifty Shades Freed (2018)"/>
    <s v="Anastasia and Christian get married, but Jack Hyde continues to threaten their relationship."/>
    <s v="Anastasia and Christian get married, but Jack Hyde"/>
    <s v="Universal Pictures"/>
    <d v="2018-02-07T00:00:00"/>
    <n v="100407760"/>
    <n v="271580078"/>
    <x v="335"/>
    <s v="Bottom"/>
    <x v="3"/>
    <x v="60"/>
    <s v="1 hr 45 min"/>
    <s v="1"/>
    <s v="45"/>
    <d v="1899-12-30T01:45:00"/>
    <x v="3"/>
    <s v="Restricted"/>
    <s v="Action"/>
    <s v="Sci-Fi"/>
    <m/>
    <m/>
    <m/>
    <m/>
  </r>
  <r>
    <s v="Hitch (2005)"/>
    <s v="A smooth-talking man falls for a hardened columnist while helping a shy accountant woo a beautiful heiress."/>
    <s v="A smooth-talking man falls for a hardened columnis"/>
    <s v="Sony Pictures Entertainment (SPE)"/>
    <d v="2005-02-11T00:00:00"/>
    <n v="179495555"/>
    <n v="192098655"/>
    <x v="336"/>
    <s v="Top"/>
    <x v="3"/>
    <x v="73"/>
    <s v="1 hr 58 min"/>
    <s v="1"/>
    <s v="58"/>
    <d v="1899-12-30T01:58:00"/>
    <x v="0"/>
    <s v="Parental Guidance Under 13"/>
    <s v="Drama"/>
    <s v="Romance"/>
    <s v="Thriller"/>
    <m/>
    <m/>
    <m/>
  </r>
  <r>
    <s v="Terminator Salvation (2009)"/>
    <s v="In 2018, a mysterious new weapon in the war against the machines, half-human and half-machine, comes to John Connor on the eve of a resistance attack on Skynet. But whose side is he on, and can he be trusted?"/>
    <s v="In 2018, a mysterious new weapon in the war agains"/>
    <s v="Warner Bros."/>
    <d v="2009-05-20T00:00:00"/>
    <n v="125322469"/>
    <n v="246030532"/>
    <x v="337"/>
    <s v="Bottom"/>
    <x v="3"/>
    <x v="42"/>
    <s v="1 hr 55 min"/>
    <s v="1"/>
    <s v="55"/>
    <d v="1899-12-30T01:55:00"/>
    <x v="0"/>
    <s v="Parental Guidance Under 13"/>
    <s v="Comedy"/>
    <s v="Romance"/>
    <m/>
    <m/>
    <m/>
    <m/>
  </r>
  <r>
    <s v="Captain America: The First Avenger (2011)"/>
    <s v="Steve Rogers, a rejected military soldier, transforms into Captain America after taking a dose of a &quot;Super-Soldier serum&quot;. But being Captain America comes at a price as he attempts to take down a war monger and a terrorist organization."/>
    <s v="Steve Rogers, a rejected military soldier, transfo"/>
    <s v="Paramount Pictures"/>
    <d v="2011-07-22T00:00:00"/>
    <n v="176654505"/>
    <n v="193915269"/>
    <x v="338"/>
    <s v="Top"/>
    <x v="3"/>
    <x v="3"/>
    <s v="2 hr 4 min"/>
    <s v="2"/>
    <s v=" 4"/>
    <d v="1899-12-30T02:04:00"/>
    <x v="0"/>
    <s v="Parental Guidance Under 13"/>
    <s v="Action"/>
    <s v="Sci-Fi"/>
    <m/>
    <m/>
    <m/>
    <m/>
  </r>
  <r>
    <s v="Edge of Tomorrow (2014)"/>
    <s v="A soldier fighting aliens gets to relive the same day over and over again, the day restarting every time he dies."/>
    <s v="A soldier fighting aliens gets to relive the same "/>
    <s v="Warner Bros."/>
    <d v="2014-05-28T00:00:00"/>
    <n v="100206256"/>
    <n v="270335000"/>
    <x v="339"/>
    <s v="Bottom"/>
    <x v="3"/>
    <x v="3"/>
    <s v="1 hr 53 min"/>
    <s v="1"/>
    <s v="53"/>
    <d v="1899-12-30T01:53:00"/>
    <x v="0"/>
    <s v="Parental Guidance Under 13"/>
    <s v="Action"/>
    <s v="Adventure"/>
    <s v="Sci-Fi"/>
    <m/>
    <m/>
    <m/>
  </r>
  <r>
    <s v="There's Something About Mary (1998)"/>
    <s v="A man gets a chance to meet up with his dream girl from high school, even though his date with her back then was a complete disaster."/>
    <s v="A man gets a chance to meet up with his dream girl"/>
    <s v="Twentieth Century Fox"/>
    <d v="1998-07-15T00:00:00"/>
    <n v="176484651"/>
    <n v="193400000"/>
    <x v="340"/>
    <s v="Top"/>
    <x v="3"/>
    <x v="73"/>
    <s v="1 hr 59 min"/>
    <s v="1"/>
    <s v="59"/>
    <d v="1899-12-30T01:59:00"/>
    <x v="3"/>
    <s v="Restricted"/>
    <s v="Action"/>
    <s v="Adventure"/>
    <s v="Sci-Fi"/>
    <m/>
    <m/>
    <m/>
  </r>
  <r>
    <s v="Gone Girl (2014)"/>
    <s v="With his wife's disappearance having become the focus of an intense media circus, a man sees the spotlight turned on him when it's suspected that he may not be innocent."/>
    <s v="With his wife's disappearance having become the fo"/>
    <s v="Twentieth Century Fox"/>
    <d v="2014-10-02T00:00:00"/>
    <n v="167767189"/>
    <n v="201563174"/>
    <x v="341"/>
    <s v="Top"/>
    <x v="3"/>
    <x v="49"/>
    <s v="2 hr 29 min"/>
    <s v="2"/>
    <s v="29"/>
    <d v="1899-12-30T02:29:00"/>
    <x v="3"/>
    <s v="Restricted"/>
    <s v="Comedy"/>
    <s v="Romance"/>
    <m/>
    <m/>
    <m/>
    <m/>
  </r>
  <r>
    <s v="The Fugitive (1993)"/>
    <s v="Dr. Richard Kimble, unjustly accused of murdering his wife, must find the real killer while being the target of a nationwide manhunt led by a seasoned U.S. Marshal."/>
    <s v="Dr. Richard Kimble, unjustly accused of murdering "/>
    <s v="Warner Bros."/>
    <s v="NA"/>
    <n v="183875760"/>
    <n v="185000000"/>
    <x v="342"/>
    <s v="Top"/>
    <x v="3"/>
    <x v="127"/>
    <s v="2 hr 10 min"/>
    <s v="2"/>
    <s v="10"/>
    <d v="1899-12-30T02:10:00"/>
    <x v="1"/>
    <s v="Unknown"/>
    <s v="Drama"/>
    <s v="Mystery"/>
    <s v="Thriller"/>
    <m/>
    <m/>
    <m/>
  </r>
  <r>
    <s v="Jurassic Park III (2001)"/>
    <s v="A decidedly odd couple with ulterior motives convince Dr. Grant to go to Isla Sorna for a holiday, but their unexpected landing startles the island's new inhabitants."/>
    <s v="A decidedly odd couple with ulterior motives convi"/>
    <s v="Universal Pictures"/>
    <d v="2001-07-05T00:00:00"/>
    <n v="181171875"/>
    <n v="187608934"/>
    <x v="343"/>
    <s v="Top"/>
    <x v="3"/>
    <x v="19"/>
    <s v="1 hr 32 min"/>
    <s v="1"/>
    <s v="32"/>
    <d v="1899-12-30T01:32:00"/>
    <x v="0"/>
    <s v="Parental Guidance Under 13"/>
    <s v="Action"/>
    <s v="Crime"/>
    <s v="Drama"/>
    <s v="Mystery"/>
    <s v="Thriller"/>
    <m/>
  </r>
  <r>
    <s v="My Big Fat Greek Wedding (2002)"/>
    <s v="A young Greek woman falls in love with a non-Greek and struggles to get her family to accept him while she comes to terms with her heritage and cultural identity."/>
    <s v="A young Greek woman falls in love with a non-Greek"/>
    <s v="IFC Films"/>
    <d v="2002-04-19T00:00:00"/>
    <n v="241438208"/>
    <n v="127305836"/>
    <x v="344"/>
    <s v="Top"/>
    <x v="3"/>
    <x v="110"/>
    <s v="1 hr 35 min"/>
    <s v="1"/>
    <s v="35"/>
    <d v="1899-12-30T01:35:00"/>
    <x v="2"/>
    <s v="Parental Guidance"/>
    <s v="Action"/>
    <s v="Adventure"/>
    <s v="Sci-Fi"/>
    <s v="Thriller"/>
    <m/>
    <m/>
  </r>
  <r>
    <s v="Die Hard with a Vengeance (1995)"/>
    <s v="John McClane and a Harlem store owner are targeted by German terrorist Simon in New York City, where he plans to rob the Federal Reserve Building."/>
    <s v="John McClane and a Harlem store owner are targeted"/>
    <s v="Twentieth Century Fox"/>
    <d v="1995-05-19T00:00:00"/>
    <n v="100012499"/>
    <n v="266089167"/>
    <x v="345"/>
    <s v="Bottom"/>
    <x v="3"/>
    <x v="13"/>
    <s v="2 hr 8 min"/>
    <s v="2"/>
    <s v=" 8"/>
    <d v="1899-12-30T02:08:00"/>
    <x v="3"/>
    <s v="Restricted"/>
    <s v="Comedy"/>
    <s v="Drama"/>
    <s v="Romance"/>
    <m/>
    <m/>
    <m/>
  </r>
  <r>
    <s v="Shazam! (2019)"/>
    <s v="A newly fostered young boy in search of his mother instead finds unexpected super powers and soon gains a powerful enemy."/>
    <s v="A newly fostered young boy in search of his mother"/>
    <s v="Warner Bros."/>
    <d v="2019-04-03T00:00:00"/>
    <n v="140371656"/>
    <n v="225600000"/>
    <x v="346"/>
    <s v="Top"/>
    <x v="3"/>
    <x v="27"/>
    <s v="2 hr 12 min"/>
    <s v="2"/>
    <s v="12"/>
    <d v="1899-12-30T02:12:00"/>
    <x v="0"/>
    <s v="Parental Guidance Under 13"/>
    <s v="Action"/>
    <s v="Adventure"/>
    <s v="Thriller"/>
    <m/>
    <m/>
    <m/>
  </r>
  <r>
    <s v="The Nun (2018)"/>
    <s v="A priest with a haunted past and a novice on the threshold of her final vows are sent by the Vatican to investigate the death of a young nun in Romania and confront a malevolent force in the form of a demonic nun."/>
    <s v="A priest with a haunted past and a novice on the t"/>
    <s v="Warner Bros."/>
    <d v="2018-09-05T00:00:00"/>
    <n v="117450119"/>
    <n v="248101575"/>
    <x v="347"/>
    <s v="Bottom"/>
    <x v="3"/>
    <x v="128"/>
    <s v="1 hr 36 min"/>
    <s v="1"/>
    <s v="36"/>
    <d v="1899-12-30T01:36:00"/>
    <x v="3"/>
    <s v="Restricted"/>
    <s v="Action"/>
    <s v="Adventure"/>
    <s v="Comedy"/>
    <s v="Fantasy"/>
    <m/>
    <m/>
  </r>
  <r>
    <s v="Alvin and the Chipmunks (2007)"/>
    <s v="Three musical chipmunks are discovered by an aspiring songwriter who wants to use their amazing singing abilities to become famous."/>
    <s v="Three musical chipmunks are discovered by an aspir"/>
    <s v="Twentieth Century Fox"/>
    <d v="2007-12-12T00:00:00"/>
    <n v="217326974"/>
    <n v="148025572"/>
    <x v="348"/>
    <s v="Top"/>
    <x v="3"/>
    <x v="98"/>
    <s v="1 hr 32 min"/>
    <s v="1"/>
    <s v="32"/>
    <d v="1899-12-30T01:32:00"/>
    <x v="2"/>
    <s v="Parental Guidance"/>
    <s v="Horror"/>
    <s v="Mystery"/>
    <s v="Thriller"/>
    <m/>
    <m/>
    <m/>
  </r>
  <r>
    <s v="Notting Hill (1999)"/>
    <s v="The life of a simple bookshop owner changes when he meets the most famous film star in the world."/>
    <s v="The life of a simple bookshop owner changes when h"/>
    <s v="Universal Pictures"/>
    <d v="1999-05-28T00:00:00"/>
    <n v="116089678"/>
    <n v="247800000"/>
    <x v="349"/>
    <s v="Bottom"/>
    <x v="3"/>
    <x v="110"/>
    <s v="2 hr 4 min"/>
    <s v="2"/>
    <s v=" 4"/>
    <d v="1899-12-30T02:04:00"/>
    <x v="0"/>
    <s v="Parental Guidance Under 13"/>
    <s v="Adventure"/>
    <s v="Animation"/>
    <s v="Comedy"/>
    <s v="Drama"/>
    <s v="Family"/>
    <s v="Fantasy"/>
  </r>
  <r>
    <s v="A Bug's Life (1998)"/>
    <s v="A misfit ant, looking for &quot;warriors&quot; to save his colony from greedy grasshoppers, recruits a group of bugs that turn out to be an inept circus troupe."/>
    <s v="A misfit ant, looking for &quot;warriors&quot; to save his c"/>
    <s v="Walt Disney Studios Motion Pictures"/>
    <d v="1998-11-20T00:00:00"/>
    <n v="162798565"/>
    <n v="200460294"/>
    <x v="350"/>
    <s v="Top"/>
    <x v="3"/>
    <x v="16"/>
    <s v="1 hr 35 min"/>
    <s v="1"/>
    <s v="35"/>
    <d v="1899-12-30T01:35:00"/>
    <x v="1"/>
    <s v="Unknown"/>
    <s v="Comedy"/>
    <s v="Drama"/>
    <s v="Romance"/>
    <m/>
    <m/>
    <m/>
  </r>
  <r>
    <s v="Night at the Museum: Secret of the Tomb (2014)"/>
    <s v="Larry spans the globe, uniting favorite and new characters while embarking on an epic quest to save the magic before it is gone forever."/>
    <s v="Larry spans the globe, uniting favorite and new ch"/>
    <s v="Twentieth Century Fox"/>
    <d v="2014-12-17T00:00:00"/>
    <n v="113746621"/>
    <n v="249458014"/>
    <x v="351"/>
    <s v="Bottom"/>
    <x v="3"/>
    <x v="59"/>
    <s v="1 hr 38 min"/>
    <s v="1"/>
    <s v="38"/>
    <d v="1899-12-30T01:38:00"/>
    <x v="2"/>
    <s v="Parental Guidance"/>
    <s v="Adventure"/>
    <s v="Animation"/>
    <s v="Comedy"/>
    <s v="Family"/>
    <s v="Fantasy"/>
    <m/>
  </r>
  <r>
    <s v="Ocean's Twelve (2004)"/>
    <s v="Daniel Ocean recruits one more team member so he can pull off three major European heists in this sequel to Ocean's Eleven."/>
    <s v="Daniel Ocean recruits one more team member so he c"/>
    <s v="Warner Bros."/>
    <d v="2004-12-09T00:00:00"/>
    <n v="125544280"/>
    <n v="237200000"/>
    <x v="352"/>
    <s v="Bottom"/>
    <x v="3"/>
    <x v="92"/>
    <s v="2 hr 5 min"/>
    <s v="2"/>
    <s v=" 5"/>
    <d v="1899-12-30T02:05:00"/>
    <x v="0"/>
    <s v="Parental Guidance Under 13"/>
    <s v="Adventure"/>
    <s v="Comedy"/>
    <s v="Family"/>
    <s v="Fantasy"/>
    <m/>
    <m/>
  </r>
  <r>
    <s v="Planet of the Apes (2001)"/>
    <s v="In 2029, an Air Force astronaut crash-lands on a mysterious planet where evolved, talking apes dominate a race of primitive humans."/>
    <s v="In 2029, an Air Force astronaut crash-lands on a m"/>
    <s v="Twentieth Century Fox"/>
    <d v="2001-07-27T00:00:00"/>
    <n v="180011740"/>
    <n v="182200000"/>
    <x v="353"/>
    <s v="Top"/>
    <x v="3"/>
    <x v="19"/>
    <s v="1 hr 59 min"/>
    <s v="1"/>
    <s v="59"/>
    <d v="1899-12-30T01:59:00"/>
    <x v="0"/>
    <s v="Parental Guidance Under 13"/>
    <s v="Crime"/>
    <s v="Thriller"/>
    <m/>
    <m/>
    <m/>
    <m/>
  </r>
  <r>
    <s v="The Hangover Part III (2013)"/>
    <s v="When one of their own is kidnapped by an angry gangster, the Wolf Pack must track down Mr. Chow, who has escaped from prison and is on the run."/>
    <s v="When one of their own is kidnapped by an angry gan"/>
    <s v="Warner Bros."/>
    <d v="2013-05-23T00:00:00"/>
    <n v="112200072"/>
    <n v="249800000"/>
    <x v="354"/>
    <s v="Bottom"/>
    <x v="3"/>
    <x v="129"/>
    <s v="1 hr 40 min"/>
    <s v="1"/>
    <s v="40"/>
    <d v="1899-12-30T01:40:00"/>
    <x v="3"/>
    <s v="Restricted"/>
    <s v="Action"/>
    <s v="Adventure"/>
    <s v="Sci-Fi"/>
    <s v="Thriller"/>
    <m/>
    <m/>
  </r>
  <r>
    <s v="The World Is Not Enough (1999)"/>
    <s v="James Bond uncovers a nuclear plot while protecting an oil heiress from her former kidnapper, an international terrorist who can't feel pain."/>
    <s v="James Bond uncovers a nuclear plot while protectin"/>
    <s v="Metro-Goldwyn-Mayer (MGM)"/>
    <d v="1999-11-19T00:00:00"/>
    <n v="126943684"/>
    <n v="234888716"/>
    <x v="355"/>
    <s v="Bottom"/>
    <x v="3"/>
    <x v="13"/>
    <s v="2 hr 8 min"/>
    <s v="2"/>
    <s v=" 8"/>
    <d v="1899-12-30T02:08:00"/>
    <x v="0"/>
    <s v="Parental Guidance Under 13"/>
    <s v="Comedy"/>
    <s v="Crime"/>
    <m/>
    <m/>
    <m/>
    <m/>
  </r>
  <r>
    <s v="Fast &amp; Furious (2009)"/>
    <s v="Brian O'Conner, back working for the FBI in Los Angeles, teams up with Dominic Toretto to bring down a heroin importer by infiltrating his operation."/>
    <s v="Brian O'Conner, back working for the FBI in Los An"/>
    <s v="Universal Pictures"/>
    <d v="2009-04-02T00:00:00"/>
    <n v="155064265"/>
    <n v="205302605"/>
    <x v="356"/>
    <s v="Top"/>
    <x v="3"/>
    <x v="10"/>
    <s v="1 hr 47 min"/>
    <s v="1"/>
    <s v="47"/>
    <d v="1899-12-30T01:47:00"/>
    <x v="0"/>
    <s v="Parental Guidance Under 13"/>
    <s v="Action"/>
    <s v="Adventure"/>
    <s v="Thriller"/>
    <m/>
    <m/>
    <m/>
  </r>
  <r>
    <s v="Noah (2014)"/>
    <s v="Noah is chosen by God to undertake a momentous mission before an apocalyptic flood cleanses the world."/>
    <s v="Noah is chosen by God to undertake a momentous mis"/>
    <s v="Paramount Pictures"/>
    <d v="2014-03-20T00:00:00"/>
    <n v="101200044"/>
    <n v="258000000"/>
    <x v="357"/>
    <s v="Bottom"/>
    <x v="3"/>
    <x v="89"/>
    <s v="2 hr 18 min"/>
    <s v="2"/>
    <s v="18"/>
    <d v="1899-12-30T02:18:00"/>
    <x v="0"/>
    <s v="Parental Guidance Under 13"/>
    <s v="Action"/>
    <s v="Crime"/>
    <s v="Thriller"/>
    <m/>
    <m/>
    <m/>
  </r>
  <r>
    <s v="The Karate Kid (2010)"/>
    <s v="Work causes a single mother to move to China with her young son; in his new home, the boy embraces kung fu, taught to him by a master."/>
    <s v="Work causes a single mother to move to China with "/>
    <s v="Sony Pictures Entertainment (SPE)"/>
    <d v="2010-06-10T00:00:00"/>
    <n v="176591618"/>
    <n v="182534404"/>
    <x v="358"/>
    <s v="Top"/>
    <x v="3"/>
    <x v="130"/>
    <s v="2 hr 20 min"/>
    <s v="2"/>
    <s v="20"/>
    <d v="1899-12-30T02:20:00"/>
    <x v="2"/>
    <s v="Parental Guidance"/>
    <s v="Action"/>
    <s v="Adventure"/>
    <s v="Drama"/>
    <m/>
    <m/>
    <m/>
  </r>
  <r>
    <s v="Home Alone 2: Lost in New York (1992)"/>
    <s v="One year after Kevin McCallister was left home alone and had to defeat a pair of bumbling burglars, he accidentally finds himself stranded in New York City - and the same criminals are not far behind."/>
    <s v="One year after Kevin McCallister was left home alo"/>
    <s v="Twentieth Century Fox"/>
    <s v="NA"/>
    <n v="173585516"/>
    <n v="185409334"/>
    <x v="359"/>
    <s v="Top"/>
    <x v="3"/>
    <x v="131"/>
    <s v="2 hr"/>
    <s v="2"/>
    <n v="0"/>
    <d v="1899-12-30T02:00:00"/>
    <x v="1"/>
    <s v="Unknown"/>
    <s v="Action"/>
    <s v="Drama"/>
    <s v="Family"/>
    <s v="Sport"/>
    <m/>
    <m/>
  </r>
  <r>
    <s v="Hotel Transylvania (2012)"/>
    <s v="Dracula, who operates a high-end resort away from the human world, goes into overprotective mode when a boy discovers the resort and falls for the count's teenaged daughter."/>
    <s v="Dracula, who operates a high-end resort away from "/>
    <s v="Sony Pictures Entertainment (SPE)"/>
    <d v="2012-09-20T00:00:00"/>
    <n v="148313048"/>
    <n v="210062555"/>
    <x v="360"/>
    <s v="Top"/>
    <x v="3"/>
    <x v="132"/>
    <s v="1 hr 31 min"/>
    <s v="1"/>
    <s v="31"/>
    <d v="1899-12-30T01:31:00"/>
    <x v="2"/>
    <s v="Parental Guidance"/>
    <s v="Adventure"/>
    <s v="Comedy"/>
    <s v="Crime"/>
    <s v="Family"/>
    <m/>
    <m/>
  </r>
  <r>
    <s v="Minority Report (2002)"/>
    <s v="In a future where a special police unit is able to arrest murderers before they commit their crimes, an officer from that unit is himself accused of a future murder."/>
    <s v="In a future where a special police unit is able to"/>
    <s v="Twentieth Century Fox"/>
    <d v="2002-06-20T00:00:00"/>
    <n v="132072926"/>
    <n v="226300000"/>
    <x v="361"/>
    <s v="Bottom"/>
    <x v="3"/>
    <x v="133"/>
    <s v="2 hr 25 min"/>
    <s v="2"/>
    <s v="25"/>
    <d v="1899-12-30T02:25:00"/>
    <x v="0"/>
    <s v="Parental Guidance Under 13"/>
    <s v="Animation"/>
    <s v="Comedy"/>
    <s v="Family"/>
    <s v="Fantasy"/>
    <s v="Horror"/>
    <m/>
  </r>
  <r>
    <s v="The Legend of Tarzan (2016)"/>
    <s v="Tarzan, having acclimated to life in London, is called back to his former home in the jungle to investigate the activities at a mining encampment."/>
    <s v="Tarzan, having acclimated to life in London, is ca"/>
    <s v="Warner Bros."/>
    <d v="2016-06-29T00:00:00"/>
    <n v="126643061"/>
    <n v="230057296"/>
    <x v="362"/>
    <s v="Bottom"/>
    <x v="3"/>
    <x v="134"/>
    <s v="1 hr 50 min"/>
    <s v="1"/>
    <s v="50"/>
    <d v="1899-12-30T01:50:00"/>
    <x v="0"/>
    <s v="Parental Guidance Under 13"/>
    <s v="Action"/>
    <s v="Crime"/>
    <s v="Mystery"/>
    <s v="Sci-Fi"/>
    <s v="Thriller"/>
    <m/>
  </r>
  <r>
    <s v="American Beauty (1999)"/>
    <s v="A sexually frustrated suburban father has a mid-life crisis after becoming infatuated with his daughter's best friend."/>
    <s v="A sexually frustrated suburban father has a mid-li"/>
    <s v="DreamWorks Distribution"/>
    <d v="1999-09-15T00:00:00"/>
    <n v="130096601"/>
    <n v="226200000"/>
    <x v="363"/>
    <s v="Bottom"/>
    <x v="3"/>
    <x v="54"/>
    <s v="2 hr 2 min"/>
    <s v="2"/>
    <s v=" 2"/>
    <d v="1899-12-30T02:02:00"/>
    <x v="3"/>
    <s v="Restricted"/>
    <s v="Action"/>
    <s v="Adventure"/>
    <s v="Drama"/>
    <s v="Fantasy"/>
    <s v="Romance"/>
    <m/>
  </r>
  <r>
    <s v="Apollo 13 (1995)"/>
    <s v="NASA must devise a strategy to return Apollo 13 to Earth safely after the spacecraft undergoes massive internal damage putting the lives of the three astronauts on board in jeopardy."/>
    <s v="NASA must devise a strategy to return Apollo 13 to"/>
    <s v="Universal Pictures"/>
    <s v="NA"/>
    <n v="173837933"/>
    <n v="181077570"/>
    <x v="364"/>
    <s v="Top"/>
    <x v="3"/>
    <x v="135"/>
    <s v="2 hr 20 min"/>
    <s v="2"/>
    <s v="20"/>
    <d v="1899-12-30T02:20:00"/>
    <x v="1"/>
    <s v="Unknown"/>
    <s v="Drama"/>
    <m/>
    <m/>
    <m/>
    <m/>
    <m/>
  </r>
  <r>
    <s v="Rain Man (1988)"/>
    <s v="After a selfish L.A. yuppie learns his estranged father left a fortune to an autistic savant brother in Ohio that he didn't know existed, he absconds with his brother and sets out across the country, hoping to gain a larger inheritance."/>
    <s v="After a selfish L.A. yuppie learns his estranged f"/>
    <s v="Metro-Goldwyn-Mayer (MGM)"/>
    <d v="1988-12-16T00:00:00"/>
    <n v="172825435"/>
    <n v="182000000"/>
    <x v="365"/>
    <s v="Top"/>
    <x v="3"/>
    <x v="54"/>
    <s v="2 hr 13 min"/>
    <s v="2"/>
    <s v="13"/>
    <d v="1899-12-30T02:13:00"/>
    <x v="1"/>
    <s v="Unknown"/>
    <s v="Adventure"/>
    <s v="Drama"/>
    <s v="History"/>
    <m/>
    <m/>
    <m/>
  </r>
  <r>
    <s v="The Great Gatsby (2013)"/>
    <s v="A writer and wall street trader, Nick, finds himself drawn to the past and lifestyle of his millionaire neighbor, Jay Gatsby."/>
    <s v="A writer and wall street trader, Nick, finds himse"/>
    <s v="Warner Bros."/>
    <d v="2013-05-10T00:00:00"/>
    <n v="144840419"/>
    <n v="208801855"/>
    <x v="366"/>
    <s v="Top"/>
    <x v="3"/>
    <x v="2"/>
    <s v="2 hr 23 min"/>
    <s v="2"/>
    <s v="23"/>
    <d v="1899-12-30T02:23:00"/>
    <x v="0"/>
    <s v="Parental Guidance Under 13"/>
    <s v="Drama"/>
    <m/>
    <m/>
    <m/>
    <m/>
    <m/>
  </r>
  <r>
    <s v="Dumbo (2019)"/>
    <s v="A young elephant, whose oversized ears enable him to fly, helps save a struggling circus, but when the circus plans a new venture, Dumbo and his friends discover dark secrets beneath its shiny veneer."/>
    <s v="A young elephant, whose oversized ears enable him "/>
    <s v="Walt Disney Studios Motion Pictures"/>
    <d v="2019-03-27T00:00:00"/>
    <n v="114766307"/>
    <n v="238518314"/>
    <x v="367"/>
    <s v="Bottom"/>
    <x v="3"/>
    <x v="24"/>
    <s v="1 hr 52 min"/>
    <s v="1"/>
    <s v="52"/>
    <d v="1899-12-30T01:52:00"/>
    <x v="2"/>
    <s v="Parental Guidance"/>
    <s v="Drama"/>
    <s v="Romance"/>
    <m/>
    <m/>
    <m/>
    <m/>
  </r>
  <r>
    <s v="I, Robot (2004)"/>
    <s v="In 2035, a technophobic cop investigates a crime that may have been perpetrated by a robot, which leads to a larger threat to humanity."/>
    <s v="In 2035, a technophobic cop investigates a crime t"/>
    <s v="Twentieth Century Fox"/>
    <d v="2004-07-15T00:00:00"/>
    <n v="144801023"/>
    <n v="208332875"/>
    <x v="368"/>
    <s v="Top"/>
    <x v="3"/>
    <x v="136"/>
    <s v="1 hr 55 min"/>
    <s v="1"/>
    <s v="55"/>
    <d v="1899-12-30T01:55:00"/>
    <x v="0"/>
    <s v="Parental Guidance Under 13"/>
    <s v="Adventure"/>
    <s v="Family"/>
    <s v="Fantasy"/>
    <m/>
    <m/>
    <m/>
  </r>
  <r>
    <s v="Basic Instinct (1992)"/>
    <s v="A violent police detective investigates a brutal murder that might involve a manipulative and seductive novelist."/>
    <s v="A violent police detective investigates a brutal m"/>
    <s v="TriStar Pictures"/>
    <d v="1992-03-20T00:00:00"/>
    <n v="117727224"/>
    <n v="235200000"/>
    <x v="369"/>
    <s v="Bottom"/>
    <x v="3"/>
    <x v="49"/>
    <s v="2 hr 7 min"/>
    <s v="2"/>
    <s v=" 7"/>
    <d v="1899-12-30T02:07:00"/>
    <x v="3"/>
    <s v="Restricted"/>
    <s v="Action"/>
    <s v="Mystery"/>
    <s v="Sci-Fi"/>
    <s v="Thriller"/>
    <m/>
    <m/>
  </r>
  <r>
    <s v="Murder on the Orient Express (2017)"/>
    <s v="When a murder occurs on the train on which he's travelling, celebrated detective Hercule Poirot is recruited to solve the case."/>
    <s v="When a murder occurs on the train on which he's tr"/>
    <s v="Twentieth Century Fox"/>
    <d v="2017-11-03T00:00:00"/>
    <n v="102826543"/>
    <n v="249967538"/>
    <x v="370"/>
    <s v="Bottom"/>
    <x v="3"/>
    <x v="137"/>
    <s v="1 hr 54 min"/>
    <s v="1"/>
    <s v="54"/>
    <d v="1899-12-30T01:54:00"/>
    <x v="0"/>
    <s v="Parental Guidance Under 13"/>
    <s v="Drama"/>
    <s v="Mystery"/>
    <s v="Thriller"/>
    <m/>
    <m/>
    <m/>
  </r>
  <r>
    <s v="X-Men: First Class (2011)"/>
    <s v="In the 1960s, superpowered humans Charles Xavier and Erik Lensherr work together to find others like them, but Erik's vengeful pursuit of an ambitious mutant who ruined his life causes a schism to divide them."/>
    <s v="In the 1960s, superpowered humans Charles Xavier a"/>
    <s v="Twentieth Century Fox"/>
    <d v="2011-06-01T00:00:00"/>
    <n v="146408305"/>
    <n v="206208385"/>
    <x v="371"/>
    <s v="Top"/>
    <x v="3"/>
    <x v="3"/>
    <s v="2 hr 11 min"/>
    <s v="2"/>
    <s v="11"/>
    <d v="1899-12-30T02:11:00"/>
    <x v="0"/>
    <s v="Parental Guidance Under 13"/>
    <s v="Crime"/>
    <s v="Drama"/>
    <s v="Mystery"/>
    <m/>
    <m/>
    <m/>
  </r>
  <r>
    <s v="The Angry Birds Movie (2016)"/>
    <s v="When an island populated by happy, flightless birds is visited by mysterious green piggies, it's up to three unlikely outcasts - Red, Chuck and Bomb - to figure out what the pigs are up to."/>
    <s v="When an island populated by happy, flightless bird"/>
    <s v="Sony Pictures Entertainment (SPE)"/>
    <d v="2016-05-11T00:00:00"/>
    <n v="107509366"/>
    <n v="244824563"/>
    <x v="372"/>
    <s v="Bottom"/>
    <x v="3"/>
    <x v="138"/>
    <s v="1 hr 37 min"/>
    <s v="1"/>
    <s v="37"/>
    <d v="1899-12-30T01:37:00"/>
    <x v="2"/>
    <s v="Parental Guidance"/>
    <s v="Action"/>
    <s v="Adventure"/>
    <s v="Sci-Fi"/>
    <m/>
    <m/>
    <m/>
  </r>
  <r>
    <s v="GoldenEye (1995)"/>
    <s v="Years after a friend and fellow 00 agent is killed on a joint mission, a Russian crime syndicate steals a secret space-based weapons program known as &quot;GoldenEye&quot; and James Bond has to stop them from using it."/>
    <s v="Years after a friend and fellow 00 agent is killed"/>
    <s v="Metro-Goldwyn-Mayer (MGM)"/>
    <s v="NA"/>
    <n v="106429941"/>
    <n v="245764093"/>
    <x v="373"/>
    <s v="Bottom"/>
    <x v="3"/>
    <x v="13"/>
    <s v="2 hr 10 min"/>
    <s v="2"/>
    <s v="10"/>
    <d v="1899-12-30T02:10:00"/>
    <x v="1"/>
    <s v="Unknown"/>
    <s v="Action"/>
    <s v="Adventure"/>
    <s v="Animation"/>
    <s v="Comedy"/>
    <s v="Family"/>
    <m/>
  </r>
  <r>
    <s v="Catch Me If You Can (2002)"/>
    <s v="Barely 21 yet, Frank is a skilled forger who has passed as a doctor, lawyer and pilot. FBI agent Carl becomes obsessed with tracking down the con man, who only revels in the pursuit."/>
    <s v="Barely 21 yet, Frank is a skilled forger who has p"/>
    <s v="DreamWorks Distribution"/>
    <d v="2002-12-25T00:00:00"/>
    <n v="164615351"/>
    <n v="187498961"/>
    <x v="374"/>
    <s v="Top"/>
    <x v="3"/>
    <x v="139"/>
    <s v="2 hr 21 min"/>
    <s v="2"/>
    <s v="21"/>
    <d v="1899-12-30T02:21:00"/>
    <x v="0"/>
    <s v="Parental Guidance Under 13"/>
    <s v="Action"/>
    <s v="Adventure"/>
    <s v="Thriller"/>
    <m/>
    <m/>
    <m/>
  </r>
  <r>
    <s v="Now You See Me (2013)"/>
    <s v="An F.B.I. Agent and an Interpol Detective track a team of illusionists who pull off bank heists during their performances, and reward their audiences with the money."/>
    <s v="An F.B.I. Agent and an Interpol Detective track a "/>
    <s v="Lionsgate"/>
    <d v="2013-05-29T00:00:00"/>
    <n v="117723989"/>
    <n v="234000000"/>
    <x v="375"/>
    <s v="Bottom"/>
    <x v="3"/>
    <x v="140"/>
    <s v="1 hr 55 min"/>
    <s v="1"/>
    <s v="55"/>
    <d v="1899-12-30T01:55:00"/>
    <x v="0"/>
    <s v="Parental Guidance Under 13"/>
    <s v="Biography"/>
    <s v="Crime"/>
    <s v="Drama"/>
    <m/>
    <m/>
    <m/>
  </r>
  <r>
    <s v="Hannibal (2001)"/>
    <s v="Living in exile, Dr. Hannibal Lecter tries to reconnect with now disgraced F.B.I. Agent Clarice Starling, and finds himself a target for revenge from a powerful victim."/>
    <s v="Living in exile, Dr. Hannibal Lecter tries to reco"/>
    <s v="Metro-Goldwyn-Mayer (MGM)"/>
    <d v="2001-02-09T00:00:00"/>
    <n v="165092268"/>
    <n v="186600000"/>
    <x v="376"/>
    <s v="Top"/>
    <x v="3"/>
    <x v="15"/>
    <s v="2 hr 11 min"/>
    <s v="2"/>
    <s v="11"/>
    <d v="1899-12-30T02:11:00"/>
    <x v="3"/>
    <s v="Restricted"/>
    <s v="Crime"/>
    <s v="Mystery"/>
    <s v="Thriller"/>
    <m/>
    <m/>
    <m/>
  </r>
  <r>
    <s v="The Mask (1994)"/>
    <s v="Bank clerk Stanley Ipkiss is transformed into a manic superhero when he wears a mysterious mask."/>
    <s v="Bank clerk Stanley Ipkiss is transformed into a ma"/>
    <s v="New Line Cinema"/>
    <d v="1994-07-29T00:00:00"/>
    <n v="119938730"/>
    <n v="231644677"/>
    <x v="377"/>
    <s v="Bottom"/>
    <x v="3"/>
    <x v="141"/>
    <s v="1 hr 41 min"/>
    <s v="1"/>
    <s v="41"/>
    <d v="1899-12-30T01:41:00"/>
    <x v="0"/>
    <s v="Parental Guidance Under 13"/>
    <s v="Crime"/>
    <s v="Drama"/>
    <s v="Thriller"/>
    <m/>
    <m/>
    <m/>
  </r>
  <r>
    <s v="Peter Rabbit (2018)"/>
    <s v="Feature adaptation of Beatrix Potter's classic tale of a rebellious rabbit trying to sneak into a farmer's vegetable garden."/>
    <s v="Feature adaptation of Beatrix Potter's classic tal"/>
    <s v="Sony Pictures Entertainment (SPE)"/>
    <d v="2018-02-08T00:00:00"/>
    <n v="115253424"/>
    <n v="236242642"/>
    <x v="378"/>
    <s v="Bottom"/>
    <x v="3"/>
    <x v="142"/>
    <s v="1 hr 35 min"/>
    <s v="1"/>
    <s v="35"/>
    <d v="1899-12-30T01:35:00"/>
    <x v="2"/>
    <s v="Parental Guidance"/>
    <s v="Action"/>
    <s v="Comedy"/>
    <s v="Crime"/>
    <s v="Fantasy"/>
    <m/>
    <m/>
  </r>
  <r>
    <s v="Speed (1994)"/>
    <s v="A young police officer must prevent a bomb exploding aboard a city bus by keeping its speed above 50 mph."/>
    <s v="A young police officer must prevent a bomb explodi"/>
    <s v="Twentieth Century Fox"/>
    <d v="1994-06-10T00:00:00"/>
    <n v="121248145"/>
    <n v="229200000"/>
    <x v="379"/>
    <s v="Bottom"/>
    <x v="3"/>
    <x v="13"/>
    <s v="1 hr 56 min"/>
    <s v="1"/>
    <s v="56"/>
    <d v="1899-12-30T01:56:00"/>
    <x v="3"/>
    <s v="Restricted"/>
    <s v="Adventure"/>
    <s v="Animation"/>
    <s v="Comedy"/>
    <s v="Crime"/>
    <s v="Drama"/>
    <s v="Family"/>
  </r>
  <r>
    <s v="Dinosaur (2000)"/>
    <s v="An orphaned dinosaur raised by lemurs joins an arduous trek to a sanctuary after a meteorite shower destroys his family home."/>
    <s v="An orphaned dinosaur raised by lemurs joins an ard"/>
    <s v="Walt Disney Studios Motion Pictures"/>
    <d v="2000-05-19T00:00:00"/>
    <n v="137748063"/>
    <n v="212074702"/>
    <x v="380"/>
    <s v="Top"/>
    <x v="3"/>
    <x v="143"/>
    <s v="1 hr 22 min"/>
    <s v="1"/>
    <s v="22"/>
    <d v="1899-12-30T01:22:00"/>
    <x v="2"/>
    <s v="Parental Guidance"/>
    <s v="Action"/>
    <s v="Adventure"/>
    <s v="Thriller"/>
    <m/>
    <m/>
    <m/>
  </r>
  <r>
    <s v="Mary Poppins Returns (2018)"/>
    <s v="A few decades after her original visit, Mary Poppins, the magical nanny, returns to help the Banks siblings and Michael's children through a difficult time in their lives."/>
    <s v="A few decades after her original visit, Mary Poppi"/>
    <s v="Walt Disney Studios Motion Pictures"/>
    <d v="2018-12-19T00:00:00"/>
    <n v="171958438"/>
    <n v="177587704"/>
    <x v="381"/>
    <s v="Top"/>
    <x v="3"/>
    <x v="84"/>
    <s v="2 hr 10 min"/>
    <s v="2"/>
    <s v="10"/>
    <d v="1899-12-30T02:10:00"/>
    <x v="2"/>
    <s v="Parental Guidance"/>
    <s v="Adventure"/>
    <s v="Animation"/>
    <s v="Drama"/>
    <s v="Family"/>
    <s v="Fantasy"/>
    <m/>
  </r>
  <r>
    <s v="Deep Impact (1998)"/>
    <s v="A comet is discovered to be on a collision course with Earth. As doomsday nears, the human race prepares for the worst."/>
    <s v="A comet is discovered to be on a collision course "/>
    <s v="Paramount Pictures"/>
    <s v="NA"/>
    <n v="140464664"/>
    <n v="209000000"/>
    <x v="382"/>
    <s v="Top"/>
    <x v="3"/>
    <x v="44"/>
    <s v="2 hr"/>
    <s v="2"/>
    <n v="0"/>
    <d v="1899-12-30T02:00:00"/>
    <x v="1"/>
    <s v="Unknown"/>
    <s v="Adventure"/>
    <s v="Comedy"/>
    <s v="Family"/>
    <s v="Fantasy"/>
    <s v="Musical"/>
    <m/>
  </r>
  <r>
    <s v="The Lorax (2012)"/>
    <s v="A 12-year-old boy searches for the one thing that will enable him to win the affection of the girl of his dreams. To find it he must discover the story of the Lorax, the grumpy yet charming creature who fights to protect his world."/>
    <s v="A 12-year-old boy searches for the one thing that "/>
    <s v="Universal Pictures"/>
    <d v="2012-03-01T00:00:00"/>
    <n v="214030500"/>
    <n v="134809816"/>
    <x v="383"/>
    <s v="Top"/>
    <x v="3"/>
    <x v="144"/>
    <s v="1 hr 26 min"/>
    <s v="1"/>
    <s v="26"/>
    <d v="1899-12-30T01:26:00"/>
    <x v="2"/>
    <s v="Parental Guidance"/>
    <s v="Action"/>
    <s v="Drama"/>
    <s v="Sci-Fi"/>
    <s v="Thriller"/>
    <m/>
    <m/>
  </r>
  <r>
    <s v="The Maze Runner (2014)"/>
    <s v="Thomas is deposited in a community of boys after his memory is erased, soon learning they're all trapped in a maze that will require him to join forces with fellow &quot;runners&quot; for a shot at escape."/>
    <s v="Thomas is deposited in a community of boys after h"/>
    <s v="Twentieth Century Fox"/>
    <d v="2014-09-11T00:00:00"/>
    <n v="102427862"/>
    <n v="245891999"/>
    <x v="384"/>
    <s v="Bottom"/>
    <x v="3"/>
    <x v="136"/>
    <s v="1 hr 53 min"/>
    <s v="1"/>
    <s v="53"/>
    <d v="1899-12-30T01:53:00"/>
    <x v="0"/>
    <s v="Parental Guidance Under 13"/>
    <s v="Adventure"/>
    <s v="Animation"/>
    <s v="Comedy"/>
    <s v="Drama"/>
    <s v="Family"/>
    <s v="Fantasy"/>
  </r>
  <r>
    <s v="National Treasure (2004)"/>
    <s v="A historian races to find the legendary Templar Treasure before a team of mercenaries."/>
    <s v="A historian races to find the legendary Templar Tr"/>
    <s v="Walt Disney Studios Motion Pictures"/>
    <d v="2004-11-19T00:00:00"/>
    <n v="173008894"/>
    <n v="174503424"/>
    <x v="385"/>
    <s v="Top"/>
    <x v="3"/>
    <x v="90"/>
    <s v="2 hr 11 min"/>
    <s v="2"/>
    <s v="11"/>
    <d v="1899-12-30T02:11:00"/>
    <x v="2"/>
    <s v="Parental Guidance"/>
    <s v="Action"/>
    <s v="Mystery"/>
    <s v="Sci-Fi"/>
    <s v="Thriller"/>
    <m/>
    <m/>
  </r>
  <r>
    <s v="Rush Hour 2 (2001)"/>
    <s v="Carter and Lee head to Hong Kong for a vacation, but become embroiled in a counterfeit money scam."/>
    <s v="Carter and Lee head to Hong Kong for a vacation, b"/>
    <s v="New Line Cinema"/>
    <d v="2001-08-03T00:00:00"/>
    <n v="226164286"/>
    <n v="121161516"/>
    <x v="386"/>
    <s v="Top"/>
    <x v="3"/>
    <x v="78"/>
    <s v="1 hr 30 min"/>
    <s v="1"/>
    <s v="30"/>
    <d v="1899-12-30T01:30:00"/>
    <x v="0"/>
    <s v="Parental Guidance Under 13"/>
    <s v="Action"/>
    <s v="Adventure"/>
    <s v="Mystery"/>
    <s v="Thriller"/>
    <m/>
    <m/>
  </r>
  <r>
    <s v="Trolls (2016)"/>
    <s v="After the Bergens invade Troll Village, Poppy, the happiest Troll ever born, and the curmudgeonly Branch set off on a journey to rescue her friends."/>
    <s v="After the Bergens invade Troll Village, Poppy, the"/>
    <s v="Twentieth Century Fox"/>
    <d v="2016-10-13T00:00:00"/>
    <n v="153707064"/>
    <n v="193157822"/>
    <x v="387"/>
    <s v="Top"/>
    <x v="3"/>
    <x v="57"/>
    <s v="1 hr 32 min"/>
    <s v="1"/>
    <s v="32"/>
    <d v="1899-12-30T01:32:00"/>
    <x v="2"/>
    <s v="Parental Guidance"/>
    <s v="Action"/>
    <s v="Comedy"/>
    <s v="Crime"/>
    <s v="Thriller"/>
    <m/>
    <m/>
  </r>
  <r>
    <s v="Pocahontas (1995)"/>
    <s v="An English soldier and the daughter of an Algonquin chief share a romance when English colonists invade seventeenth century Virginia."/>
    <s v="An English soldier and the daughter of an Algonqui"/>
    <s v="Walt Disney Studios Motion Pictures"/>
    <s v="NA"/>
    <n v="141579773"/>
    <n v="204500000"/>
    <x v="388"/>
    <s v="Top"/>
    <x v="3"/>
    <x v="145"/>
    <s v="1 hr 21 min"/>
    <s v="1"/>
    <s v="21"/>
    <d v="1899-12-30T01:21:00"/>
    <x v="1"/>
    <s v="Unknown"/>
    <s v="Adventure"/>
    <s v="Animation"/>
    <s v="Comedy"/>
    <s v="Family"/>
    <s v="Fantasy"/>
    <s v="Musical"/>
  </r>
  <r>
    <s v="How the Grinch Stole Christmas (2000)"/>
    <s v="On the outskirts of Whoville lives a green, revenge-seeking Grinch who plans to ruin Christmas for all of the citizens of the town."/>
    <s v="On the outskirts of Whoville lives a green, reveng"/>
    <s v="Universal Pictures"/>
    <d v="2000-11-17T00:00:00"/>
    <n v="260465005"/>
    <n v="85108027"/>
    <x v="389"/>
    <s v="Top"/>
    <x v="3"/>
    <x v="146"/>
    <s v="1 hr 44 min"/>
    <s v="1"/>
    <s v="44"/>
    <d v="1899-12-30T01:44:00"/>
    <x v="2"/>
    <s v="Parental Guidance"/>
    <s v="Adventure"/>
    <s v="Animation"/>
    <s v="Drama"/>
    <s v="Family"/>
    <s v="Musical"/>
    <s v="Romance"/>
  </r>
  <r>
    <s v="Star Trek Beyond (2016)"/>
    <s v="The crew of the USS Enterprise explores the furthest reaches of uncharted space, where they encounter a new ruthless enemy, who puts them, and everything the Federation stands for, to the test."/>
    <s v="The crew of the USS Enterprise explores the furthe"/>
    <s v="Paramount Pictures"/>
    <d v="2016-07-20T00:00:00"/>
    <n v="158848340"/>
    <n v="184623476"/>
    <x v="390"/>
    <s v="Top"/>
    <x v="3"/>
    <x v="19"/>
    <s v="2 hr 2 min"/>
    <s v="2"/>
    <s v=" 2"/>
    <d v="1899-12-30T02:02:00"/>
    <x v="0"/>
    <s v="Parental Guidance Under 13"/>
    <s v="Comedy"/>
    <s v="Family"/>
    <s v="Fantasy"/>
    <m/>
    <m/>
    <m/>
  </r>
  <r>
    <s v="Alvin and the Chipmunks: Chipwrecked (2011)"/>
    <s v="Playing around while aboard a cruise ship, the Chipmunks and Chipettes accidentally go overboard and end up marooned in a tropical paradise. They discover their new turf is not as deserted as it seems."/>
    <s v="Playing around while aboard a cruise ship, the Chi"/>
    <s v="Twentieth Century Fox"/>
    <d v="2011-12-14T00:00:00"/>
    <n v="133110742"/>
    <n v="209584693"/>
    <x v="391"/>
    <s v="Top"/>
    <x v="3"/>
    <x v="147"/>
    <s v="1 hr 27 min"/>
    <s v="1"/>
    <s v="27"/>
    <d v="1899-12-30T01:27:00"/>
    <x v="4"/>
    <n v="0"/>
    <s v="Action"/>
    <s v="Adventure"/>
    <s v="Sci-Fi"/>
    <s v="Thriller"/>
    <m/>
    <m/>
  </r>
  <r>
    <s v="Wanted (2008)"/>
    <s v="A frustrated office worker discovers that he is the son of a professional assassin, and that he shares his father's superhuman killing abilities."/>
    <s v="A frustrated office worker discovers that he is th"/>
    <s v="Universal Pictures"/>
    <d v="2008-06-26T00:00:00"/>
    <n v="134508551"/>
    <n v="207954512"/>
    <x v="392"/>
    <s v="Top"/>
    <x v="3"/>
    <x v="10"/>
    <s v="1 hr 50 min"/>
    <s v="1"/>
    <s v="50"/>
    <d v="1899-12-30T01:50:00"/>
    <x v="3"/>
    <s v="Restricted"/>
    <s v="Adventure"/>
    <s v="Animation"/>
    <s v="Comedy"/>
    <s v="Family"/>
    <s v="Fantasy"/>
    <s v="Music"/>
  </r>
  <r>
    <s v="The Flintstones (1994)"/>
    <s v="In a parallel modern-day Stone Age world, a working-class family, the Flintstones, are set up for an executive job. But they learn that money can't buy happiness."/>
    <s v="In a parallel modern-day Stone Age world, a workin"/>
    <s v="Universal Pictures"/>
    <d v="1994-05-27T00:00:00"/>
    <n v="130531208"/>
    <n v="211100000"/>
    <x v="393"/>
    <s v="Bottom"/>
    <x v="3"/>
    <x v="146"/>
    <s v="1 hr 31 min"/>
    <s v="1"/>
    <s v="31"/>
    <d v="1899-12-30T01:31:00"/>
    <x v="2"/>
    <s v="Parental Guidance"/>
    <s v="Action"/>
    <s v="Crime"/>
    <s v="Thriller"/>
    <m/>
    <m/>
    <m/>
  </r>
  <r>
    <s v="A Quiet Place (2018)"/>
    <s v="In a post-apocalyptic world, a family is forced to live in silence while hiding from monsters with ultra-sensitive hearing."/>
    <s v="In a post-apocalyptic world, a family is forced to"/>
    <s v="Paramount Pictures"/>
    <d v="2018-04-04T00:00:00"/>
    <n v="188024361"/>
    <n v="152928610"/>
    <x v="394"/>
    <s v="Top"/>
    <x v="3"/>
    <x v="148"/>
    <s v="1 hr 30 min"/>
    <s v="1"/>
    <s v="30"/>
    <d v="1899-12-30T01:30:00"/>
    <x v="0"/>
    <s v="Parental Guidance Under 13"/>
    <s v="Comedy"/>
    <s v="Family"/>
    <s v="Fantasy"/>
    <m/>
    <m/>
    <m/>
  </r>
  <r>
    <s v="Enchanted (2007)"/>
    <s v="A young maiden in a land called Andalasia, who is prepared to be wed, is sent away to New York City by an evil Queen, where she falls in love with a lawyer."/>
    <s v="A young maiden in a land called Andalasia, who is "/>
    <s v="Walt Disney Studios Motion Pictures"/>
    <d v="2007-11-21T00:00:00"/>
    <n v="127807262"/>
    <n v="212680574"/>
    <x v="395"/>
    <s v="Bottom"/>
    <x v="3"/>
    <x v="57"/>
    <s v="1 hr 47 min"/>
    <s v="1"/>
    <s v="47"/>
    <d v="1899-12-30T01:47:00"/>
    <x v="2"/>
    <s v="Parental Guidance"/>
    <s v="Drama"/>
    <s v="Horror"/>
    <s v="Sci-Fi"/>
    <m/>
    <m/>
    <m/>
  </r>
  <r>
    <s v="Over the Hedge (2006)"/>
    <s v="A scheming raccoon fools a mismatched family of forest creatures into helping him repay a debt of food, by invading the new suburban sprawl that popped up while they were hibernating...and learns a lesson about family himself."/>
    <s v="A scheming raccoon fools a mismatched family of fo"/>
    <s v="DreamWorks"/>
    <s v="NA"/>
    <n v="155019340"/>
    <n v="184776550"/>
    <x v="396"/>
    <s v="Top"/>
    <x v="3"/>
    <x v="20"/>
    <s v="1 hr 23 min"/>
    <s v="1"/>
    <s v="23"/>
    <d v="1899-12-30T01:23:00"/>
    <x v="1"/>
    <s v="Unknown"/>
    <s v="Adventure"/>
    <s v="Animation"/>
    <s v="Comedy"/>
    <s v="Family"/>
    <s v="Fantasy"/>
    <s v="Musical"/>
  </r>
  <r>
    <s v="300: Rise of an Empire (2014)"/>
    <s v="Greek general Themistokles of Athens leads the naval charge against invading Persian forces led by mortal-turned-god Xerxes and Artemisia, vengeful commander of the Persian navy."/>
    <s v="Greek general Themistokles of Athens leads the nav"/>
    <s v="Warner Bros."/>
    <d v="2014-03-05T00:00:00"/>
    <n v="106580051"/>
    <n v="231000000"/>
    <x v="397"/>
    <s v="Bottom"/>
    <x v="3"/>
    <x v="91"/>
    <s v="1 hr 42 min"/>
    <s v="1"/>
    <s v="42"/>
    <d v="1899-12-30T01:42:00"/>
    <x v="3"/>
    <s v="Restricted"/>
    <s v="Adventure"/>
    <s v="Animation"/>
    <s v="Comedy"/>
    <s v="Family"/>
    <m/>
    <m/>
  </r>
  <r>
    <s v="Batman Forever (1995)"/>
    <s v="Batman must battle former district attorney Harvey Dent, who is now Two-Face and Edward Nygma, The Riddler with help from an amorous psychologist and a young circus acrobat who becomes his sidekick, Robin."/>
    <s v="Batman must battle former district attorney Harvey"/>
    <s v="Warner Bros."/>
    <d v="1995-06-16T00:00:00"/>
    <n v="184069126"/>
    <n v="152498032"/>
    <x v="398"/>
    <s v="Top"/>
    <x v="3"/>
    <x v="39"/>
    <s v="2 hr 1 min"/>
    <s v="2"/>
    <s v=" 1"/>
    <d v="1899-12-30T02:01:00"/>
    <x v="0"/>
    <s v="Parental Guidance Under 13"/>
    <s v="Action"/>
    <s v="Drama"/>
    <m/>
    <m/>
    <m/>
    <m/>
  </r>
  <r>
    <s v="Prince of Persia: The Sands of Time (2010)"/>
    <s v="A young fugitive prince and princess must stop a villain who unknowingly threatens to destroy the world with a special dagger that enables the magic sand inside to reverse time."/>
    <s v="A young fugitive prince and princess must stop a v"/>
    <s v="Walt Disney Studios Motion Pictures"/>
    <d v="2009-07-16T00:00:00"/>
    <n v="90759676"/>
    <n v="245606000"/>
    <x v="399"/>
    <s v="Bottom"/>
    <x v="3"/>
    <x v="17"/>
    <s v="1 hr 56 min"/>
    <s v="1"/>
    <s v="56"/>
    <d v="1899-12-30T01:56:00"/>
    <x v="0"/>
    <s v="Parental Guidance Under 13"/>
    <s v="Action"/>
    <s v="Adventure"/>
    <m/>
    <m/>
    <m/>
    <m/>
  </r>
  <r>
    <s v="The Curious Case of Benjamin Button (2008)"/>
    <s v="Tells the story of Benjamin Button, a man who starts aging backwards with consequences."/>
    <s v="Tells the story of Benjamin Button, a man who star"/>
    <s v="Paramount Pictures"/>
    <d v="2008-12-25T00:00:00"/>
    <n v="127509326"/>
    <n v="208293460"/>
    <x v="400"/>
    <s v="Bottom"/>
    <x v="3"/>
    <x v="114"/>
    <s v="2 hr 46 min"/>
    <s v="2"/>
    <s v="46"/>
    <d v="1899-12-30T02:46:00"/>
    <x v="0"/>
    <s v="Parental Guidance Under 13"/>
    <s v="Action"/>
    <s v="Adventure"/>
    <s v="Fantasy"/>
    <m/>
    <m/>
    <m/>
  </r>
  <r>
    <s v="Journey 2: The Mysterious Island (2012)"/>
    <s v="Sean Anderson partners with his mom's husband on a mission to find his grandfather, who is thought to be missing on a mythical island."/>
    <s v="Sean Anderson partners with his mom's husband on a"/>
    <s v="Warner Bros."/>
    <d v="2012-01-19T00:00:00"/>
    <n v="103860290"/>
    <n v="231400000"/>
    <x v="401"/>
    <s v="Bottom"/>
    <x v="3"/>
    <x v="149"/>
    <s v="1 hr 34 min"/>
    <s v="1"/>
    <s v="34"/>
    <d v="1899-12-30T01:34:00"/>
    <x v="2"/>
    <s v="Parental Guidance"/>
    <s v="Drama"/>
    <s v="Fantasy"/>
    <s v="Romance"/>
    <m/>
    <m/>
    <m/>
  </r>
  <r>
    <s v="The Rock (1996)"/>
    <s v="A mild-mannered chemist and an ex-con must lead the counterstrike when a rogue group of military men, led by a renegade general, threaten a nerve gas attack from Alcatraz against San Francisco."/>
    <s v="A mild-mannered chemist and an ex-con must lead th"/>
    <s v="Walt Disney Studios Motion Pictures"/>
    <d v="1996-06-07T00:00:00"/>
    <n v="134069511"/>
    <n v="200993110"/>
    <x v="402"/>
    <s v="Top"/>
    <x v="3"/>
    <x v="13"/>
    <s v="2 hr 16 min"/>
    <s v="2"/>
    <s v="16"/>
    <d v="1899-12-30T02:16:00"/>
    <x v="3"/>
    <s v="Restricted"/>
    <s v="Action"/>
    <s v="Adventure"/>
    <s v="Comedy"/>
    <s v="Family"/>
    <s v="Fantasy"/>
    <s v="Sci-Fi"/>
  </r>
  <r>
    <s v="Fantastic Four (2005)"/>
    <s v="A group of astronauts gain superpowers after a cosmic radiation exposure and must use them to oppose the plans of their enemy, Doctor Victor Von Doom."/>
    <s v="A group of astronauts gain superpowers after a cos"/>
    <s v="Twentieth Century Fox"/>
    <d v="2005-07-06T00:00:00"/>
    <n v="154696080"/>
    <n v="178839854"/>
    <x v="403"/>
    <s v="Top"/>
    <x v="3"/>
    <x v="0"/>
    <s v="1 hr 46 min"/>
    <s v="1"/>
    <s v="46"/>
    <d v="1899-12-30T01:46:00"/>
    <x v="0"/>
    <s v="Parental Guidance Under 13"/>
    <s v="Action"/>
    <s v="Adventure"/>
    <s v="Thriller"/>
    <m/>
    <m/>
    <m/>
  </r>
  <r>
    <s v="Indiana Jones and the Temple of Doom (1984)"/>
    <s v="In 1935, Indiana Jones arrives in India, still part of the British Empire, and is asked to find a mystical stone. He then stumbles upon a secret cult committing enslavement and human sacrifices in the catacombs of an ancient palace."/>
    <s v="In 1935, Indiana Jones arrives in India, still par"/>
    <s v="Paramount Pictures"/>
    <d v="1984-05-23T00:00:00"/>
    <n v="179870271"/>
    <n v="153237000"/>
    <x v="404"/>
    <s v="Top"/>
    <x v="3"/>
    <x v="39"/>
    <s v="1 hr 58 min"/>
    <s v="1"/>
    <s v="58"/>
    <d v="1899-12-30T01:58:00"/>
    <x v="1"/>
    <s v="Unknown"/>
    <s v="Action"/>
    <s v="Adventure"/>
    <s v="Fantasy"/>
    <s v="Sci-Fi"/>
    <m/>
    <m/>
  </r>
  <r>
    <s v="Tomorrow Never Dies (1997)"/>
    <s v="James Bond sets out to stop a media mogul's plan to induce war between China and the UK in order to obtain exclusive global media coverage."/>
    <s v="James Bond sets out to stop a media mogul's plan t"/>
    <s v="Metro-Goldwyn-Mayer (MGM)"/>
    <s v="NA"/>
    <n v="125304276"/>
    <n v="207706792"/>
    <x v="405"/>
    <s v="Bottom"/>
    <x v="3"/>
    <x v="13"/>
    <s v="1 hr 59 min"/>
    <s v="1"/>
    <s v="59"/>
    <d v="1899-12-30T01:59:00"/>
    <x v="1"/>
    <s v="Unknown"/>
    <s v="Action"/>
    <s v="Adventure"/>
    <m/>
    <m/>
    <m/>
    <m/>
  </r>
  <r>
    <s v="Back to the Future Part II (1989)"/>
    <s v="After visiting 2015, Marty McFly must repeat his visit to 1955 to prevent disastrous changes to 1985...without interfering with his first trip."/>
    <s v="After visiting 2015, Marty McFly must repeat his v"/>
    <s v="Universal Pictures"/>
    <d v="1989-11-22T00:00:00"/>
    <n v="119000002"/>
    <n v="213500000"/>
    <x v="406"/>
    <s v="Bottom"/>
    <x v="3"/>
    <x v="121"/>
    <s v="1 hr 48 min"/>
    <s v="1"/>
    <s v="48"/>
    <d v="1899-12-30T01:48:00"/>
    <x v="1"/>
    <s v="Unknown"/>
    <s v="Action"/>
    <s v="Adventure"/>
    <s v="Thriller"/>
    <m/>
    <m/>
    <m/>
  </r>
  <r>
    <s v="The Good Dinosaur (2015)"/>
    <s v="In a world where dinosaurs and humans live side-by-side, an Apatosaurus named Arlo makes an unlikely human friend."/>
    <s v="In a world where dinosaurs and humans live side-by"/>
    <s v="Walt Disney Studios Motion Pictures"/>
    <s v="NA"/>
    <n v="123087120"/>
    <n v="209120551"/>
    <x v="407"/>
    <s v="Bottom"/>
    <x v="3"/>
    <x v="43"/>
    <s v="1 hr 33 min"/>
    <s v="1"/>
    <s v="33"/>
    <d v="1899-12-30T01:33:00"/>
    <x v="1"/>
    <s v="Unknown"/>
    <s v="Adventure"/>
    <s v="Comedy"/>
    <s v="Sci-Fi"/>
    <m/>
    <m/>
    <m/>
  </r>
  <r>
    <s v="Free Guy (2021)"/>
    <s v="A bank teller discovers that he's actually an NPC inside a brutal, open world video game."/>
    <s v="A bank teller discovers that he's actually an NPC "/>
    <s v="20th Century Studios"/>
    <s v="NA"/>
    <n v="121626598"/>
    <n v="209877159"/>
    <x v="408"/>
    <s v="Bottom"/>
    <x v="3"/>
    <x v="34"/>
    <s v="1 hr 55 min"/>
    <s v="1"/>
    <s v="55"/>
    <d v="1899-12-30T01:55:00"/>
    <x v="1"/>
    <s v="Unknown"/>
    <s v="Adventure"/>
    <s v="Animation"/>
    <s v="Comedy"/>
    <s v="Drama"/>
    <s v="Family"/>
    <m/>
  </r>
  <r>
    <s v="22 Jump Street (2014)"/>
    <s v="After making their way through high school (twice), big changes are in store for officers Schmidt and Jenko when they go deep undercover at a local college."/>
    <s v="After making their way through high school (twice)"/>
    <s v="Sony Pictures Entertainment (SPE)"/>
    <d v="2014-06-05T00:00:00"/>
    <n v="191719337"/>
    <n v="139614539"/>
    <x v="409"/>
    <s v="Top"/>
    <x v="3"/>
    <x v="150"/>
    <s v="1 hr 52 min"/>
    <s v="1"/>
    <s v="52"/>
    <d v="1899-12-30T01:52:00"/>
    <x v="3"/>
    <s v="Restricted"/>
    <s v="Action"/>
    <s v="Adventure"/>
    <s v="Comedy"/>
    <s v="Fantasy"/>
    <s v="Sci-Fi"/>
    <m/>
  </r>
  <r>
    <s v="Meet the Parents (2000)"/>
    <s v="Male nurse Greg Focker meets his girlfriend's parents before proposing, but her suspicious father is every date's worst nightmare."/>
    <s v="Male nurse Greg Focker meets his girlfriend's pare"/>
    <s v="Universal Pictures"/>
    <d v="2000-10-06T00:00:00"/>
    <n v="166244045"/>
    <n v="164200000"/>
    <x v="410"/>
    <s v="Top"/>
    <x v="3"/>
    <x v="73"/>
    <s v="1 hr 48 min"/>
    <s v="1"/>
    <s v="48"/>
    <d v="1899-12-30T01:48:00"/>
    <x v="0"/>
    <s v="Parental Guidance Under 13"/>
    <s v="Action"/>
    <s v="Comedy"/>
    <s v="Crime"/>
    <m/>
    <m/>
    <m/>
  </r>
  <r>
    <s v="Who Framed Roger Rabbit (1988)"/>
    <s v="A toon-hating detective is a cartoon rabbit's only hope to prove his innocence when he is accused of murder."/>
    <s v="A toon-hating detective is a cartoon rabbit's only"/>
    <s v="Walt Disney Studios Motion Pictures"/>
    <d v="1988-06-24T00:00:00"/>
    <n v="156452370"/>
    <n v="173351588"/>
    <x v="411"/>
    <s v="Top"/>
    <x v="3"/>
    <x v="151"/>
    <s v="1 hr 44 min"/>
    <s v="1"/>
    <s v="44"/>
    <d v="1899-12-30T01:44:00"/>
    <x v="1"/>
    <s v="Unknown"/>
    <s v="Comedy"/>
    <s v="Romance"/>
    <m/>
    <m/>
    <m/>
    <m/>
  </r>
  <r>
    <s v="Black Swan (2010)"/>
    <s v="A committed dancer struggles to maintain her sanity after winning the lead role in a production of Tchaikovsky's &quot;Swan Lake&quot;."/>
    <s v="A committed dancer struggles to maintain her sanit"/>
    <s v="Fox Searchlight Pictures"/>
    <d v="2010-12-03T00:00:00"/>
    <n v="106954678"/>
    <n v="222443368"/>
    <x v="412"/>
    <s v="Bottom"/>
    <x v="3"/>
    <x v="152"/>
    <s v="1 hr 48 min"/>
    <s v="1"/>
    <s v="48"/>
    <d v="1899-12-30T01:48:00"/>
    <x v="3"/>
    <s v="Restricted"/>
    <s v="Adventure"/>
    <s v="Animation"/>
    <s v="Comedy"/>
    <s v="Crime"/>
    <s v="Family"/>
    <s v="Fantasy"/>
  </r>
  <r>
    <s v="The Perfect Storm (2000)"/>
    <s v="An unusually intense storm pattern catches some commercial fishermen unaware and puts them in mortal danger."/>
    <s v="An unusually intense storm pattern catches some co"/>
    <s v="Warner Bros."/>
    <d v="2000-06-30T00:00:00"/>
    <n v="182618434"/>
    <n v="146100000"/>
    <x v="413"/>
    <s v="Top"/>
    <x v="3"/>
    <x v="153"/>
    <s v="2 hr 10 min"/>
    <s v="2"/>
    <s v="10"/>
    <d v="1899-12-30T02:10:00"/>
    <x v="0"/>
    <s v="Parental Guidance Under 13"/>
    <s v="Drama"/>
    <s v="Thriller"/>
    <m/>
    <m/>
    <m/>
    <m/>
  </r>
  <r>
    <s v="Se7en (1995)"/>
    <s v="Two detectives, a rookie and a veteran, hunt a serial killer who uses the seven deadly sins as his motives."/>
    <s v="Two detectives, a rookie and a veteran, hunt a ser"/>
    <s v="New Line Cinema"/>
    <d v="1995-09-22T00:00:00"/>
    <n v="100125643"/>
    <n v="227207916"/>
    <x v="414"/>
    <s v="Bottom"/>
    <x v="3"/>
    <x v="154"/>
    <s v="2 hr 7 min"/>
    <s v="2"/>
    <s v=" 7"/>
    <d v="1899-12-30T02:07:00"/>
    <x v="3"/>
    <s v="Restricted"/>
    <s v="Action"/>
    <s v="Adventure"/>
    <s v="Drama"/>
    <s v="Thriller"/>
    <m/>
    <m/>
  </r>
  <r>
    <s v="John Wick: Chapter 3 - Parabellum (2019)"/>
    <s v="John Wick is on the run after killing a member of the international assassins' guild, and with a $14 million price tag on his head, he is the target of hit men and women everywhere."/>
    <s v="John Wick is on the run after killing a member of "/>
    <s v="Lionsgate"/>
    <d v="2019-05-15T00:00:00"/>
    <n v="171015687"/>
    <n v="156266092"/>
    <x v="415"/>
    <s v="Top"/>
    <x v="3"/>
    <x v="10"/>
    <s v="2 hr 10 min"/>
    <s v="2"/>
    <s v="10"/>
    <d v="1899-12-30T02:10:00"/>
    <x v="3"/>
    <s v="Restricted"/>
    <s v="Crime"/>
    <s v="Drama"/>
    <s v="Mystery"/>
    <s v="Thriller"/>
    <m/>
    <m/>
  </r>
  <r>
    <s v="The Devil Wears Prada (2006)"/>
    <s v="A smart but sensible new graduate lands a job as an assistant to Miranda Priestly, the demanding editor-in-chief of a high fashion magazine."/>
    <s v="A smart but sensible new graduate lands a job as a"/>
    <s v="Twentieth Century Fox"/>
    <d v="2006-06-30T00:00:00"/>
    <n v="124740460"/>
    <n v="201965655"/>
    <x v="416"/>
    <s v="Bottom"/>
    <x v="3"/>
    <x v="124"/>
    <s v="1 hr 49 min"/>
    <s v="1"/>
    <s v="49"/>
    <d v="1899-12-30T01:49:00"/>
    <x v="0"/>
    <s v="Parental Guidance Under 13"/>
    <s v="Action"/>
    <s v="Crime"/>
    <s v="Thriller"/>
    <m/>
    <m/>
    <m/>
  </r>
  <r>
    <s v="Taken 3 (2014)"/>
    <s v="Accused of a ruthless murder he never committed or witnessed, Bryan Mills goes on the run and brings out his particular set of skills to find the true killer and clear his name."/>
    <s v="Accused of a ruthless murder he never committed or"/>
    <s v="Twentieth Century Fox"/>
    <d v="2015-01-01T00:00:00"/>
    <n v="89256424"/>
    <n v="237222717"/>
    <x v="417"/>
    <s v="Bottom"/>
    <x v="3"/>
    <x v="10"/>
    <s v="1 hr 48 min"/>
    <s v="1"/>
    <s v="48"/>
    <d v="1899-12-30T01:48:00"/>
    <x v="0"/>
    <s v="Parental Guidance Under 13"/>
    <s v="Comedy"/>
    <s v="Drama"/>
    <m/>
    <m/>
    <m/>
    <m/>
  </r>
  <r>
    <s v="The Hunchback of Notre Dame (1996)"/>
    <s v="A deformed bell-ringer must assert his independence from a vicious government minister in order to help his friend, a gypsy dancer."/>
    <s v="A deformed bell-ringer must assert his independenc"/>
    <s v="Walt Disney Studios Motion Pictures"/>
    <d v="1996-06-21T00:00:00"/>
    <n v="100138851"/>
    <n v="225200000"/>
    <x v="418"/>
    <s v="Bottom"/>
    <x v="3"/>
    <x v="155"/>
    <s v="1 hr 31 min"/>
    <s v="1"/>
    <s v="31"/>
    <d v="1899-12-30T01:31:00"/>
    <x v="1"/>
    <s v="Unknown"/>
    <s v="Action"/>
    <s v="Crime"/>
    <s v="Thriller"/>
    <m/>
    <m/>
    <m/>
  </r>
  <r>
    <s v="A Christmas Carol (2009)"/>
    <s v="An animated retelling of Charles Dickens' classic novel about a Victorian-era miser taken on a journey of self-redemption, courtesy of several mysterious Christmas apparitions."/>
    <s v="An animated retelling of Charles Dickens' classic "/>
    <s v="Walt Disney Studios Motion Pictures"/>
    <d v="2009-09-09T00:00:00"/>
    <n v="137855863"/>
    <n v="187430783"/>
    <x v="419"/>
    <s v="Top"/>
    <x v="3"/>
    <x v="156"/>
    <s v="1 hr 36 min"/>
    <s v="1"/>
    <s v="36"/>
    <d v="1899-12-30T01:36:00"/>
    <x v="2"/>
    <s v="Parental Guidance"/>
    <s v="Animation"/>
    <s v="Drama"/>
    <s v="Family"/>
    <s v="Musical"/>
    <s v="Romance"/>
    <m/>
  </r>
  <r>
    <s v="The SpongeBob Movie: Sponge Out of Water (2015)"/>
    <s v="When a diabolical pirate above the sea steals the secret Krabby Patty formula, SpongeBob and his nemesis Plankton must team up in order to get it back."/>
    <s v="When a diabolical pirate above the sea steals the "/>
    <s v="Paramount Pictures"/>
    <d v="2015-01-28T00:00:00"/>
    <n v="162994032"/>
    <n v="162192000"/>
    <x v="420"/>
    <s v="Top"/>
    <x v="3"/>
    <x v="16"/>
    <s v="1 hr 32 min"/>
    <s v="1"/>
    <s v="32"/>
    <d v="1899-12-30T01:32:00"/>
    <x v="2"/>
    <s v="Parental Guidance"/>
    <s v="Adventure"/>
    <s v="Animation"/>
    <s v="Comedy"/>
    <s v="Drama"/>
    <s v="Family"/>
    <s v="Fantasy"/>
  </r>
  <r>
    <s v="Schindler's List (1993)"/>
    <s v="In German-occupied Poland during World War II, industrialist Oskar Schindler gradually becomes concerned for his Jewish workforce after witnessing their persecution by the Nazis."/>
    <s v="In German-occupied Poland during World War II, ind"/>
    <s v="Universal Pictures"/>
    <d v="1993-12-15T00:00:00"/>
    <n v="96898818"/>
    <n v="225262427"/>
    <x v="421"/>
    <s v="Bottom"/>
    <x v="3"/>
    <x v="105"/>
    <s v="3 hr 15 min"/>
    <s v="3"/>
    <s v="15"/>
    <d v="1899-12-30T03:15:00"/>
    <x v="3"/>
    <s v="Restricted"/>
    <s v="Adventure"/>
    <s v="Animation"/>
    <s v="Comedy"/>
    <s v="Family"/>
    <s v="Fantasy"/>
    <m/>
  </r>
  <r>
    <s v="Megamind (2010)"/>
    <s v="Evil genius Megamind finally defeats his do-gooder nemesis, Metro Man, but is left without a purpose in a superhero-free world."/>
    <s v="Evil genius Megamind finally defeats his do-gooder"/>
    <s v="DreamWorks"/>
    <d v="2010-10-28T00:00:00"/>
    <n v="148415853"/>
    <n v="173469912"/>
    <x v="422"/>
    <s v="Top"/>
    <x v="3"/>
    <x v="157"/>
    <s v="1 hr 35 min"/>
    <s v="1"/>
    <s v="35"/>
    <d v="1899-12-30T01:35:00"/>
    <x v="2"/>
    <s v="Parental Guidance"/>
    <s v="Biography"/>
    <s v="Drama"/>
    <s v="History"/>
    <m/>
    <m/>
    <m/>
  </r>
  <r>
    <s v="The Conjuring 2 (2016)"/>
    <s v="Ed and Lorraine Warren travel to North London to help a single mother raising four children alone in a house plagued by a supernatural spirit."/>
    <s v="Ed and Lorraine Warren travel to North London to h"/>
    <s v="Warner Bros."/>
    <d v="2016-06-08T00:00:00"/>
    <n v="102470008"/>
    <n v="219318211"/>
    <x v="423"/>
    <s v="Bottom"/>
    <x v="3"/>
    <x v="128"/>
    <s v="2 hr 14 min"/>
    <s v="2"/>
    <s v="14"/>
    <d v="1899-12-30T02:14:00"/>
    <x v="3"/>
    <s v="Restricted"/>
    <s v="Action"/>
    <s v="Animation"/>
    <s v="Comedy"/>
    <s v="Crime"/>
    <s v="Family"/>
    <s v="Mystery"/>
  </r>
  <r>
    <s v="Green Book (2018)"/>
    <s v="A working-class Italian-American bouncer becomes the driver of an African-American classical pianist on a tour of venues through the 1960s American South."/>
    <s v="A working-class Italian-American bouncer becomes t"/>
    <s v="Universal Pictures"/>
    <d v="2018-11-16T00:00:00"/>
    <n v="85080171"/>
    <n v="236672485"/>
    <x v="424"/>
    <s v="Bottom"/>
    <x v="3"/>
    <x v="158"/>
    <s v="2 hr 10 min"/>
    <s v="2"/>
    <s v="10"/>
    <d v="1899-12-30T02:10:00"/>
    <x v="0"/>
    <s v="Parental Guidance Under 13"/>
    <s v="Horror"/>
    <s v="Mystery"/>
    <s v="Thriller"/>
    <m/>
    <m/>
    <m/>
  </r>
  <r>
    <s v="Lethal Weapon 3 (1992)"/>
    <s v="Martin Riggs and Roger Murtaugh pursue a former LAPD officer who uses his knowledge of police procedure and policies to steal and sell confiscated guns and ammunition to local street gangs."/>
    <s v="Martin Riggs and Roger Murtaugh pursue a former LA"/>
    <s v="Warner Bros."/>
    <d v="1992-05-15T00:00:00"/>
    <n v="144731527"/>
    <n v="177000000"/>
    <x v="425"/>
    <s v="Top"/>
    <x v="3"/>
    <x v="10"/>
    <s v="1 hr 58 min"/>
    <s v="1"/>
    <s v="58"/>
    <d v="1899-12-30T01:58:00"/>
    <x v="3"/>
    <s v="Restricted"/>
    <s v="Biography"/>
    <s v="Comedy"/>
    <s v="Drama"/>
    <s v="Music"/>
    <m/>
    <m/>
  </r>
  <r>
    <s v="The Ugly Truth (2009)"/>
    <s v="An uptight television producer takes control of a morning show segment on modern relationships hosted by a misogynistic man."/>
    <s v="An uptight television producer takes control of a "/>
    <s v="Sony Pictures Entertainment (SPE)"/>
    <d v="2009-02-26T00:00:00"/>
    <n v="88915214"/>
    <n v="232767386"/>
    <x v="426"/>
    <s v="Bottom"/>
    <x v="3"/>
    <x v="73"/>
    <s v="1 hr 36 min"/>
    <s v="1"/>
    <s v="36"/>
    <d v="1899-12-30T01:36:00"/>
    <x v="3"/>
    <s v="Restricted"/>
    <s v="Action"/>
    <s v="Crime"/>
    <s v="Thriller"/>
    <m/>
    <m/>
    <m/>
  </r>
  <r>
    <s v="Robin Hood (2010)"/>
    <s v="In twelfth-century England, Robin Longstride and his band of marauders confront corruption in a local village and lead an uprising against the crown that will forever alter the balance of world power."/>
    <s v="In twelfth-century England, Robin Longstride and h"/>
    <s v="Universal Pictures"/>
    <d v="2010-05-12T00:00:00"/>
    <n v="105269730"/>
    <n v="216400011"/>
    <x v="427"/>
    <s v="Bottom"/>
    <x v="3"/>
    <x v="159"/>
    <s v="2 hr 20 min"/>
    <s v="2"/>
    <s v="20"/>
    <d v="1899-12-30T02:20:00"/>
    <x v="0"/>
    <s v="Parental Guidance Under 13"/>
    <s v="Comedy"/>
    <s v="Romance"/>
    <m/>
    <m/>
    <m/>
    <m/>
  </r>
  <r>
    <s v="Inglourious Basterds (2009)"/>
    <s v="In Nazi-occupied France during World War II, a plan to assassinate Nazi leaders by a group of Jewish U.S. soldiers coincides with a theatre owner's vengeful plans for the same."/>
    <s v="In Nazi-occupied France during World War II, a pla"/>
    <s v="The Weinstein Company"/>
    <d v="2009-08-19T00:00:00"/>
    <n v="120540719"/>
    <n v="200917028"/>
    <x v="428"/>
    <s v="Bottom"/>
    <x v="3"/>
    <x v="160"/>
    <s v="2 hr 33 min"/>
    <s v="2"/>
    <s v="33"/>
    <d v="1899-12-30T02:33:00"/>
    <x v="3"/>
    <s v="Restricted"/>
    <s v="Action"/>
    <s v="Adventure"/>
    <s v="Drama"/>
    <s v="History"/>
    <m/>
    <m/>
  </r>
  <r>
    <s v="The Conjuring (2013)"/>
    <s v="Paranormal investigators Ed and Lorraine Warren work to help a family terrorized by a dark presence in their farmhouse."/>
    <s v="Paranormal investigators Ed and Lorraine Warren wo"/>
    <s v="Warner Bros."/>
    <d v="2013-07-18T00:00:00"/>
    <n v="137400141"/>
    <n v="182890848"/>
    <x v="429"/>
    <s v="Top"/>
    <x v="3"/>
    <x v="128"/>
    <s v="1 hr 52 min"/>
    <s v="1"/>
    <s v="52"/>
    <d v="1899-12-30T01:52:00"/>
    <x v="3"/>
    <s v="Restricted"/>
    <s v="Adventure"/>
    <s v="Drama"/>
    <s v="War"/>
    <m/>
    <m/>
    <m/>
  </r>
  <r>
    <s v="Sonic the Hedgehog (2020)"/>
    <s v="After discovering a small, blue, fast hedgehog, a small-town police officer must help him defeat an evil genius who wants to do experiments on him."/>
    <s v="After discovering a small, blue, fast hedgehog, a "/>
    <s v="Paramount Pictures"/>
    <d v="2020-02-12T00:00:00"/>
    <n v="148974665"/>
    <n v="170741018"/>
    <x v="430"/>
    <s v="Top"/>
    <x v="3"/>
    <x v="32"/>
    <s v="1 hr 39 min"/>
    <s v="1"/>
    <s v="39"/>
    <d v="1899-12-30T01:39:00"/>
    <x v="2"/>
    <s v="Parental Guidance"/>
    <s v="Horror"/>
    <s v="Mystery"/>
    <s v="Thriller"/>
    <m/>
    <m/>
    <m/>
  </r>
  <r>
    <s v="The Last Airbender (2010)"/>
    <s v="Follows the adventures of Aang, a young successor to a long line of Avatars, who must master all four elements and stop the Fire Nation from enslaving the Water Tribes and the Earth Kingdom."/>
    <s v="Follows the adventures of Aang, a young successor "/>
    <s v="Paramount Pictures"/>
    <d v="2010-07-01T00:00:00"/>
    <n v="131772187"/>
    <n v="187941694"/>
    <x v="431"/>
    <s v="Bottom"/>
    <x v="3"/>
    <x v="109"/>
    <s v="1 hr 43 min"/>
    <s v="1"/>
    <s v="43"/>
    <d v="1899-12-30T01:43:00"/>
    <x v="2"/>
    <s v="Parental Guidance"/>
    <s v="Action"/>
    <s v="Adventure"/>
    <s v="Comedy"/>
    <s v="Sci-Fi"/>
    <m/>
    <m/>
  </r>
  <r>
    <s v="The Proposal (2009)"/>
    <s v="A pushy boss forces her young assistant to marry her in order to keep her visa status in the U.S. and avoid deportation to Canada."/>
    <s v="A pushy boss forces her young assistant to marry h"/>
    <s v="Walt Disney Studios Motion Pictures"/>
    <d v="2009-06-17T00:00:00"/>
    <n v="163958031"/>
    <n v="153417000"/>
    <x v="432"/>
    <s v="Top"/>
    <x v="3"/>
    <x v="110"/>
    <s v="1 hr 48 min"/>
    <s v="1"/>
    <s v="48"/>
    <d v="1899-12-30T01:48:00"/>
    <x v="0"/>
    <s v="Parental Guidance Under 13"/>
    <s v="Action"/>
    <s v="Adventure"/>
    <s v="Family"/>
    <s v="Fantasy"/>
    <m/>
    <m/>
  </r>
  <r>
    <s v="A Beautiful Mind (2001)"/>
    <s v="After John Nash, a brilliant but asocial mathematician, accepts secret work in cryptography, his life takes a turn for the nightmarish."/>
    <s v="After John Nash, a brilliant but asocial mathemati"/>
    <s v="Universal Pictures"/>
    <d v="2001-12-21T00:00:00"/>
    <n v="170742341"/>
    <n v="146048916"/>
    <x v="433"/>
    <s v="Top"/>
    <x v="3"/>
    <x v="161"/>
    <s v="2 hr 15 min"/>
    <s v="2"/>
    <s v="15"/>
    <d v="1899-12-30T02:15:00"/>
    <x v="0"/>
    <s v="Parental Guidance Under 13"/>
    <s v="Comedy"/>
    <s v="Drama"/>
    <s v="Romance"/>
    <m/>
    <m/>
    <m/>
  </r>
  <r>
    <s v="Air Force One (1997)"/>
    <s v="Communist Radicals hijack Air Force One with The U.S. President and his family on board. The Vice President negotiates from Washington D.C., while the President, a Veteran, fights to rescue the hostages on board."/>
    <s v="Communist Radicals hijack Air Force One with The U"/>
    <s v="Sony Pictures Entertainment (SPE)"/>
    <d v="1997-07-25T00:00:00"/>
    <n v="172956409"/>
    <n v="142200000"/>
    <x v="434"/>
    <s v="Top"/>
    <x v="3"/>
    <x v="162"/>
    <s v="2 hr 4 min"/>
    <s v="2"/>
    <s v=" 4"/>
    <d v="1899-12-30T02:04:00"/>
    <x v="3"/>
    <s v="Restricted"/>
    <s v="Biography"/>
    <s v="Drama"/>
    <m/>
    <m/>
    <m/>
    <m/>
  </r>
  <r>
    <s v="The Expendables 2 (2012)"/>
    <s v="Mr. Church reunites the Expendables for what should be an easy paycheck, but when one of their men is murdered on the job, their quest for revenge puts them deep in enemy territory and up against an unexpected threat."/>
    <s v="Mr. Church reunites the Expendables for what shoul"/>
    <s v="Lionsgate"/>
    <d v="2012-08-15T00:00:00"/>
    <n v="85028192"/>
    <n v="229947763"/>
    <x v="435"/>
    <s v="Bottom"/>
    <x v="3"/>
    <x v="13"/>
    <s v="1 hr 43 min"/>
    <s v="1"/>
    <s v="43"/>
    <d v="1899-12-30T01:43:00"/>
    <x v="3"/>
    <s v="Restricted"/>
    <s v="Action"/>
    <s v="Drama"/>
    <s v="Thriller"/>
    <m/>
    <m/>
    <m/>
  </r>
  <r>
    <s v="Chicken Little (2005)"/>
    <s v="After ruining his reputation with the town, a courageous chicken must come to the rescue of his fellow citizens when aliens start an invasion."/>
    <s v="After ruining his reputation with the town, a cour"/>
    <s v="Walt Disney Studios Motion Pictures"/>
    <d v="2005-11-04T00:00:00"/>
    <n v="135386665"/>
    <n v="179046172"/>
    <x v="436"/>
    <s v="Top"/>
    <x v="3"/>
    <x v="70"/>
    <s v="1 hr 21 min"/>
    <s v="1"/>
    <s v="21"/>
    <d v="1899-12-30T01:21:00"/>
    <x v="4"/>
    <n v="0"/>
    <s v="Action"/>
    <s v="Adventure"/>
    <s v="Thriller"/>
    <m/>
    <m/>
    <m/>
  </r>
  <r>
    <s v="The Polar Express (2004)"/>
    <s v="On Christmas Eve, a young boy embarks on a magical adventure to the North Pole on the Polar Express, while learning about friendship, bravery, and the spirit of Christmas."/>
    <s v="On Christmas Eve, a young boy embarks on a magical"/>
    <s v="Warner Bros."/>
    <d v="2004-11-10T00:00:00"/>
    <n v="187935490"/>
    <n v="126279964"/>
    <x v="437"/>
    <s v="Top"/>
    <x v="3"/>
    <x v="6"/>
    <s v="1 hr 40 min"/>
    <s v="1"/>
    <s v="40"/>
    <d v="1899-12-30T01:40:00"/>
    <x v="1"/>
    <s v="Unknown"/>
    <s v="Adventure"/>
    <s v="Animation"/>
    <s v="Comedy"/>
    <s v="Family"/>
    <s v="Fantasy"/>
    <s v="Sci-Fi"/>
  </r>
  <r>
    <s v="As Good as It Gets (1997)"/>
    <s v="A single mother and waitress, a misanthropic author, and a gay artist form an unlikely friendship after the artist is assaulted in a robbery."/>
    <s v="A single mother and waitress, a misanthropic autho"/>
    <s v="Sony Pictures Entertainment (SPE)"/>
    <d v="1997-12-23T00:00:00"/>
    <n v="148478011"/>
    <n v="165700000"/>
    <x v="438"/>
    <s v="Top"/>
    <x v="3"/>
    <x v="110"/>
    <s v="2 hr 19 min"/>
    <s v="2"/>
    <s v="19"/>
    <d v="1899-12-30T02:19:00"/>
    <x v="0"/>
    <s v="Parental Guidance Under 13"/>
    <s v="Adventure"/>
    <s v="Animation"/>
    <s v="Comedy"/>
    <s v="Family"/>
    <s v="Fantasy"/>
    <s v="Musical"/>
  </r>
  <r>
    <s v="Maze Runner: The Scorch Trials (2015)"/>
    <s v="After having escaped the Maze, the Gladers now face a new set of challenges on the open roads of a desolate landscape filled with unimaginable obstacles."/>
    <s v="After having escaped the Maze, the Gladers now fac"/>
    <s v="Twentieth Century Fox"/>
    <d v="2015-09-09T00:00:00"/>
    <n v="81697192"/>
    <n v="230598864"/>
    <x v="439"/>
    <s v="Bottom"/>
    <x v="3"/>
    <x v="19"/>
    <s v="2 hr 11 min"/>
    <s v="2"/>
    <s v="11"/>
    <d v="1899-12-30T02:11:00"/>
    <x v="0"/>
    <s v="Parental Guidance Under 13"/>
    <s v="Comedy"/>
    <s v="Drama"/>
    <s v="Romance"/>
    <m/>
    <m/>
    <m/>
  </r>
  <r>
    <s v="Austin Powers: The Spy Who Shagged Me (1999)"/>
    <s v="Dr. Evil is back and has invented a new time machine that allows him to go back to the 1960s and steal Austin Powers' mojo, inadvertently leaving him &quot;shagless&quot;."/>
    <s v="Dr. Evil is back and has invented a new time machi"/>
    <s v="New Line Cinema"/>
    <d v="1999-06-11T00:00:00"/>
    <n v="206040086"/>
    <n v="105976842"/>
    <x v="440"/>
    <s v="Top"/>
    <x v="3"/>
    <x v="163"/>
    <s v="1 hr 35 min"/>
    <s v="1"/>
    <s v="35"/>
    <d v="1899-12-30T01:35:00"/>
    <x v="0"/>
    <s v="Parental Guidance Under 13"/>
    <s v="Action"/>
    <s v="Adventure"/>
    <s v="Sci-Fi"/>
    <s v="Thriller"/>
    <m/>
    <m/>
  </r>
  <r>
    <s v="The Lego Batman Movie (2017)"/>
    <s v="A cooler-than-ever Bruce Wayne must deal with the usual suspects as they plan to rule Gotham City, while discovering that he has accidentally adopted a teenage orphan who wishes to become his sidekick."/>
    <s v="A cooler-than-ever Bruce Wayne must deal with the "/>
    <s v="Warner Bros."/>
    <d v="2017-02-02T00:00:00"/>
    <n v="175750384"/>
    <n v="136200000"/>
    <x v="441"/>
    <s v="Top"/>
    <x v="3"/>
    <x v="87"/>
    <s v="1 hr 44 min"/>
    <s v="1"/>
    <s v="44"/>
    <d v="1899-12-30T01:44:00"/>
    <x v="2"/>
    <s v="Parental Guidance"/>
    <s v="Action"/>
    <s v="Adventure"/>
    <s v="Comedy"/>
    <s v="Crime"/>
    <m/>
    <m/>
  </r>
  <r>
    <s v="Knives Out (2019)"/>
    <s v="A detective investigates the death of a patriarch of an eccentric, combative family."/>
    <s v="A detective investigates the death of a patriarch "/>
    <s v="Lionsgate"/>
    <d v="2019-11-21T00:00:00"/>
    <n v="165363234"/>
    <n v="146242347"/>
    <x v="442"/>
    <s v="Top"/>
    <x v="3"/>
    <x v="164"/>
    <s v="2 hr 10 min"/>
    <s v="2"/>
    <s v="10"/>
    <d v="1899-12-30T02:10:00"/>
    <x v="0"/>
    <s v="Parental Guidance Under 13"/>
    <s v="Action"/>
    <s v="Adventure"/>
    <s v="Animation"/>
    <s v="Comedy"/>
    <s v="Family"/>
    <s v="Fantasy"/>
  </r>
  <r>
    <s v="Ocean's Thirteen (2007)"/>
    <s v="Danny Ocean rounds up the boys for a third heist after casino owner Willy Bank double-crosses one of the original eleven, Reuben Tishkoff."/>
    <s v="Danny Ocean rounds up the boys for a third heist a"/>
    <s v="Warner Bros."/>
    <s v="NA"/>
    <n v="117154724"/>
    <n v="194157900"/>
    <x v="443"/>
    <s v="Bottom"/>
    <x v="3"/>
    <x v="92"/>
    <s v="2 hr 2 min"/>
    <s v="2"/>
    <s v=" 2"/>
    <d v="1899-12-30T02:02:00"/>
    <x v="1"/>
    <s v="Unknown"/>
    <s v="Comedy"/>
    <s v="Crime"/>
    <s v="Drama"/>
    <s v="Mystery"/>
    <s v="Thriller"/>
    <m/>
  </r>
  <r>
    <s v="Little Fockers (2010)"/>
    <s v="Family-patriarch Jack Byrnes wants to appoint a successor. Does his son-in-law, the male nurse Greg Focker, have what it takes?"/>
    <s v="Family-patriarch Jack Byrnes wants to appoint a su"/>
    <s v="Universal Pictures"/>
    <d v="2010-12-22T00:00:00"/>
    <n v="148438600"/>
    <n v="162211985"/>
    <x v="444"/>
    <s v="Top"/>
    <x v="3"/>
    <x v="73"/>
    <s v="1 hr 38 min"/>
    <s v="1"/>
    <s v="38"/>
    <d v="1899-12-30T01:38:00"/>
    <x v="0"/>
    <s v="Parental Guidance Under 13"/>
    <s v="Crime"/>
    <s v="Thriller"/>
    <m/>
    <m/>
    <m/>
    <m/>
  </r>
  <r>
    <s v="Bolt (2008)"/>
    <s v="The canine star of a fictional sci-fi/action show that believes his powers are real embarks on a cross country trek to save his co-star from a threat he believes is just as real."/>
    <s v="The canine star of a fictional sci-fi/action show "/>
    <s v="Walt Disney Studios Motion Pictures"/>
    <d v="2008-11-21T00:00:00"/>
    <n v="114053579"/>
    <n v="195926415"/>
    <x v="445"/>
    <s v="Bottom"/>
    <x v="3"/>
    <x v="165"/>
    <s v="1 hr 36 min"/>
    <s v="1"/>
    <s v="36"/>
    <d v="1899-12-30T01:36:00"/>
    <x v="2"/>
    <s v="Parental Guidance"/>
    <s v="Comedy"/>
    <s v="Romance"/>
    <m/>
    <m/>
    <m/>
    <m/>
  </r>
  <r>
    <s v="Ransom (1996)"/>
    <s v="Multi-millionaire Tom Mullen's son is kidnapped, but after initially agreeing to pay the ransom Mullen then decides to use the ransom money as a bounty."/>
    <s v="Multi-millionaire Tom Mullen's son is kidnapped, b"/>
    <s v="Walt Disney Studios Motion Pictures"/>
    <s v="NA"/>
    <n v="136492681"/>
    <n v="173000000"/>
    <x v="446"/>
    <s v="Top"/>
    <x v="3"/>
    <x v="10"/>
    <s v="2 hr 1 min"/>
    <s v="2"/>
    <s v=" 1"/>
    <d v="1899-12-30T02:01:00"/>
    <x v="1"/>
    <s v="Unknown"/>
    <s v="Adventure"/>
    <s v="Animation"/>
    <s v="Comedy"/>
    <s v="Crime"/>
    <s v="Drama"/>
    <s v="Family"/>
  </r>
  <r>
    <s v="Runaway Bride (1999)"/>
    <s v="A reporter is assigned to write a story about a woman who has left a string of fiancÃ©s at the altar."/>
    <s v="A reporter is assigned to write a story about a wo"/>
    <s v="Paramount Pictures"/>
    <d v="1999-07-30T00:00:00"/>
    <n v="152257509"/>
    <n v="157202783"/>
    <x v="447"/>
    <s v="Top"/>
    <x v="3"/>
    <x v="73"/>
    <s v="1 hr 56 min"/>
    <s v="1"/>
    <s v="56"/>
    <d v="1899-12-30T01:56:00"/>
    <x v="2"/>
    <s v="Parental Guidance"/>
    <s v="Action"/>
    <s v="Crime"/>
    <s v="Thriller"/>
    <m/>
    <m/>
    <m/>
  </r>
  <r>
    <s v="The Blind Side (2009)"/>
    <s v="The story of Michael Oher, a homeless and traumatized boy who became an All-American football player and first-round NFL draft pick with the help of a caring woman and her family."/>
    <s v="The story of Michael Oher, a homeless and traumati"/>
    <s v="Warner Bros."/>
    <d v="2009-11-20T00:00:00"/>
    <n v="255959475"/>
    <n v="53248834"/>
    <x v="448"/>
    <s v="Top"/>
    <x v="3"/>
    <x v="166"/>
    <s v="2 hr 9 min"/>
    <s v="2"/>
    <s v=" 9"/>
    <d v="1899-12-30T02:09:00"/>
    <x v="0"/>
    <s v="Parental Guidance Under 13"/>
    <s v="Comedy"/>
    <s v="Romance"/>
    <m/>
    <m/>
    <m/>
    <m/>
  </r>
  <r>
    <s v="The Fault in Our Stars (2014)"/>
    <s v="Two teenage cancer patients begin a life-affirming journey to visit a reclusive author in Amsterdam."/>
    <s v="Two teenage cancer patients begin a life-affirming"/>
    <s v="Twentieth Century Fox"/>
    <d v="2014-06-04T00:00:00"/>
    <n v="124872350"/>
    <n v="182294484"/>
    <x v="449"/>
    <s v="Bottom"/>
    <x v="3"/>
    <x v="2"/>
    <s v="2 hr 6 min"/>
    <s v="2"/>
    <s v=" 6"/>
    <d v="1899-12-30T02:06:00"/>
    <x v="0"/>
    <s v="Parental Guidance Under 13"/>
    <s v="Biography"/>
    <s v="Drama"/>
    <s v="Sport"/>
    <m/>
    <m/>
    <m/>
  </r>
  <r>
    <s v="The Pursuit of Happyness (2006)"/>
    <s v="A struggling salesman takes custody of his son as he's poised to begin a life-changing professional career."/>
    <s v="A struggling salesman takes custody of his son as "/>
    <s v="Sony Pictures Entertainment (SPE)"/>
    <d v="2006-12-15T00:00:00"/>
    <n v="163566459"/>
    <n v="143561166"/>
    <x v="450"/>
    <s v="Top"/>
    <x v="3"/>
    <x v="161"/>
    <s v="1 hr 57 min"/>
    <s v="1"/>
    <s v="57"/>
    <d v="1899-12-30T01:57:00"/>
    <x v="0"/>
    <s v="Parental Guidance Under 13"/>
    <s v="Drama"/>
    <s v="Romance"/>
    <m/>
    <m/>
    <m/>
    <m/>
  </r>
  <r>
    <s v="Rise of the Guardians (2012)"/>
    <s v="When the evil spirit Pitch launches an assault on Earth, the Immortal Guardians team up to protect the innocence of children all around the world."/>
    <s v="When the evil spirit Pitch launches an assault on "/>
    <s v="DreamWorks"/>
    <d v="2012-11-21T00:00:00"/>
    <n v="103412758"/>
    <n v="203528912"/>
    <x v="451"/>
    <s v="Bottom"/>
    <x v="3"/>
    <x v="167"/>
    <s v="1 hr 37 min"/>
    <s v="1"/>
    <s v="37"/>
    <d v="1899-12-30T01:37:00"/>
    <x v="2"/>
    <s v="Parental Guidance"/>
    <s v="Biography"/>
    <s v="Drama"/>
    <m/>
    <m/>
    <m/>
    <m/>
  </r>
  <r>
    <s v="Chicago (2002)"/>
    <s v="Two death-row murderesses develop a fierce rivalry while competing for publicity, celebrity, and a sleazy lawyer's attention."/>
    <s v="Two death-row murderesses develop a fierce rivalry"/>
    <s v="Miramax"/>
    <d v="2002-02-26T00:00:00"/>
    <n v="170687518"/>
    <n v="136089214"/>
    <x v="452"/>
    <s v="Top"/>
    <x v="3"/>
    <x v="168"/>
    <s v="1 hr 53 min"/>
    <s v="1"/>
    <s v="53"/>
    <d v="1899-12-30T01:53:00"/>
    <x v="0"/>
    <s v="Parental Guidance Under 13"/>
    <s v="Action"/>
    <s v="Adventure"/>
    <s v="Animation"/>
    <s v="Comedy"/>
    <s v="Drama"/>
    <s v="Family"/>
  </r>
  <r>
    <s v="Annabelle: Creation (2017)"/>
    <s v="Twelve years after the tragic death of their little girl, a doll-maker and his wife welcome a nun and several girls from a shuttered orphanage into their home, where they become the target of the doll-maker's possessed creation, Annabelle."/>
    <s v="Twelve years after the tragic death of their littl"/>
    <s v="Warner Bros."/>
    <d v="2017-08-03T00:00:00"/>
    <n v="102092201"/>
    <n v="204423683"/>
    <x v="453"/>
    <s v="Bottom"/>
    <x v="3"/>
    <x v="128"/>
    <s v="1 hr 49 min"/>
    <s v="1"/>
    <s v="49"/>
    <d v="1899-12-30T01:49:00"/>
    <x v="3"/>
    <s v="Restricted"/>
    <s v="Comedy"/>
    <s v="Crime"/>
    <s v="Musical"/>
    <m/>
    <m/>
    <m/>
  </r>
  <r>
    <s v="Wonder (2017)"/>
    <s v="Based on the New York Times bestseller, this movie tells the incredibly inspiring and heartwarming story of August Pullman, a boy with facial differences who enters the fifth grade, attending a mainstream elementary school for the first time."/>
    <s v="Based on the New York Times bestseller, this movie"/>
    <s v="Lionsgate"/>
    <s v="NA"/>
    <n v="132422809"/>
    <n v="173786480"/>
    <x v="454"/>
    <s v="Top"/>
    <x v="3"/>
    <x v="169"/>
    <s v="1 hr 53 min"/>
    <s v="1"/>
    <s v="53"/>
    <d v="1899-12-30T01:53:00"/>
    <x v="1"/>
    <s v="Unknown"/>
    <s v="Horror"/>
    <s v="Mystery"/>
    <s v="Thriller"/>
    <m/>
    <m/>
    <m/>
  </r>
  <r>
    <s v="Passengers (2016)"/>
    <s v="A malfunction in a sleeping pod on a spacecraft traveling to a distant colony planet wakes one passenger 90 years early."/>
    <s v="A malfunction in a sleeping pod on a spacecraft tr"/>
    <s v="Sony Pictures Entertainment (SPE)"/>
    <d v="2016-12-21T00:00:00"/>
    <n v="100014699"/>
    <n v="203129453"/>
    <x v="455"/>
    <s v="Bottom"/>
    <x v="3"/>
    <x v="170"/>
    <s v="1 hr 56 min"/>
    <s v="1"/>
    <s v="56"/>
    <d v="1899-12-30T01:56:00"/>
    <x v="0"/>
    <s v="Parental Guidance Under 13"/>
    <s v="Drama"/>
    <s v="Family"/>
    <m/>
    <m/>
    <m/>
    <m/>
  </r>
  <r>
    <s v="Liar Liar (1997)"/>
    <s v="A fast-track lawyer can't lie for 24 hours due to his son's birthday wish after he disappoints his son for the last time."/>
    <s v="A fast-track lawyer can't lie for 24 hours due to "/>
    <s v="Universal Pictures"/>
    <s v="NA"/>
    <n v="181410615"/>
    <n v="121300000"/>
    <x v="456"/>
    <s v="Top"/>
    <x v="3"/>
    <x v="81"/>
    <s v="1 hr 26 min"/>
    <s v="1"/>
    <s v="26"/>
    <d v="1899-12-30T01:26:00"/>
    <x v="1"/>
    <s v="Unknown"/>
    <s v="Drama"/>
    <s v="Romance"/>
    <s v="Sci-Fi"/>
    <s v="Thriller"/>
    <m/>
    <m/>
  </r>
  <r>
    <s v="G.I. Joe: The Rise of Cobra (2009)"/>
    <s v="An elite military unit comprised of special operatives known as G.I. Joe, operating out of The Pit, takes on an evil organization led by a notorious arms dealer."/>
    <s v="An elite military unit comprised of special operat"/>
    <s v="Paramount Pictures"/>
    <d v="2009-08-05T00:00:00"/>
    <n v="150201498"/>
    <n v="152267519"/>
    <x v="457"/>
    <s v="Top"/>
    <x v="3"/>
    <x v="19"/>
    <s v="1 hr 58 min"/>
    <s v="1"/>
    <s v="58"/>
    <d v="1899-12-30T01:58:00"/>
    <x v="0"/>
    <s v="Parental Guidance Under 13"/>
    <s v="Comedy"/>
    <s v="Fantasy"/>
    <m/>
    <m/>
    <m/>
    <m/>
  </r>
  <r>
    <s v="Wrath of the Titans (2012)"/>
    <s v="Perseus braves the treacherous underworld to rescue his father, Zeus, captured by his son, Ares, and brother Hades who unleash the ancient Titans upon the world."/>
    <s v="Perseus braves the treacherous underworld to rescu"/>
    <s v="Warner Bros."/>
    <d v="2012-03-28T00:00:00"/>
    <n v="83670083"/>
    <n v="218300000"/>
    <x v="458"/>
    <s v="Bottom"/>
    <x v="3"/>
    <x v="17"/>
    <s v="1 hr 39 min"/>
    <s v="1"/>
    <s v="39"/>
    <d v="1899-12-30T01:39:00"/>
    <x v="0"/>
    <s v="Parental Guidance Under 13"/>
    <s v="Action"/>
    <s v="Adventure"/>
    <s v="Sci-Fi"/>
    <s v="Thriller"/>
    <m/>
    <m/>
  </r>
  <r>
    <s v="Fantastic 4: Rise of the Silver Surfer (2007)"/>
    <s v="The Fantastic Four learn that they aren't the only super-powered beings in the universe when they square off against the powerful Silver Surfer and the planet-eating Galactus."/>
    <s v="The Fantastic Four learn that they aren't the only"/>
    <s v="Twentieth Century Fox"/>
    <d v="2007-06-13T00:00:00"/>
    <n v="131921738"/>
    <n v="169991393"/>
    <x v="459"/>
    <s v="Bottom"/>
    <x v="3"/>
    <x v="0"/>
    <s v="1 hr 32 min"/>
    <s v="1"/>
    <s v="32"/>
    <d v="1899-12-30T01:32:00"/>
    <x v="2"/>
    <s v="Parental Guidance"/>
    <s v="Action"/>
    <s v="Adventure"/>
    <s v="Fantasy"/>
    <m/>
    <m/>
    <m/>
  </r>
  <r>
    <s v="Hook (1991)"/>
    <s v="When Captain James Hook kidnaps his children, an adult Peter Pan must return to Neverland and reclaim his youthful spirit in order to challenge his old enemy."/>
    <s v="When Captain James Hook kidnaps his children, an a"/>
    <s v="TriStar Pictures"/>
    <d v="1991-12-11T00:00:00"/>
    <n v="119654823"/>
    <n v="181200000"/>
    <x v="460"/>
    <s v="Bottom"/>
    <x v="3"/>
    <x v="59"/>
    <s v="2 hr 22 min"/>
    <s v="2"/>
    <s v="22"/>
    <d v="1899-12-30T02:22:00"/>
    <x v="1"/>
    <s v="Unknown"/>
    <s v="Action"/>
    <s v="Adventure"/>
    <s v="Fantasy"/>
    <s v="Sci-Fi"/>
    <m/>
    <m/>
  </r>
  <r>
    <s v="Rocky IV (1985)"/>
    <s v="Rocky Balboa proudly holds the world heavyweight boxing championship, but a new challenger has stepped forward: Drago, a six-foot-four, 261-pound fighter who has the backing of the Soviet Union."/>
    <s v="Rocky Balboa proudly holds the world heavyweight b"/>
    <s v="United Artists"/>
    <s v="NA"/>
    <n v="127873716"/>
    <n v="172600000"/>
    <x v="461"/>
    <s v="Bottom"/>
    <x v="3"/>
    <x v="171"/>
    <s v="1 hr 31 min"/>
    <s v="1"/>
    <s v="31"/>
    <d v="1899-12-30T01:31:00"/>
    <x v="1"/>
    <s v="Unknown"/>
    <s v="Adventure"/>
    <s v="Comedy"/>
    <s v="Family"/>
    <s v="Fantasy"/>
    <m/>
    <m/>
  </r>
  <r>
    <s v="Superman (1978)"/>
    <s v="An alien orphan is sent from his dying planet to Earth, where he grows up to become his adoptive home's first and greatest superhero."/>
    <s v="An alien orphan is sent from his dying planet to E"/>
    <s v="Warner Bros."/>
    <d v="1978-12-15T00:00:00"/>
    <n v="134451603"/>
    <n v="166000000"/>
    <x v="462"/>
    <s v="Top"/>
    <x v="3"/>
    <x v="3"/>
    <s v="2 hr 23 min"/>
    <s v="2"/>
    <s v="23"/>
    <d v="1899-12-30T02:23:00"/>
    <x v="2"/>
    <s v="Parental Guidance"/>
    <s v="Drama"/>
    <s v="Sport"/>
    <m/>
    <m/>
    <m/>
    <m/>
  </r>
  <r>
    <s v="Van Helsing (2004)"/>
    <s v="The famed monster hunter is sent to Transylvania to stop Count Dracula, who is using Dr. Frankenstein's research and a werewolf for nefarious purposes."/>
    <s v="The famed monster hunter is sent to Transylvania t"/>
    <s v="Universal Pictures"/>
    <d v="2004-05-05T00:00:00"/>
    <n v="120177084"/>
    <n v="179980554"/>
    <x v="463"/>
    <s v="Bottom"/>
    <x v="3"/>
    <x v="97"/>
    <s v="2 hr 11 min"/>
    <s v="2"/>
    <s v="11"/>
    <d v="1899-12-30T02:11:00"/>
    <x v="0"/>
    <s v="Parental Guidance Under 13"/>
    <s v="Action"/>
    <s v="Adventure"/>
    <s v="Sci-Fi"/>
    <m/>
    <m/>
    <m/>
  </r>
  <r>
    <s v="Stuart Little (1999)"/>
    <s v="The Little family adopt a charming young mouse named Stuart, but the family cat wants rid of him."/>
    <s v="The Little family adopt a charming young mouse nam"/>
    <s v="Sony Pictures Entertainment (SPE)"/>
    <d v="1999-12-17T00:00:00"/>
    <n v="140035367"/>
    <n v="160100000"/>
    <x v="464"/>
    <s v="Top"/>
    <x v="3"/>
    <x v="59"/>
    <s v="1 hr 24 min"/>
    <s v="1"/>
    <s v="24"/>
    <d v="1899-12-30T01:24:00"/>
    <x v="2"/>
    <s v="Parental Guidance"/>
    <s v="Action"/>
    <s v="Adventure"/>
    <s v="Fantasy"/>
    <s v="Thriller"/>
    <m/>
    <m/>
  </r>
  <r>
    <s v="My Best Friend's Wedding (1997)"/>
    <s v="When a woman's long-time friend reveals he's engaged, she realizes she loves him herself and sets out to get him, with only days before the wedding."/>
    <s v="When a woman's long-time friend reveals he's engag"/>
    <s v="Sony Pictures Entertainment (SPE)"/>
    <d v="1997-06-20T00:00:00"/>
    <n v="127120029"/>
    <n v="172168576"/>
    <x v="465"/>
    <s v="Bottom"/>
    <x v="3"/>
    <x v="110"/>
    <s v="1 hr 45 min"/>
    <s v="1"/>
    <s v="45"/>
    <d v="1899-12-30T01:45:00"/>
    <x v="0"/>
    <s v="Parental Guidance Under 13"/>
    <s v="Adventure"/>
    <s v="Comedy"/>
    <s v="Family"/>
    <s v="Fantasy"/>
    <m/>
    <m/>
  </r>
  <r>
    <s v="Real Steel (2011)"/>
    <s v="In the near future, robot boxing is a top sport. A struggling ex-boxer feels he's found a champion in a discarded robot."/>
    <s v="In the near future, robot boxing is a top sport. A"/>
    <s v="Walt Disney Studios Motion Pictures"/>
    <s v="NA"/>
    <n v="85468508"/>
    <n v="213800000"/>
    <x v="466"/>
    <s v="Bottom"/>
    <x v="3"/>
    <x v="172"/>
    <s v="2 hr 7 min"/>
    <s v="2"/>
    <s v=" 7"/>
    <d v="1899-12-30T02:07:00"/>
    <x v="1"/>
    <s v="Unknown"/>
    <s v="Comedy"/>
    <s v="Drama"/>
    <s v="Romance"/>
    <m/>
    <m/>
    <m/>
  </r>
  <r>
    <s v="Horton Hears a Who! (2008)"/>
    <s v="Horton the Elephant struggles to protect a microscopic community from his neighbors who refuse to believe it exists."/>
    <s v="Horton the Elephant struggles to protect a microsc"/>
    <s v="Twentieth Century Fox"/>
    <d v="2008-03-12T00:00:00"/>
    <n v="154529439"/>
    <n v="144043360"/>
    <x v="467"/>
    <s v="Top"/>
    <x v="3"/>
    <x v="173"/>
    <s v="1 hr 26 min"/>
    <s v="1"/>
    <s v="26"/>
    <d v="1899-12-30T01:26:00"/>
    <x v="1"/>
    <s v="Unknown"/>
    <s v="Action"/>
    <s v="Drama"/>
    <s v="Sci-Fi"/>
    <s v="Sport"/>
    <m/>
    <m/>
  </r>
  <r>
    <s v="Ocean's Eight (2018)"/>
    <s v="Debbie Ocean gathers an all-female crew to attempt an impossible heist at New York City's yearly Met Gala."/>
    <s v="Debbie Ocean gathers an all-female crew to attempt"/>
    <s v="Warner Bros."/>
    <d v="2018-06-07T00:00:00"/>
    <n v="140218711"/>
    <n v="157500000"/>
    <x v="468"/>
    <s v="Top"/>
    <x v="3"/>
    <x v="78"/>
    <s v="1 hr 50 min"/>
    <s v="1"/>
    <s v="50"/>
    <d v="1899-12-30T01:50:00"/>
    <x v="0"/>
    <s v="Parental Guidance Under 13"/>
    <s v="Adventure"/>
    <s v="Animation"/>
    <s v="Comedy"/>
    <s v="Drama"/>
    <s v="Family"/>
    <s v="Fantasy"/>
  </r>
  <r>
    <s v="A Quiet Place Part II (2020)"/>
    <s v="Following the events at home, the Abbott family now face the terrors of the outside world. Forced to venture into the unknown, they realize the creatures that hunt by sound are not the only threats lurking beyond the sand path."/>
    <s v="Following the events at home, the Abbott family no"/>
    <s v="Paramount Pictures"/>
    <s v="NA"/>
    <n v="160072261"/>
    <n v="137300000"/>
    <x v="469"/>
    <s v="Top"/>
    <x v="3"/>
    <x v="174"/>
    <s v="1 hr 37 min"/>
    <s v="1"/>
    <s v="37"/>
    <d v="1899-12-30T01:37:00"/>
    <x v="1"/>
    <s v="Unknown"/>
    <s v="Action"/>
    <s v="Comedy"/>
    <s v="Crime"/>
    <s v="Thriller"/>
    <m/>
    <m/>
  </r>
  <r>
    <s v="The Divergent Series: Insurgent (2015)"/>
    <s v="Beatrice Prior must confront her inner demons and continue her fight against a powerful alliance which threatens to tear her society apart with the help from others on her side."/>
    <s v="Beatrice Prior must confront her inner demons and "/>
    <s v="Lionsgate"/>
    <d v="2015-03-18T00:00:00"/>
    <n v="130179072"/>
    <n v="166823455"/>
    <x v="470"/>
    <s v="Bottom"/>
    <x v="3"/>
    <x v="19"/>
    <s v="1 hr 59 min"/>
    <s v="1"/>
    <s v="59"/>
    <d v="1899-12-30T01:59:00"/>
    <x v="0"/>
    <s v="Parental Guidance Under 13"/>
    <s v="Drama"/>
    <s v="Horror"/>
    <s v="Sci-Fi"/>
    <s v="Thriller"/>
    <m/>
    <m/>
  </r>
  <r>
    <s v="Austin Powers in Goldmember (2002)"/>
    <s v="Upon learning that his father has been kidnapped, Austin Powers must travel to 1975 and defeat the aptly named villain Goldmember, who is working with Dr. Evil."/>
    <s v="Upon learning that his father has been kidnapped, "/>
    <s v="New Line Cinema"/>
    <d v="2002-07-26T00:00:00"/>
    <n v="213307889"/>
    <n v="83630912"/>
    <x v="471"/>
    <s v="Top"/>
    <x v="3"/>
    <x v="163"/>
    <s v="1 hr 34 min"/>
    <s v="1"/>
    <s v="34"/>
    <d v="1899-12-30T01:34:00"/>
    <x v="0"/>
    <s v="Parental Guidance Under 13"/>
    <s v="Action"/>
    <s v="Adventure"/>
    <s v="Sci-Fi"/>
    <s v="Thriller"/>
    <m/>
    <m/>
  </r>
  <r>
    <s v="Ghostbusters (1984)"/>
    <s v="Three parapsychologists forced out of their university funding set up shop as a unique ghost removal service in New York City, attracting frightened yet skeptical customers."/>
    <s v="Three parapsychologists forced out of their univer"/>
    <s v="Columbia Pictures"/>
    <d v="1984-06-08T00:00:00"/>
    <n v="243578797"/>
    <n v="53000000"/>
    <x v="472"/>
    <s v="Top"/>
    <x v="3"/>
    <x v="175"/>
    <s v="1 hr 45 min"/>
    <s v="1"/>
    <s v="45"/>
    <d v="1899-12-30T01:45:00"/>
    <x v="1"/>
    <s v="Unknown"/>
    <s v="Action"/>
    <s v="Adventure"/>
    <s v="Comedy"/>
    <s v="Crime"/>
    <m/>
    <m/>
  </r>
  <r>
    <s v="Miss Peregrine's Home for Peculiar Children (2016)"/>
    <s v="When Jacob (Asa Butterfield) discovers clues to a mystery that stretches across time, he finds Miss Peregrine's Home for Peculiar Children. But the danger deepens after he gets to know the residents and learns about their special powers."/>
    <s v="When Jacob (Asa Butterfield) discovers clues to a "/>
    <s v="Twentieth Century Fox"/>
    <d v="2016-09-28T00:00:00"/>
    <n v="87242834"/>
    <n v="209239612"/>
    <x v="473"/>
    <s v="Bottom"/>
    <x v="3"/>
    <x v="176"/>
    <s v="2 hr 7 min"/>
    <s v="2"/>
    <s v=" 7"/>
    <d v="1899-12-30T02:07:00"/>
    <x v="0"/>
    <s v="Parental Guidance Under 13"/>
    <s v="Action"/>
    <s v="Comedy"/>
    <s v="Fantasy"/>
    <s v="Sci-Fi"/>
    <m/>
    <m/>
  </r>
  <r>
    <s v="X-Men (2000)"/>
    <s v="In a world where mutants (evolved super-powered humans) exist and are discriminated against, two groups form for an inevitable clash: the supremacist Brotherhood, and the pacifist X-Men."/>
    <s v="In a world where mutants (evolved super-powered hu"/>
    <s v="Twentieth Century Fox"/>
    <d v="2000-07-13T00:00:00"/>
    <n v="157299718"/>
    <n v="139039810"/>
    <x v="474"/>
    <s v="Top"/>
    <x v="3"/>
    <x v="3"/>
    <s v="1 hr 44 min"/>
    <s v="1"/>
    <s v="44"/>
    <d v="1899-12-30T01:44:00"/>
    <x v="0"/>
    <s v="Parental Guidance Under 13"/>
    <s v="Adventure"/>
    <s v="Drama"/>
    <s v="Family"/>
    <s v="Fantasy"/>
    <s v="Thriller"/>
    <m/>
  </r>
  <r>
    <s v="Ferdinand (2017)"/>
    <s v="After Ferdinand, a bull with a big heart, is mistaken for a dangerous beast, he is captured and torn from his home. Determined to return to his family, he rallies a misfit team on the ultimate adventure."/>
    <s v="After Ferdinand, a bull with a big heart, is mista"/>
    <s v="Twentieth Century Fox"/>
    <d v="2017-12-13T00:00:00"/>
    <n v="84410380"/>
    <n v="211658819"/>
    <x v="475"/>
    <s v="Bottom"/>
    <x v="3"/>
    <x v="43"/>
    <s v="1 hr 48 min"/>
    <s v="1"/>
    <s v="48"/>
    <d v="1899-12-30T01:48:00"/>
    <x v="2"/>
    <s v="Parental Guidance"/>
    <s v="Action"/>
    <s v="Adventure"/>
    <s v="Sci-Fi"/>
    <m/>
    <m/>
    <m/>
  </r>
  <r>
    <s v="Shutter Island (2010)"/>
    <s v="In 1954, a U.S. Marshal investigates the disappearance of a murderer who escaped from a hospital for the criminally insane."/>
    <s v="In 1954, a U.S. Marshal investigates the disappear"/>
    <s v="Paramount Pictures"/>
    <d v="2010-02-18T00:00:00"/>
    <n v="128012934"/>
    <n v="166792763"/>
    <x v="476"/>
    <s v="Bottom"/>
    <x v="3"/>
    <x v="40"/>
    <s v="2 hr 18 min"/>
    <s v="2"/>
    <s v="18"/>
    <d v="1899-12-30T02:18:00"/>
    <x v="3"/>
    <s v="Restricted"/>
    <s v="Adventure"/>
    <s v="Animation"/>
    <s v="Comedy"/>
    <s v="Drama"/>
    <s v="Family"/>
    <m/>
  </r>
  <r>
    <s v="Doctor Dolittle (1998)"/>
    <s v="A doctor discovers that he can communicate with animals."/>
    <s v="A doctor discovers that he can communicate with an"/>
    <s v="Twentieth Century Fox"/>
    <s v="NA"/>
    <n v="144156605"/>
    <n v="150300000"/>
    <x v="477"/>
    <s v="Top"/>
    <x v="3"/>
    <x v="146"/>
    <s v="1 hr 25 min"/>
    <s v="1"/>
    <s v="25"/>
    <d v="1899-12-30T01:25:00"/>
    <x v="1"/>
    <s v="Unknown"/>
    <s v="Mystery"/>
    <s v="Thriller"/>
    <m/>
    <m/>
    <m/>
    <m/>
  </r>
  <r>
    <s v="Bee Movie (2007)"/>
    <s v="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
    <s v="Barry B. Benson, a bee just graduated from college"/>
    <s v="DreamWorks"/>
    <d v="2007-11-01T00:00:00"/>
    <n v="126631277"/>
    <n v="166883059"/>
    <x v="478"/>
    <s v="Bottom"/>
    <x v="3"/>
    <x v="43"/>
    <s v="1 hr 31 min"/>
    <s v="1"/>
    <s v="31"/>
    <d v="1899-12-30T01:31:00"/>
    <x v="2"/>
    <s v="Parental Guidance"/>
    <s v="Comedy"/>
    <s v="Family"/>
    <s v="Fantasy"/>
    <m/>
    <m/>
    <m/>
  </r>
  <r>
    <s v="Salt (2010)"/>
    <s v="A CIA agent goes on the run after a defector accuses her of being a Russian spy."/>
    <s v="A CIA agent goes on the run after a defector accus"/>
    <s v="Sony Pictures Entertainment (SPE)"/>
    <d v="2010-07-21T00:00:00"/>
    <n v="118311368"/>
    <n v="175191986"/>
    <x v="479"/>
    <s v="Bottom"/>
    <x v="3"/>
    <x v="5"/>
    <s v="1 hr 40 min"/>
    <s v="1"/>
    <s v="40"/>
    <d v="1899-12-30T01:40:00"/>
    <x v="0"/>
    <s v="Parental Guidance Under 13"/>
    <s v="Adventure"/>
    <s v="Animation"/>
    <s v="Comedy"/>
    <s v="Drama"/>
    <s v="Family"/>
    <m/>
  </r>
  <r>
    <s v="G-Force (2009)"/>
    <s v="A specially trained squad of guinea pigs is dispatched to stop a diabolical billionaire from taking over the world."/>
    <s v="A specially trained squad of guinea pigs is dispat"/>
    <s v="Walt Disney Studios Motion Pictures"/>
    <d v="2009-07-23T00:00:00"/>
    <n v="119436770"/>
    <n v="173381128"/>
    <x v="480"/>
    <s v="Bottom"/>
    <x v="3"/>
    <x v="87"/>
    <s v="1 hr 28 min"/>
    <s v="1"/>
    <s v="28"/>
    <d v="1899-12-30T01:28:00"/>
    <x v="2"/>
    <s v="Parental Guidance"/>
    <s v="Action"/>
    <s v="Thriller"/>
    <m/>
    <m/>
    <m/>
    <m/>
  </r>
  <r>
    <s v="The Departed (2006)"/>
    <s v="An undercover cop and a mole in the police attempt to identify each other while infiltrating an Irish gang in South Boston."/>
    <s v="An undercover cop and a mole in the police attempt"/>
    <s v="Warner Bros."/>
    <d v="2006-10-05T00:00:00"/>
    <n v="132384315"/>
    <n v="159081058"/>
    <x v="481"/>
    <s v="Top"/>
    <x v="3"/>
    <x v="15"/>
    <s v="2 hr 31 min"/>
    <s v="2"/>
    <s v="31"/>
    <d v="1899-12-30T02:31:00"/>
    <x v="3"/>
    <s v="Restricted"/>
    <s v="Action"/>
    <s v="Adventure"/>
    <s v="Animation"/>
    <s v="Comedy"/>
    <s v="Family"/>
    <s v="Fantasy"/>
  </r>
  <r>
    <s v="What Lies Beneath (2000)"/>
    <s v="The wife of a university research scientist believes that her lakeside Vermont home is haunted by a ghost - or that she is losing her mind."/>
    <s v="The wife of a university research scientist believ"/>
    <s v="DreamWorks Distribution"/>
    <d v="2000-07-21T00:00:00"/>
    <n v="155464351"/>
    <n v="135956000"/>
    <x v="482"/>
    <s v="Top"/>
    <x v="3"/>
    <x v="177"/>
    <s v="2 hr 10 min"/>
    <s v="2"/>
    <s v="10"/>
    <d v="1899-12-30T02:10:00"/>
    <x v="0"/>
    <s v="Parental Guidance Under 13"/>
    <s v="Crime"/>
    <s v="Drama"/>
    <s v="Thriller"/>
    <m/>
    <m/>
    <m/>
  </r>
  <r>
    <s v="The Bourne Supremacy (2004)"/>
    <s v="When Jason Bourne is framed for a CIA operation gone awry, he is forced to resume his former life as a trained assassin to survive."/>
    <s v="When Jason Bourne is framed for a CIA operation go"/>
    <s v="Universal Pictures"/>
    <d v="2004-07-23T00:00:00"/>
    <n v="176241941"/>
    <n v="114593328"/>
    <x v="483"/>
    <s v="Top"/>
    <x v="3"/>
    <x v="79"/>
    <s v="1 hr 48 min"/>
    <s v="1"/>
    <s v="48"/>
    <d v="1899-12-30T01:48:00"/>
    <x v="0"/>
    <s v="Parental Guidance Under 13"/>
    <s v="Drama"/>
    <s v="Horror"/>
    <s v="Mystery"/>
    <s v="Thriller"/>
    <m/>
    <m/>
  </r>
  <r>
    <s v="Sex and the City 2 (2010)"/>
    <s v="While wrestling with the pressures of life, love, and work in Manhattan, Carrie, Miranda, and Charlotte join Samantha for a trip to Abu Dhabi (United Arab Emirates), where Samantha's ex is filming a new movie."/>
    <s v="While wrestling with the pressures of life, love, "/>
    <s v="Warner Bros."/>
    <d v="2010-05-27T00:00:00"/>
    <n v="95347692"/>
    <n v="195397363"/>
    <x v="484"/>
    <s v="Bottom"/>
    <x v="3"/>
    <x v="110"/>
    <s v="2 hr 26 min"/>
    <s v="2"/>
    <s v="26"/>
    <d v="1899-12-30T02:26:00"/>
    <x v="3"/>
    <s v="Restricted"/>
    <s v="Action"/>
    <s v="Mystery"/>
    <s v="Thriller"/>
    <m/>
    <m/>
    <m/>
  </r>
  <r>
    <s v="Shakespeare in Love (1998)"/>
    <s v="The world's greatest ever playwright, William Shakespeare, is young, out of ideas and short of cash, but meets his ideal woman and is inspired to write one of his most famous plays."/>
    <s v="The world's greatest ever playwright, William Shak"/>
    <s v="Miramax"/>
    <d v="1998-12-11T00:00:00"/>
    <n v="100317794"/>
    <n v="189000000"/>
    <x v="485"/>
    <s v="Bottom"/>
    <x v="3"/>
    <x v="178"/>
    <s v="2 hr 3 min"/>
    <s v="2"/>
    <s v=" 3"/>
    <d v="1899-12-30T02:03:00"/>
    <x v="3"/>
    <s v="Restricted"/>
    <s v="Comedy"/>
    <s v="Drama"/>
    <s v="Romance"/>
    <m/>
    <m/>
    <m/>
  </r>
  <r>
    <s v="Divergent (2014)"/>
    <s v="In a world divided by factions based on virtues, Tris learns she's Divergent and won't fit in. When she discovers a plot to destroy Divergents, Tris and the mysterious Four must find out what makes Divergents dangerous before it's too late."/>
    <s v="In a world divided by factions based on virtues, T"/>
    <s v="Lionsgate"/>
    <d v="2014-03-20T00:00:00"/>
    <n v="150947895"/>
    <n v="137937923"/>
    <x v="486"/>
    <s v="Top"/>
    <x v="3"/>
    <x v="179"/>
    <s v="2 hr 19 min"/>
    <s v="2"/>
    <s v="19"/>
    <d v="1899-12-30T02:19:00"/>
    <x v="0"/>
    <s v="Parental Guidance Under 13"/>
    <s v="Comedy"/>
    <s v="Drama"/>
    <s v="History"/>
    <s v="Romance"/>
    <m/>
    <m/>
  </r>
  <r>
    <s v="Wedding Crashers (2005)"/>
    <s v="John Beckwith and Jeremy Grey, a pair of committed womanizers who sneak into weddings to take advantage of the romantic tinge in the air, find themselves at odds with one another when John meets and falls for Claire Cleary."/>
    <s v="John Beckwith and Jeremy Grey, a pair of committed"/>
    <s v="New Line Cinema"/>
    <d v="2005-07-14T00:00:00"/>
    <n v="209255921"/>
    <n v="79211724"/>
    <x v="487"/>
    <s v="Top"/>
    <x v="3"/>
    <x v="73"/>
    <s v="1 hr 59 min"/>
    <s v="1"/>
    <s v="59"/>
    <d v="1899-12-30T01:59:00"/>
    <x v="3"/>
    <s v="Restricted"/>
    <s v="Action"/>
    <s v="Adventure"/>
    <s v="Mystery"/>
    <s v="Sci-Fi"/>
    <m/>
    <m/>
  </r>
  <r>
    <s v="Bridesmaids (2011)"/>
    <s v="Competition between the maid of honor and a bridesmaid, over who is the bride's best friend, threatens to upend the life of an out-of-work pastry chef."/>
    <s v="Competition between the maid of honor and a brides"/>
    <s v="Universal Pictures"/>
    <d v="2011-05-12T00:00:00"/>
    <n v="169106725"/>
    <n v="119276798"/>
    <x v="488"/>
    <s v="Top"/>
    <x v="3"/>
    <x v="73"/>
    <s v="2 hr 5 min"/>
    <s v="2"/>
    <s v=" 5"/>
    <d v="1899-12-30T02:05:00"/>
    <x v="3"/>
    <s v="Restricted"/>
    <s v="Comedy"/>
    <s v="Romance"/>
    <m/>
    <m/>
    <m/>
    <m/>
  </r>
  <r>
    <s v="Casper (1995)"/>
    <s v="An afterlife therapist and his daughter meet a friendly young ghost when they move into a crumbling mansion in order to rid the premises of wicked spirits."/>
    <s v="An afterlife therapist and his daughter meet a fri"/>
    <s v="Universal Pictures"/>
    <s v="NA"/>
    <n v="100328194"/>
    <n v="187600000"/>
    <x v="489"/>
    <s v="Bottom"/>
    <x v="3"/>
    <x v="146"/>
    <s v="1 hr 40 min"/>
    <s v="1"/>
    <s v="40"/>
    <d v="1899-12-30T01:40:00"/>
    <x v="1"/>
    <s v="Unknown"/>
    <s v="Comedy"/>
    <s v="Romance"/>
    <m/>
    <m/>
    <m/>
    <m/>
  </r>
  <r>
    <s v="American Pie 2 (2001)"/>
    <s v="Jim and his friends are now in college, and they decide to meet up at the beach house for some fun."/>
    <s v="Jim and his friends are now in college, and they d"/>
    <s v="Universal Pictures"/>
    <d v="2001-08-10T00:00:00"/>
    <n v="145103595"/>
    <n v="142450000"/>
    <x v="490"/>
    <s v="Top"/>
    <x v="3"/>
    <x v="58"/>
    <s v="1 hr 48 min"/>
    <s v="1"/>
    <s v="48"/>
    <d v="1899-12-30T01:48:00"/>
    <x v="3"/>
    <s v="Restricted"/>
    <s v="Comedy"/>
    <s v="Family"/>
    <s v="Fantasy"/>
    <m/>
    <m/>
    <m/>
  </r>
  <r>
    <s v="Pitch Perfect 2 (2015)"/>
    <s v="After a humiliating command performance at The Kennedy Center, the Barden Bellas enter an international competition that no American group has ever won in order to regain their status and right to perform."/>
    <s v="After a humiliating command performance at The Ken"/>
    <s v="Universal Pictures"/>
    <d v="2015-05-07T00:00:00"/>
    <n v="184296230"/>
    <n v="102847849"/>
    <x v="491"/>
    <s v="Top"/>
    <x v="3"/>
    <x v="180"/>
    <s v="1 hr 55 min"/>
    <s v="1"/>
    <s v="55"/>
    <d v="1899-12-30T01:55:00"/>
    <x v="0"/>
    <s v="Parental Guidance Under 13"/>
    <s v="Comedy"/>
    <m/>
    <m/>
    <m/>
    <m/>
    <m/>
  </r>
  <r>
    <s v="The Green Mile (1999)"/>
    <s v="The lives of guards on Death Row are affected by one of their charges: a black man accused of child murder and rape, yet who has a mysterious gift."/>
    <s v="The lives of guards on Death Row are affected by o"/>
    <s v="Warner Bros."/>
    <d v="1999-12-10T00:00:00"/>
    <n v="136801374"/>
    <n v="150000000"/>
    <x v="492"/>
    <s v="Top"/>
    <x v="3"/>
    <x v="181"/>
    <s v="3 hr 9 min"/>
    <s v="3"/>
    <s v=" 9"/>
    <d v="1899-12-30T03:09:00"/>
    <x v="3"/>
    <s v="Restricted"/>
    <s v="Comedy"/>
    <s v="Music"/>
    <m/>
    <m/>
    <m/>
    <m/>
  </r>
  <r>
    <s v="Oblivion (2013)"/>
    <s v="A veteran assigned to extract Earth's remaining resources begins to question what he knows about his mission and himself."/>
    <s v="A veteran assigned to extract Earth's remaining re"/>
    <s v="Universal Pictures"/>
    <d v="2013-04-10T00:00:00"/>
    <n v="89107235"/>
    <n v="197061337"/>
    <x v="493"/>
    <s v="Bottom"/>
    <x v="3"/>
    <x v="3"/>
    <s v="2 hr 4 min"/>
    <s v="2"/>
    <s v=" 4"/>
    <d v="1899-12-30T02:04:00"/>
    <x v="0"/>
    <s v="Parental Guidance Under 13"/>
    <s v="Crime"/>
    <s v="Drama"/>
    <s v="Fantasy"/>
    <s v="Mystery"/>
    <m/>
    <m/>
  </r>
  <r>
    <s v="Elysium (2013)"/>
    <s v="In the year 2154, the very wealthy live on a man-made space station while the rest of the population resides on a ruined Earth. A man takes on a mission that could bring equality to the polarized worlds."/>
    <s v="In the year 2154, the very wealthy live on a man-m"/>
    <s v="TriStar Pictures"/>
    <d v="2013-08-08T00:00:00"/>
    <n v="93050117"/>
    <n v="193090583"/>
    <x v="494"/>
    <s v="Bottom"/>
    <x v="3"/>
    <x v="182"/>
    <s v="1 hr 49 min"/>
    <s v="1"/>
    <s v="49"/>
    <d v="1899-12-30T01:49:00"/>
    <x v="3"/>
    <s v="Restricted"/>
    <s v="Action"/>
    <s v="Adventure"/>
    <s v="Sci-Fi"/>
    <m/>
    <m/>
    <m/>
  </r>
  <r>
    <s v="Lethal Weapon 4 (1998)"/>
    <s v="With personal crises and age weighing in on them, LAPD officers Riggs and Murtaugh must contend with deadly Chinese triads that are trying to free their former leaders out of prison and onto American soil."/>
    <s v="With personal crises and age weighing in on them, "/>
    <s v="Warner Bros."/>
    <d v="1998-07-10T00:00:00"/>
    <n v="130444603"/>
    <n v="155000000"/>
    <x v="495"/>
    <s v="Bottom"/>
    <x v="3"/>
    <x v="10"/>
    <s v="2 hr 7 min"/>
    <s v="2"/>
    <s v=" 7"/>
    <d v="1899-12-30T02:07:00"/>
    <x v="3"/>
    <s v="Restricted"/>
    <s v="Action"/>
    <s v="Drama"/>
    <s v="Sci-Fi"/>
    <m/>
    <m/>
    <m/>
  </r>
  <r>
    <s v="Turbo (2013)"/>
    <s v="A freak accident might just help an everyday garden snail achieve his biggest dream: winning the Indy 500."/>
    <s v="A freak accident might just help an everyday garde"/>
    <s v="Twentieth Century Fox"/>
    <d v="2013-07-10T00:00:00"/>
    <n v="83028128"/>
    <n v="199542554"/>
    <x v="496"/>
    <s v="Bottom"/>
    <x v="3"/>
    <x v="61"/>
    <s v="1 hr 36 min"/>
    <s v="1"/>
    <s v="36"/>
    <d v="1899-12-30T01:36:00"/>
    <x v="2"/>
    <s v="Parental Guidance"/>
    <s v="Action"/>
    <s v="Crime"/>
    <s v="Thriller"/>
    <m/>
    <m/>
    <m/>
  </r>
  <r>
    <s v="Split (2016)"/>
    <s v="Three girls are kidnapped by a man with a diagnosed 23 distinct personalities. They must try to escape before the apparent emergence of a frightful new 24th."/>
    <s v="Three girls are kidnapped by a man with a diagnose"/>
    <s v="Universal Pictures"/>
    <d v="2017-01-18T00:00:00"/>
    <n v="138291365"/>
    <n v="140163052"/>
    <x v="497"/>
    <s v="Top"/>
    <x v="3"/>
    <x v="183"/>
    <s v="1 hr 57 min"/>
    <s v="1"/>
    <s v="57"/>
    <d v="1899-12-30T01:57:00"/>
    <x v="0"/>
    <s v="Parental Guidance Under 13"/>
    <s v="Adventure"/>
    <s v="Animation"/>
    <s v="Comedy"/>
    <s v="Family"/>
    <s v="Sport"/>
    <m/>
  </r>
  <r>
    <s v="Scary Movie (2000)"/>
    <s v="A year after disposing of the body of a man they accidentally killed, a group of dumb teenagers are stalked by a bumbling serial killer."/>
    <s v="A year after disposing of the body of a man they a"/>
    <s v="Miramax"/>
    <d v="2000-07-07T00:00:00"/>
    <n v="157019771"/>
    <n v="121000000"/>
    <x v="498"/>
    <s v="Top"/>
    <x v="3"/>
    <x v="58"/>
    <s v="1 hr 28 min"/>
    <s v="1"/>
    <s v="28"/>
    <d v="1899-12-30T01:28:00"/>
    <x v="3"/>
    <s v="Restricted"/>
    <s v="Horror"/>
    <s v="Thriller"/>
    <m/>
    <m/>
    <m/>
    <m/>
  </r>
  <r>
    <s v="xXx (2002)"/>
    <s v="An extreme sports athlete, Xander Cage, is recruited by the government on a special mission."/>
    <s v="An extreme sports athlete, Xander Cage, is recruit"/>
    <s v="Revolution Studios"/>
    <d v="2002-08-09T00:00:00"/>
    <n v="142109382"/>
    <n v="135339000"/>
    <x v="499"/>
    <s v="Top"/>
    <x v="3"/>
    <x v="13"/>
    <s v="2 hr 4 min"/>
    <s v="2"/>
    <s v=" 4"/>
    <d v="1899-12-30T02:04:00"/>
    <x v="0"/>
    <s v="Parental Guidance Under 13"/>
    <s v="Comedy"/>
    <m/>
    <m/>
    <m/>
    <m/>
    <m/>
  </r>
  <r>
    <s v="The Bourne Legacy (2012)"/>
    <s v="An expansion of the universe from Robert Ludlum's novels, centered on a new hero whose stakes have been triggered by the events of the previous three films."/>
    <s v="An expansion of the universe from Robert Ludlum's "/>
    <s v="Universal Pictures"/>
    <d v="2012-08-08T00:00:00"/>
    <n v="113203870"/>
    <n v="162940880"/>
    <x v="500"/>
    <s v="Bottom"/>
    <x v="3"/>
    <x v="13"/>
    <s v="2 hr 15 min"/>
    <s v="2"/>
    <s v="15"/>
    <d v="1899-12-30T02:15:00"/>
    <x v="0"/>
    <s v="Parental Guidance Under 13"/>
    <s v="Action"/>
    <s v="Adventure"/>
    <s v="Thriller"/>
    <m/>
    <m/>
    <m/>
  </r>
  <r>
    <s v="Mr. Peabody &amp; Sherman (2014)"/>
    <s v="The time-travelling adventures of an advanced canine and his adopted son, as they endeavor to fix a time rift they created."/>
    <s v="The time-travelling adventures of an advanced cani"/>
    <s v="Twentieth Century Fox"/>
    <d v="2014-02-07T00:00:00"/>
    <n v="111506430"/>
    <n v="164191609"/>
    <x v="501"/>
    <s v="Bottom"/>
    <x v="3"/>
    <x v="184"/>
    <s v="1 hr 32 min"/>
    <s v="1"/>
    <s v="32"/>
    <d v="1899-12-30T01:32:00"/>
    <x v="2"/>
    <s v="Parental Guidance"/>
    <s v="Action"/>
    <s v="Adventure"/>
    <s v="Thriller"/>
    <m/>
    <m/>
    <m/>
  </r>
  <r>
    <s v="Scooby-Doo (2002)"/>
    <s v="After an acrimonious break up, the Mystery Inc. gang are individually brought to an island resort to investigate strange goings on."/>
    <s v="After an acrimonious break up, the Mystery Inc. ga"/>
    <s v="Warner Bros."/>
    <d v="2002-06-14T00:00:00"/>
    <n v="153294164"/>
    <n v="122356539"/>
    <x v="502"/>
    <s v="Top"/>
    <x v="3"/>
    <x v="185"/>
    <s v="1 hr 29 min"/>
    <s v="1"/>
    <s v="29"/>
    <d v="1899-12-30T01:29:00"/>
    <x v="2"/>
    <s v="Parental Guidance"/>
    <s v="Adventure"/>
    <s v="Animation"/>
    <s v="Comedy"/>
    <s v="Family"/>
    <s v="Fantasy"/>
    <s v="History"/>
  </r>
  <r>
    <s v="Lincoln (2012)"/>
    <s v="As the American Civil War continues to rage, America's president struggles with continuing carnage on the battlefield as he fights with many inside his own cabinet on the decision to emancipate the slaves."/>
    <s v="As the American Civil War continues to rage, Ameri"/>
    <s v="Walt Disney Studios Motion Pictures"/>
    <d v="2012-11-09T00:00:00"/>
    <n v="182207973"/>
    <n v="93085477"/>
    <x v="503"/>
    <s v="Top"/>
    <x v="3"/>
    <x v="186"/>
    <s v="2 hr 30 min"/>
    <s v="2"/>
    <s v="30"/>
    <d v="1899-12-30T02:30:00"/>
    <x v="0"/>
    <s v="Parental Guidance Under 13"/>
    <s v="Adventure"/>
    <s v="Comedy"/>
    <s v="Family"/>
    <s v="Fantasy"/>
    <s v="Mystery"/>
    <m/>
  </r>
  <r>
    <s v="Lara Croft: Tomb Raider (2001)"/>
    <s v="Video game adventurer Lara Croft comes to life in a movie where she races against time and villains to recover powerful ancient artifacts."/>
    <s v="Video game adventurer Lara Croft comes to life in "/>
    <s v="Paramount Pictures"/>
    <d v="2001-06-15T00:00:00"/>
    <n v="131168070"/>
    <n v="143535270"/>
    <x v="504"/>
    <s v="Bottom"/>
    <x v="3"/>
    <x v="97"/>
    <s v="1 hr 40 min"/>
    <s v="1"/>
    <s v="40"/>
    <d v="1899-12-30T01:40:00"/>
    <x v="0"/>
    <s v="Parental Guidance Under 13"/>
    <s v="Biography"/>
    <s v="Drama"/>
    <s v="History"/>
    <s v="War"/>
    <m/>
    <m/>
  </r>
  <r>
    <s v="The Expendables (2010)"/>
    <s v="A CIA operative hires a team of mercenaries to eliminate a Latin dictator and a renegade CIA agent."/>
    <s v="A CIA operative hires a team of mercenaries to eli"/>
    <s v="Lionsgate"/>
    <d v="2010-08-12T00:00:00"/>
    <n v="103068524"/>
    <n v="171401870"/>
    <x v="505"/>
    <s v="Bottom"/>
    <x v="3"/>
    <x v="13"/>
    <s v="1 hr 43 min"/>
    <s v="1"/>
    <s v="43"/>
    <d v="1899-12-30T01:43:00"/>
    <x v="3"/>
    <s v="Restricted"/>
    <s v="Action"/>
    <s v="Adventure"/>
    <s v="Fantasy"/>
    <s v="Thriller"/>
    <m/>
    <m/>
  </r>
  <r>
    <s v="Cloudy with a Chance of Meatballs 2 (2013)"/>
    <s v="Flint Lockwood now works at The Live Corp Company for his idol Chester V. But he's forced to leave his post when he learns that his most infamous machine is still operational, and is churning out menacing food-animal hybrids."/>
    <s v="Flint Lockwood now works at The Live Corp Company "/>
    <s v="Sony Pictures Entertainment (SPE)"/>
    <d v="2013-09-26T00:00:00"/>
    <n v="119793567"/>
    <n v="154532382"/>
    <x v="506"/>
    <s v="Bottom"/>
    <x v="3"/>
    <x v="33"/>
    <s v="1 hr 35 min"/>
    <s v="1"/>
    <s v="35"/>
    <d v="1899-12-30T01:35:00"/>
    <x v="2"/>
    <s v="Parental Guidance"/>
    <s v="Action"/>
    <s v="Adventure"/>
    <s v="Thriller"/>
    <m/>
    <m/>
    <m/>
  </r>
  <r>
    <s v="The Nutty Professor (1996)"/>
    <s v="Grossly overweight yet good-hearted professor Sherman Klump takes a special chemical that turns him into the slim but obnoxious Buddy Love."/>
    <s v="Grossly overweight yet good-hearted professor Sher"/>
    <s v="Universal Pictures"/>
    <d v="1996-06-28T00:00:00"/>
    <n v="128814019"/>
    <n v="145147000"/>
    <x v="507"/>
    <s v="Bottom"/>
    <x v="3"/>
    <x v="187"/>
    <s v="1 hr 35 min"/>
    <s v="1"/>
    <s v="35"/>
    <d v="1899-12-30T01:35:00"/>
    <x v="0"/>
    <s v="Parental Guidance Under 13"/>
    <s v="Adventure"/>
    <s v="Animation"/>
    <s v="Comedy"/>
    <s v="Drama"/>
    <s v="Family"/>
    <s v="Fantasy"/>
  </r>
  <r>
    <s v="Jerry Maguire (1996)"/>
    <s v="When a sports agent has a moral epiphany and is fired for expressing it, he decides to put his new philosophy to the test as an independent agent with the only athlete who stays with him and his former colleague."/>
    <s v="When a sports agent has a moral epiphany and is fi"/>
    <s v="Sony Pictures Entertainment (SPE)"/>
    <d v="1996-12-13T00:00:00"/>
    <n v="153952592"/>
    <n v="119600000"/>
    <x v="508"/>
    <s v="Top"/>
    <x v="3"/>
    <x v="188"/>
    <s v="2 hr 19 min"/>
    <s v="2"/>
    <s v="19"/>
    <d v="1899-12-30T02:19:00"/>
    <x v="3"/>
    <s v="Restricted"/>
    <s v="Comedy"/>
    <s v="Romance"/>
    <s v="Sci-Fi"/>
    <m/>
    <m/>
    <m/>
  </r>
  <r>
    <s v="Bad Boys II (2003)"/>
    <s v="Two loose-cannon narcotics cops investigate the flow of Ecstasy into Florida from a Cuban drug cartel."/>
    <s v="Two loose-cannon narcotics cops investigate the fl"/>
    <s v="Sony Pictures Entertainment (SPE)"/>
    <d v="2003-07-18T00:00:00"/>
    <n v="138608444"/>
    <n v="134731112"/>
    <x v="509"/>
    <s v="Top"/>
    <x v="3"/>
    <x v="78"/>
    <s v="2 hr 27 min"/>
    <s v="2"/>
    <s v="27"/>
    <d v="1899-12-30T02:27:00"/>
    <x v="3"/>
    <s v="Restricted"/>
    <s v="Comedy"/>
    <s v="Drama"/>
    <s v="Romance"/>
    <s v="Sport"/>
    <m/>
    <m/>
  </r>
  <r>
    <s v="Lilo &amp; Stitch (2002)"/>
    <s v="A young and parentless girl adopts a 'dog' from the local pound, completely unaware that it's supposedly a dangerous scientific experiment that's taken refuge on Earth and is now hiding from its creator and those who see it as a menace."/>
    <s v="A young and parentless girl adopts a 'dog' from th"/>
    <s v="Walt Disney Studios Motion Pictures"/>
    <d v="2002-06-21T00:00:00"/>
    <n v="145794338"/>
    <n v="127349813"/>
    <x v="510"/>
    <s v="Top"/>
    <x v="3"/>
    <x v="33"/>
    <s v="1 hr 25 min"/>
    <s v="1"/>
    <s v="25"/>
    <d v="1899-12-30T01:25:00"/>
    <x v="2"/>
    <s v="Parental Guidance"/>
    <s v="Action"/>
    <s v="Comedy"/>
    <s v="Crime"/>
    <s v="Thriller"/>
    <m/>
    <m/>
  </r>
  <r>
    <s v="The Silence of the Lambs (1991)"/>
    <s v="A young F.B.I. cadet must receive the help of an incarcerated and manipulative cannibal killer to help catch another serial killer, a madman who skins his victims."/>
    <s v="A young F.B.I. cadet must receive the help of an i"/>
    <s v="Orion Pictures"/>
    <d v="1991-02-14T00:00:00"/>
    <n v="130742922"/>
    <n v="142000000"/>
    <x v="511"/>
    <s v="Bottom"/>
    <x v="3"/>
    <x v="189"/>
    <s v="1 hr 58 min"/>
    <s v="1"/>
    <s v="58"/>
    <d v="1899-12-30T01:58:00"/>
    <x v="1"/>
    <s v="Unknown"/>
    <s v="Adventure"/>
    <s v="Animation"/>
    <s v="Comedy"/>
    <s v="Drama"/>
    <s v="Family"/>
    <s v="Fantasy"/>
  </r>
  <r>
    <s v="Grown Ups (2010)"/>
    <s v="After their high school basketball coach passes away, five good friends and former teammates reunite for a Fourth of July holiday weekend."/>
    <s v="After their high school basketball coach passes aw"/>
    <s v="Sony Pictures Entertainment (SPE)"/>
    <d v="2010-06-24T00:00:00"/>
    <n v="162001186"/>
    <n v="109456115"/>
    <x v="512"/>
    <s v="Top"/>
    <x v="3"/>
    <x v="58"/>
    <s v="1 hr 42 min"/>
    <s v="1"/>
    <s v="42"/>
    <d v="1899-12-30T01:42:00"/>
    <x v="0"/>
    <s v="Parental Guidance Under 13"/>
    <s v="Crime"/>
    <s v="Drama"/>
    <s v="Horror"/>
    <s v="Thriller"/>
    <m/>
    <m/>
  </r>
  <r>
    <s v="Neighbors (2014)"/>
    <s v="After they are forced to live next to a fraternity house, a couple with a newborn baby do whatever they can to take them down."/>
    <s v="After they are forced to live next to a fraternity"/>
    <s v="Universal Pictures"/>
    <d v="2014-05-08T00:00:00"/>
    <n v="150157400"/>
    <n v="120507734"/>
    <x v="513"/>
    <s v="Top"/>
    <x v="3"/>
    <x v="58"/>
    <s v="1 hr 37 min"/>
    <s v="1"/>
    <s v="37"/>
    <d v="1899-12-30T01:37:00"/>
    <x v="3"/>
    <s v="Restricted"/>
    <s v="Comedy"/>
    <m/>
    <m/>
    <m/>
    <m/>
    <m/>
  </r>
  <r>
    <s v="The Firm (1993)"/>
    <s v="A young lawyer joins a prestigious law firm only to discover that it has a sinister dark side."/>
    <s v="A young lawyer joins a prestigious law firm only t"/>
    <s v="Paramount Pictures"/>
    <s v="NA"/>
    <n v="158348367"/>
    <n v="111900000"/>
    <x v="514"/>
    <s v="Top"/>
    <x v="3"/>
    <x v="49"/>
    <s v="2 hr 34 min"/>
    <s v="2"/>
    <s v="34"/>
    <d v="1899-12-30T02:34:00"/>
    <x v="1"/>
    <s v="Unknown"/>
    <s v="Comedy"/>
    <m/>
    <m/>
    <m/>
    <m/>
    <m/>
  </r>
  <r>
    <s v="We're the Millers (2013)"/>
    <s v="A veteran pot dealer creates a fake family as part of his plan to move a huge shipment of weed into the U.S. from Mexico."/>
    <s v="A veteran pot dealer creates a fake family as part"/>
    <s v="Warner Bros."/>
    <d v="2012-08-29T00:00:00"/>
    <n v="150394119"/>
    <n v="119600000"/>
    <x v="515"/>
    <s v="Top"/>
    <x v="3"/>
    <x v="129"/>
    <s v="1 hr 50 min"/>
    <s v="1"/>
    <s v="50"/>
    <d v="1899-12-30T01:50:00"/>
    <x v="3"/>
    <s v="Restricted"/>
    <s v="Drama"/>
    <s v="Mystery"/>
    <s v="Thriller"/>
    <m/>
    <m/>
    <m/>
  </r>
  <r>
    <s v="Gran Torino (2008)"/>
    <s v="Disgruntled Korean War veteran Walt Kowalski sets out to reform his neighbor, Thao Lor, a Hmong teenager who tried to steal Kowalski's prized possession: a 1972 Gran Torino."/>
    <s v="Disgruntled Korean War veteran Walt Kowalski sets "/>
    <s v="Warner Bros."/>
    <d v="2008-12-12T00:00:00"/>
    <n v="148095302"/>
    <n v="121862926"/>
    <x v="516"/>
    <s v="Top"/>
    <x v="3"/>
    <x v="54"/>
    <s v="1 hr 56 min"/>
    <s v="1"/>
    <s v="56"/>
    <d v="1899-12-30T01:56:00"/>
    <x v="3"/>
    <s v="Restricted"/>
    <s v="Comedy"/>
    <s v="Crime"/>
    <m/>
    <m/>
    <m/>
    <m/>
  </r>
  <r>
    <s v="10,000 BC (2008)"/>
    <s v="In the prehistoric past, D'Leh is a mammoth hunter who bonds with the beautiful Evolet. When warriors on horseback capture Evolet and the tribesmen, D'Leh must embark on an odyssey to save his true love."/>
    <s v="In the prehistoric past, D'Leh is a mammoth hunter"/>
    <s v="Warner Bros."/>
    <d v="2008-03-05T00:00:00"/>
    <n v="94784201"/>
    <n v="175000000"/>
    <x v="517"/>
    <s v="Bottom"/>
    <x v="3"/>
    <x v="190"/>
    <s v="1 hr 49 min"/>
    <s v="1"/>
    <s v="49"/>
    <d v="1899-12-30T01:49:00"/>
    <x v="0"/>
    <s v="Parental Guidance Under 13"/>
    <s v="Drama"/>
    <m/>
    <m/>
    <m/>
    <m/>
    <m/>
  </r>
  <r>
    <s v="American Gangster (2007)"/>
    <s v="An outcast New York City cop is charged with bringing down Harlem drug lord Frank Lucas, whose real life inspired this partly biographical film."/>
    <s v="An outcast New York City cop is charged with bring"/>
    <s v="Universal Pictures"/>
    <d v="2007-11-02T00:00:00"/>
    <n v="130164645"/>
    <n v="139590785"/>
    <x v="518"/>
    <s v="Bottom"/>
    <x v="3"/>
    <x v="139"/>
    <s v="2 hr 37 min"/>
    <s v="2"/>
    <s v="37"/>
    <d v="1899-12-30T02:37:00"/>
    <x v="3"/>
    <s v="Restricted"/>
    <s v="Action"/>
    <s v="Adventure"/>
    <s v="Drama"/>
    <s v="Fantasy"/>
    <s v="History"/>
    <m/>
  </r>
  <r>
    <s v="Epic (2013)"/>
    <s v="A teenager finds herself transported to a deep forest setting where a battle between the forces of good and the forces of evil is taking place. She bands together with a rag-tag group of characters in order to save their world -- and ours."/>
    <s v="A teenager finds herself transported to a deep for"/>
    <s v="Twentieth Century Fox"/>
    <d v="2013-05-16T00:00:00"/>
    <n v="107518682"/>
    <n v="160907952"/>
    <x v="519"/>
    <s v="Bottom"/>
    <x v="3"/>
    <x v="191"/>
    <s v="1 hr 42 min"/>
    <s v="1"/>
    <s v="42"/>
    <d v="1899-12-30T01:42:00"/>
    <x v="2"/>
    <s v="Parental Guidance"/>
    <s v="Biography"/>
    <s v="Crime"/>
    <s v="Drama"/>
    <m/>
    <m/>
    <m/>
  </r>
  <r>
    <s v="The Princess and the Frog (2009)"/>
    <s v="A waitress, desperate to fulfill her dreams as a restaurant owner, is set on a journey to turn a frog prince back into a human being, but she has to face the same problem after she kisses him."/>
    <s v="A waitress, desperate to fulfill her dreams as a r"/>
    <s v="Walt Disney Studios Motion Pictures"/>
    <d v="2009-11-25T00:00:00"/>
    <n v="104400899"/>
    <n v="162644866"/>
    <x v="520"/>
    <s v="Bottom"/>
    <x v="3"/>
    <x v="57"/>
    <s v="1 hr 37 min"/>
    <s v="1"/>
    <s v="37"/>
    <d v="1899-12-30T01:37:00"/>
    <x v="1"/>
    <s v="Unknown"/>
    <s v="Action"/>
    <s v="Adventure"/>
    <s v="Animation"/>
    <s v="Family"/>
    <s v="Fantasy"/>
    <s v="Mystery"/>
  </r>
  <r>
    <s v="Batman Returns (1992)"/>
    <s v="While Batman deals with a deformed man calling himself the Penguin wreaking havoc across Gotham with the help of a cruel businessman, a female employee of the latter becomes the Catwoman with her own vendetta."/>
    <s v="While Batman deals with a deformed man calling him"/>
    <s v="Warner Bros."/>
    <d v="1992-06-19T00:00:00"/>
    <n v="162902340"/>
    <n v="103990656"/>
    <x v="521"/>
    <s v="Top"/>
    <x v="3"/>
    <x v="192"/>
    <s v="2 hr 6 min"/>
    <s v="2"/>
    <s v=" 6"/>
    <d v="1899-12-30T02:06:00"/>
    <x v="0"/>
    <s v="Parental Guidance Under 13"/>
    <s v="Adventure"/>
    <s v="Animation"/>
    <s v="Comedy"/>
    <s v="Family"/>
    <s v="Fantasy"/>
    <s v="Musical"/>
  </r>
  <r>
    <s v="Indecent Proposal (1993)"/>
    <s v="A billionaire offers $1,000,000 to a young married couple for one night with the wife."/>
    <s v="A billionaire offers $1,000,000 to a young married"/>
    <s v="Paramount Pictures"/>
    <s v="NA"/>
    <n v="106614059"/>
    <n v="160000000"/>
    <x v="522"/>
    <s v="Bottom"/>
    <x v="3"/>
    <x v="2"/>
    <s v="1 hr 57 min"/>
    <s v="1"/>
    <s v="57"/>
    <d v="1899-12-30T01:57:00"/>
    <x v="1"/>
    <s v="Unknown"/>
    <s v="Action"/>
    <s v="Crime"/>
    <s v="Fantasy"/>
    <m/>
    <m/>
    <m/>
  </r>
  <r>
    <s v="Something's Gotta Give (2003)"/>
    <s v="A swinger on the cusp of being a senior citizen with a taste for young women falls in love with an accomplished woman closer to his age."/>
    <s v="A swinger on the cusp of being a senior citizen wi"/>
    <s v="Sony Pictures Entertainment (SPE)"/>
    <d v="2003-12-12T00:00:00"/>
    <n v="124728738"/>
    <n v="140600000"/>
    <x v="523"/>
    <s v="Bottom"/>
    <x v="3"/>
    <x v="110"/>
    <s v="2 hr 8 min"/>
    <s v="2"/>
    <s v=" 8"/>
    <d v="1899-12-30T02:08:00"/>
    <x v="0"/>
    <s v="Parental Guidance Under 13"/>
    <s v="Drama"/>
    <s v="Romance"/>
    <m/>
    <m/>
    <m/>
    <m/>
  </r>
  <r>
    <s v="The Incredible Hulk (2008)"/>
    <s v="Bruce Banner, a scientist on the run from the U.S. Government, must find a cure for the monster he turns into whenever he loses his temper."/>
    <s v="Bruce Banner, a scientist on the run from the U.S."/>
    <s v="Universal Pictures"/>
    <d v="2008-06-11T00:00:00"/>
    <n v="134806913"/>
    <n v="129964083"/>
    <x v="524"/>
    <s v="Top"/>
    <x v="3"/>
    <x v="3"/>
    <s v="1 hr 52 min"/>
    <s v="1"/>
    <s v="52"/>
    <d v="1899-12-30T01:52:00"/>
    <x v="0"/>
    <s v="Parental Guidance Under 13"/>
    <s v="Comedy"/>
    <s v="Drama"/>
    <s v="Romance"/>
    <m/>
    <m/>
    <m/>
  </r>
  <r>
    <s v="Waterworld (1995)"/>
    <s v="In a future where the polar ice-caps have melted and Earth is almost entirely submerged, a mutated mariner fights starvation and outlaw &quot;smokers,&quot; and reluctantly helps a woman and a young girl try to find dry land."/>
    <s v="In a future where the polar ice-caps have melted a"/>
    <s v="Universal Pictures"/>
    <d v="1995-07-28T00:00:00"/>
    <n v="88246220"/>
    <n v="175972000"/>
    <x v="525"/>
    <s v="Bottom"/>
    <x v="3"/>
    <x v="3"/>
    <s v="2 hr 15 min"/>
    <s v="2"/>
    <s v="15"/>
    <d v="1899-12-30T02:15:00"/>
    <x v="0"/>
    <s v="Parental Guidance Under 13"/>
    <s v="Action"/>
    <s v="Adventure"/>
    <s v="Sci-Fi"/>
    <m/>
    <m/>
    <m/>
  </r>
  <r>
    <s v="The Truman Show (1998)"/>
    <s v="An insurance salesman discovers his whole life is actually a reality TV show."/>
    <s v="An insurance salesman discovers his whole life is "/>
    <s v="Paramount Pictures"/>
    <s v="NA"/>
    <n v="125618201"/>
    <n v="138500000"/>
    <x v="526"/>
    <s v="Bottom"/>
    <x v="3"/>
    <x v="124"/>
    <s v="1 hr 43 min"/>
    <s v="1"/>
    <s v="43"/>
    <d v="1899-12-30T01:43:00"/>
    <x v="1"/>
    <s v="Unknown"/>
    <s v="Action"/>
    <s v="Adventure"/>
    <s v="Sci-Fi"/>
    <m/>
    <m/>
    <m/>
  </r>
  <r>
    <s v="Charlie's Angels (2000)"/>
    <s v="Three women, detectives with a mysterious boss, retrieve stolen voice-ID software, using martial arts, tech skills, and sex appeal."/>
    <s v="Three women, detectives with a mysterious boss, re"/>
    <s v="Sony Pictures Entertainment (SPE)"/>
    <d v="2000-11-03T00:00:00"/>
    <n v="125305545"/>
    <n v="138800000"/>
    <x v="527"/>
    <s v="Bottom"/>
    <x v="3"/>
    <x v="113"/>
    <s v="1 hr 38 min"/>
    <s v="1"/>
    <s v="38"/>
    <d v="1899-12-30T01:38:00"/>
    <x v="0"/>
    <s v="Parental Guidance Under 13"/>
    <s v="Comedy"/>
    <s v="Drama"/>
    <m/>
    <m/>
    <m/>
    <m/>
  </r>
  <r>
    <s v="Jumanji (1995)"/>
    <s v="When two kids find and play a magical board game, they release a man trapped in it for decades - and a host of dangers that can only be stopped by finishing the game."/>
    <s v="When two kids find and play a magical board game, "/>
    <s v="Sony Pictures Entertainment (SPE)"/>
    <d v="1995-12-15T00:00:00"/>
    <n v="100499940"/>
    <n v="162322000"/>
    <x v="528"/>
    <s v="Bottom"/>
    <x v="3"/>
    <x v="59"/>
    <s v="1 hr 44 min"/>
    <s v="1"/>
    <s v="44"/>
    <d v="1899-12-30T01:44:00"/>
    <x v="2"/>
    <s v="Parental Guidance"/>
    <s v="Action"/>
    <s v="Adventure"/>
    <s v="Comedy"/>
    <s v="Crime"/>
    <s v="Thriller"/>
    <m/>
  </r>
  <r>
    <s v="Borat: Cultural Learnings of America for Make Benefit Glorious Nation of Kazakhstan (2006)"/>
    <s v="Kazakh TV talking head Borat is dispatched to the United States to report on the greatest country in the world. With a documentary crew in tow, Borat becomes more interested in locating and marrying Pamela Anderson."/>
    <s v="Kazakh TV talking head Borat is dispatched to the "/>
    <s v="Twentieth Century Fox"/>
    <d v="2006-02-23T00:00:00"/>
    <n v="128505958"/>
    <n v="134046935"/>
    <x v="529"/>
    <s v="Bottom"/>
    <x v="3"/>
    <x v="58"/>
    <s v="1 hr 24 min"/>
    <s v="1"/>
    <s v="24"/>
    <d v="1899-12-30T01:24:00"/>
    <x v="3"/>
    <s v="Restricted"/>
    <s v="Adventure"/>
    <s v="Comedy"/>
    <s v="Family"/>
    <s v="Fantasy"/>
    <m/>
    <m/>
  </r>
  <r>
    <s v="Robots (2005)"/>
    <s v="In a robot world, a young idealistic inventor travels to the big city to join his inspiration's company, only to find himself opposing its sinister new management."/>
    <s v="In a robot world, a young idealistic inventor trav"/>
    <s v="Twentieth Century Fox"/>
    <d v="2005-03-10T00:00:00"/>
    <n v="128200012"/>
    <n v="134311478"/>
    <x v="530"/>
    <s v="Bottom"/>
    <x v="3"/>
    <x v="193"/>
    <s v="1 hr 31 min"/>
    <s v="1"/>
    <s v="31"/>
    <d v="1899-12-30T01:31:00"/>
    <x v="2"/>
    <s v="Parental Guidance"/>
    <s v="Comedy"/>
    <m/>
    <m/>
    <m/>
    <m/>
    <m/>
  </r>
  <r>
    <s v="Total Recall (1990)"/>
    <s v="When a man goes in to have virtual vacation memories of the planet Mars implanted in his mind, an unexpected and harrowing series of events forces him to go to the planet for real - or is he?"/>
    <s v="When a man goes in to have virtual vacation memori"/>
    <s v="Sony Pictures Entertainment (SPE)"/>
    <d v="1990-06-01T00:00:00"/>
    <n v="119412921"/>
    <n v="141905000"/>
    <x v="531"/>
    <s v="Bottom"/>
    <x v="3"/>
    <x v="3"/>
    <s v="1 hr 53 min"/>
    <s v="1"/>
    <s v="53"/>
    <d v="1899-12-30T01:53:00"/>
    <x v="1"/>
    <s v="Unknown"/>
    <s v="Adventure"/>
    <s v="Animation"/>
    <s v="Comedy"/>
    <s v="Family"/>
    <s v="Romance"/>
    <s v="Sci-Fi"/>
  </r>
  <r>
    <s v="The Lone Ranger (2013)"/>
    <s v="Native American warrior Tonto recounts the untold tales that transformed John Reid, a man of the law, into a legend of justice."/>
    <s v="Native American warrior Tonto recounts the untold "/>
    <s v="Walt Disney Studios Motion Pictures"/>
    <d v="2013-07-03T00:00:00"/>
    <n v="89302115"/>
    <n v="171200000"/>
    <x v="532"/>
    <s v="Bottom"/>
    <x v="3"/>
    <x v="194"/>
    <s v="2 hr 30 min"/>
    <s v="2"/>
    <s v="30"/>
    <d v="1899-12-30T02:30:00"/>
    <x v="0"/>
    <s v="Parental Guidance Under 13"/>
    <s v="Action"/>
    <s v="Adventure"/>
    <s v="Sci-Fi"/>
    <m/>
    <m/>
    <m/>
  </r>
  <r>
    <s v="Super 8 (2011)"/>
    <s v="During the summer of 1979, a group of friends witness a train crash and investigate subsequent unexplained events in their small town."/>
    <s v="During the summer of 1979, a group of friends witn"/>
    <s v="Paramount Pictures"/>
    <d v="2011-06-09T00:00:00"/>
    <n v="127004179"/>
    <n v="133091807"/>
    <x v="533"/>
    <s v="Bottom"/>
    <x v="3"/>
    <x v="136"/>
    <s v="1 hr 52 min"/>
    <s v="1"/>
    <s v="52"/>
    <d v="1899-12-30T01:52:00"/>
    <x v="0"/>
    <s v="Parental Guidance Under 13"/>
    <s v="Action"/>
    <s v="Adventure"/>
    <s v="Western"/>
    <m/>
    <m/>
    <m/>
  </r>
  <r>
    <s v="Blade Runner 2049 (2017)"/>
    <s v="Young Blade Runner K's discovery of a long-buried secret leads him to track down former Blade Runner Rick Deckard, who's been missing for thirty years."/>
    <s v="Young Blade Runner K's discovery of a long-buried "/>
    <s v="Warner Bros."/>
    <d v="2017-10-04T00:00:00"/>
    <n v="92054159"/>
    <n v="167280389"/>
    <x v="534"/>
    <s v="Bottom"/>
    <x v="3"/>
    <x v="195"/>
    <s v="2 hr 44 min"/>
    <s v="2"/>
    <s v="44"/>
    <d v="1899-12-30T02:44:00"/>
    <x v="3"/>
    <s v="Restricted"/>
    <s v="Action"/>
    <s v="Mystery"/>
    <s v="Sci-Fi"/>
    <s v="Thriller"/>
    <m/>
    <m/>
  </r>
  <r>
    <s v="Charlie's Angels: Full Throttle (2003)"/>
    <s v="The Angels investigate a series of murders which occur after the theft of a witness protection profile database."/>
    <s v="The Angels investigate a series of murders which o"/>
    <s v="Sony Pictures Entertainment (SPE)"/>
    <d v="2003-06-26T00:00:00"/>
    <n v="100830111"/>
    <n v="158345677"/>
    <x v="535"/>
    <s v="Bottom"/>
    <x v="3"/>
    <x v="163"/>
    <s v="1 hr 46 min"/>
    <s v="1"/>
    <s v="46"/>
    <d v="1899-12-30T01:46:00"/>
    <x v="0"/>
    <s v="Parental Guidance Under 13"/>
    <s v="Action"/>
    <s v="Drama"/>
    <s v="Mystery"/>
    <s v="Sci-Fi"/>
    <s v="Thriller"/>
    <m/>
  </r>
  <r>
    <s v="Rush Hour 3 (2007)"/>
    <s v="After an attempted assassination on Ambassador Han, Lee and Carter head to Paris to protect a French woman with knowledge of the Triads' secret leaders."/>
    <s v="After an attempted assassination on Ambassador Han"/>
    <s v="New Line Cinema"/>
    <d v="2007-08-08T00:00:00"/>
    <n v="140125968"/>
    <n v="117971154"/>
    <x v="536"/>
    <s v="Top"/>
    <x v="3"/>
    <x v="78"/>
    <s v="1 hr 31 min"/>
    <s v="1"/>
    <s v="31"/>
    <d v="1899-12-30T01:31:00"/>
    <x v="0"/>
    <s v="Parental Guidance Under 13"/>
    <s v="Action"/>
    <s v="Adventure"/>
    <s v="Comedy"/>
    <s v="Crime"/>
    <m/>
    <m/>
  </r>
  <r>
    <s v="Annabelle (2014)"/>
    <s v="A couple begins to experience terrifying supernatural occurrences involving a vintage doll shortly after their home is invaded by satanic cultists."/>
    <s v="A couple begins to experience terrifying supernatu"/>
    <s v="Warner Bros."/>
    <d v="2014-09-23T00:00:00"/>
    <n v="84273813"/>
    <n v="173305469"/>
    <x v="537"/>
    <s v="Bottom"/>
    <x v="3"/>
    <x v="128"/>
    <s v="1 hr 39 min"/>
    <s v="1"/>
    <s v="39"/>
    <d v="1899-12-30T01:39:00"/>
    <x v="3"/>
    <s v="Restricted"/>
    <s v="Action"/>
    <s v="Comedy"/>
    <s v="Crime"/>
    <s v="Thriller"/>
    <m/>
    <m/>
  </r>
  <r>
    <s v="The Village (2004)"/>
    <s v="A series of events tests the beliefs of a small isolated countryside village."/>
    <s v="A series of events tests the beliefs of a small is"/>
    <s v="Walt Disney Studios Motion Pictures"/>
    <d v="2003-08-13T00:00:00"/>
    <n v="114197520"/>
    <n v="142500000"/>
    <x v="538"/>
    <s v="Bottom"/>
    <x v="3"/>
    <x v="49"/>
    <s v="1 hr 48 min"/>
    <s v="1"/>
    <s v="48"/>
    <d v="1899-12-30T01:48:00"/>
    <x v="0"/>
    <s v="Parental Guidance Under 13"/>
    <s v="Horror"/>
    <s v="Mystery"/>
    <s v="Thriller"/>
    <m/>
    <m/>
    <m/>
  </r>
  <r>
    <s v="Erin Brockovich (2000)"/>
    <s v="An unemployed single mother becomes a legal assistant and almost single-handedly brings down a California power company accused of polluting a city's water supply."/>
    <s v="An unemployed single mother becomes a legal assist"/>
    <s v="Universal Pictures"/>
    <d v="2000-03-17T00:00:00"/>
    <n v="125595205"/>
    <n v="130676081"/>
    <x v="539"/>
    <s v="Bottom"/>
    <x v="3"/>
    <x v="161"/>
    <s v="2 hr 11 min"/>
    <s v="2"/>
    <s v="11"/>
    <d v="1899-12-30T02:11:00"/>
    <x v="3"/>
    <s v="Restricted"/>
    <s v="Drama"/>
    <s v="Mystery"/>
    <s v="Thriller"/>
    <m/>
    <m/>
    <m/>
  </r>
  <r>
    <s v="Marley &amp; Me (2008)"/>
    <s v="A family learns important life lessons from their adorable, but naughty and neurotic dog."/>
    <s v="A family learns important life lessons from their "/>
    <s v="Twentieth Century Fox"/>
    <s v="NA"/>
    <n v="143153751"/>
    <n v="112589342"/>
    <x v="540"/>
    <s v="Top"/>
    <x v="3"/>
    <x v="100"/>
    <s v="1 hr 51 min"/>
    <s v="1"/>
    <s v="51"/>
    <d v="1899-12-30T01:51:00"/>
    <x v="1"/>
    <s v="Unknown"/>
    <s v="Biography"/>
    <s v="Drama"/>
    <m/>
    <m/>
    <m/>
    <m/>
  </r>
  <r>
    <s v="Halloween (2018)"/>
    <s v="Laurie Strode confronts her long-time foe Michael Myers, the masked figure who has haunted her since she narrowly escaped his killing spree on Halloween night four decades ago."/>
    <s v="Laurie Strode confronts her long-time foe Michael "/>
    <s v="Universal Pictures"/>
    <d v="2018-10-17T00:00:00"/>
    <n v="159342015"/>
    <n v="96272926"/>
    <x v="541"/>
    <s v="Top"/>
    <x v="3"/>
    <x v="196"/>
    <s v="1 hr 46 min"/>
    <s v="1"/>
    <s v="46"/>
    <d v="1899-12-30T01:46:00"/>
    <x v="3"/>
    <s v="Restricted"/>
    <s v="Comedy"/>
    <s v="Drama"/>
    <s v="Family"/>
    <m/>
    <m/>
    <m/>
  </r>
  <r>
    <s v="Us (2019)"/>
    <s v="A family's serene beach vacation turns to chaos when their doppelgÃ¤ngers appear and begin to terrorize them."/>
    <s v="A family's serene beach vacation turns to chaos wh"/>
    <s v="Universal Pictures"/>
    <d v="2019-03-20T00:00:00"/>
    <n v="175084580"/>
    <n v="80100902"/>
    <x v="542"/>
    <s v="Top"/>
    <x v="3"/>
    <x v="128"/>
    <s v="1 hr 56 min"/>
    <s v="1"/>
    <s v="56"/>
    <d v="1899-12-30T01:56:00"/>
    <x v="3"/>
    <s v="Restricted"/>
    <s v="Crime"/>
    <s v="Horror"/>
    <s v="Thriller"/>
    <m/>
    <m/>
    <m/>
  </r>
  <r>
    <s v="Cliffhanger (1993)"/>
    <s v="A botched mid-air heist results in suitcases full of cash being searched for by various groups throughout the Rocky Mountains."/>
    <s v="A botched mid-air heist results in suitcases full "/>
    <s v="TriStar Pictures"/>
    <d v="1993-05-28T00:00:00"/>
    <n v="84049211"/>
    <n v="170951000"/>
    <x v="543"/>
    <s v="Bottom"/>
    <x v="3"/>
    <x v="13"/>
    <s v="1 hr 53 min"/>
    <s v="1"/>
    <s v="53"/>
    <d v="1899-12-30T01:53:00"/>
    <x v="3"/>
    <s v="Restricted"/>
    <s v="Horror"/>
    <s v="Mystery"/>
    <s v="Thriller"/>
    <m/>
    <m/>
    <m/>
  </r>
  <r>
    <s v="Wild Hogs (2007)"/>
    <s v="A group of suburban biker wannabes looking for adventure hit the open road, but get more than they bargained for when they encounter a New Mexico gang called the Del Fuegos."/>
    <s v="A group of suburban biker wannabes looking for adv"/>
    <s v="Walt Disney Studios Motion Pictures"/>
    <s v="NA"/>
    <n v="168273550"/>
    <n v="85351877"/>
    <x v="544"/>
    <s v="Top"/>
    <x v="3"/>
    <x v="197"/>
    <s v="1 hr 40 min"/>
    <s v="1"/>
    <s v="40"/>
    <d v="1899-12-30T01:40:00"/>
    <x v="1"/>
    <s v="Unknown"/>
    <s v="Action"/>
    <s v="Adventure"/>
    <s v="Thriller"/>
    <m/>
    <m/>
    <m/>
  </r>
  <r>
    <s v="High School Musical 3: Senior Year (2008)"/>
    <s v="As seniors in high school, Troy and Gabriella struggle with the idea of being separated from one another as college approaches. Along with the rest of the Wildcats, they stage a spring musical to address their experiences, hopes and fears about their future."/>
    <s v="As seniors in high school, Troy and Gabriella stru"/>
    <s v="Walt Disney Studios Motion Pictures"/>
    <d v="2008-10-22T00:00:00"/>
    <n v="90559416"/>
    <n v="162349761"/>
    <x v="545"/>
    <s v="Bottom"/>
    <x v="3"/>
    <x v="198"/>
    <s v="1 hr 52 min"/>
    <s v="1"/>
    <s v="52"/>
    <d v="1899-12-30T01:52:00"/>
    <x v="4"/>
    <n v="0"/>
    <s v="Action"/>
    <s v="Adventure"/>
    <s v="Comedy"/>
    <m/>
    <m/>
    <m/>
  </r>
  <r>
    <s v="Hercules (1997)"/>
    <s v="The son of Zeus and Hera is stripped of his immortality as an infant and must become a true hero in order to reclaim it."/>
    <s v="The son of Zeus and Hera is stripped of his immort"/>
    <s v="Walt Disney Studios Motion Pictures"/>
    <d v="1997-06-15T00:00:00"/>
    <n v="99112101"/>
    <n v="153600000"/>
    <x v="546"/>
    <s v="Bottom"/>
    <x v="3"/>
    <x v="57"/>
    <s v="1 hr 33 min"/>
    <s v="1"/>
    <s v="33"/>
    <d v="1899-12-30T01:33:00"/>
    <x v="1"/>
    <s v="Unknown"/>
    <s v="Comedy"/>
    <s v="Drama"/>
    <s v="Family"/>
    <s v="Music"/>
    <s v="Musical"/>
    <s v="Romance"/>
  </r>
  <r>
    <s v="True Grit (2010)"/>
    <s v="A stubborn teenager enlists the help of a tough U.S. Marshal to track down her father's murderer."/>
    <s v="A stubborn teenager enlists the help of a tough U."/>
    <s v="Paramount Pictures"/>
    <d v="2010-12-22T00:00:00"/>
    <n v="171243005"/>
    <n v="81033922"/>
    <x v="547"/>
    <s v="Top"/>
    <x v="3"/>
    <x v="106"/>
    <s v="1 hr 50 min"/>
    <s v="1"/>
    <s v="50"/>
    <d v="1899-12-30T01:50:00"/>
    <x v="0"/>
    <s v="Parental Guidance Under 13"/>
    <s v="Adventure"/>
    <s v="Animation"/>
    <s v="Comedy"/>
    <s v="Family"/>
    <s v="Fantasy"/>
    <s v="Musical"/>
  </r>
  <r>
    <s v="American Hustle (2013)"/>
    <s v="A con man, Irving Rosenfeld, along with his seductive partner Sydney Prosser, is forced to work for a wild F.B.I. Agent, Richie DiMaso, who pushes them into a world of Jersey powerbrokers and the Mafia."/>
    <s v="A con man, Irving Rosenfeld, along with his seduct"/>
    <s v="Sony Pictures Entertainment (SPE)"/>
    <d v="2013-12-12T00:00:00"/>
    <n v="150117807"/>
    <n v="101054000"/>
    <x v="548"/>
    <s v="Top"/>
    <x v="3"/>
    <x v="199"/>
    <s v="2 hr 18 min"/>
    <s v="2"/>
    <s v="18"/>
    <d v="1899-12-30T02:18:00"/>
    <x v="3"/>
    <s v="Restricted"/>
    <s v="Drama"/>
    <s v="Western"/>
    <m/>
    <m/>
    <m/>
    <m/>
  </r>
  <r>
    <s v="Enemy of the State (1998)"/>
    <s v="A lawyer becomes targeted by a corrupt politician and his N.S.A. goons when he accidentally receives key evidence to a politically motivated crime."/>
    <s v="A lawyer becomes targeted by a corrupt politician "/>
    <s v="Walt Disney Studios Motion Pictures"/>
    <d v="1998-11-20T00:00:00"/>
    <n v="111549836"/>
    <n v="139299953"/>
    <x v="549"/>
    <s v="Bottom"/>
    <x v="3"/>
    <x v="5"/>
    <s v="2 hr 12 min"/>
    <s v="2"/>
    <s v="12"/>
    <d v="1899-12-30T02:12:00"/>
    <x v="3"/>
    <s v="Restricted"/>
    <s v="Crime"/>
    <s v="Drama"/>
    <m/>
    <m/>
    <m/>
    <m/>
  </r>
  <r>
    <s v="You've Got Mail (1998)"/>
    <s v="Book superstore magnate, Joe Fox and independent book shop owner, Kathleen Kelly fall in love in the anonymity of the Internet both blissfully unaware that he's trying to put her out of business."/>
    <s v="Book superstore magnate, Joe Fox and independent b"/>
    <s v="Warner Bros."/>
    <d v="1998-12-18T00:00:00"/>
    <n v="115821495"/>
    <n v="135000000"/>
    <x v="550"/>
    <s v="Bottom"/>
    <x v="3"/>
    <x v="110"/>
    <s v="1 hr 59 min"/>
    <s v="1"/>
    <s v="59"/>
    <d v="1899-12-30T01:59:00"/>
    <x v="2"/>
    <s v="Parental Guidance"/>
    <s v="Action"/>
    <s v="Thriller"/>
    <m/>
    <m/>
    <m/>
    <m/>
  </r>
  <r>
    <s v="The Mask of Zorro (1998)"/>
    <s v="A young thief seeking revenge for his brother's death is trained by the once-great, aging Zorro, who is pursuing his own vengeance."/>
    <s v="A young thief seeking revenge for his brother's de"/>
    <s v="Sony Pictures Entertainment (SPE)"/>
    <d v="1998-07-17T00:00:00"/>
    <n v="94095523"/>
    <n v="156193000"/>
    <x v="551"/>
    <s v="Bottom"/>
    <x v="3"/>
    <x v="200"/>
    <s v="2 hr 16 min"/>
    <s v="2"/>
    <s v="16"/>
    <d v="1899-12-30T02:16:00"/>
    <x v="0"/>
    <s v="Parental Guidance Under 13"/>
    <s v="Comedy"/>
    <s v="Drama"/>
    <s v="Romance"/>
    <m/>
    <m/>
    <m/>
  </r>
  <r>
    <s v="The Ring (2002)"/>
    <s v="A journalist must investigate a mysterious videotape which seems to cause the death of anyone one week to the day after they view it."/>
    <s v="A journalist must investigate a mysterious videota"/>
    <s v="DreamWorks Distribution"/>
    <d v="2002-10-18T00:00:00"/>
    <n v="129128133"/>
    <n v="120220800"/>
    <x v="552"/>
    <s v="Bottom"/>
    <x v="3"/>
    <x v="201"/>
    <s v="1 hr 55 min"/>
    <s v="1"/>
    <s v="55"/>
    <d v="1899-12-30T01:55:00"/>
    <x v="0"/>
    <s v="Parental Guidance Under 13"/>
    <s v="Action"/>
    <s v="Adventure"/>
    <s v="Comedy"/>
    <s v="Romance"/>
    <s v="Thriller"/>
    <s v="Western"/>
  </r>
  <r>
    <s v="The Blair Witch Project (1999)"/>
    <s v="Three film students vanish after traveling into a Maryland forest to film a documentary on the local Blair Witch legend, leaving only their footage behind."/>
    <s v="Three film students vanish after traveling into a "/>
    <s v="Artisan Entertainment"/>
    <d v="1999-07-16T00:00:00"/>
    <n v="140539099"/>
    <n v="108100000"/>
    <x v="553"/>
    <s v="Top"/>
    <x v="3"/>
    <x v="201"/>
    <s v="1 hr 21 min"/>
    <s v="1"/>
    <s v="21"/>
    <d v="1899-12-30T01:21:00"/>
    <x v="3"/>
    <s v="Restricted"/>
    <s v="Horror"/>
    <s v="Mystery"/>
    <m/>
    <m/>
    <m/>
    <m/>
  </r>
  <r>
    <s v="Unbreakable (2000)"/>
    <s v="A man learns something extraordinary about himself after a devastating accident."/>
    <s v="A man learns something extraordinary about himself"/>
    <s v="Walt Disney Studios Motion Pictures"/>
    <d v="2000-11-22T00:00:00"/>
    <n v="95011339"/>
    <n v="153106782"/>
    <x v="554"/>
    <s v="Bottom"/>
    <x v="3"/>
    <x v="115"/>
    <s v="1 hr 46 min"/>
    <s v="1"/>
    <s v="46"/>
    <d v="1899-12-30T01:46:00"/>
    <x v="0"/>
    <s v="Parental Guidance Under 13"/>
    <s v="Horror"/>
    <s v="Mystery"/>
    <m/>
    <m/>
    <m/>
    <m/>
  </r>
  <r>
    <s v="Dumb and Dumber (1994)"/>
    <s v="After a woman leaves a briefcase at the airport terminal, a dumb limo driver and his dumber friend set out on a hilarious cross-country road trip to Aspen to return it."/>
    <s v="After a woman leaves a briefcase at the airport te"/>
    <s v="New Line Cinema"/>
    <d v="1994-12-16T00:00:00"/>
    <n v="127175374"/>
    <n v="120100000"/>
    <x v="555"/>
    <s v="Bottom"/>
    <x v="3"/>
    <x v="58"/>
    <s v="1 hr 47 min"/>
    <s v="1"/>
    <s v="47"/>
    <d v="1899-12-30T01:47:00"/>
    <x v="1"/>
    <s v="Unknown"/>
    <s v="Drama"/>
    <s v="Mystery"/>
    <s v="Sci-Fi"/>
    <s v="Thriller"/>
    <m/>
    <m/>
  </r>
  <r>
    <s v="Glass (2019)"/>
    <s v="Security guard David Dunn uses his supernatural abilities to track Kevin Wendell Crumb, a disturbed man who has twenty-four personalities."/>
    <s v="Security guard David Dunn uses his supernatural ab"/>
    <s v="Universal Pictures"/>
    <d v="2019-01-16T00:00:00"/>
    <n v="111048468"/>
    <n v="135950571"/>
    <x v="556"/>
    <s v="Bottom"/>
    <x v="3"/>
    <x v="202"/>
    <s v="2 hr 9 min"/>
    <s v="2"/>
    <s v=" 9"/>
    <d v="1899-12-30T02:09:00"/>
    <x v="0"/>
    <s v="Parental Guidance Under 13"/>
    <s v="Comedy"/>
    <m/>
    <m/>
    <m/>
    <m/>
    <m/>
  </r>
  <r>
    <s v="Grown Ups 2 (2013)"/>
    <s v="After moving his family back to his hometown to be with his friends and their kids, Lenny finds out that between old bullies, new bullies, schizo bus drivers, drunk cops on skis, and four hundred costumed party crashers sometimes crazy follows you."/>
    <s v="After moving his family back to his hometown to be"/>
    <s v="Sony Pictures Entertainment (SPE)"/>
    <d v="2013-07-11T00:00:00"/>
    <n v="133668525"/>
    <n v="113315753"/>
    <x v="557"/>
    <s v="Top"/>
    <x v="3"/>
    <x v="58"/>
    <s v="1 hr 41 min"/>
    <s v="1"/>
    <s v="41"/>
    <d v="1899-12-30T01:41:00"/>
    <x v="0"/>
    <s v="Parental Guidance Under 13"/>
    <s v="Drama"/>
    <s v="Sci-Fi"/>
    <s v="Thriller"/>
    <m/>
    <m/>
    <m/>
  </r>
  <r>
    <s v="The Peanuts Movie (2015)"/>
    <s v="Snoopy embarks upon his greatest mission as he and his team take to the skies to pursue their archnemesis, while his best pal Charlie Brown begins his own epic quest back home to win the love of his life."/>
    <s v="Snoopy embarks upon his greatest mission as he and"/>
    <s v="Twentieth Century Fox"/>
    <d v="2015-10-29T00:00:00"/>
    <n v="130178411"/>
    <n v="116054702"/>
    <x v="558"/>
    <s v="Bottom"/>
    <x v="3"/>
    <x v="43"/>
    <s v="1 hr 28 min"/>
    <s v="1"/>
    <s v="28"/>
    <d v="1899-12-30T01:28:00"/>
    <x v="4"/>
    <n v="0"/>
    <s v="Comedy"/>
    <m/>
    <m/>
    <m/>
    <m/>
    <m/>
  </r>
  <r>
    <s v="The Godfather (1972)"/>
    <s v="The Godfather follows Vito Corleone, Don of the Corleone family, as he passes the mantel to his unwilling son, Michael."/>
    <s v="The Godfather follows Vito Corleone, Don of the Co"/>
    <s v="Paramount Pictures"/>
    <d v="1972-03-15T00:00:00"/>
    <n v="134966411"/>
    <n v="111154575"/>
    <x v="559"/>
    <s v="Top"/>
    <x v="3"/>
    <x v="199"/>
    <s v="2 hr 55 min"/>
    <s v="2"/>
    <s v="55"/>
    <d v="1899-12-30T02:55:00"/>
    <x v="1"/>
    <s v="Unknown"/>
    <s v="Adventure"/>
    <s v="Animation"/>
    <s v="Comedy"/>
    <s v="Drama"/>
    <s v="Family"/>
    <m/>
  </r>
  <r>
    <s v="Rango (2011)"/>
    <s v="Rango is an ordinary chameleon who accidentally winds up in the town of Dirt, a lawless outpost in the Wild West in desperate need of a new sheriff."/>
    <s v="Rango is an ordinary chameleon who accidentally wi"/>
    <s v="Paramount Pictures"/>
    <d v="2011-03-02T00:00:00"/>
    <n v="123477607"/>
    <n v="122246996"/>
    <x v="560"/>
    <s v="Bottom"/>
    <x v="3"/>
    <x v="203"/>
    <s v="1 hr 47 min"/>
    <s v="1"/>
    <s v="47"/>
    <d v="1899-12-30T01:47:00"/>
    <x v="2"/>
    <s v="Parental Guidance"/>
    <s v="Crime"/>
    <s v="Drama"/>
    <m/>
    <m/>
    <m/>
    <m/>
  </r>
  <r>
    <s v="Face/Off (1997)"/>
    <s v="To foil a terrorist plot, an FBI agent undergoes facial transplant surgery to assume the identity of the criminal mastermind who murdered his only son, but the criminal wakes up prematurely and seeks revenge."/>
    <s v="To foil a terrorist plot, an FBI agent undergoes f"/>
    <s v="Paramount Pictures"/>
    <d v="1997-06-27T00:00:00"/>
    <n v="112276146"/>
    <n v="133400000"/>
    <x v="561"/>
    <s v="Bottom"/>
    <x v="3"/>
    <x v="204"/>
    <s v="2 hr 18 min"/>
    <s v="2"/>
    <s v="18"/>
    <d v="1899-12-30T02:18:00"/>
    <x v="3"/>
    <s v="Restricted"/>
    <s v="Action"/>
    <s v="Adventure"/>
    <s v="Animation"/>
    <s v="Comedy"/>
    <s v="Family"/>
    <s v="Western"/>
  </r>
  <r>
    <s v="Teenage Mutant Ninja Turtles: Out of the Shadows (2016)"/>
    <s v="The Turtles get into another battle with their enemy the Shredder, who has acquired new allies: the mutant thugs Bebop and Rocksteady and the alien being Krang."/>
    <s v="The Turtles get into another battle with their ene"/>
    <s v="Paramount Pictures"/>
    <d v="2016-06-02T00:00:00"/>
    <n v="82051601"/>
    <n v="163572247"/>
    <x v="562"/>
    <s v="Bottom"/>
    <x v="3"/>
    <x v="32"/>
    <s v="1 hr 52 min"/>
    <s v="1"/>
    <s v="52"/>
    <d v="1899-12-30T01:52:00"/>
    <x v="0"/>
    <s v="Parental Guidance Under 13"/>
    <s v="Action"/>
    <s v="Crime"/>
    <s v="Sci-Fi"/>
    <s v="Thriller"/>
    <m/>
    <m/>
  </r>
  <r>
    <s v="Hulk (2003)"/>
    <s v="Bruce Banner, a genetics researcher with a tragic past, suffers an accident that causes him to transform into a raging green monster when he gets angry."/>
    <s v="Bruce Banner, a genetics researcher with a tragic "/>
    <s v="Universal Pictures"/>
    <d v="2003-06-19T00:00:00"/>
    <n v="132177234"/>
    <n v="113107931"/>
    <x v="563"/>
    <s v="Top"/>
    <x v="3"/>
    <x v="42"/>
    <s v="2 hr 18 min"/>
    <s v="2"/>
    <s v="18"/>
    <d v="1899-12-30T02:18:00"/>
    <x v="0"/>
    <s v="Parental Guidance Under 13"/>
    <s v="Action"/>
    <s v="Adventure"/>
    <s v="Comedy"/>
    <s v="Sci-Fi"/>
    <m/>
    <m/>
  </r>
  <r>
    <s v="Back to the Future Part III (1990)"/>
    <s v="Stranded in 1955, Marty McFly learns about the death of Doc Brown in 1885 and must travel back in time to save him. With no fuel readily available for the DeLorean, the two must figure how to escape the Old West before Emmett is murdered."/>
    <s v="Stranded in 1955, Marty McFly learns about the dea"/>
    <s v="Universal Pictures"/>
    <d v="1990-05-25T00:00:00"/>
    <n v="88277583"/>
    <n v="156800000"/>
    <x v="564"/>
    <s v="Bottom"/>
    <x v="3"/>
    <x v="205"/>
    <s v="1 hr 58 min"/>
    <s v="1"/>
    <s v="58"/>
    <d v="1899-12-30T01:58:00"/>
    <x v="1"/>
    <s v="Unknown"/>
    <s v="Action"/>
    <s v="Sci-Fi"/>
    <m/>
    <m/>
    <m/>
    <m/>
  </r>
  <r>
    <s v="Rush Hour (1998)"/>
    <s v="A loyal and dedicated Hong Kong Inspector teams up with a reckless and loudmouthed L.A.P.D. detective to rescue the Chinese Consul's kidnapped daughter, while trying to arrest a dangerous crime lord along the way."/>
    <s v="A loyal and dedicated Hong Kong Inspector teams up"/>
    <s v="New Line Cinema"/>
    <d v="1998-09-18T00:00:00"/>
    <n v="141186864"/>
    <n v="103534200"/>
    <x v="565"/>
    <s v="Top"/>
    <x v="3"/>
    <x v="78"/>
    <s v="1 hr 38 min"/>
    <s v="1"/>
    <s v="38"/>
    <d v="1899-12-30T01:38:00"/>
    <x v="0"/>
    <s v="Parental Guidance Under 13"/>
    <s v="Adventure"/>
    <s v="Comedy"/>
    <s v="Sci-Fi"/>
    <s v="Western"/>
    <m/>
    <m/>
  </r>
  <r>
    <s v="Journey to the Center of the Earth (2008)"/>
    <s v="On a quest to find out what happened to his missing brother, a scientist, his nephew and their mountain guide discover a fantastic and dangerous lost world in the center of the earth."/>
    <s v="On a quest to find out what happened to his missin"/>
    <s v="Warner Bros."/>
    <d v="2008-07-10T00:00:00"/>
    <n v="101704370"/>
    <n v="142528318"/>
    <x v="566"/>
    <s v="Bottom"/>
    <x v="3"/>
    <x v="206"/>
    <s v="1 hr 33 min"/>
    <s v="1"/>
    <s v="33"/>
    <d v="1899-12-30T01:33:00"/>
    <x v="2"/>
    <s v="Parental Guidance"/>
    <s v="Action"/>
    <s v="Comedy"/>
    <s v="Crime"/>
    <s v="Thriller"/>
    <m/>
    <m/>
  </r>
  <r>
    <s v="A Few Good Men (1992)"/>
    <s v="Military lawyer Lieutenant Daniel Kaffee defends Marines accused of murder. They contend they were acting under orders."/>
    <s v="Military lawyer Lieutenant Daniel Kaffee defends M"/>
    <s v="Columbia Pictures"/>
    <d v="1992-12-11T00:00:00"/>
    <n v="141340178"/>
    <n v="101900000"/>
    <x v="567"/>
    <s v="Top"/>
    <x v="3"/>
    <x v="152"/>
    <s v="2 hr 18 min"/>
    <s v="2"/>
    <s v="18"/>
    <d v="1899-12-30T02:18:00"/>
    <x v="3"/>
    <s v="Restricted"/>
    <s v="Action"/>
    <s v="Adventure"/>
    <s v="Family"/>
    <s v="Fantasy"/>
    <s v="Sci-Fi"/>
    <m/>
  </r>
  <r>
    <s v="Cloudy with a Chance of Meatballs (2009)"/>
    <s v="A local scientist is often regarded as a failure until he invents a machine that can make food fall from the sky. But little does he know, that things are about to take a turn for the worst."/>
    <s v="A local scientist is often regarded as a failure u"/>
    <s v="Sony Pictures Entertainment (SPE)"/>
    <d v="2009-09-16T00:00:00"/>
    <n v="124870275"/>
    <n v="118135851"/>
    <x v="568"/>
    <s v="Bottom"/>
    <x v="3"/>
    <x v="33"/>
    <s v="1 hr 30 min"/>
    <s v="1"/>
    <s v="30"/>
    <d v="1899-12-30T01:30:00"/>
    <x v="2"/>
    <s v="Parental Guidance"/>
    <s v="Drama"/>
    <s v="Thriller"/>
    <m/>
    <m/>
    <m/>
    <m/>
  </r>
  <r>
    <s v="8 Mile (2002)"/>
    <s v="A young rapper, struggling with every aspect of his life, wants to make it big but his friends and foes make this odyssey of rap harder than it may seem."/>
    <s v="A young rapper, struggling with every aspect of hi"/>
    <s v="Universal Pictures"/>
    <d v="2002-11-08T00:00:00"/>
    <n v="116750901"/>
    <n v="126124177"/>
    <x v="569"/>
    <s v="Bottom"/>
    <x v="3"/>
    <x v="207"/>
    <s v="1 hr 50 min"/>
    <s v="1"/>
    <s v="50"/>
    <d v="1899-12-30T01:50:00"/>
    <x v="3"/>
    <s v="Restricted"/>
    <s v="Adventure"/>
    <s v="Animation"/>
    <s v="Comedy"/>
    <s v="Drama"/>
    <s v="Family"/>
    <s v="Fantasy"/>
  </r>
  <r>
    <s v="Daddy's Home (2015)"/>
    <s v="Brad Whitaker is a radio host trying to get his stepchildren to love him and call him Dad. But his plans turn upside down when their biological father, Dusty Mayron, returns."/>
    <s v="Brad Whitaker is a radio host trying to get his st"/>
    <s v="Paramount Pictures"/>
    <s v="NA"/>
    <n v="150357137"/>
    <n v="92429000"/>
    <x v="570"/>
    <s v="Top"/>
    <x v="3"/>
    <x v="83"/>
    <s v="1 hr 36 min"/>
    <s v="1"/>
    <s v="36"/>
    <d v="1899-12-30T01:36:00"/>
    <x v="1"/>
    <s v="Unknown"/>
    <s v="Drama"/>
    <s v="Music"/>
    <m/>
    <m/>
    <m/>
    <m/>
  </r>
  <r>
    <s v="Eraser (1996)"/>
    <s v="A Witness Protection specialist becomes suspicious of his co-workers when dealing with a case involving high-tech weapons."/>
    <s v="A Witness Protection specialist becomes suspicious"/>
    <s v="Warner Bros."/>
    <d v="1996-06-21T00:00:00"/>
    <n v="101295562"/>
    <n v="141000000"/>
    <x v="571"/>
    <s v="Bottom"/>
    <x v="3"/>
    <x v="10"/>
    <s v="1 hr 55 min"/>
    <s v="1"/>
    <s v="55"/>
    <d v="1899-12-30T01:55:00"/>
    <x v="3"/>
    <s v="Restricted"/>
    <s v="Comedy"/>
    <s v="Family"/>
    <m/>
    <m/>
    <m/>
    <m/>
  </r>
  <r>
    <s v="Sully (2016)"/>
    <s v="When pilot Chesley &quot;Sully&quot; Sullenberger lands his damaged plane on the Hudson River in order to save the flight's passengers and crew, some consider him a hero while others think he was reckless."/>
    <s v="When pilot Chesley &quot;Sully&quot; Sullenberger lands his "/>
    <s v="Warner Bros."/>
    <d v="2016-09-08T00:00:00"/>
    <n v="125070033"/>
    <n v="115727590"/>
    <x v="572"/>
    <s v="Bottom"/>
    <x v="3"/>
    <x v="161"/>
    <s v="1 hr 36 min"/>
    <s v="1"/>
    <s v="36"/>
    <d v="1899-12-30T01:36:00"/>
    <x v="0"/>
    <s v="Parental Guidance Under 13"/>
    <s v="Action"/>
    <s v="Crime"/>
    <s v="Thriller"/>
    <m/>
    <m/>
    <m/>
  </r>
  <r>
    <s v="Click (2006)"/>
    <s v="A workaholic architect finds a universal remote that allows him to fast-forward and rewind to different parts of his life. Complications arise when the remote starts to overrule his choices."/>
    <s v="A workaholic architect finds a universal remote th"/>
    <s v="Revolution Studios"/>
    <d v="2006-06-22T00:00:00"/>
    <n v="137355633"/>
    <n v="103329693"/>
    <x v="573"/>
    <s v="Top"/>
    <x v="3"/>
    <x v="208"/>
    <s v="1 hr 47 min"/>
    <s v="1"/>
    <s v="47"/>
    <d v="1899-12-30T01:47:00"/>
    <x v="0"/>
    <s v="Parental Guidance Under 13"/>
    <s v="Biography"/>
    <s v="Drama"/>
    <m/>
    <m/>
    <m/>
    <m/>
  </r>
  <r>
    <s v="Die Hard 2 (1990)"/>
    <s v="John McClane attempts to avert disaster as rogue military operatives seize control of Dulles International Airport in Washington, D.C."/>
    <s v="John McClane attempts to avert disaster as rogue m"/>
    <s v="Twentieth Century Fox"/>
    <d v="1990-07-06T00:00:00"/>
    <n v="117540947"/>
    <n v="122490327"/>
    <x v="574"/>
    <s v="Bottom"/>
    <x v="3"/>
    <x v="5"/>
    <s v="2 hr 4 min"/>
    <s v="2"/>
    <s v=" 4"/>
    <d v="1899-12-30T02:04:00"/>
    <x v="1"/>
    <s v="Unknown"/>
    <s v="Comedy"/>
    <s v="Drama"/>
    <s v="Fantasy"/>
    <s v="Romance"/>
    <m/>
    <m/>
  </r>
  <r>
    <s v="Planes (2013)"/>
    <s v="A cropdusting plane with a fear of heights lives his dream of competing in a famous around-the-world aerial race."/>
    <s v="A cropdusting plane with a fear of heights lives h"/>
    <s v="Walt Disney Studios Motion Pictures"/>
    <d v="2013-08-09T00:00:00"/>
    <n v="90288712"/>
    <n v="148970000"/>
    <x v="575"/>
    <s v="Bottom"/>
    <x v="3"/>
    <x v="61"/>
    <s v="1 hr 31 min"/>
    <s v="1"/>
    <s v="31"/>
    <d v="1899-12-30T01:31:00"/>
    <x v="2"/>
    <s v="Parental Guidance"/>
    <s v="Action"/>
    <s v="Thriller"/>
    <m/>
    <m/>
    <m/>
    <m/>
  </r>
  <r>
    <s v="Crazy Rich Asians (2018)"/>
    <s v="This contemporary romantic comedy, based on a global bestseller, follows native New Yorker Rachel Chu to Singapore to meet her boyfriend's family."/>
    <s v="This contemporary romantic comedy, based on a glob"/>
    <s v="Warner Bros."/>
    <d v="2018-08-15T00:00:00"/>
    <n v="174532921"/>
    <n v="64006277"/>
    <x v="576"/>
    <s v="Top"/>
    <x v="3"/>
    <x v="110"/>
    <s v="2 hr"/>
    <s v="2"/>
    <n v="0"/>
    <d v="1899-12-30T02:00:00"/>
    <x v="0"/>
    <s v="Parental Guidance Under 13"/>
    <s v="Adventure"/>
    <s v="Animation"/>
    <s v="Comedy"/>
    <s v="Family"/>
    <s v="Sport"/>
    <m/>
  </r>
  <r>
    <s v="Batman &amp; Robin (1997)"/>
    <s v="Batman and Robin try to keep their relationship together even as they must stop Mr. Freeze and Poison Ivy from freezing Gotham City."/>
    <s v="Batman and Robin try to keep their relationship to"/>
    <s v="Warner Bros."/>
    <d v="1997-06-20T00:00:00"/>
    <n v="107353792"/>
    <n v="130881927"/>
    <x v="577"/>
    <s v="Bottom"/>
    <x v="3"/>
    <x v="42"/>
    <s v="2 hr 5 min"/>
    <s v="2"/>
    <s v=" 5"/>
    <d v="1899-12-30T02:05:00"/>
    <x v="0"/>
    <s v="Parental Guidance Under 13"/>
    <s v="Comedy"/>
    <s v="Drama"/>
    <s v="Romance"/>
    <m/>
    <m/>
    <m/>
  </r>
  <r>
    <s v="Downton Abbey (2019)"/>
    <s v="The continuing story of the Crawley family, wealthy owners of a large estate in the English countryside in the early twentieth century."/>
    <s v="The continuing story of the Crawley family, wealth"/>
    <s v="Focus Features"/>
    <d v="2019-09-12T00:00:00"/>
    <n v="96854135"/>
    <n v="96941361"/>
    <x v="578"/>
    <s v="Bottom"/>
    <x v="3"/>
    <x v="2"/>
    <s v="2 hr 2 min"/>
    <s v="2"/>
    <s v=" 2"/>
    <d v="1899-12-30T02:02:00"/>
    <x v="2"/>
    <s v="Parental Guidance"/>
    <s v="Action"/>
    <s v="Sci-Fi"/>
    <m/>
    <m/>
    <m/>
    <m/>
  </r>
  <r>
    <s v="Gone in 60 Seconds (2000)"/>
    <s v="A retired master car thief must come back to the industry and steal fifty cars with his crew in one night to save his brother's life."/>
    <s v="A retired master car thief must come back to the i"/>
    <s v="Walt Disney Studios Motion Pictures"/>
    <d v="2000-06-09T00:00:00"/>
    <n v="101648571"/>
    <n v="135553728"/>
    <x v="579"/>
    <s v="Bottom"/>
    <x v="3"/>
    <x v="10"/>
    <s v="1 hr 58 min"/>
    <s v="1"/>
    <s v="58"/>
    <d v="1899-12-30T01:58:00"/>
    <x v="0"/>
    <s v="Parental Guidance Under 13"/>
    <s v="Drama"/>
    <s v="Romance"/>
    <m/>
    <m/>
    <m/>
    <m/>
  </r>
  <r>
    <s v="Saturday Night Fever (1977)"/>
    <s v="Anxious about his future after high school, a 19-year-old Italian-American from Brooklyn tries to escape the harsh reality of his bleak family life by dominating the dance floor at the local disco."/>
    <s v="Anxious about his future after high school, a 19-y"/>
    <s v="Paramount Pictures"/>
    <s v="NA"/>
    <n v="94213184"/>
    <n v="142900000"/>
    <x v="580"/>
    <s v="Bottom"/>
    <x v="3"/>
    <x v="207"/>
    <s v="1 hr 58 min"/>
    <s v="1"/>
    <s v="58"/>
    <d v="1899-12-30T01:58:00"/>
    <x v="1"/>
    <s v="Unknown"/>
    <s v="Action"/>
    <s v="Crime"/>
    <s v="Thriller"/>
    <m/>
    <m/>
    <m/>
  </r>
  <r>
    <s v="Silver Linings Playbook (2012)"/>
    <s v="After a stint in a mental institution, former teacher Pat Solitano moves back in with his parents and tries to reconcile with his ex-wife. Things get more challenging when Pat meets Tiffany, a mysterious girl with problems of her own."/>
    <s v="After a stint in a mental institution, former teac"/>
    <s v="The Weinstein Company"/>
    <d v="2012-11-16T00:00:00"/>
    <n v="132092958"/>
    <n v="104319495"/>
    <x v="581"/>
    <s v="Bottom"/>
    <x v="3"/>
    <x v="110"/>
    <s v="2 hr 2 min"/>
    <s v="2"/>
    <s v=" 2"/>
    <d v="1899-12-30T02:02:00"/>
    <x v="3"/>
    <s v="Restricted"/>
    <s v="Drama"/>
    <s v="Music"/>
    <m/>
    <m/>
    <m/>
    <m/>
  </r>
  <r>
    <s v="2 Fast 2 Furious (2003)"/>
    <s v="Former cop Brian O'Conner is called upon to bust a dangerous criminal and he recruits the help of a former childhood friend and street racer who has a chance to redeem himself."/>
    <s v="Former cop Brian O'Conner is called upon to bust a"/>
    <s v="Universal Pictures"/>
    <d v="2003-06-05T00:00:00"/>
    <n v="127154901"/>
    <n v="109195760"/>
    <x v="582"/>
    <s v="Bottom"/>
    <x v="3"/>
    <x v="10"/>
    <s v="1 hr 47 min"/>
    <s v="1"/>
    <s v="47"/>
    <d v="1899-12-30T01:47:00"/>
    <x v="0"/>
    <s v="Parental Guidance Under 13"/>
    <s v="Comedy"/>
    <s v="Drama"/>
    <s v="Romance"/>
    <m/>
    <m/>
    <m/>
  </r>
  <r>
    <s v="Hidden Figures (2016)"/>
    <s v="The story of a team of female African-American mathematicians who served a vital role in NASA during the early years of the U.S. space program."/>
    <s v="The story of a team of female African-American mat"/>
    <s v="Twentieth Century Fox"/>
    <d v="2016-12-25T00:00:00"/>
    <n v="169607287"/>
    <n v="66349611"/>
    <x v="583"/>
    <s v="Top"/>
    <x v="3"/>
    <x v="105"/>
    <s v="2 hr 7 min"/>
    <s v="2"/>
    <s v=" 7"/>
    <d v="1899-12-30T02:07:00"/>
    <x v="2"/>
    <s v="Parental Guidance"/>
    <s v="Action"/>
    <s v="Crime"/>
    <s v="Thriller"/>
    <m/>
    <m/>
    <m/>
  </r>
  <r>
    <s v="Spy (2015)"/>
    <s v="A desk-bound CIA analyst volunteers to go undercover to infiltrate the world of a deadly arms dealer, and prevent diabolical global disaster."/>
    <s v="A desk-bound CIA analyst volunteers to go undercov"/>
    <s v="Twentieth Century Fox"/>
    <d v="2015-05-21T00:00:00"/>
    <n v="110825712"/>
    <n v="124840507"/>
    <x v="584"/>
    <s v="Bottom"/>
    <x v="3"/>
    <x v="209"/>
    <s v="2 hr"/>
    <s v="2"/>
    <n v="0"/>
    <d v="1899-12-30T02:00:00"/>
    <x v="3"/>
    <s v="Restricted"/>
    <s v="Biography"/>
    <s v="Drama"/>
    <s v="History"/>
    <m/>
    <m/>
    <m/>
  </r>
  <r>
    <s v="American Pie (1999)"/>
    <s v="Four teenage boys enter a pact to lose their virginity by prom night."/>
    <s v="Four teenage boys enter a pact to lose their virgi"/>
    <s v="Universal Pictures"/>
    <d v="1999-07-09T00:00:00"/>
    <n v="102561004"/>
    <n v="132922000"/>
    <x v="585"/>
    <s v="Bottom"/>
    <x v="3"/>
    <x v="58"/>
    <s v="1 hr 35 min"/>
    <s v="1"/>
    <s v="35"/>
    <d v="1899-12-30T01:35:00"/>
    <x v="3"/>
    <s v="Restricted"/>
    <s v="Action"/>
    <s v="Comedy"/>
    <m/>
    <m/>
    <m/>
    <m/>
  </r>
  <r>
    <s v="Big Daddy (1999)"/>
    <s v="A lazy law-school grad adopts a kid to impress his girlfriend, but everything doesn't go as planned and he becomes the unlikely foster father."/>
    <s v="A lazy law-school grad adopts a kid to impress his"/>
    <s v="Sony Pictures Entertainment (SPE)"/>
    <d v="1999-06-25T00:00:00"/>
    <n v="163479795"/>
    <n v="71322100"/>
    <x v="586"/>
    <s v="Top"/>
    <x v="3"/>
    <x v="124"/>
    <s v="1 hr 33 min"/>
    <s v="1"/>
    <s v="33"/>
    <d v="1899-12-30T01:33:00"/>
    <x v="0"/>
    <s v="Parental Guidance Under 13"/>
    <s v="Comedy"/>
    <m/>
    <m/>
    <m/>
    <m/>
    <m/>
  </r>
  <r>
    <s v="Alvin and the Chipmunks: The Road Chip (2015)"/>
    <s v="The Chipmunks believe that Dave plans to propose to his new girlfriend in Miami.--and dump them. They have three days to get to him and save themselves not only from losing Dave but also from gaining a terrible stepbrother."/>
    <s v="The Chipmunks believe that Dave plans to propose t"/>
    <s v="Twentieth Century Fox"/>
    <s v="NA"/>
    <n v="85886987"/>
    <n v="148911649"/>
    <x v="587"/>
    <s v="Bottom"/>
    <x v="3"/>
    <x v="147"/>
    <s v="1 hr 32 min"/>
    <s v="1"/>
    <s v="32"/>
    <d v="1899-12-30T01:32:00"/>
    <x v="1"/>
    <s v="Unknown"/>
    <s v="Comedy"/>
    <s v="Drama"/>
    <m/>
    <m/>
    <m/>
    <m/>
  </r>
  <r>
    <s v="The Imitation Game (2014)"/>
    <s v="During World War II, the English mathematical genius Alan Turing tries to crack the German Enigma code with help from fellow mathematicians while attempting to come to terms with his troubled private life."/>
    <s v="During World War II, the English mathematical geni"/>
    <s v="The Weinstein Company"/>
    <s v="NA"/>
    <n v="91125683"/>
    <n v="142430025"/>
    <x v="588"/>
    <s v="Bottom"/>
    <x v="3"/>
    <x v="210"/>
    <s v="1 hr 54 min"/>
    <s v="1"/>
    <s v="54"/>
    <d v="1899-12-30T01:54:00"/>
    <x v="1"/>
    <s v="Unknown"/>
    <s v="Adventure"/>
    <s v="Animation"/>
    <s v="Comedy"/>
    <s v="Family"/>
    <s v="Fantasy"/>
    <s v="Music"/>
  </r>
  <r>
    <s v="Cruella (2021)"/>
    <s v="A live-action prequel feature film following a young Cruella de Vil."/>
    <s v="A live-action prequel feature film following a you"/>
    <s v="Walt Disney Studios Motion Pictures"/>
    <s v="NA"/>
    <n v="86103234"/>
    <n v="147171578"/>
    <x v="589"/>
    <s v="Bottom"/>
    <x v="3"/>
    <x v="211"/>
    <s v="2 hr 14 min"/>
    <s v="2"/>
    <s v="14"/>
    <d v="1899-12-30T02:14:00"/>
    <x v="1"/>
    <s v="Unknown"/>
    <s v="Biography"/>
    <s v="Drama"/>
    <s v="Thriller"/>
    <s v="War"/>
    <m/>
    <m/>
  </r>
  <r>
    <s v="American Wedding (2003)"/>
    <s v="It's the wedding of Jim and Michelle and the gathering of their families and friends, including Jim's old friends from high school and Michelle's little sister."/>
    <s v="It's the wedding of Jim and Michelle and the gathe"/>
    <s v="Universal Pictures"/>
    <d v="2003-08-01T00:00:00"/>
    <n v="104565114"/>
    <n v="128157821"/>
    <x v="590"/>
    <s v="Bottom"/>
    <x v="3"/>
    <x v="58"/>
    <s v="1 hr 36 min"/>
    <s v="1"/>
    <s v="36"/>
    <d v="1899-12-30T01:36:00"/>
    <x v="3"/>
    <s v="Restricted"/>
    <s v="Adventure"/>
    <s v="Comedy"/>
    <s v="Crime"/>
    <s v="Drama"/>
    <m/>
    <m/>
  </r>
  <r>
    <s v="The Girl with the Dragon Tattoo (2011)"/>
    <s v="Journalist Mikael Blomkvist is aided in his search for a woman who has been missing for forty years by Lisbeth Salander, a young computer hacker."/>
    <s v="Journalist Mikael Blomkvist is aided in his search"/>
    <s v="Sony Pictures Entertainment (SPE)"/>
    <d v="2011-12-21T00:00:00"/>
    <n v="102515793"/>
    <n v="130101637"/>
    <x v="591"/>
    <s v="Bottom"/>
    <x v="3"/>
    <x v="154"/>
    <s v="2 hr 38 min"/>
    <s v="2"/>
    <s v="38"/>
    <d v="1899-12-30T02:38:00"/>
    <x v="3"/>
    <s v="Restricted"/>
    <s v="Comedy"/>
    <m/>
    <m/>
    <m/>
    <m/>
    <m/>
  </r>
  <r>
    <s v="Juno (2007)"/>
    <s v="Faced with an unplanned pregnancy, an offbeat young woman makes an unusual decision regarding the unborn child."/>
    <s v="Faced with an unplanned pregnancy, an offbeat youn"/>
    <s v="Fox Searchlight Pictures"/>
    <d v="2007-12-05T00:00:00"/>
    <n v="143495265"/>
    <n v="88877416"/>
    <x v="592"/>
    <s v="Top"/>
    <x v="3"/>
    <x v="124"/>
    <s v="1 hr 36 min"/>
    <s v="1"/>
    <s v="36"/>
    <d v="1899-12-30T01:36:00"/>
    <x v="0"/>
    <s v="Parental Guidance Under 13"/>
    <s v="Crime"/>
    <s v="Drama"/>
    <s v="Mystery"/>
    <s v="Thriller"/>
    <m/>
    <m/>
  </r>
  <r>
    <s v="Argo (2012)"/>
    <s v="Acting under the cover of a Hollywood producer scouting a location for a science fiction film, a CIA agent launches a dangerous operation to rescue six Americans in Tehran during the U.S. hostage crisis in Iran in 1979."/>
    <s v="Acting under the cover of a Hollywood producer sco"/>
    <s v="Warner Bros."/>
    <d v="2012-10-11T00:00:00"/>
    <n v="136025503"/>
    <n v="96300000"/>
    <x v="593"/>
    <s v="Top"/>
    <x v="3"/>
    <x v="212"/>
    <s v="2 hr"/>
    <s v="2"/>
    <n v="0"/>
    <d v="1899-12-30T02:00:00"/>
    <x v="3"/>
    <s v="Restricted"/>
    <s v="Comedy"/>
    <s v="Drama"/>
    <m/>
    <m/>
    <m/>
    <m/>
  </r>
  <r>
    <s v="Sister Act (1992)"/>
    <s v="When a nightclub singer is forced to take refuge from the mob in a convent, she ends up turning the convent choir into a soulful chorus complete with a Motown repertoire, until the sudden celebrity of the choir jeopardizes her identity."/>
    <s v="When a nightclub singer is forced to take refuge f"/>
    <s v="Walt Disney Studios Motion Pictures"/>
    <s v="NA"/>
    <n v="139605150"/>
    <n v="92000000"/>
    <x v="594"/>
    <s v="Top"/>
    <x v="3"/>
    <x v="213"/>
    <s v="1 hr 40 min"/>
    <s v="1"/>
    <s v="40"/>
    <d v="1899-12-30T01:40:00"/>
    <x v="1"/>
    <s v="Unknown"/>
    <s v="Biography"/>
    <s v="Drama"/>
    <s v="Thriller"/>
    <m/>
    <m/>
    <m/>
  </r>
  <r>
    <s v="Get Smart (2008)"/>
    <s v="Maxwell Smart, a highly intellectual but bumbling spy working for the CONTROL agency, is tasked with preventing a terrorist attack from rival spy agency KAOS."/>
    <s v="Maxwell Smart, a highly intellectual but bumbling "/>
    <s v="Warner Bros."/>
    <d v="2008-06-19T00:00:00"/>
    <n v="130319208"/>
    <n v="100366245"/>
    <x v="595"/>
    <s v="Bottom"/>
    <x v="3"/>
    <x v="197"/>
    <s v="1 hr 50 min"/>
    <s v="1"/>
    <s v="50"/>
    <d v="1899-12-30T01:50:00"/>
    <x v="0"/>
    <s v="Parental Guidance Under 13"/>
    <s v="Comedy"/>
    <s v="Family"/>
    <s v="Music"/>
    <m/>
    <m/>
    <m/>
  </r>
  <r>
    <s v="Space Jam (1996)"/>
    <s v="In a desperate attempt to win a basketball match and earn their freedom, the Looney Tunes seek the aid of retired basketball champion, Michael Jordan."/>
    <s v="In a desperate attempt to win a basketball match a"/>
    <s v="Warner Bros."/>
    <s v="NA"/>
    <n v="90418342"/>
    <n v="140000000"/>
    <x v="596"/>
    <s v="Bottom"/>
    <x v="3"/>
    <x v="214"/>
    <s v="1 hr 28 min"/>
    <s v="1"/>
    <s v="28"/>
    <d v="1899-12-30T01:28:00"/>
    <x v="1"/>
    <s v="Unknown"/>
    <s v="Action"/>
    <s v="Adventure"/>
    <s v="Comedy"/>
    <m/>
    <m/>
    <m/>
  </r>
  <r>
    <s v="The Heat (2013)"/>
    <s v="An uptight FBI Special Agent is paired with a foul-mouthed Boston cop to take down a ruthless drug lord."/>
    <s v="An uptight FBI Special Agent is paired with a foul"/>
    <s v="Twentieth Century Fox"/>
    <d v="1996-02-22T00:00:00"/>
    <n v="159582188"/>
    <n v="70348583"/>
    <x v="597"/>
    <s v="Top"/>
    <x v="3"/>
    <x v="150"/>
    <s v="1 hr 57 min"/>
    <s v="1"/>
    <s v="57"/>
    <d v="1899-12-30T01:57:00"/>
    <x v="3"/>
    <s v="Restricted"/>
    <s v="Adventure"/>
    <s v="Animation"/>
    <s v="Comedy"/>
    <s v="Family"/>
    <s v="Fantasy"/>
    <s v="Sci-Fi"/>
  </r>
  <r>
    <s v="Ghostbusters (2016)"/>
    <s v="Following a ghost invasion of Manhattan, paranormal enthusiasts Erin Gilbert and Abby Yates, nuclear engineer Jillian Holtzmann, and subway worker Patty Tolan band together to stop the otherworldly threat."/>
    <s v="Following a ghost invasion of Manhattan, paranorma"/>
    <s v="Sony Pictures Entertainment (SPE)"/>
    <d v="2016-07-11T00:00:00"/>
    <n v="128350574"/>
    <n v="100796935"/>
    <x v="598"/>
    <s v="Bottom"/>
    <x v="3"/>
    <x v="175"/>
    <s v="1 hr 57 min"/>
    <s v="1"/>
    <s v="57"/>
    <d v="1899-12-30T01:57:00"/>
    <x v="0"/>
    <s v="Parental Guidance Under 13"/>
    <s v="Action"/>
    <s v="Comedy"/>
    <s v="Crime"/>
    <m/>
    <m/>
    <m/>
  </r>
  <r>
    <s v="Ghost Rider (2007)"/>
    <s v="When motorcycle rider Johnny Blaze sells his soul to the Devil to save his father's life, he is transformed into the Ghost Rider, the Devil's own bounty hunter, and is sent to hunt down sinners."/>
    <s v="When motorcycle rider Johnny Blaze sells his soul "/>
    <s v="Sony Pictures Entertainment (SPE)"/>
    <d v="2007-02-14T00:00:00"/>
    <n v="115802596"/>
    <n v="112935797"/>
    <x v="599"/>
    <s v="Bottom"/>
    <x v="3"/>
    <x v="215"/>
    <s v="1 hr 50 min"/>
    <s v="1"/>
    <s v="50"/>
    <d v="1899-12-30T01:50:00"/>
    <x v="0"/>
    <s v="Parental Guidance Under 13"/>
    <s v="Action"/>
    <s v="Comedy"/>
    <s v="Fantasy"/>
    <s v="Sci-Fi"/>
    <m/>
    <m/>
  </r>
  <r>
    <s v="Sleepless in Seattle (1993)"/>
    <s v="A recently widowed man's son calls a radio talk-show in an attempt to find his father a partner."/>
    <s v="A recently widowed man's son calls a radio talk-sh"/>
    <s v="TriStar Pictures"/>
    <d v="1993-06-25T00:00:00"/>
    <n v="126808165"/>
    <n v="101119000"/>
    <x v="600"/>
    <s v="Bottom"/>
    <x v="3"/>
    <x v="110"/>
    <s v="1 hr 45 min"/>
    <s v="1"/>
    <s v="45"/>
    <d v="1899-12-30T01:45:00"/>
    <x v="2"/>
    <s v="Parental Guidance"/>
    <s v="Action"/>
    <s v="Fantasy"/>
    <s v="Thriller"/>
    <m/>
    <m/>
    <m/>
  </r>
  <r>
    <s v="Lethal Weapon 2 (1989)"/>
    <s v="Riggs and Murtaugh are on the trail of South African diplomats who are using their immunity to engage in criminal activities."/>
    <s v="Riggs and Murtaugh are on the trail of South Afric"/>
    <s v="Warner Bros."/>
    <s v="NA"/>
    <n v="147253986"/>
    <n v="80600000"/>
    <x v="601"/>
    <s v="Top"/>
    <x v="3"/>
    <x v="10"/>
    <s v="1 hr 54 min"/>
    <s v="1"/>
    <s v="54"/>
    <d v="1899-12-30T01:54:00"/>
    <x v="1"/>
    <s v="Unknown"/>
    <s v="Comedy"/>
    <s v="Drama"/>
    <s v="Romance"/>
    <m/>
    <m/>
    <m/>
  </r>
  <r>
    <s v="The Green Hornet (2011)"/>
    <s v="Following the death of his father, Britt Reid, heir to his father's large company, teams up with his late dad's assistant Kato to become a masked crime fighting team."/>
    <s v="Following the death of his father, Britt Reid, hei"/>
    <s v="Sony Pictures Entertainment (SPE)"/>
    <d v="2011-01-12T00:00:00"/>
    <n v="98780042"/>
    <n v="129037206"/>
    <x v="602"/>
    <s v="Bottom"/>
    <x v="3"/>
    <x v="150"/>
    <s v="1 hr 59 min"/>
    <s v="1"/>
    <s v="59"/>
    <d v="1899-12-30T01:59:00"/>
    <x v="0"/>
    <s v="Parental Guidance Under 13"/>
    <s v="Action"/>
    <s v="Crime"/>
    <s v="Thriller"/>
    <m/>
    <m/>
    <m/>
  </r>
  <r>
    <s v="Baby Driver (2017)"/>
    <s v="After being coerced into working for a crime boss, a young getaway driver finds himself taking part in a heist doomed to fail."/>
    <s v="After being coerced into working for a crime boss,"/>
    <s v="TriStar Pictures"/>
    <d v="2017-06-28T00:00:00"/>
    <n v="107825862"/>
    <n v="119119225"/>
    <x v="603"/>
    <s v="Bottom"/>
    <x v="3"/>
    <x v="216"/>
    <s v="1 hr 53 min"/>
    <s v="1"/>
    <s v="53"/>
    <d v="1899-12-30T01:53:00"/>
    <x v="3"/>
    <s v="Restricted"/>
    <s v="Action"/>
    <s v="Comedy"/>
    <s v="Crime"/>
    <m/>
    <m/>
    <m/>
  </r>
  <r>
    <s v="Immortals (2011)"/>
    <s v="Theseus is a mortal man chosen by Zeus to lead the fight against the ruthless King Hyperion, who is on a rampage across Greece to obtain a weapon that can destroy humanity."/>
    <s v="Theseus is a mortal man chosen by Zeus to lead the"/>
    <s v="Relativity Media"/>
    <d v="2011-11-10T00:00:00"/>
    <n v="83504017"/>
    <n v="143400000"/>
    <x v="604"/>
    <s v="Bottom"/>
    <x v="3"/>
    <x v="217"/>
    <s v="1 hr 50 min"/>
    <s v="1"/>
    <s v="50"/>
    <d v="1899-12-30T01:50:00"/>
    <x v="3"/>
    <s v="Restricted"/>
    <s v="Action"/>
    <s v="Crime"/>
    <s v="Drama"/>
    <s v="Music"/>
    <s v="Thriller"/>
    <m/>
  </r>
  <r>
    <s v="Taken (2008)"/>
    <s v="A retired CIA agent travels across Europe and relies on his old skills to save his estranged daughter, who has been kidnapped while on a trip to Paris."/>
    <s v="A retired CIA agent travels across Europe and reli"/>
    <s v="Twentieth Century Fox"/>
    <d v="2008-02-27T00:00:00"/>
    <n v="145000989"/>
    <n v="81836771"/>
    <x v="605"/>
    <s v="Top"/>
    <x v="3"/>
    <x v="10"/>
    <s v="1 hr 30 min"/>
    <s v="1"/>
    <s v="30"/>
    <d v="1899-12-30T01:30:00"/>
    <x v="0"/>
    <s v="Parental Guidance Under 13"/>
    <s v="Action"/>
    <s v="Drama"/>
    <s v="Fantasy"/>
    <s v="Romance"/>
    <m/>
    <m/>
  </r>
  <r>
    <s v="Percy Jackson &amp; the Olympians: The Lightning Thief (2010)"/>
    <s v="A teenager discovers he's the descendant of a Greek god and sets out on an adventure to settle an on-going battle between the gods."/>
    <s v="A teenager discovers he's the descendant of a Gree"/>
    <s v="Twentieth Century Fox"/>
    <d v="2010-02-10T00:00:00"/>
    <n v="88768303"/>
    <n v="137728906"/>
    <x v="606"/>
    <s v="Bottom"/>
    <x v="3"/>
    <x v="24"/>
    <s v="1 hr 58 min"/>
    <s v="1"/>
    <s v="58"/>
    <d v="1899-12-30T01:58:00"/>
    <x v="2"/>
    <s v="Parental Guidance"/>
    <s v="Action"/>
    <s v="Crime"/>
    <s v="Thriller"/>
    <m/>
    <m/>
    <m/>
  </r>
  <r>
    <s v="Good Will Hunting (1997)"/>
    <s v="Will Hunting, a janitor at M.I.T., has a gift for mathematics, but needs help from a psychologist to find direction in his life."/>
    <s v="Will Hunting, a janitor at M.I.T., has a gift for "/>
    <s v="Miramax"/>
    <s v="NA"/>
    <n v="138433435"/>
    <n v="87500000"/>
    <x v="607"/>
    <s v="Top"/>
    <x v="3"/>
    <x v="2"/>
    <s v="2 hr 6 min"/>
    <s v="2"/>
    <s v=" 6"/>
    <d v="1899-12-30T02:06:00"/>
    <x v="1"/>
    <s v="Unknown"/>
    <s v="Adventure"/>
    <s v="Family"/>
    <s v="Fantasy"/>
    <m/>
    <m/>
    <m/>
  </r>
  <r>
    <s v="Ford v Ferrari (2019)"/>
    <s v="American car designer Carroll Shelby and driver Ken Miles battle corporate interference and the laws of physics to build a revolutionary race car for Ford in order to defeat Ferrari at the 24 Hours of Le Mans in 1966."/>
    <s v="American car designer Carroll Shelby and driver Ke"/>
    <s v="Twentieth Century Fox"/>
    <d v="2019-11-13T00:00:00"/>
    <n v="117624357"/>
    <n v="107883853"/>
    <x v="608"/>
    <s v="Bottom"/>
    <x v="3"/>
    <x v="218"/>
    <s v="2 hr 32 min"/>
    <s v="2"/>
    <s v="32"/>
    <d v="1899-12-30T02:32:00"/>
    <x v="0"/>
    <s v="Parental Guidance Under 13"/>
    <s v="Drama"/>
    <s v="Romance"/>
    <m/>
    <m/>
    <m/>
    <m/>
  </r>
  <r>
    <s v="The Social Network (2010)"/>
    <s v="As Harvard student Mark Zuckerberg creates the social networking site that would become known as Facebook, he is sued by the twins who claimed he stole their idea, and by the co-founder who was later squeezed out of the business."/>
    <s v="As Harvard student Mark Zuckerberg creates the soc"/>
    <s v="Sony Pictures Entertainment (SPE)"/>
    <d v="2010-10-01T00:00:00"/>
    <n v="96962694"/>
    <n v="127957681"/>
    <x v="609"/>
    <s v="Bottom"/>
    <x v="3"/>
    <x v="161"/>
    <s v="2 hr"/>
    <s v="2"/>
    <n v="0"/>
    <d v="1899-12-30T02:00:00"/>
    <x v="0"/>
    <s v="Parental Guidance Under 13"/>
    <s v="Action"/>
    <s v="Biography"/>
    <s v="Drama"/>
    <s v="Sport"/>
    <m/>
    <m/>
  </r>
  <r>
    <s v="Chicken Run (2000)"/>
    <s v="When a cockerel apparently flies into a chicken farm, the chickens see him as an opportunity to escape their evil owners."/>
    <s v="When a cockerel apparently flies into a chicken fa"/>
    <s v="DreamWorks Distribution"/>
    <d v="2000-06-23T00:00:00"/>
    <n v="106834564"/>
    <n v="118000000"/>
    <x v="610"/>
    <s v="Bottom"/>
    <x v="3"/>
    <x v="43"/>
    <s v="1 hr 24 min"/>
    <s v="1"/>
    <s v="24"/>
    <d v="1899-12-30T01:24:00"/>
    <x v="1"/>
    <s v="Unknown"/>
    <s v="Biography"/>
    <s v="Drama"/>
    <m/>
    <m/>
    <m/>
    <m/>
  </r>
  <r>
    <s v="Con Air (1997)"/>
    <s v="Newly paroled ex-con and former U.S. Ranger Cameron Poe finds himself trapped in a prisoner transport plane when the passengers seize control."/>
    <s v="Newly paroled ex-con and former U.S. Ranger Camero"/>
    <s v="Walt Disney Studios Motion Pictures"/>
    <d v="1997-06-06T00:00:00"/>
    <n v="101117573"/>
    <n v="122894661"/>
    <x v="611"/>
    <s v="Bottom"/>
    <x v="3"/>
    <x v="10"/>
    <s v="1 hr 55 min"/>
    <s v="1"/>
    <s v="55"/>
    <d v="1899-12-30T01:55:00"/>
    <x v="3"/>
    <s v="Restricted"/>
    <s v="Adventure"/>
    <s v="Animation"/>
    <s v="Comedy"/>
    <s v="Drama"/>
    <s v="Family"/>
    <m/>
  </r>
  <r>
    <s v="Elf (2003)"/>
    <s v="Raised as an over-sized elf, a human travels from the North Pole to NYC to meet his biological father who doesn't know he exists and is in desperate need of some Christmas spirit."/>
    <s v="Raised as an over-sized elf, a human travels from "/>
    <s v="New Line Cinema"/>
    <d v="2003-11-07T00:00:00"/>
    <n v="176630408"/>
    <n v="47223328"/>
    <x v="612"/>
    <s v="Top"/>
    <x v="3"/>
    <x v="219"/>
    <s v="1 hr 37 min"/>
    <s v="1"/>
    <s v="37"/>
    <d v="1899-12-30T01:37:00"/>
    <x v="2"/>
    <s v="Parental Guidance"/>
    <s v="Action"/>
    <s v="Crime"/>
    <s v="Thriller"/>
    <m/>
    <m/>
    <m/>
  </r>
  <r>
    <s v="Interview with the Vampire: The Vampire Chronicles (1994)"/>
    <s v="A vampire tells his epic life story: love, betrayal, loneliness, and hunger."/>
    <s v="A vampire tells his epic life story: love, betraya"/>
    <s v="Warner Bros."/>
    <d v="1994-11-11T00:00:00"/>
    <n v="105264608"/>
    <n v="118400000"/>
    <x v="613"/>
    <s v="Bottom"/>
    <x v="3"/>
    <x v="85"/>
    <s v="2 hr 3 min"/>
    <s v="2"/>
    <s v=" 3"/>
    <d v="1899-12-30T02:03:00"/>
    <x v="3"/>
    <s v="Restricted"/>
    <s v="Adventure"/>
    <s v="Comedy"/>
    <s v="Family"/>
    <s v="Fantasy"/>
    <s v="Romance"/>
    <m/>
  </r>
  <r>
    <s v="Flightplan (2005)"/>
    <s v="A bereaved woman and her daughter are flying home from Berlin to America. At 30,000 feet, the child vanishes, and nobody will admit she was ever on the plane."/>
    <s v="A bereaved woman and her daughter are flying home "/>
    <s v="Walt Disney Studios Motion Pictures"/>
    <s v="NA"/>
    <n v="89707299"/>
    <n v="133680000"/>
    <x v="614"/>
    <s v="Bottom"/>
    <x v="3"/>
    <x v="49"/>
    <s v="1 hr 38 min"/>
    <s v="1"/>
    <s v="38"/>
    <d v="1899-12-30T01:38:00"/>
    <x v="1"/>
    <s v="Unknown"/>
    <s v="Drama"/>
    <s v="Fantasy"/>
    <s v="Horror"/>
    <m/>
    <m/>
    <m/>
  </r>
  <r>
    <s v="Yes Man (2008)"/>
    <s v="A man challenges himself to say &quot;yes&quot; to everything."/>
    <s v="A man challenges himself to say &quot;yes&quot; to everythin"/>
    <s v="Warner Bros."/>
    <d v="2008-12-18T00:00:00"/>
    <n v="97690976"/>
    <n v="125550661"/>
    <x v="615"/>
    <s v="Bottom"/>
    <x v="3"/>
    <x v="73"/>
    <s v="1 hr 44 min"/>
    <s v="1"/>
    <s v="44"/>
    <d v="1899-12-30T01:44:00"/>
    <x v="0"/>
    <s v="Parental Guidance Under 13"/>
    <s v="Drama"/>
    <s v="Mystery"/>
    <s v="Thriller"/>
    <m/>
    <m/>
    <m/>
  </r>
  <r>
    <s v="Non-Stop (2014)"/>
    <s v="An air marshal springs into action during a transatlantic flight after receiving a series of text messages demanding $150 million into an off-shore account, or someone will die every 20 minutes."/>
    <s v="An air marshal springs into action during a transa"/>
    <s v="Universal Pictures"/>
    <d v="2014-02-19T00:00:00"/>
    <n v="92168600"/>
    <n v="130641000"/>
    <x v="616"/>
    <s v="Bottom"/>
    <x v="3"/>
    <x v="79"/>
    <s v="1 hr 46 min"/>
    <s v="1"/>
    <s v="46"/>
    <d v="1899-12-30T01:46:00"/>
    <x v="0"/>
    <s v="Parental Guidance Under 13"/>
    <s v="Comedy"/>
    <s v="Romance"/>
    <m/>
    <m/>
    <m/>
    <m/>
  </r>
  <r>
    <s v="Fahrenheit 9/11 (2004)"/>
    <s v="Michael Moore's view on what happened to the United States after September 11 and how the Bush Administration allegedly used the tragic event to push forward its agenda for unjust wars in Afghanistan and Iraq."/>
    <s v="Michael Moore's view on what happened to the Unite"/>
    <s v="Lionsgate"/>
    <d v="2004-06-23T00:00:00"/>
    <n v="119194771"/>
    <n v="103252111"/>
    <x v="617"/>
    <s v="Bottom"/>
    <x v="3"/>
    <x v="220"/>
    <s v="2 hr 2 min"/>
    <s v="2"/>
    <s v=" 2"/>
    <d v="1899-12-30T02:02:00"/>
    <x v="3"/>
    <s v="Restricted"/>
    <s v="Action"/>
    <s v="Mystery"/>
    <s v="Thriller"/>
    <m/>
    <m/>
    <m/>
  </r>
  <r>
    <s v="Wild Wild West (1999)"/>
    <s v="The two best special agents in the Wild West must save President Grant from the clutches of a diabolical, wheelchair-bound, steampunk-savvy, Confederate scientist bent on revenge for losing the Civil War."/>
    <s v="The two best special agents in the Wild West must "/>
    <s v="Warner Bros."/>
    <d v="1999-06-30T00:00:00"/>
    <n v="113804681"/>
    <n v="108300000"/>
    <x v="618"/>
    <s v="Bottom"/>
    <x v="3"/>
    <x v="221"/>
    <s v="1 hr 46 min"/>
    <s v="1"/>
    <s v="46"/>
    <d v="1899-12-30T01:46:00"/>
    <x v="0"/>
    <s v="Parental Guidance Under 13"/>
    <s v="Documentary"/>
    <s v="Drama"/>
    <s v="War"/>
    <m/>
    <m/>
    <m/>
  </r>
  <r>
    <s v="Jungle Cruise (2021)"/>
    <s v="Based on Disneyland's theme park ride where a small riverboat takes a group of travelers through a jungle filled with dangerous animals and reptiles but with a supernatural element."/>
    <s v="Based on Disneyland's theme park ride where a smal"/>
    <s v="Walt Disney Studios Motion Pictures"/>
    <s v="NA"/>
    <n v="116987516"/>
    <n v="103901930"/>
    <x v="619"/>
    <s v="Bottom"/>
    <x v="3"/>
    <x v="27"/>
    <s v="2 hr 7 min"/>
    <s v="2"/>
    <s v=" 7"/>
    <d v="1899-12-30T02:07:00"/>
    <x v="1"/>
    <s v="Unknown"/>
    <s v="Action"/>
    <s v="Comedy"/>
    <s v="Sci-Fi"/>
    <s v="Western"/>
    <m/>
    <m/>
  </r>
  <r>
    <s v="Scary Movie 3 (2003)"/>
    <s v="Cindy must investigate mysterious crop circles and video tapes, and help the President in preventing an alien invasion."/>
    <s v="Cindy must investigate mysterious crop circles and"/>
    <s v="Dimension Films"/>
    <d v="2003-10-24T00:00:00"/>
    <n v="110003217"/>
    <n v="110670000"/>
    <x v="620"/>
    <s v="Bottom"/>
    <x v="3"/>
    <x v="58"/>
    <s v="1 hr 24 min"/>
    <s v="1"/>
    <s v="24"/>
    <d v="1899-12-30T01:24:00"/>
    <x v="0"/>
    <s v="Parental Guidance Under 13"/>
    <s v="Action"/>
    <s v="Adventure"/>
    <s v="Comedy"/>
    <s v="Fantasy"/>
    <m/>
    <m/>
  </r>
  <r>
    <s v="Collateral (2004)"/>
    <s v="A cab driver finds himself the hostage of an engaging contract killer as he makes his rounds from hit to hit during one night in Los Angeles."/>
    <s v="A cab driver finds himself the hostage of an engag"/>
    <s v="DreamWorks Distribution"/>
    <d v="2004-08-05T00:00:00"/>
    <n v="101005703"/>
    <n v="119234222"/>
    <x v="621"/>
    <s v="Bottom"/>
    <x v="3"/>
    <x v="25"/>
    <s v="2 hr"/>
    <s v="2"/>
    <n v="0"/>
    <d v="1899-12-30T02:00:00"/>
    <x v="3"/>
    <s v="Restricted"/>
    <s v="Comedy"/>
    <m/>
    <m/>
    <m/>
    <m/>
    <m/>
  </r>
  <r>
    <s v="Knocked Up (2007)"/>
    <s v="For fun-loving party animal Ben Stone, the last thing he ever expected was for his one-night stand to show up on his doorstep eight weeks later to tell him she's pregnant with his child."/>
    <s v="For fun-loving party animal Ben Stone, the last th"/>
    <s v="Universal Pictures"/>
    <d v="2007-06-01T00:00:00"/>
    <n v="148768917"/>
    <n v="71153500"/>
    <x v="622"/>
    <s v="Top"/>
    <x v="3"/>
    <x v="73"/>
    <s v="2 hr 9 min"/>
    <s v="2"/>
    <s v=" 9"/>
    <d v="1899-12-30T02:09:00"/>
    <x v="3"/>
    <s v="Restricted"/>
    <s v="Action"/>
    <s v="Crime"/>
    <s v="Drama"/>
    <s v="Thriller"/>
    <m/>
    <m/>
  </r>
  <r>
    <s v="Green Lantern (2011)"/>
    <s v="Reckless test pilot Hal Jordan is granted an alien ring that bestows him with otherworldly powers that inducts him into an intergalactic police force, the Green Lantern Corps."/>
    <s v="Reckless test pilot Hal Jordan is granted an alien"/>
    <s v="Warner Bros."/>
    <d v="2011-06-15T00:00:00"/>
    <n v="116601172"/>
    <n v="103250000"/>
    <x v="623"/>
    <s v="Bottom"/>
    <x v="3"/>
    <x v="3"/>
    <s v="1 hr 54 min"/>
    <s v="1"/>
    <s v="54"/>
    <d v="1899-12-30T01:54:00"/>
    <x v="0"/>
    <s v="Parental Guidance Under 13"/>
    <s v="Comedy"/>
    <s v="Romance"/>
    <m/>
    <m/>
    <m/>
    <m/>
  </r>
  <r>
    <s v="It's Complicated (2009)"/>
    <s v="When attending their son's college graduation, a couple reignite the spark in their relationship. But the complicated fact is they're divorced and he's remarried."/>
    <s v="When attending their son's college graduation, a c"/>
    <s v="Universal Pictures"/>
    <d v="2009-12-23T00:00:00"/>
    <n v="112735375"/>
    <n v="106368280"/>
    <x v="624"/>
    <s v="Bottom"/>
    <x v="3"/>
    <x v="110"/>
    <s v="2 hr 1 min"/>
    <s v="2"/>
    <s v=" 1"/>
    <d v="1899-12-30T02:01:00"/>
    <x v="3"/>
    <s v="Restricted"/>
    <s v="Action"/>
    <s v="Adventure"/>
    <s v="Sci-Fi"/>
    <m/>
    <m/>
    <m/>
  </r>
  <r>
    <s v="Captain Phillips (2013)"/>
    <s v="The true story of Captain Richard Phillips and the 2009 hijacking by Somali pirates of the U.S.-flagged MV Maersk Alabama, the first American cargo ship to be hijacked in two hundred years."/>
    <s v="The true story of Captain Richard Phillips and the"/>
    <s v="Sony Pictures Entertainment (SPE)"/>
    <d v="2013-10-11T00:00:00"/>
    <n v="107100855"/>
    <n v="111690956"/>
    <x v="625"/>
    <s v="Bottom"/>
    <x v="3"/>
    <x v="222"/>
    <s v="2 hr 14 min"/>
    <s v="2"/>
    <s v="14"/>
    <d v="1899-12-30T02:14:00"/>
    <x v="0"/>
    <s v="Parental Guidance Under 13"/>
    <s v="Comedy"/>
    <s v="Drama"/>
    <s v="Romance"/>
    <m/>
    <m/>
    <m/>
  </r>
  <r>
    <s v="The Prince of Egypt (1998)"/>
    <s v="Egyptian Prince Moses learns of his identity as a Hebrew and his destiny to become the chosen deliverer of his people."/>
    <s v="Egyptian Prince Moses learns of his identity as a "/>
    <s v="DreamWorks Distribution"/>
    <d v="1998-12-18T00:00:00"/>
    <n v="101413188"/>
    <n v="117200000"/>
    <x v="626"/>
    <s v="Bottom"/>
    <x v="3"/>
    <x v="223"/>
    <s v="1 hr 39 min"/>
    <s v="1"/>
    <s v="39"/>
    <d v="1899-12-30T01:39:00"/>
    <x v="2"/>
    <s v="Parental Guidance"/>
    <s v="Action"/>
    <s v="Biography"/>
    <s v="Crime"/>
    <s v="Drama"/>
    <s v="Thriller"/>
    <m/>
  </r>
  <r>
    <s v="The Emoji Movie (2017)"/>
    <s v="Gene, a multi-expressional emoji, sets out on a journey to become a normal emoji."/>
    <s v="Gene, a multi-expressional emoji, sets out on a jo"/>
    <s v="Sony Pictures Entertainment (SPE)"/>
    <d v="2017-07-27T00:00:00"/>
    <n v="86089513"/>
    <n v="131687133"/>
    <x v="627"/>
    <s v="Bottom"/>
    <x v="3"/>
    <x v="70"/>
    <s v="1 hr 26 min"/>
    <s v="1"/>
    <s v="26"/>
    <d v="1899-12-30T01:26:00"/>
    <x v="2"/>
    <s v="Parental Guidance"/>
    <s v="Adventure"/>
    <s v="Animation"/>
    <s v="Drama"/>
    <s v="Family"/>
    <s v="Fantasy"/>
    <s v="Musical"/>
  </r>
  <r>
    <s v="Central Intelligence (2016)"/>
    <s v="After he reconnects with an awkward pal from high school through Facebook, a mild-mannered accountant is lured into the world of international espionage."/>
    <s v="After he reconnects with an awkward pal from high "/>
    <s v="Warner Bros."/>
    <d v="2016-06-15T00:00:00"/>
    <n v="127440871"/>
    <n v="89531672"/>
    <x v="628"/>
    <s v="Bottom"/>
    <x v="3"/>
    <x v="150"/>
    <s v="1 hr 47 min"/>
    <s v="1"/>
    <s v="47"/>
    <d v="1899-12-30T01:47:00"/>
    <x v="0"/>
    <s v="Parental Guidance Under 13"/>
    <s v="Adventure"/>
    <s v="Animation"/>
    <s v="Comedy"/>
    <s v="Family"/>
    <s v="Fantasy"/>
    <s v="Sci-Fi"/>
  </r>
  <r>
    <s v="Million Dollar Baby (2004)"/>
    <s v="A determined woman works with a hardened boxing trainer to become a professional."/>
    <s v="A determined woman works with a hardened boxing tr"/>
    <s v="Warner Bros."/>
    <d v="2004-12-15T00:00:00"/>
    <n v="100492203"/>
    <n v="116271443"/>
    <x v="629"/>
    <s v="Bottom"/>
    <x v="3"/>
    <x v="171"/>
    <s v="2 hr 12 min"/>
    <s v="2"/>
    <s v="12"/>
    <d v="1899-12-30T02:12:00"/>
    <x v="0"/>
    <s v="Parental Guidance Under 13"/>
    <s v="Action"/>
    <s v="Comedy"/>
    <s v="Crime"/>
    <m/>
    <m/>
    <m/>
  </r>
  <r>
    <s v="The Help (2011)"/>
    <s v="An aspiring author during the civil rights movement of the 1960s decides to write a book detailing the African American maids' point of view on the white families for which they work, and the hardships they go through on a daily basis."/>
    <s v="An aspiring author during the civil rights movemen"/>
    <s v="Walt Disney Studios Motion Pictures"/>
    <d v="2011-08-10T00:00:00"/>
    <n v="169708112"/>
    <n v="46931000"/>
    <x v="630"/>
    <s v="Top"/>
    <x v="3"/>
    <x v="54"/>
    <s v="2 hr 26 min"/>
    <s v="2"/>
    <s v="26"/>
    <d v="1899-12-30T02:26:00"/>
    <x v="0"/>
    <s v="Parental Guidance Under 13"/>
    <s v="Drama"/>
    <s v="Sport"/>
    <m/>
    <m/>
    <m/>
    <m/>
  </r>
  <r>
    <s v="Twins (1988)"/>
    <s v="A physically perfect but innocent man goes in search of his long-lost twin brother, who is short, a womanizer, and small-time crook."/>
    <s v="A physically perfect but innocent man goes in sear"/>
    <s v="Universal Pictures"/>
    <d v="1988-12-09T00:00:00"/>
    <n v="111938388"/>
    <n v="104676000"/>
    <x v="631"/>
    <s v="Bottom"/>
    <x v="3"/>
    <x v="129"/>
    <s v="1 hr 47 min"/>
    <s v="1"/>
    <s v="47"/>
    <d v="1899-12-30T01:47:00"/>
    <x v="1"/>
    <s v="Unknown"/>
    <s v="Drama"/>
    <m/>
    <m/>
    <m/>
    <m/>
    <m/>
  </r>
  <r>
    <s v="Little Women (2019)"/>
    <s v="Jo March reflects back and forth on her life, telling the beloved story of the March sisters - four young women, each determined to live life on her own terms."/>
    <s v="Jo March reflects back and forth on her life, tell"/>
    <s v="Sony Pictures Entertainment (SPE)"/>
    <d v="2019-12-25T00:00:00"/>
    <n v="108101214"/>
    <n v="108500000"/>
    <x v="632"/>
    <s v="Bottom"/>
    <x v="3"/>
    <x v="2"/>
    <s v="2 hr 15 min"/>
    <s v="2"/>
    <s v="15"/>
    <d v="1899-12-30T02:15:00"/>
    <x v="2"/>
    <s v="Parental Guidance"/>
    <s v="Comedy"/>
    <s v="Crime"/>
    <m/>
    <m/>
    <m/>
    <m/>
  </r>
  <r>
    <s v="Valentine's Day (2010)"/>
    <s v="Intertwining couples and singles in Los Angeles break-up and make-up based on the pressures and expectations of Valentine's Day."/>
    <s v="Intertwining couples and singles in Los Angeles br"/>
    <s v="Warner Bros."/>
    <d v="2010-02-10T00:00:00"/>
    <n v="110485654"/>
    <n v="106000000"/>
    <x v="633"/>
    <s v="Bottom"/>
    <x v="3"/>
    <x v="73"/>
    <s v="2 hr 5 min"/>
    <s v="2"/>
    <s v=" 5"/>
    <d v="1899-12-30T02:05:00"/>
    <x v="0"/>
    <s v="Parental Guidance Under 13"/>
    <s v="Drama"/>
    <s v="Romance"/>
    <m/>
    <m/>
    <m/>
    <m/>
  </r>
  <r>
    <s v="Encanto (2021)"/>
    <s v="A young Colombian girl has to face the frustration of being the only member of her family without magical powers."/>
    <s v="A young Colombian girl has to face the frustration"/>
    <s v="Walt Disney Studios Motion Pictures"/>
    <s v="NA"/>
    <n v="92661715"/>
    <n v="123560300"/>
    <x v="634"/>
    <s v="Bottom"/>
    <x v="3"/>
    <x v="224"/>
    <s v="1 hr 42 min"/>
    <s v="1"/>
    <s v="42"/>
    <d v="1899-12-30T01:42:00"/>
    <x v="1"/>
    <s v="Unknown"/>
    <s v="Comedy"/>
    <s v="Romance"/>
    <m/>
    <m/>
    <m/>
    <m/>
  </r>
  <r>
    <s v="Bad Teacher (2011)"/>
    <s v="A lazy, incompetent middle school teacher who hates her job, her students, and her co-workers is forced to return to teaching to make enough money for breast implants after her wealthy fiancÃ© dumps her."/>
    <s v="A lazy, incompetent middle school teacher who hate"/>
    <s v="Sony Pictures Entertainment (SPE)"/>
    <d v="2011-06-17T00:00:00"/>
    <n v="100292856"/>
    <n v="115904636"/>
    <x v="635"/>
    <s v="Bottom"/>
    <x v="3"/>
    <x v="73"/>
    <s v="1 hr 32 min"/>
    <s v="1"/>
    <s v="32"/>
    <d v="1899-12-30T01:32:00"/>
    <x v="3"/>
    <s v="Restricted"/>
    <s v="Animation"/>
    <s v="Comedy"/>
    <s v="Drama"/>
    <s v="Family"/>
    <s v="Fantasy"/>
    <s v="Musical"/>
  </r>
  <r>
    <s v="Clear and Present Danger (1994)"/>
    <s v="CIA Analyst Jack Ryan is drawn into an illegal war fought by the US government against a Colombian drug cartel."/>
    <s v="CIA Analyst Jack Ryan is drawn into an illegal war"/>
    <s v="Paramount Pictures"/>
    <d v="1994-08-05T00:00:00"/>
    <n v="122187717"/>
    <n v="93700000"/>
    <x v="636"/>
    <s v="Bottom"/>
    <x v="3"/>
    <x v="25"/>
    <s v="2 hr 21 min"/>
    <s v="2"/>
    <s v="21"/>
    <d v="1899-12-30T02:21:00"/>
    <x v="0"/>
    <s v="Parental Guidance Under 13"/>
    <s v="Comedy"/>
    <s v="Romance"/>
    <m/>
    <m/>
    <m/>
    <m/>
  </r>
  <r>
    <s v="Ted 2 (2015)"/>
    <s v="Newlywed couple Ted and Tami-Lynn want to have a baby, but in order to qualify to be a parent, Ted will have to prove he's a person in a court of law."/>
    <s v="Newlywed couple Ted and Tami-Lynn want to have a b"/>
    <s v="Universal Pictures"/>
    <d v="2015-06-19T00:00:00"/>
    <n v="81476385"/>
    <n v="134387221"/>
    <x v="637"/>
    <s v="Bottom"/>
    <x v="3"/>
    <x v="58"/>
    <s v="1 hr 55 min"/>
    <s v="1"/>
    <s v="55"/>
    <d v="1899-12-30T01:55:00"/>
    <x v="3"/>
    <s v="Restricted"/>
    <s v="Action"/>
    <s v="Crime"/>
    <s v="Drama"/>
    <s v="Thriller"/>
    <m/>
    <m/>
  </r>
  <r>
    <s v="Bram Stoker's Dracula (1992)"/>
    <s v="The centuries old vampire Count Dracula comes to England to seduce his barrister Jonathan Harker's fiancÃ©e Mina Murray and inflict havoc in the foreign land."/>
    <s v="The centuries old vampire Count Dracula comes to E"/>
    <s v="Columbia Pictures"/>
    <d v="1992-11-13T00:00:00"/>
    <n v="82522790"/>
    <n v="133339902"/>
    <x v="638"/>
    <s v="Bottom"/>
    <x v="3"/>
    <x v="225"/>
    <s v="2 hr 8 min"/>
    <s v="2"/>
    <s v=" 8"/>
    <d v="1899-12-30T02:08:00"/>
    <x v="3"/>
    <s v="Restricted"/>
    <s v="Comedy"/>
    <m/>
    <m/>
    <m/>
    <m/>
    <m/>
  </r>
  <r>
    <s v="The Patriot (2000)"/>
    <s v="Peaceful farmer Benjamin Martin is driven to lead the Colonial Militia during the American Revolution when a sadistic British officer murders his son."/>
    <s v="Peaceful farmer Benjamin Martin is driven to lead "/>
    <s v="Sony Pictures Entertainment (SPE)"/>
    <d v="2000-06-28T00:00:00"/>
    <n v="113330342"/>
    <n v="101964000"/>
    <x v="639"/>
    <s v="Bottom"/>
    <x v="3"/>
    <x v="226"/>
    <s v="2 hr 45 min"/>
    <s v="2"/>
    <s v="45"/>
    <d v="1899-12-30T02:45:00"/>
    <x v="3"/>
    <s v="Restricted"/>
    <s v="Drama"/>
    <s v="Fantasy"/>
    <s v="Horror"/>
    <s v="Romance"/>
    <m/>
    <m/>
  </r>
  <r>
    <s v="Just Go with It (2011)"/>
    <s v="On a weekend trip to Hawaii, a plastic surgeon convinces his loyal assistant to pose as his soon-to-be-divorced wife in order to cover up a careless lie he told to his much-younger girlfriend."/>
    <s v="On a weekend trip to Hawaii, a plastic surgeon con"/>
    <s v="Sony Pictures Entertainment (SPE)"/>
    <d v="2011-02-09T00:00:00"/>
    <n v="103028109"/>
    <n v="111917482"/>
    <x v="640"/>
    <s v="Bottom"/>
    <x v="3"/>
    <x v="73"/>
    <s v="1 hr 57 min"/>
    <s v="1"/>
    <s v="57"/>
    <d v="1899-12-30T01:57:00"/>
    <x v="0"/>
    <s v="Parental Guidance Under 13"/>
    <s v="Action"/>
    <s v="Drama"/>
    <s v="History"/>
    <s v="War"/>
    <m/>
    <m/>
  </r>
  <r>
    <s v="Creed II (2018)"/>
    <s v="Under the tutelage of Rocky Balboa, newly crowned heavyweight champion Adonis Creed faces off against Viktor Drago, the son of Ivan Drago."/>
    <s v="Under the tutelage of Rocky Balboa, newly crowned "/>
    <s v="Metro-Goldwyn-Mayer (MGM)"/>
    <d v="2018-11-21T00:00:00"/>
    <n v="115715889"/>
    <n v="98500000"/>
    <x v="641"/>
    <s v="Bottom"/>
    <x v="3"/>
    <x v="171"/>
    <s v="2 hr 10 min"/>
    <s v="2"/>
    <s v="10"/>
    <d v="1899-12-30T02:10:00"/>
    <x v="0"/>
    <s v="Parental Guidance Under 13"/>
    <s v="Comedy"/>
    <s v="Romance"/>
    <m/>
    <m/>
    <m/>
    <m/>
  </r>
  <r>
    <s v="Public Enemies (2009)"/>
    <s v="The Feds try to take down notorious American gangsters John Dillinger, Baby Face Nelson and Pretty Boy Floyd during a booming crime wave in the 1930s."/>
    <s v="The Feds try to take down notorious American gangs"/>
    <s v="Universal Pictures"/>
    <d v="2009-06-24T00:00:00"/>
    <n v="97104620"/>
    <n v="117000000"/>
    <x v="642"/>
    <s v="Bottom"/>
    <x v="3"/>
    <x v="227"/>
    <s v="2 hr 20 min"/>
    <s v="2"/>
    <s v="20"/>
    <d v="1899-12-30T02:20:00"/>
    <x v="3"/>
    <s v="Restricted"/>
    <s v="Drama"/>
    <s v="Sport"/>
    <m/>
    <m/>
    <m/>
    <m/>
  </r>
  <r>
    <s v="Smallfoot (2018)"/>
    <s v="A Yeti is convinced that the elusive creatures known as &quot;humans&quot; really do exist."/>
    <s v="A Yeti is convinced that the elusive creatures kno"/>
    <s v="Warner Bros."/>
    <s v="NA"/>
    <n v="83240103"/>
    <n v="130800000"/>
    <x v="643"/>
    <s v="Bottom"/>
    <x v="3"/>
    <x v="144"/>
    <s v="1 hr 36 min"/>
    <s v="1"/>
    <s v="36"/>
    <d v="1899-12-30T01:36:00"/>
    <x v="1"/>
    <s v="Unknown"/>
    <s v="Action"/>
    <s v="Biography"/>
    <s v="Crime"/>
    <s v="Drama"/>
    <s v="History"/>
    <m/>
  </r>
  <r>
    <s v="The Bourne Identity (2002)"/>
    <s v="A man is picked up by a fishing boat, bullet-riddled and suffering from amnesia, before racing to elude assassins and attempting to regain his memory."/>
    <s v="A man is picked up by a fishing boat, bullet-riddl"/>
    <s v="Universal Pictures"/>
    <d v="2002-06-14T00:00:00"/>
    <n v="121661683"/>
    <n v="92372541"/>
    <x v="644"/>
    <s v="Bottom"/>
    <x v="3"/>
    <x v="79"/>
    <s v="1 hr 59 min"/>
    <s v="1"/>
    <s v="59"/>
    <d v="1899-12-30T01:59:00"/>
    <x v="0"/>
    <s v="Parental Guidance Under 13"/>
    <s v="Adventure"/>
    <s v="Animation"/>
    <s v="Comedy"/>
    <s v="Drama"/>
    <s v="Family"/>
    <s v="Fantasy"/>
  </r>
  <r>
    <s v="Disclosure (1994)"/>
    <s v="A computer specialist is sued for sexual harassment by a former lover turned boss who initiated the act forcefully, which threatens both his career and his personal life."/>
    <s v="A computer specialist is sued for sexual harassmen"/>
    <s v="Warner Bros."/>
    <d v="1994-12-09T00:00:00"/>
    <n v="83015089"/>
    <n v="131000000"/>
    <x v="645"/>
    <s v="Bottom"/>
    <x v="3"/>
    <x v="152"/>
    <s v="2 hr 8 min"/>
    <s v="2"/>
    <s v=" 8"/>
    <d v="1899-12-30T02:08:00"/>
    <x v="3"/>
    <s v="Restricted"/>
    <s v="Action"/>
    <s v="Mystery"/>
    <s v="Thriller"/>
    <m/>
    <m/>
    <m/>
  </r>
  <r>
    <s v="Pulp Fiction (1994)"/>
    <s v="The lives of two mob hitmen, a boxer, a gangster and his wife, and a pair of diner bandits intertwine in four tales of violence and redemption."/>
    <s v="The lives of two mob hitmen, a boxer, a gangster a"/>
    <s v="Miramax"/>
    <d v="1994-10-14T00:00:00"/>
    <n v="107928762"/>
    <n v="106000000"/>
    <x v="646"/>
    <s v="Bottom"/>
    <x v="3"/>
    <x v="199"/>
    <s v="2 hr 34 min"/>
    <s v="2"/>
    <s v="34"/>
    <d v="1899-12-30T02:34:00"/>
    <x v="3"/>
    <s v="Restricted"/>
    <s v="Drama"/>
    <s v="Thriller"/>
    <m/>
    <m/>
    <m/>
    <m/>
  </r>
  <r>
    <s v="The Aviator (2004)"/>
    <s v="A biopic depicting the early years of legendary director and aviator Howard Hughes' career from the late 1920s to the mid 1940s."/>
    <s v="A biopic depicting the early years of legendary di"/>
    <s v="Miramax"/>
    <d v="2004-12-17T00:00:00"/>
    <n v="102610330"/>
    <n v="111109612"/>
    <x v="647"/>
    <s v="Bottom"/>
    <x v="3"/>
    <x v="161"/>
    <s v="2 hr 50 min"/>
    <s v="2"/>
    <s v="50"/>
    <d v="1899-12-30T02:50:00"/>
    <x v="0"/>
    <s v="Parental Guidance Under 13"/>
    <s v="Crime"/>
    <s v="Drama"/>
    <m/>
    <m/>
    <m/>
    <m/>
  </r>
  <r>
    <s v="Crouching Tiger, Hidden Dragon (2000)"/>
    <s v="A young Chinese warrior steals a sword from a famed swordsman and then escapes into a world of romantic adventure with a mysterious man in the frontier of the nation."/>
    <s v="A young Chinese warrior steals a sword from a fame"/>
    <s v="Sony Pictures Classics"/>
    <d v="2000-12-08T00:00:00"/>
    <n v="128078872"/>
    <n v="85446864"/>
    <x v="648"/>
    <s v="Bottom"/>
    <x v="3"/>
    <x v="134"/>
    <s v="2 hr"/>
    <s v="2"/>
    <n v="0"/>
    <d v="1899-12-30T02:00:00"/>
    <x v="0"/>
    <s v="Parental Guidance Under 13"/>
    <s v="Biography"/>
    <s v="Drama"/>
    <m/>
    <m/>
    <m/>
    <m/>
  </r>
  <r>
    <s v="Into the Woods (2014)"/>
    <s v="A witch tasks a childless baker and his wife with procuring magical items from classic fairy tales to reverse the curse put on their family tree."/>
    <s v="A witch tasks a childless baker and his wife with "/>
    <s v="Walt Disney Studios Motion Pictures"/>
    <d v="2014-12-24T00:00:00"/>
    <n v="128002372"/>
    <n v="84900000"/>
    <x v="649"/>
    <s v="Bottom"/>
    <x v="3"/>
    <x v="228"/>
    <s v="2 hr 5 min"/>
    <s v="2"/>
    <s v=" 5"/>
    <d v="1899-12-30T02:05:00"/>
    <x v="2"/>
    <s v="Parental Guidance"/>
    <s v="Action"/>
    <s v="Adventure"/>
    <s v="Drama"/>
    <s v="Fantasy"/>
    <s v="Romance"/>
    <m/>
  </r>
  <r>
    <s v="Bedtime Stories (2008)"/>
    <s v="A hotel handyman's life changes when the lavish bedtime stories he tells his niece and nephew start to magically come true."/>
    <s v="A hotel handyman's life changes when the lavish be"/>
    <s v="Walt Disney Studios Motion Pictures"/>
    <d v="2008-12-24T00:00:00"/>
    <n v="110101975"/>
    <n v="102772889"/>
    <x v="650"/>
    <s v="Bottom"/>
    <x v="3"/>
    <x v="229"/>
    <s v="1 hr 39 min"/>
    <s v="1"/>
    <s v="39"/>
    <d v="1899-12-30T01:39:00"/>
    <x v="2"/>
    <s v="Parental Guidance"/>
    <s v="Adventure"/>
    <s v="Comedy"/>
    <s v="Drama"/>
    <s v="Fantasy"/>
    <s v="Musical"/>
    <m/>
  </r>
  <r>
    <s v="Miss Congeniality (2000)"/>
    <s v="An F.B.I. Agent must go undercover in the Miss United States beauty pageant to prevent a group from bombing the event."/>
    <s v="An F.B.I. Agent must go undercover in the Miss Uni"/>
    <s v="Warner Bros."/>
    <d v="2000-12-22T00:00:00"/>
    <n v="106807667"/>
    <n v="105935053"/>
    <x v="651"/>
    <s v="Bottom"/>
    <x v="3"/>
    <x v="230"/>
    <s v="1 hr 49 min"/>
    <s v="1"/>
    <s v="49"/>
    <d v="1899-12-30T01:49:00"/>
    <x v="0"/>
    <s v="Parental Guidance Under 13"/>
    <s v="Adventure"/>
    <s v="Comedy"/>
    <s v="Family"/>
    <s v="Fantasy"/>
    <s v="Romance"/>
    <s v="Sci-Fi"/>
  </r>
  <r>
    <s v="Entrapment (1999)"/>
    <s v="An insurance agent is sent by her employer to track down and help capture an art thief."/>
    <s v="An insurance agent is sent by her employer to trac"/>
    <s v="Twentieth Century Fox"/>
    <d v="1999-04-30T00:00:00"/>
    <n v="87704396"/>
    <n v="124700000"/>
    <x v="652"/>
    <s v="Bottom"/>
    <x v="3"/>
    <x v="231"/>
    <s v="1 hr 53 min"/>
    <s v="1"/>
    <s v="53"/>
    <d v="1899-12-30T01:53:00"/>
    <x v="0"/>
    <s v="Parental Guidance Under 13"/>
    <s v="Action"/>
    <s v="Comedy"/>
    <s v="Crime"/>
    <s v="Romance"/>
    <m/>
    <m/>
  </r>
  <r>
    <s v="Ace Ventura: When Nature Calls (1995)"/>
    <s v="Ace Ventura, Pet Detective, returns from a spiritual quest to investigate the disappearance of a rare white bat, the sacred animal of a tribe in Africa."/>
    <s v="Ace Ventura, Pet Detective, returns from a spiritu"/>
    <s v="Warner Bros."/>
    <s v="NA"/>
    <n v="108385533"/>
    <n v="104000000"/>
    <x v="653"/>
    <s v="Bottom"/>
    <x v="3"/>
    <x v="232"/>
    <s v="1 hr 30 min"/>
    <s v="1"/>
    <s v="30"/>
    <d v="1899-12-30T01:30:00"/>
    <x v="1"/>
    <s v="Unknown"/>
    <s v="Action"/>
    <s v="Crime"/>
    <s v="Romance"/>
    <s v="Thriller"/>
    <m/>
    <m/>
  </r>
  <r>
    <s v="Fury (2014)"/>
    <s v="A grizzled tank commander makes tough decisions as he and his crew fight their way across Germany in April, 1945."/>
    <s v="A grizzled tank commander makes tough decisions as"/>
    <s v="Sony Pictures Entertainment (SPE)"/>
    <d v="2014-10-17T00:00:00"/>
    <n v="85817906"/>
    <n v="126004791"/>
    <x v="654"/>
    <s v="Bottom"/>
    <x v="3"/>
    <x v="119"/>
    <s v="2 hr 14 min"/>
    <s v="2"/>
    <s v="14"/>
    <d v="1899-12-30T02:14:00"/>
    <x v="3"/>
    <s v="Restricted"/>
    <s v="Adventure"/>
    <s v="Comedy"/>
    <s v="Crime"/>
    <m/>
    <m/>
    <m/>
  </r>
  <r>
    <s v="Battle Los Angeles (2011)"/>
    <s v="A squad of U.S. Marines becomes the last line of defense against a global invasion."/>
    <s v="A squad of U.S. Marines becomes the last line of d"/>
    <s v="Sony Pictures Entertainment (SPE)"/>
    <d v="2011-03-09T00:00:00"/>
    <n v="83552429"/>
    <n v="128266925"/>
    <x v="655"/>
    <s v="Bottom"/>
    <x v="3"/>
    <x v="42"/>
    <s v="1 hr 56 min"/>
    <s v="1"/>
    <s v="56"/>
    <d v="1899-12-30T01:56:00"/>
    <x v="0"/>
    <s v="Parental Guidance Under 13"/>
    <s v="Action"/>
    <s v="Drama"/>
    <s v="War"/>
    <m/>
    <m/>
    <m/>
  </r>
  <r>
    <s v="Due Date (2010)"/>
    <s v="High-strung father-to-be Peter Highman is forced to hitch a ride with aspiring actor Ethan Tremblay on a road trip in order to make it to his child's birth on time."/>
    <s v="High-strung father-to-be Peter Highman is forced t"/>
    <s v="Warner Bros."/>
    <d v="2010-11-03T00:00:00"/>
    <n v="100539043"/>
    <n v="111241781"/>
    <x v="656"/>
    <s v="Bottom"/>
    <x v="3"/>
    <x v="124"/>
    <s v="1 hr 35 min"/>
    <s v="1"/>
    <s v="35"/>
    <d v="1899-12-30T01:35:00"/>
    <x v="3"/>
    <s v="Restricted"/>
    <s v="Action"/>
    <s v="Sci-Fi"/>
    <m/>
    <m/>
    <m/>
    <m/>
  </r>
  <r>
    <s v="Master and Commander: The Far Side of the World (2003)"/>
    <s v="During the Napoleonic Wars, a brash British captain pushes his ship and crew to their limits in pursuit of a formidable French war vessel around South America."/>
    <s v="During the Napoleonic Wars, a brash British captai"/>
    <s v="Twentieth Century Fox"/>
    <d v="2003-11-14T00:00:00"/>
    <n v="93927920"/>
    <n v="117694615"/>
    <x v="657"/>
    <s v="Bottom"/>
    <x v="3"/>
    <x v="233"/>
    <s v="2 hr 18 min"/>
    <s v="2"/>
    <s v="18"/>
    <d v="1899-12-30T02:18:00"/>
    <x v="0"/>
    <s v="Parental Guidance Under 13"/>
    <s v="Comedy"/>
    <s v="Drama"/>
    <m/>
    <m/>
    <m/>
    <m/>
  </r>
  <r>
    <s v="A Series of Unfortunate Events (2004)"/>
    <s v="When a massive fire kills their parents, three children are delivered to the custody of cousin and stage actor Count Olaf, who is secretly plotting to steal their parents' vast fortune."/>
    <s v="When a massive fire kills their parents, three chi"/>
    <s v="Paramount Pictures"/>
    <d v="2004-12-16T00:00:00"/>
    <n v="118634549"/>
    <n v="92833686"/>
    <x v="658"/>
    <s v="Bottom"/>
    <x v="3"/>
    <x v="59"/>
    <s v="1 hr 48 min"/>
    <s v="1"/>
    <s v="48"/>
    <d v="1899-12-30T01:48:00"/>
    <x v="2"/>
    <s v="Parental Guidance"/>
    <s v="Action"/>
    <s v="Adventure"/>
    <s v="Drama"/>
    <s v="War"/>
    <m/>
    <m/>
  </r>
  <r>
    <s v="District 9 (2009)"/>
    <s v="Violence ensues after an extraterrestrial race forced to live in slum-like conditions on Earth finds a kindred spirit in a government agent exposed to their biotechnology."/>
    <s v="Violence ensues after an extraterrestrial race for"/>
    <s v="TriStar Pictures"/>
    <d v="2009-08-13T00:00:00"/>
    <n v="115646235"/>
    <n v="95242715"/>
    <x v="659"/>
    <s v="Bottom"/>
    <x v="3"/>
    <x v="88"/>
    <s v="1 hr 52 min"/>
    <s v="1"/>
    <s v="52"/>
    <d v="1899-12-30T01:52:00"/>
    <x v="3"/>
    <s v="Restricted"/>
    <s v="Adventure"/>
    <s v="Comedy"/>
    <s v="Family"/>
    <s v="Fantasy"/>
    <m/>
    <m/>
  </r>
  <r>
    <s v="The Others (2001)"/>
    <s v="A woman who lives in her darkened old family house with her two photosensitive children becomes convinced that the home is haunted."/>
    <s v="A woman who lives in her darkened old family house"/>
    <s v="Miramax"/>
    <d v="2001-08-10T00:00:00"/>
    <n v="96522687"/>
    <n v="113424350"/>
    <x v="660"/>
    <s v="Bottom"/>
    <x v="3"/>
    <x v="128"/>
    <s v="1 hr 41 min"/>
    <s v="1"/>
    <s v="41"/>
    <d v="1899-12-30T01:41:00"/>
    <x v="0"/>
    <s v="Parental Guidance Under 13"/>
    <s v="Action"/>
    <s v="Sci-Fi"/>
    <s v="Thriller"/>
    <m/>
    <m/>
    <m/>
  </r>
  <r>
    <s v="Horrible Bosses (2011)"/>
    <s v="Three friends conspire to murder their awful bosses when they realize they are standing in the way of their happiness."/>
    <s v="Three friends conspire to murder their awful bosse"/>
    <s v="Warner Bros."/>
    <d v="2011-07-07T00:00:00"/>
    <n v="117538559"/>
    <n v="92300000"/>
    <x v="661"/>
    <s v="Bottom"/>
    <x v="3"/>
    <x v="129"/>
    <s v="1 hr 38 min"/>
    <s v="1"/>
    <s v="38"/>
    <d v="1899-12-30T01:38:00"/>
    <x v="3"/>
    <s v="Restricted"/>
    <s v="Horror"/>
    <s v="Mystery"/>
    <s v="Thriller"/>
    <m/>
    <m/>
    <m/>
  </r>
  <r>
    <s v="Red Dragon (2002)"/>
    <s v="A retired FBI agent with psychological gifts is assigned to help track down &quot;The Tooth Fairy&quot;, a mysterious serial killer. Aiding him is imprisoned forensic psychiatrist Dr. Hannibal &quot;The Cannibal&quot; Lecter."/>
    <s v="A retired FBI agent with psychological gifts is as"/>
    <s v="Universal Pictures"/>
    <d v="2002-10-04T00:00:00"/>
    <n v="93149898"/>
    <n v="116046400"/>
    <x v="662"/>
    <s v="Bottom"/>
    <x v="3"/>
    <x v="15"/>
    <s v="2 hr 4 min"/>
    <s v="2"/>
    <s v=" 4"/>
    <d v="1899-12-30T02:04:00"/>
    <x v="3"/>
    <s v="Restricted"/>
    <s v="Comedy"/>
    <s v="Crime"/>
    <m/>
    <m/>
    <m/>
    <m/>
  </r>
  <r>
    <s v="Tomorrowland (2015)"/>
    <s v="Bound by a shared destiny, a teen bursting with scientific curiosity and a former boy-genius inventor embark on a mission to unearth the secrets of a place somewhere in time and space that exists in their collective memory."/>
    <s v="Bound by a shared destiny, a teen bursting with sc"/>
    <s v="Walt Disney Studios Motion Pictures"/>
    <d v="2015-05-20T00:00:00"/>
    <n v="93436322"/>
    <n v="115599346"/>
    <x v="663"/>
    <s v="Bottom"/>
    <x v="3"/>
    <x v="234"/>
    <s v="2 hr 10 min"/>
    <s v="2"/>
    <s v="10"/>
    <d v="1899-12-30T02:10:00"/>
    <x v="2"/>
    <s v="Parental Guidance"/>
    <s v="Crime"/>
    <s v="Drama"/>
    <s v="Thriller"/>
    <m/>
    <m/>
    <m/>
  </r>
  <r>
    <s v="Safe House (2012)"/>
    <s v="A young CIA agent is tasked with looking after a fugitive in a safe house. But when the safe house is attacked, he finds himself on the run with his charge."/>
    <s v="A young CIA agent is tasked with looking after a f"/>
    <s v="Universal Pictures"/>
    <d v="2012-02-08T00:00:00"/>
    <n v="126373434"/>
    <n v="81702771"/>
    <x v="664"/>
    <s v="Bottom"/>
    <x v="3"/>
    <x v="5"/>
    <s v="1 hr 55 min"/>
    <s v="1"/>
    <s v="55"/>
    <d v="1899-12-30T01:55:00"/>
    <x v="3"/>
    <s v="Restricted"/>
    <s v="Action"/>
    <s v="Adventure"/>
    <s v="Family"/>
    <s v="Fantasy"/>
    <s v="Mystery"/>
    <s v="Sci-Fi"/>
  </r>
  <r>
    <s v="S.W.A.T. (2003)"/>
    <s v="An imprisoned drug kingpin offers a huge cash reward to anyone that can break him out of police custody, and only the L.A.P.D.'s Special Weapons and Tactics team can prevent it."/>
    <s v="An imprisoned drug kingpin offers a huge cash rewa"/>
    <s v="Sony Pictures Entertainment (SPE)"/>
    <d v="2003-08-08T00:00:00"/>
    <n v="116934650"/>
    <n v="90790989"/>
    <x v="665"/>
    <s v="Bottom"/>
    <x v="3"/>
    <x v="235"/>
    <s v="1 hr 57 min"/>
    <s v="1"/>
    <s v="57"/>
    <d v="1899-12-30T01:57:00"/>
    <x v="0"/>
    <s v="Parental Guidance Under 13"/>
    <s v="Action"/>
    <s v="Thriller"/>
    <m/>
    <m/>
    <m/>
    <m/>
  </r>
  <r>
    <s v="Traffic (2000)"/>
    <s v="A conservative judge is appointed by the President to spearhead America's escalating war against drugs, only to discover that his teenage daughter is a crack addict. Two DEA agents protect an informant. A jailed drug baron's wife attempts to carry on the family business."/>
    <s v="A conservative judge is appointed by the President"/>
    <s v="USA Films"/>
    <s v="NA"/>
    <n v="124115725"/>
    <n v="83400000"/>
    <x v="666"/>
    <s v="Bottom"/>
    <x v="3"/>
    <x v="15"/>
    <s v="2 hr 27 min"/>
    <s v="2"/>
    <s v="27"/>
    <d v="1899-12-30T02:27:00"/>
    <x v="1"/>
    <s v="Unknown"/>
    <s v="Action"/>
    <s v="Adventure"/>
    <s v="Crime"/>
    <s v="Thriller"/>
    <m/>
    <m/>
  </r>
  <r>
    <s v="The Fast and the Furious (2001)"/>
    <s v="Los Angeles police officer Brian O'Conner must decide where his loyalty really lies when he becomes enamored with the street racing world he has been sent undercover to destroy."/>
    <s v="Los Angeles police officer Brian O'Conner must dec"/>
    <s v="Universal Pictures"/>
    <d v="2001-06-22T00:00:00"/>
    <n v="144533925"/>
    <n v="62771584"/>
    <x v="667"/>
    <s v="Top"/>
    <x v="3"/>
    <x v="10"/>
    <s v="1 hr 46 min"/>
    <s v="1"/>
    <s v="46"/>
    <d v="1899-12-30T01:46:00"/>
    <x v="0"/>
    <s v="Parental Guidance Under 13"/>
    <s v="Crime"/>
    <s v="Drama"/>
    <s v="Thriller"/>
    <m/>
    <m/>
    <m/>
  </r>
  <r>
    <s v="Paranormal Activity 3 (2011)"/>
    <s v="In 1988, young sisters Katie and Kristi befriend an invisible entity who resides in their home."/>
    <s v="In 1988, young sisters Katie and Kristi befriend a"/>
    <s v="Paramount Pictures"/>
    <d v="2011-10-19T00:00:00"/>
    <n v="104028807"/>
    <n v="103011037"/>
    <x v="668"/>
    <s v="Bottom"/>
    <x v="3"/>
    <x v="201"/>
    <s v="1 hr 23 min"/>
    <s v="1"/>
    <s v="23"/>
    <d v="1899-12-30T01:23:00"/>
    <x v="3"/>
    <s v="Restricted"/>
    <s v="Action"/>
    <s v="Crime"/>
    <s v="Thriller"/>
    <m/>
    <m/>
    <m/>
  </r>
  <r>
    <s v="Sleepy Hollow (1999)"/>
    <s v="Ichabod Crane is sent to Sleepy Hollow to investigate the decapitations of three people, with the culprit being the legendary apparition, The Headless Horseman."/>
    <s v="Ichabod Crane is sent to Sleepy Hollow to investig"/>
    <s v="Paramount Pictures"/>
    <d v="1999-11-19T00:00:00"/>
    <n v="101071502"/>
    <n v="105000000"/>
    <x v="669"/>
    <s v="Bottom"/>
    <x v="3"/>
    <x v="236"/>
    <s v="1 hr 45 min"/>
    <s v="1"/>
    <s v="45"/>
    <d v="1899-12-30T01:45:00"/>
    <x v="3"/>
    <s v="Restricted"/>
    <s v="Horror"/>
    <s v="Mystery"/>
    <m/>
    <m/>
    <m/>
    <m/>
  </r>
  <r>
    <s v="The Break-Up (2006)"/>
    <s v="In a bid to keep their luxurious condo from their significant other, a couple's break-up proceeds to get uglier and nastier by the moment."/>
    <s v="In a bid to keep their luxurious condo from their "/>
    <s v="Universal Pictures"/>
    <d v="2006-06-02T00:00:00"/>
    <n v="118703275"/>
    <n v="86964935"/>
    <x v="670"/>
    <s v="Bottom"/>
    <x v="3"/>
    <x v="110"/>
    <s v="1 hr 46 min"/>
    <s v="1"/>
    <s v="46"/>
    <d v="1899-12-30T01:46:00"/>
    <x v="0"/>
    <s v="Parental Guidance Under 13"/>
    <s v="Fantasy"/>
    <s v="Horror"/>
    <s v="Mystery"/>
    <m/>
    <m/>
    <m/>
  </r>
  <r>
    <s v="Fun with Dick and Jane (2005)"/>
    <s v="When an affluent couple lose all their money following a series of blunders, they turn to a life of crime to make ends meet."/>
    <s v="When an affluent couple lose all their money follo"/>
    <s v="Sony Pictures Entertainment (SPE)"/>
    <d v="2005-12-21T00:00:00"/>
    <n v="110332737"/>
    <n v="94349162"/>
    <x v="671"/>
    <s v="Bottom"/>
    <x v="3"/>
    <x v="129"/>
    <s v="1 hr 30 min"/>
    <s v="1"/>
    <s v="30"/>
    <d v="1899-12-30T01:30:00"/>
    <x v="0"/>
    <s v="Parental Guidance Under 13"/>
    <s v="Comedy"/>
    <s v="Drama"/>
    <s v="Romance"/>
    <m/>
    <m/>
    <m/>
  </r>
  <r>
    <s v="Eat Pray Love (2010)"/>
    <s v="A married woman realizes how unhappy her marriage really is, and that her life needs to go in a different direction. After a painful divorce, she takes off on a round-the-world journey to &quot;find herself&quot;."/>
    <s v="A married woman realizes how unhappy her marriage "/>
    <s v="Sony Pictures Entertainment (SPE)"/>
    <d v="2010-08-13T00:00:00"/>
    <n v="80574010"/>
    <n v="124020006"/>
    <x v="672"/>
    <s v="Bottom"/>
    <x v="3"/>
    <x v="237"/>
    <s v="2 hr 13 min"/>
    <s v="2"/>
    <s v="13"/>
    <d v="1899-12-30T02:13:00"/>
    <x v="0"/>
    <s v="Parental Guidance Under 13"/>
    <s v="Comedy"/>
    <s v="Crime"/>
    <m/>
    <m/>
    <m/>
    <m/>
  </r>
  <r>
    <s v="You Don't Mess with the Zohan (2008)"/>
    <s v="An Israeli Special Forces Soldier fakes his death so he can re-emerge in New York City as a hair stylist."/>
    <s v="An Israeli Special Forces Soldier fakes his death "/>
    <s v="Sony Pictures Entertainment (SPE)"/>
    <d v="2008-06-05T00:00:00"/>
    <n v="100018837"/>
    <n v="104294563"/>
    <x v="673"/>
    <s v="Bottom"/>
    <x v="3"/>
    <x v="58"/>
    <s v="1 hr 53 min"/>
    <s v="1"/>
    <s v="53"/>
    <d v="1899-12-30T01:53:00"/>
    <x v="0"/>
    <s v="Parental Guidance Under 13"/>
    <s v="Biography"/>
    <s v="Drama"/>
    <s v="Romance"/>
    <m/>
    <m/>
    <m/>
  </r>
  <r>
    <s v="The Addams Family (2019)"/>
    <s v="The eccentrically macabre family moves to a bland suburb where Wednesday Addams' friendship with the daughter of a hostile and conformist local reality show host exacerbates conflict between the families."/>
    <s v="The eccentrically macabre family moves to a bland "/>
    <s v="United Artists Releasing"/>
    <d v="2019-10-11T00:00:00"/>
    <n v="100723831"/>
    <n v="103060014"/>
    <x v="674"/>
    <s v="Bottom"/>
    <x v="3"/>
    <x v="132"/>
    <s v="1 hr 26 min"/>
    <s v="1"/>
    <s v="26"/>
    <d v="1899-12-30T01:26:00"/>
    <x v="2"/>
    <s v="Parental Guidance"/>
    <s v="Comedy"/>
    <m/>
    <m/>
    <m/>
    <m/>
    <m/>
  </r>
  <r>
    <s v="Hairspray (2007)"/>
    <s v="Pleasantly plump teenager Tracy Turnblad teaches 1962 Baltimore a thing or two about integration after landing a spot on a local TV dance show."/>
    <s v="Pleasantly plump teenager Tracy Turnblad teaches 1"/>
    <s v="New Line Cinema"/>
    <s v="NA"/>
    <n v="118871849"/>
    <n v="84681462"/>
    <x v="675"/>
    <s v="Bottom"/>
    <x v="3"/>
    <x v="238"/>
    <s v="1 hr 57 min"/>
    <s v="1"/>
    <s v="57"/>
    <d v="1899-12-30T01:57:00"/>
    <x v="1"/>
    <s v="Unknown"/>
    <s v="Animation"/>
    <s v="Comedy"/>
    <s v="Family"/>
    <s v="Fantasy"/>
    <s v="Horror"/>
    <m/>
  </r>
  <r>
    <s v="Yogi Bear (2010)"/>
    <s v="A documentary filmmaker travels to Jellystone Park to shoot a project and soon crosses paths with Yogi Bear, his sidekick Boo-Boo and Ranger Smith."/>
    <s v="A documentary filmmaker travels to Jellystone Park"/>
    <s v="Warner Bros."/>
    <d v="2010-12-17T00:00:00"/>
    <n v="100246011"/>
    <n v="103263363"/>
    <x v="676"/>
    <s v="Bottom"/>
    <x v="3"/>
    <x v="20"/>
    <s v="1 hr 21 min"/>
    <s v="1"/>
    <s v="21"/>
    <d v="1899-12-30T01:21:00"/>
    <x v="2"/>
    <s v="Parental Guidance"/>
    <s v="Comedy"/>
    <s v="Drama"/>
    <s v="Musical"/>
    <s v="Romance"/>
    <m/>
    <m/>
  </r>
  <r>
    <s v="Vanilla Sky (2001)"/>
    <s v="A self-indulgent and vain publishing magnate finds his privileged life upended after a vehicular accident with a resentful lover."/>
    <s v="A self-indulgent and vain publishing magnate finds"/>
    <s v="Paramount Pictures"/>
    <d v="2001-12-14T00:00:00"/>
    <n v="100618344"/>
    <n v="102769997"/>
    <x v="677"/>
    <s v="Bottom"/>
    <x v="3"/>
    <x v="239"/>
    <s v="2 hr 16 min"/>
    <s v="2"/>
    <s v="16"/>
    <d v="1899-12-30T02:16:00"/>
    <x v="3"/>
    <s v="Restricted"/>
    <s v="Adventure"/>
    <s v="Animation"/>
    <s v="Comedy"/>
    <s v="Family"/>
    <m/>
    <m/>
  </r>
  <r>
    <s v="Arrival (2016)"/>
    <s v="A linguist works with the military to communicate with alien lifeforms after twelve mysterious spacecraft appear around the world."/>
    <s v="A linguist works with the military to communicate "/>
    <s v="Paramount Pictures"/>
    <d v="2016-11-10T00:00:00"/>
    <n v="100546139"/>
    <n v="102842047"/>
    <x v="678"/>
    <s v="Bottom"/>
    <x v="3"/>
    <x v="240"/>
    <s v="1 hr 56 min"/>
    <s v="1"/>
    <s v="56"/>
    <d v="1899-12-30T01:56:00"/>
    <x v="0"/>
    <s v="Parental Guidance Under 13"/>
    <s v="Fantasy"/>
    <s v="Mystery"/>
    <s v="Romance"/>
    <s v="Sci-Fi"/>
    <s v="Thriller"/>
    <m/>
  </r>
  <r>
    <s v="Patch Adams (1998)"/>
    <s v="The true story of a heroic man, Hunter &quot;Patch&quot; Adams, determined to become a medical doctor because he enjoys helping people. He ventured where no doctor had ventured before, using humour and pathos."/>
    <s v="The true story of a heroic man, Hunter &quot;Patch&quot; Ada"/>
    <s v="Universal Pictures"/>
    <d v="1998-12-25T00:00:00"/>
    <n v="135026902"/>
    <n v="67266000"/>
    <x v="679"/>
    <s v="Top"/>
    <x v="3"/>
    <x v="241"/>
    <s v="1 hr 55 min"/>
    <s v="1"/>
    <s v="55"/>
    <d v="1899-12-30T01:55:00"/>
    <x v="0"/>
    <s v="Parental Guidance Under 13"/>
    <s v="Drama"/>
    <s v="Sci-Fi"/>
    <m/>
    <m/>
    <m/>
    <m/>
  </r>
  <r>
    <s v="Teenage Mutant Ninja Turtles (1990)"/>
    <s v="Four teenage mutant ninja turtles emerge from the shadows to protect New York City from a gang of criminal ninjas."/>
    <s v="Four teenage mutant ninja turtles emerge from the "/>
    <s v="New Line Cinema"/>
    <d v="1990-03-30T00:00:00"/>
    <n v="135265915"/>
    <n v="66700000"/>
    <x v="680"/>
    <s v="Top"/>
    <x v="3"/>
    <x v="242"/>
    <s v="1 hr 33 min"/>
    <s v="1"/>
    <s v="33"/>
    <d v="1899-12-30T01:33:00"/>
    <x v="1"/>
    <s v="Unknown"/>
    <s v="Biography"/>
    <s v="Comedy"/>
    <s v="Drama"/>
    <s v="Romance"/>
    <m/>
    <m/>
  </r>
  <r>
    <s v="Kindergarten Cop (1990)"/>
    <s v="A tough cop must pose as a kindergarten teacher in order to locate a dangerous criminal's ex-wife, who may hold the key to putting him behind bars."/>
    <s v="A tough cop must pose as a kindergarten teacher in"/>
    <s v="Universal Pictures"/>
    <d v="1990-12-22T00:00:00"/>
    <n v="91457688"/>
    <n v="110500000"/>
    <x v="681"/>
    <s v="Bottom"/>
    <x v="3"/>
    <x v="150"/>
    <s v="1 hr 51 min"/>
    <s v="1"/>
    <s v="51"/>
    <d v="1899-12-30T01:51:00"/>
    <x v="1"/>
    <s v="Unknown"/>
    <s v="Action"/>
    <s v="Adventure"/>
    <s v="Comedy"/>
    <s v="Family"/>
    <s v="Sci-Fi"/>
    <m/>
  </r>
  <r>
    <s v="Birds of Prey (2020)"/>
    <s v="After splitting with the Joker, Harley Quinn joins superheroines Black Canary, Huntress and Renee Montoya to save a young girl from an evil crime lord."/>
    <s v="After splitting with the Joker, Harley Quinn joins"/>
    <s v="Warner Bros."/>
    <d v="2020-02-05T00:00:00"/>
    <n v="84158461"/>
    <n v="117700000"/>
    <x v="682"/>
    <s v="Bottom"/>
    <x v="3"/>
    <x v="163"/>
    <s v="1 hr 49 min"/>
    <s v="1"/>
    <s v="49"/>
    <d v="1899-12-30T01:49:00"/>
    <x v="3"/>
    <s v="Restricted"/>
    <s v="Action"/>
    <s v="Comedy"/>
    <s v="Crime"/>
    <m/>
    <m/>
    <m/>
  </r>
  <r>
    <s v="Straight Outta Compton (2015)"/>
    <s v="The rap group NWA emerges from the mean streets of Compton in Los Angeles, California, in the mid-1980s and revolutionizes Hip Hop culture with their music and tales about life in the hood."/>
    <s v="The rap group NWA emerges from the mean streets of"/>
    <s v="Universal Pictures"/>
    <d v="2015-08-14T00:00:00"/>
    <n v="161197785"/>
    <n v="40437206"/>
    <x v="683"/>
    <s v="Top"/>
    <x v="3"/>
    <x v="243"/>
    <s v="2 hr 27 min"/>
    <s v="2"/>
    <s v="27"/>
    <d v="1899-12-30T02:27:00"/>
    <x v="3"/>
    <s v="Restricted"/>
    <s v="Action"/>
    <s v="Adventure"/>
    <s v="Comedy"/>
    <s v="Crime"/>
    <m/>
    <m/>
  </r>
  <r>
    <s v="21 Jump Street (2012)"/>
    <s v="A pair of underachieving cops are sent back to a local high school to blend in and bring down a synthetic drug ring."/>
    <s v="A pair of underachieving cops are sent back to a l"/>
    <s v="Sony Pictures Entertainment (SPE)"/>
    <d v="2012-03-15T00:00:00"/>
    <n v="138447667"/>
    <n v="63137661"/>
    <x v="684"/>
    <s v="Top"/>
    <x v="3"/>
    <x v="150"/>
    <s v="1 hr 49 min"/>
    <s v="1"/>
    <s v="49"/>
    <d v="1899-12-30T01:49:00"/>
    <x v="3"/>
    <s v="Restricted"/>
    <s v="Biography"/>
    <s v="Drama"/>
    <s v="History"/>
    <s v="Music"/>
    <m/>
    <m/>
  </r>
  <r>
    <s v="Valkyrie (2008)"/>
    <s v="A dramatization of the July 20, 1944 assassination and political coup plot by desperate renegade German Army officers against Adolf Hitler during World War II."/>
    <s v="A dramatization of the July 20, 1944 assassination"/>
    <s v="United Artists"/>
    <d v="2008-12-25T00:00:00"/>
    <n v="83077833"/>
    <n v="118467684"/>
    <x v="685"/>
    <s v="Bottom"/>
    <x v="3"/>
    <x v="244"/>
    <s v="2 hr 1 min"/>
    <s v="2"/>
    <s v=" 1"/>
    <d v="1899-12-30T02:01:00"/>
    <x v="0"/>
    <s v="Parental Guidance Under 13"/>
    <s v="Action"/>
    <s v="Comedy"/>
    <s v="Crime"/>
    <m/>
    <m/>
    <m/>
  </r>
  <r>
    <s v="Open Season (2006)"/>
    <s v="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
    <s v="Boog, a domesticated 900lb. Grizzly bear, finds hi"/>
    <s v="Sony Pictures Entertainment (SPE)"/>
    <d v="2006-09-29T00:00:00"/>
    <n v="85105259"/>
    <n v="115706430"/>
    <x v="686"/>
    <s v="Bottom"/>
    <x v="3"/>
    <x v="43"/>
    <s v="1 hr 26 min"/>
    <s v="1"/>
    <s v="26"/>
    <d v="1899-12-30T01:26:00"/>
    <x v="2"/>
    <s v="Parental Guidance"/>
    <s v="Drama"/>
    <s v="History"/>
    <s v="Thriller"/>
    <s v="War"/>
    <m/>
    <m/>
  </r>
  <r>
    <s v="Cats &amp; Dogs (2001)"/>
    <s v="A look at the top-secret, high-tech espionage war going on between cats and dogs, of which their human owners are blissfully unaware."/>
    <s v="A look at the top-secret, high-tech espionage war "/>
    <s v="Warner Bros."/>
    <d v="2001-07-04T00:00:00"/>
    <n v="93385515"/>
    <n v="107301977"/>
    <x v="687"/>
    <s v="Bottom"/>
    <x v="3"/>
    <x v="245"/>
    <s v="1 hr 27 min"/>
    <s v="1"/>
    <s v="27"/>
    <d v="1899-12-30T01:27:00"/>
    <x v="2"/>
    <s v="Parental Guidance"/>
    <s v="Adventure"/>
    <s v="Animation"/>
    <s v="Comedy"/>
    <s v="Drama"/>
    <s v="Family"/>
    <m/>
  </r>
  <r>
    <s v="The Hunt for Red October (1990)"/>
    <s v="In November 1984, the Soviet Union's best submarine captain, in a new undetectable sub, violates orders and heads for the U.S. The American CIA and military must quickly determine: Is he trying to defect, or to start a war?"/>
    <s v="In November 1984, the Soviet Union's best submarin"/>
    <s v="Paramount Pictures"/>
    <d v="1990-03-02T00:00:00"/>
    <n v="122012643"/>
    <n v="78500000"/>
    <x v="688"/>
    <s v="Bottom"/>
    <x v="3"/>
    <x v="13"/>
    <s v="2 hr 15 min"/>
    <s v="2"/>
    <s v="15"/>
    <d v="1899-12-30T02:15:00"/>
    <x v="1"/>
    <s v="Unknown"/>
    <s v="Action"/>
    <s v="Comedy"/>
    <s v="Family"/>
    <s v="Fantasy"/>
    <m/>
    <m/>
  </r>
  <r>
    <s v="Two Weeks Notice (2002)"/>
    <s v="A lawyer decides that she's used too much like a nanny by her boss, so she walks out on him."/>
    <s v="A lawyer decides that she's used too much like a n"/>
    <s v="Warner Bros."/>
    <d v="2002-12-20T00:00:00"/>
    <n v="93354851"/>
    <n v="105688620"/>
    <x v="689"/>
    <s v="Bottom"/>
    <x v="3"/>
    <x v="73"/>
    <s v="1 hr 41 min"/>
    <s v="1"/>
    <s v="41"/>
    <d v="1899-12-30T01:41:00"/>
    <x v="0"/>
    <s v="Parental Guidance Under 13"/>
    <s v="Action"/>
    <s v="Adventure"/>
    <s v="Thriller"/>
    <m/>
    <m/>
    <m/>
  </r>
  <r>
    <s v="RED (2010)"/>
    <s v="When his peaceful life is threatened by a high-tech assassin, former black-ops agent Frank Moses reassembles his old team in a last-ditch effort to survive and uncover his assailants."/>
    <s v="When his peaceful life is threatened by a high-tec"/>
    <s v="Summit Entertainment"/>
    <d v="2010-10-14T00:00:00"/>
    <n v="90380162"/>
    <n v="108626225"/>
    <x v="690"/>
    <s v="Bottom"/>
    <x v="3"/>
    <x v="78"/>
    <s v="1 hr 51 min"/>
    <s v="1"/>
    <s v="51"/>
    <d v="1899-12-30T01:51:00"/>
    <x v="0"/>
    <s v="Parental Guidance Under 13"/>
    <s v="Comedy"/>
    <s v="Romance"/>
    <m/>
    <m/>
    <m/>
    <m/>
  </r>
  <r>
    <s v="The Pacifier (2005)"/>
    <s v="Having recovered from wounds received in a failed rescue operation, Navy SEAL Shane Wolfe is handed a new assignment: Protect the five Plummer kids from enemies of their recently deceased father -- a government scientist whose top-secret experiment remains in the kids' house."/>
    <s v="Having recovered from wounds received in a failed "/>
    <s v="Walt Disney Studios Motion Pictures"/>
    <d v="2005-03-04T00:00:00"/>
    <n v="113086868"/>
    <n v="85550000"/>
    <x v="691"/>
    <s v="Bottom"/>
    <x v="3"/>
    <x v="246"/>
    <s v="1 hr 35 min"/>
    <s v="1"/>
    <s v="35"/>
    <d v="1899-12-30T01:35:00"/>
    <x v="2"/>
    <s v="Parental Guidance"/>
    <s v="Action"/>
    <s v="Comedy"/>
    <s v="Crime"/>
    <s v="Thriller"/>
    <m/>
    <m/>
  </r>
  <r>
    <s v="50 First Dates (2004)"/>
    <s v="Henry Roth is a man afraid of commitment until he meets the beautiful Lucy. They hit it off and Henry think he's finally found the girl of his dreams until discovering she has short-term memory loss and forgets him the next day."/>
    <s v="Henry Roth is a man afraid of commitment until he "/>
    <s v="Sony Pictures Entertainment (SPE)"/>
    <d v="2004-02-13T00:00:00"/>
    <n v="120908074"/>
    <n v="77612860"/>
    <x v="692"/>
    <s v="Bottom"/>
    <x v="3"/>
    <x v="110"/>
    <s v="1 hr 39 min"/>
    <s v="1"/>
    <s v="39"/>
    <d v="1899-12-30T01:39:00"/>
    <x v="0"/>
    <s v="Parental Guidance Under 13"/>
    <s v="Action"/>
    <s v="Comedy"/>
    <s v="Drama"/>
    <s v="Family"/>
    <m/>
    <m/>
  </r>
  <r>
    <s v="Christopher Robin (2018)"/>
    <s v="A working-class family man, Christopher Robin, encounters his childhood friend Winnie-the-Pooh, who helps him to rediscover the joys of life."/>
    <s v="A working-class family man, Christopher Robin, enc"/>
    <s v="Walt Disney Studios Motion Pictures"/>
    <d v="2018-08-01T00:00:00"/>
    <n v="99215042"/>
    <n v="98529335"/>
    <x v="693"/>
    <s v="Bottom"/>
    <x v="3"/>
    <x v="156"/>
    <s v="1 hr 44 min"/>
    <s v="1"/>
    <s v="44"/>
    <d v="1899-12-30T01:44:00"/>
    <x v="2"/>
    <s v="Parental Guidance"/>
    <s v="Comedy"/>
    <s v="Drama"/>
    <s v="Romance"/>
    <m/>
    <m/>
    <m/>
  </r>
  <r>
    <s v="Spy Kids 3-D: Game Over (2003)"/>
    <s v="Carmen's caught in a virtual reality game designed by the Kids' new nemesis, the Toymaker. It's up to Juni to save his sister, and ultimately the world."/>
    <s v="Carmen's caught in a virtual reality game designed"/>
    <s v="Dimension Films"/>
    <d v="2003-07-25T00:00:00"/>
    <n v="111761982"/>
    <n v="85339696"/>
    <x v="694"/>
    <s v="Bottom"/>
    <x v="3"/>
    <x v="242"/>
    <s v="1 hr 24 min"/>
    <s v="1"/>
    <s v="24"/>
    <d v="1899-12-30T01:24:00"/>
    <x v="2"/>
    <s v="Parental Guidance"/>
    <s v="Adventure"/>
    <s v="Animation"/>
    <s v="Comedy"/>
    <s v="Drama"/>
    <s v="Family"/>
    <s v="Fantasy"/>
  </r>
  <r>
    <s v="Panic Room (2002)"/>
    <s v="A divorced woman and her diabetic daughter take refuge in their newly-purchased house's safe room, when three men break-in, searching for a missing fortune."/>
    <s v="A divorced woman and her diabetic daughter take re"/>
    <s v="Sony Pictures Entertainment (SPE)"/>
    <d v="2002-03-29T00:00:00"/>
    <n v="96397334"/>
    <n v="100682212"/>
    <x v="695"/>
    <s v="Bottom"/>
    <x v="3"/>
    <x v="15"/>
    <s v="1 hr 52 min"/>
    <s v="1"/>
    <s v="52"/>
    <d v="1899-12-30T01:52:00"/>
    <x v="3"/>
    <s v="Restricted"/>
    <s v="Action"/>
    <s v="Adventure"/>
    <s v="Comedy"/>
    <s v="Family"/>
    <s v="Sci-Fi"/>
    <m/>
  </r>
  <r>
    <s v="The Other Woman (2014)"/>
    <s v="After discovering her boyfriend is married, Carly soon meets the wife he's been betraying. And when yet another love affair is discovered, all three women team up to plot revenge on the three-timing S.O.B."/>
    <s v="After discovering her boyfriend is married, Carly "/>
    <s v="Twentieth Century Fox"/>
    <d v="2014-04-17T00:00:00"/>
    <n v="83911193"/>
    <n v="112799203"/>
    <x v="696"/>
    <s v="Bottom"/>
    <x v="3"/>
    <x v="73"/>
    <s v="1 hr 49 min"/>
    <s v="1"/>
    <s v="49"/>
    <d v="1899-12-30T01:49:00"/>
    <x v="0"/>
    <s v="Parental Guidance Under 13"/>
    <s v="Crime"/>
    <s v="Drama"/>
    <s v="Thriller"/>
    <m/>
    <m/>
    <m/>
  </r>
  <r>
    <s v="Beowulf (2007)"/>
    <s v="The warrior Beowulf must fight and defeat the monster Grendel, who is terrorizing Denmark, then Grendel's Mother, who begins killing out of revenge."/>
    <s v="The warrior Beowulf must fight and defeat the mons"/>
    <s v="Paramount Pictures"/>
    <d v="2007-11-14T00:00:00"/>
    <n v="82280579"/>
    <n v="114113166"/>
    <x v="697"/>
    <s v="Bottom"/>
    <x v="3"/>
    <x v="247"/>
    <s v="1 hr 55 min"/>
    <s v="1"/>
    <s v="55"/>
    <d v="1899-12-30T01:55:00"/>
    <x v="0"/>
    <s v="Parental Guidance Under 13"/>
    <s v="Comedy"/>
    <s v="Romance"/>
    <m/>
    <m/>
    <m/>
    <m/>
  </r>
  <r>
    <s v="The Vow (2012)"/>
    <s v="A car accident puts Paige in a coma, and when she wakes up with severe memory loss, her husband Leo works to win her heart again."/>
    <s v="A car accident puts Paige in a coma, and when she "/>
    <s v="Screen Gems"/>
    <d v="2012-02-09T00:00:00"/>
    <n v="125014030"/>
    <n v="71100540"/>
    <x v="698"/>
    <s v="Bottom"/>
    <x v="3"/>
    <x v="2"/>
    <s v="1 hr 44 min"/>
    <s v="1"/>
    <s v="44"/>
    <d v="1899-12-30T01:44:00"/>
    <x v="0"/>
    <s v="Parental Guidance Under 13"/>
    <s v="Action"/>
    <s v="Adventure"/>
    <s v="Animation"/>
    <s v="Fantasy"/>
    <m/>
    <m/>
  </r>
  <r>
    <s v="Anger Management (2003)"/>
    <s v="Dave Buznik is a businessman who is wrongly sentenced to an anger management program, where he meets an aggressive instructor."/>
    <s v="Dave Buznik is a businessman who is wrongly senten"/>
    <s v="Revolution Studios"/>
    <d v="2003-04-11T00:00:00"/>
    <n v="135645823"/>
    <n v="60100000"/>
    <x v="699"/>
    <s v="Top"/>
    <x v="3"/>
    <x v="58"/>
    <s v="1 hr 46 min"/>
    <s v="1"/>
    <s v="46"/>
    <d v="1899-12-30T01:46:00"/>
    <x v="0"/>
    <s v="Parental Guidance Under 13"/>
    <s v="Drama"/>
    <s v="Romance"/>
    <m/>
    <m/>
    <m/>
    <m/>
  </r>
  <r>
    <s v="Tropic Thunder (2008)"/>
    <s v="Through a series of freak occurrences, a group of actors shooting a big-budget war movie are forced to become the soldiers they are portraying."/>
    <s v="Through a series of freak occurrences, a group of "/>
    <s v="DreamWorks"/>
    <d v="2008-08-13T00:00:00"/>
    <n v="110515313"/>
    <n v="85187650"/>
    <x v="700"/>
    <s v="Bottom"/>
    <x v="3"/>
    <x v="248"/>
    <s v="1 hr 47 min"/>
    <s v="1"/>
    <s v="47"/>
    <d v="1899-12-30T01:47:00"/>
    <x v="3"/>
    <s v="Restricted"/>
    <s v="Comedy"/>
    <m/>
    <m/>
    <m/>
    <m/>
    <m/>
  </r>
  <r>
    <s v="Rocketman (2019)"/>
    <s v="A musical fantasy about the fantastical human story of Elton John's breakthrough years."/>
    <s v="A musical fantasy about the fantastical human stor"/>
    <s v="Paramount Pictures"/>
    <d v="2019-05-24T00:00:00"/>
    <n v="96368160"/>
    <n v="98952240"/>
    <x v="701"/>
    <s v="Bottom"/>
    <x v="3"/>
    <x v="101"/>
    <s v="2 hr 1 min"/>
    <s v="2"/>
    <s v=" 1"/>
    <d v="1899-12-30T02:01:00"/>
    <x v="3"/>
    <s v="Restricted"/>
    <s v="Action"/>
    <s v="Comedy"/>
    <s v="War"/>
    <m/>
    <m/>
    <m/>
  </r>
  <r>
    <s v="The Pelican Brief (1993)"/>
    <s v="A law student uncovers a conspiracy, putting herself and others in danger."/>
    <s v="A law student uncovers a conspiracy, putting herse"/>
    <s v="Warner Bros."/>
    <s v="NA"/>
    <n v="100768056"/>
    <n v="94500000"/>
    <x v="702"/>
    <s v="Bottom"/>
    <x v="3"/>
    <x v="154"/>
    <s v="2 hr 21 min"/>
    <s v="2"/>
    <s v="21"/>
    <d v="1899-12-30T02:21:00"/>
    <x v="1"/>
    <s v="Unknown"/>
    <s v="Biography"/>
    <s v="Drama"/>
    <s v="Musical"/>
    <m/>
    <m/>
    <m/>
  </r>
  <r>
    <s v="The Sum of All Fears (2002)"/>
    <s v="CIA analyst Jack Ryan must stop the plans of a Neo-Nazi faction that threatens to induce a catastrophic conflict between the United States and Russia's President by detonating a nuclear weapon at a football game in Baltimore, Maryland."/>
    <s v="CIA analyst Jack Ryan must stop the plans of a Neo"/>
    <s v="Paramount Pictures"/>
    <d v="2002-05-31T00:00:00"/>
    <n v="118907036"/>
    <n v="75014336"/>
    <x v="703"/>
    <s v="Bottom"/>
    <x v="3"/>
    <x v="249"/>
    <s v="2 hr 4 min"/>
    <s v="2"/>
    <s v=" 4"/>
    <d v="1899-12-30T02:04:00"/>
    <x v="0"/>
    <s v="Parental Guidance Under 13"/>
    <s v="Crime"/>
    <s v="Drama"/>
    <s v="Mystery"/>
    <s v="Thriller"/>
    <m/>
    <m/>
  </r>
  <r>
    <s v="Paranormal Activity (2007)"/>
    <s v="After moving into a suburban home, a couple becomes increasingly disturbed by a nightly demonic presence."/>
    <s v="After moving into a suburban home, a couple become"/>
    <s v="Paramount Pictures"/>
    <d v="2009-09-25T00:00:00"/>
    <n v="107918810"/>
    <n v="85436990"/>
    <x v="704"/>
    <s v="Bottom"/>
    <x v="3"/>
    <x v="201"/>
    <s v="1 hr 26 min"/>
    <s v="1"/>
    <s v="26"/>
    <d v="1899-12-30T01:26:00"/>
    <x v="3"/>
    <s v="Restricted"/>
    <s v="Action"/>
    <s v="Drama"/>
    <s v="Thriller"/>
    <s v="War"/>
    <m/>
    <m/>
  </r>
  <r>
    <s v="Sing 2 (2021)"/>
    <s v="Buster Moon and his friends must persuade reclusive rock star Clay Calloway to join them for the opening of a new show."/>
    <s v="Buster Moon and his friends must persuade reclusiv"/>
    <s v="Universal Pictures"/>
    <s v="NA"/>
    <n v="110540715"/>
    <n v="82129000"/>
    <x v="705"/>
    <s v="Bottom"/>
    <x v="3"/>
    <x v="76"/>
    <s v="1 hr 50 min"/>
    <s v="1"/>
    <s v="50"/>
    <d v="1899-12-30T01:50:00"/>
    <x v="1"/>
    <s v="Unknown"/>
    <s v="Horror"/>
    <s v="Mystery"/>
    <m/>
    <m/>
    <m/>
    <m/>
  </r>
  <r>
    <s v="The Equalizer (2014)"/>
    <s v="A man who believes he has put his mysterious past behind him cannot stand idly by when he meets a young girl under the control of ultra-violent Russian gangsters."/>
    <s v="A man who believes he has put his mysterious past "/>
    <s v="Sony Pictures Entertainment (SPE)"/>
    <d v="2014-09-24T00:00:00"/>
    <n v="101530738"/>
    <n v="90800000"/>
    <x v="706"/>
    <s v="Bottom"/>
    <x v="3"/>
    <x v="10"/>
    <s v="2 hr 12 min"/>
    <s v="2"/>
    <s v="12"/>
    <d v="1899-12-30T02:12:00"/>
    <x v="3"/>
    <s v="Restricted"/>
    <s v="Adventure"/>
    <s v="Animation"/>
    <s v="Comedy"/>
    <s v="Family"/>
    <s v="Music"/>
    <s v="Musical"/>
  </r>
  <r>
    <s v="The Lego Movie 2: The Second Part (2019)"/>
    <s v="It's been five years since everything was awesome and the citizens are facing a huge new threat: Lego Duplo invaders from outer space, wrecking everything faster than they can rebuild."/>
    <s v="It's been five years since everything was awesome "/>
    <s v="Warner Bros."/>
    <d v="2019-02-06T00:00:00"/>
    <n v="105806508"/>
    <n v="86500000"/>
    <x v="707"/>
    <s v="Bottom"/>
    <x v="3"/>
    <x v="70"/>
    <s v="1 hr 47 min"/>
    <s v="1"/>
    <s v="47"/>
    <d v="1899-12-30T01:47:00"/>
    <x v="2"/>
    <s v="Parental Guidance"/>
    <s v="Action"/>
    <s v="Crime"/>
    <s v="Thriller"/>
    <m/>
    <m/>
    <m/>
  </r>
  <r>
    <s v="The Addams Family (1991)"/>
    <s v="Con artists plan to fleece an eccentric family using an accomplice who claims to be their long-lost uncle."/>
    <s v="Con artists plan to fleece an eccentric family usi"/>
    <s v="Paramount Pictures"/>
    <d v="1991-11-22T00:00:00"/>
    <n v="113502426"/>
    <n v="78000000"/>
    <x v="708"/>
    <s v="Bottom"/>
    <x v="3"/>
    <x v="81"/>
    <s v="1 hr 39 min"/>
    <s v="1"/>
    <s v="39"/>
    <d v="1899-12-30T01:39:00"/>
    <x v="1"/>
    <s v="Unknown"/>
    <s v="Adventure"/>
    <s v="Animation"/>
    <s v="Comedy"/>
    <s v="Family"/>
    <s v="Fantasy"/>
    <s v="Sci-Fi"/>
  </r>
  <r>
    <s v="The Longest Yard (2005)"/>
    <s v="Prison inmates form a football team to challenge the prison guards."/>
    <s v="Prison inmates form a football team to challenge t"/>
    <s v="Paramount Pictures"/>
    <d v="2005-05-27T00:00:00"/>
    <n v="158119460"/>
    <n v="33347096"/>
    <x v="709"/>
    <s v="Top"/>
    <x v="3"/>
    <x v="250"/>
    <s v="1 hr 53 min"/>
    <s v="1"/>
    <s v="53"/>
    <d v="1899-12-30T01:53:00"/>
    <x v="0"/>
    <s v="Parental Guidance Under 13"/>
    <s v="Comedy"/>
    <s v="Fantasy"/>
    <m/>
    <m/>
    <m/>
    <m/>
  </r>
  <r>
    <s v="Ghostbusters: Afterlife (2021)"/>
    <s v="When a single mom and her two kids arrive in a small town, they begin to discover their connection to the original Ghostbusters and the secret legacy their grandfather left behind."/>
    <s v="When a single mom and her two kids arrive in a sma"/>
    <s v="Sony Pictures Entertainment (SPE)"/>
    <s v="NA"/>
    <n v="125278330"/>
    <n v="66100000"/>
    <x v="710"/>
    <s v="Bottom"/>
    <x v="3"/>
    <x v="251"/>
    <s v="2 hr 4 min"/>
    <s v="2"/>
    <s v=" 4"/>
    <d v="1899-12-30T02:04:00"/>
    <x v="1"/>
    <s v="Unknown"/>
    <s v="Comedy"/>
    <s v="Crime"/>
    <s v="Sport"/>
    <m/>
    <m/>
    <m/>
  </r>
  <r>
    <s v="The Santa Clause (1994)"/>
    <s v="When a man inadvertently makes Santa fall off of his roof on Christmas Eve, he finds himself magically recruited to take his place."/>
    <s v="When a man inadvertently makes Santa fall off of h"/>
    <s v="Walt Disney Studios Motion Pictures"/>
    <d v="1994-11-11T00:00:00"/>
    <n v="145539357"/>
    <n v="45000000"/>
    <x v="711"/>
    <s v="Top"/>
    <x v="3"/>
    <x v="252"/>
    <s v="1 hr 37 min"/>
    <s v="1"/>
    <s v="37"/>
    <d v="1899-12-30T01:37:00"/>
    <x v="2"/>
    <s v="Parental Guidance"/>
    <s v="Adventure"/>
    <s v="Comedy"/>
    <s v="Fantasy"/>
    <s v="Sci-Fi"/>
    <m/>
    <m/>
  </r>
  <r>
    <s v="Cheaper by the Dozen (2003)"/>
    <s v="With his wife doing a book tour, a father of twelve must handle a new job and his unstable brood."/>
    <s v="With his wife doing a book tour, a father of twelv"/>
    <s v="Twentieth Century Fox"/>
    <d v="2003-12-25T00:00:00"/>
    <n v="138614544"/>
    <n v="51924086"/>
    <x v="712"/>
    <s v="Top"/>
    <x v="3"/>
    <x v="83"/>
    <s v="1 hr 38 min"/>
    <s v="1"/>
    <s v="38"/>
    <d v="1899-12-30T01:38:00"/>
    <x v="2"/>
    <s v="Parental Guidance"/>
    <s v="Comedy"/>
    <s v="Drama"/>
    <s v="Family"/>
    <s v="Fantasy"/>
    <m/>
    <m/>
  </r>
  <r>
    <s v="The Equalizer 2 (2018)"/>
    <s v="Robert McCall serves an unflinching justice for the exploited and oppressed, but how far will he go when that is someone he loves?"/>
    <s v="Robert McCall serves an unflinching justice for th"/>
    <s v="Sony Pictures Entertainment (SPE)"/>
    <d v="2018-07-18T00:00:00"/>
    <n v="102084362"/>
    <n v="88315795"/>
    <x v="713"/>
    <s v="Bottom"/>
    <x v="3"/>
    <x v="10"/>
    <s v="2 hr 1 min"/>
    <s v="2"/>
    <s v=" 1"/>
    <d v="1899-12-30T02:01:00"/>
    <x v="3"/>
    <s v="Restricted"/>
    <s v="Comedy"/>
    <s v="Family"/>
    <m/>
    <m/>
    <m/>
    <m/>
  </r>
  <r>
    <s v="The X Files (1998)"/>
    <s v="Mulder and Scully must fight the government in a conspiracy and find the truth about an alien colonization of Earth."/>
    <s v="Mulder and Scully must fight the government in a c"/>
    <s v="Twentieth Century Fox"/>
    <s v="NA"/>
    <n v="83898313"/>
    <n v="105278110"/>
    <x v="714"/>
    <s v="Bottom"/>
    <x v="3"/>
    <x v="115"/>
    <s v="2 hr 1 min"/>
    <s v="2"/>
    <s v=" 1"/>
    <d v="1899-12-30T02:01:00"/>
    <x v="1"/>
    <s v="Unknown"/>
    <s v="Action"/>
    <s v="Crime"/>
    <s v="Thriller"/>
    <m/>
    <m/>
    <m/>
  </r>
  <r>
    <s v="The Grudge (2004)"/>
    <s v="An American nurse living and working in Tokyo is exposed to a mysterious supernatural curse, one that locks a person in a powerful rage before claiming their life and spreading to another victim."/>
    <s v="An American nurse living and working in Tokyo is e"/>
    <s v="Sony Pictures Entertainment (SPE)"/>
    <d v="2004-10-22T00:00:00"/>
    <n v="110359362"/>
    <n v="76921753"/>
    <x v="715"/>
    <s v="Bottom"/>
    <x v="3"/>
    <x v="128"/>
    <s v="1 hr 31 min"/>
    <s v="1"/>
    <s v="31"/>
    <d v="1899-12-30T01:31:00"/>
    <x v="0"/>
    <s v="Parental Guidance Under 13"/>
    <s v="Drama"/>
    <s v="Mystery"/>
    <s v="Sci-Fi"/>
    <s v="Thriller"/>
    <m/>
    <m/>
  </r>
  <r>
    <s v="I Now Pronounce You Chuck &amp; Larry (2007)"/>
    <s v="Two straight, single Brooklyn firefighters pretend to be a gay couple in order to receive domestic partner benefits."/>
    <s v="Two straight, single Brooklyn firefighters pretend"/>
    <s v="Universal Pictures"/>
    <d v="2007-07-20T00:00:00"/>
    <n v="120059556"/>
    <n v="67074561"/>
    <x v="716"/>
    <s v="Bottom"/>
    <x v="3"/>
    <x v="73"/>
    <s v="1 hr 55 min"/>
    <s v="1"/>
    <s v="55"/>
    <d v="1899-12-30T01:55:00"/>
    <x v="0"/>
    <s v="Parental Guidance Under 13"/>
    <s v="Horror"/>
    <s v="Mystery"/>
    <s v="Thriller"/>
    <m/>
    <m/>
    <m/>
  </r>
  <r>
    <s v="Walk the Line (2005)"/>
    <s v="A chronicle of country music legend Johnny Cash's life, from his early days on an Arkansas cotton farm to his rise to fame with Sun Records in Memphis, where he recorded alongside Elvis Presley, Jerry Lee Lewis, and Carl Perkins."/>
    <s v="A chronicle of country music legend Johnny Cash's "/>
    <s v="Twentieth Century Fox"/>
    <d v="2005-02-02T00:00:00"/>
    <n v="119519402"/>
    <n v="67278584"/>
    <x v="717"/>
    <s v="Bottom"/>
    <x v="3"/>
    <x v="253"/>
    <s v="2 hr 16 min"/>
    <s v="2"/>
    <s v="16"/>
    <d v="1899-12-30T02:16:00"/>
    <x v="0"/>
    <s v="Parental Guidance Under 13"/>
    <s v="Comedy"/>
    <s v="Romance"/>
    <m/>
    <m/>
    <m/>
    <m/>
  </r>
  <r>
    <s v="Atlantis: The Lost Empire (2001)"/>
    <s v="A young linguist named Milo Thatch joins an intrepid group of explorers to find the mysterious lost continent of Atlantis."/>
    <s v="A young linguist named Milo Thatch joins an intrep"/>
    <s v="Walt Disney Studios Motion Pictures"/>
    <d v="2001-06-08T00:00:00"/>
    <n v="84056472"/>
    <n v="101997253"/>
    <x v="718"/>
    <s v="Bottom"/>
    <x v="3"/>
    <x v="254"/>
    <s v="1 hr 35 min"/>
    <s v="1"/>
    <s v="35"/>
    <d v="1899-12-30T01:35:00"/>
    <x v="2"/>
    <s v="Parental Guidance"/>
    <s v="Biography"/>
    <s v="Drama"/>
    <s v="Music"/>
    <s v="Romance"/>
    <m/>
    <m/>
  </r>
  <r>
    <s v="Inside Man (2006)"/>
    <s v="A police detective, a bank robber, and a high-power broker enter high-stakes negotiations after the criminal's brilliant heist spirals into a hostage situation."/>
    <s v="A police detective, a bank robber, and a high-powe"/>
    <s v="Universal Pictures"/>
    <d v="2006-03-23T00:00:00"/>
    <n v="88513495"/>
    <n v="97490096"/>
    <x v="719"/>
    <s v="Bottom"/>
    <x v="3"/>
    <x v="154"/>
    <s v="2 hr 9 min"/>
    <s v="2"/>
    <s v=" 9"/>
    <d v="1899-12-30T02:09:00"/>
    <x v="3"/>
    <s v="Restricted"/>
    <s v="Action"/>
    <s v="Adventure"/>
    <s v="Animation"/>
    <s v="Family"/>
    <s v="Fantasy"/>
    <s v="Sci-Fi"/>
  </r>
  <r>
    <s v="The Waterboy (1998)"/>
    <s v="A waterboy for a college football team discovers he has a unique tackling ability and becomes a member of the team."/>
    <s v="A waterboy for a college football team discovers h"/>
    <s v="Walt Disney Studios Motion Pictures"/>
    <d v="1998-11-06T00:00:00"/>
    <n v="161491646"/>
    <n v="24500000"/>
    <x v="720"/>
    <s v="Top"/>
    <x v="3"/>
    <x v="255"/>
    <s v="1 hr 30 min"/>
    <s v="1"/>
    <s v="30"/>
    <d v="1899-12-30T01:30:00"/>
    <x v="0"/>
    <s v="Parental Guidance Under 13"/>
    <s v="Crime"/>
    <s v="Drama"/>
    <s v="Mystery"/>
    <s v="Thriller"/>
    <m/>
    <m/>
  </r>
  <r>
    <s v="Pitch Perfect 3 (2017)"/>
    <s v="Following their win at the world championship, the now separated Bellas reunite for one last singing competition at an overseas USO tour, but face a group who uses both instruments and voices."/>
    <s v="Following their win at the world championship, the"/>
    <s v="Universal Pictures"/>
    <d v="2017-12-21T00:00:00"/>
    <n v="104897530"/>
    <n v="80502815"/>
    <x v="721"/>
    <s v="Bottom"/>
    <x v="3"/>
    <x v="180"/>
    <s v="1 hr 33 min"/>
    <s v="1"/>
    <s v="33"/>
    <d v="1899-12-30T01:33:00"/>
    <x v="0"/>
    <s v="Parental Guidance Under 13"/>
    <s v="Comedy"/>
    <s v="Sport"/>
    <m/>
    <m/>
    <m/>
    <m/>
  </r>
  <r>
    <s v="Watchmen (2009)"/>
    <s v="In 1985 where former superheroes exist, the murder of a colleague sends active vigilante Rorschach into his own sprawling investigation, uncovering something that could completely change the course of history as we know it."/>
    <s v="In 1985 where former superheroes exist, the murder"/>
    <s v="Warner Bros."/>
    <d v="2009-03-04T00:00:00"/>
    <n v="107509799"/>
    <n v="77873014"/>
    <x v="722"/>
    <s v="Bottom"/>
    <x v="3"/>
    <x v="256"/>
    <s v="2 hr 42 min"/>
    <s v="2"/>
    <s v="42"/>
    <d v="1899-12-30T02:42:00"/>
    <x v="3"/>
    <s v="Restricted"/>
    <s v="Comedy"/>
    <s v="Music"/>
    <m/>
    <m/>
    <m/>
    <m/>
  </r>
  <r>
    <s v="The Birdcage (1996)"/>
    <s v="A gay cabaret owner and his drag queen companion agree to put up a false straight front so that their son can introduce them to his fiancÃ©e's right-wing moralistic parents."/>
    <s v="A gay cabaret owner and his drag queen companion a"/>
    <s v="Metro-Goldwyn-Mayer (MGM)"/>
    <s v="NA"/>
    <n v="124060553"/>
    <n v="61200000"/>
    <x v="723"/>
    <s v="Bottom"/>
    <x v="3"/>
    <x v="58"/>
    <s v="1 hr 57 min"/>
    <s v="1"/>
    <s v="57"/>
    <d v="1899-12-30T01:57:00"/>
    <x v="1"/>
    <s v="Unknown"/>
    <s v="Action"/>
    <s v="Drama"/>
    <s v="Mystery"/>
    <s v="Sci-Fi"/>
    <m/>
    <m/>
  </r>
  <r>
    <s v="Snow White and the Seven Dwarfs (1937)"/>
    <s v="Exiled into the dangerous forest by her wicked stepmother, a princess is rescued by seven dwarf miners who make her part of their household."/>
    <s v="Exiled into the dangerous forest by her wicked ste"/>
    <s v="Walt Disney Studios Motion Pictures"/>
    <s v="NA"/>
    <n v="184925486"/>
    <n v="184925486"/>
    <x v="724"/>
    <s v="Top"/>
    <x v="3"/>
    <x v="257"/>
    <s v="1 hr 23 min"/>
    <s v="1"/>
    <s v="23"/>
    <d v="1899-12-30T01:23:00"/>
    <x v="1"/>
    <s v="Unknown"/>
    <s v="Comedy"/>
    <m/>
    <m/>
    <m/>
    <m/>
    <m/>
  </r>
  <r>
    <s v="Hop (2011)"/>
    <s v="E.B., the Easter Bunny's teenage son, heads to Hollywood, determined to become a drummer in a rock 'n' roll band. In LA, he's taken in by Fred after the out-of-work slacker hits E.B. with his car."/>
    <s v="E.B., the Easter Bunny's teenage son, heads to Hol"/>
    <s v="Universal Pictures"/>
    <d v="2011-03-30T00:00:00"/>
    <n v="108085305"/>
    <n v="75868840"/>
    <x v="725"/>
    <s v="Bottom"/>
    <x v="3"/>
    <x v="16"/>
    <s v="1 hr 35 min"/>
    <s v="1"/>
    <s v="35"/>
    <d v="1899-12-30T01:35:00"/>
    <x v="2"/>
    <s v="Parental Guidance"/>
    <s v="Adventure"/>
    <s v="Animation"/>
    <s v="Family"/>
    <s v="Fantasy"/>
    <s v="Musical"/>
    <s v="Romance"/>
  </r>
  <r>
    <s v="Bad Moms (2016)"/>
    <s v="When three overworked and under-appreciated moms are pushed beyond their limits, they ditch their conventional responsibilities for a jolt of long overdue freedom, fun and comedic self-indulgence."/>
    <s v="When three overworked and under-appreciated moms a"/>
    <s v="STX Entertainment"/>
    <d v="2016-07-28T00:00:00"/>
    <n v="113257297"/>
    <n v="70678777"/>
    <x v="726"/>
    <s v="Bottom"/>
    <x v="3"/>
    <x v="58"/>
    <s v="1 hr 40 min"/>
    <s v="1"/>
    <s v="40"/>
    <d v="1899-12-30T01:40:00"/>
    <x v="3"/>
    <s v="Restricted"/>
    <s v="Adventure"/>
    <s v="Animation"/>
    <s v="Comedy"/>
    <s v="Family"/>
    <s v="Fantasy"/>
    <m/>
  </r>
  <r>
    <s v="Paul Blart: Mall Cop (2009)"/>
    <s v="When a shopping mall is taken over by a gang of organized crooks, it's up to a mild-mannered security guard to save the day."/>
    <s v="When a shopping mall is taken over by a gang of or"/>
    <s v="Sony Pictures Entertainment (SPE)"/>
    <d v="2009-01-16T00:00:00"/>
    <n v="146336178"/>
    <n v="37012251"/>
    <x v="727"/>
    <s v="Top"/>
    <x v="3"/>
    <x v="258"/>
    <s v="1 hr 31 min"/>
    <s v="1"/>
    <s v="31"/>
    <d v="1899-12-30T01:31:00"/>
    <x v="2"/>
    <s v="Parental Guidance"/>
    <s v="Comedy"/>
    <m/>
    <m/>
    <m/>
    <m/>
    <m/>
  </r>
  <r>
    <s v="Wayne's World (1992)"/>
    <s v="Two slacker friends try to promote their public-access cable show."/>
    <s v="Two slacker friends try to promote their public-ac"/>
    <s v="Paramount Pictures"/>
    <d v="1992-02-14T00:00:00"/>
    <n v="121697323"/>
    <n v="61400000"/>
    <x v="728"/>
    <s v="Bottom"/>
    <x v="3"/>
    <x v="180"/>
    <s v="1 hr 34 min"/>
    <s v="1"/>
    <s v="34"/>
    <d v="1899-12-30T01:34:00"/>
    <x v="0"/>
    <s v="Parental Guidance Under 13"/>
    <s v="Action"/>
    <s v="Comedy"/>
    <s v="Crime"/>
    <s v="Family"/>
    <m/>
    <m/>
  </r>
  <r>
    <s v="Maverick (1994)"/>
    <s v="Bret Maverick, needing money for a poker tournament, faces various comic mishaps and challenges, including a charming woman thief."/>
    <s v="Bret Maverick, needing money for a poker tournamen"/>
    <s v="Warner Bros."/>
    <s v="NA"/>
    <n v="101631272"/>
    <n v="81400000"/>
    <x v="729"/>
    <s v="Bottom"/>
    <x v="3"/>
    <x v="259"/>
    <s v="2 hr 7 min"/>
    <s v="2"/>
    <s v=" 7"/>
    <d v="1899-12-30T02:07:00"/>
    <x v="1"/>
    <s v="Unknown"/>
    <s v="Comedy"/>
    <s v="Music"/>
    <m/>
    <m/>
    <m/>
    <m/>
  </r>
  <r>
    <s v="While You Were Sleeping (1995)"/>
    <s v="A hopelessly romantic Chicago Transit Authority token collector is mistaken for the fiancÃ©e of a coma patient."/>
    <s v="A hopelessly romantic Chicago Transit Authority to"/>
    <s v="Walt Disney Studios Motion Pictures"/>
    <d v="1995-04-21T00:00:00"/>
    <n v="81057016"/>
    <n v="101000000"/>
    <x v="730"/>
    <s v="Bottom"/>
    <x v="3"/>
    <x v="110"/>
    <s v="1 hr 43 min"/>
    <s v="1"/>
    <s v="43"/>
    <d v="1899-12-30T01:43:00"/>
    <x v="2"/>
    <s v="Parental Guidance"/>
    <s v="Action"/>
    <s v="Adventure"/>
    <s v="Comedy"/>
    <s v="Thriller"/>
    <s v="Western"/>
    <m/>
  </r>
  <r>
    <s v="The First Wives Club (1996)"/>
    <s v="Reunited by the death of a college friend, three divorced women seek revenge on the husbands who left them for younger women."/>
    <s v="Reunited by the death of a college friend, three d"/>
    <s v="Paramount Pictures"/>
    <s v="NA"/>
    <n v="105489203"/>
    <n v="76000000"/>
    <x v="731"/>
    <s v="Bottom"/>
    <x v="3"/>
    <x v="58"/>
    <s v="1 hr 43 min"/>
    <s v="1"/>
    <s v="43"/>
    <d v="1899-12-30T01:43:00"/>
    <x v="1"/>
    <s v="Unknown"/>
    <s v="Comedy"/>
    <s v="Drama"/>
    <s v="Romance"/>
    <m/>
    <m/>
    <m/>
  </r>
  <r>
    <s v="Scooby-Doo 2: Monsters Unleashed (2004)"/>
    <s v="The Mystery Inc. gang must save Coolsville from an attack of their past monsters brought to life by an evil masked figure trying to take down the gang."/>
    <s v="The Mystery Inc. gang must save Coolsville from an"/>
    <s v="Warner Bros."/>
    <s v="NA"/>
    <n v="84216833"/>
    <n v="97000000"/>
    <x v="732"/>
    <s v="Bottom"/>
    <x v="3"/>
    <x v="260"/>
    <s v="1 hr 33 min"/>
    <s v="1"/>
    <s v="33"/>
    <d v="1899-12-30T01:33:00"/>
    <x v="1"/>
    <s v="Unknown"/>
    <s v="Comedy"/>
    <m/>
    <m/>
    <m/>
    <m/>
    <m/>
  </r>
  <r>
    <s v="Road to Perdition (2002)"/>
    <s v="A mob enforcer's son in 1930s Illinois witnesses a murder, forcing him and his father to take to the road, and his father down a path of redemption and revenge."/>
    <s v="A mob enforcer's son in 1930s Illinois witnesses a"/>
    <s v="DreamWorks Distribution"/>
    <d v="2002-07-12T00:00:00"/>
    <n v="104454762"/>
    <n v="76546716"/>
    <x v="733"/>
    <s v="Bottom"/>
    <x v="3"/>
    <x v="15"/>
    <s v="1 hr 57 min"/>
    <s v="1"/>
    <s v="57"/>
    <d v="1899-12-30T01:57:00"/>
    <x v="3"/>
    <s v="Restricted"/>
    <s v="Adventure"/>
    <s v="Comedy"/>
    <s v="Family"/>
    <s v="Fantasy"/>
    <s v="Horror"/>
    <s v="Mystery"/>
  </r>
  <r>
    <s v="The Scorpion King (2002)"/>
    <s v="A desert warrior rises up against the evil army that is destroying his homeland. He captures the enemy's key sorcerer, takes her deep into the desert and prepares for a final showdown."/>
    <s v="A desert warrior rises up against the evil army th"/>
    <s v="Universal Pictures"/>
    <d v="2002-04-18T00:00:00"/>
    <n v="91047077"/>
    <n v="89583830"/>
    <x v="734"/>
    <s v="Bottom"/>
    <x v="3"/>
    <x v="17"/>
    <s v="1 hr 32 min"/>
    <s v="1"/>
    <s v="32"/>
    <d v="1899-12-30T01:32:00"/>
    <x v="0"/>
    <s v="Parental Guidance Under 13"/>
    <s v="Crime"/>
    <s v="Drama"/>
    <s v="Thriller"/>
    <m/>
    <m/>
    <m/>
  </r>
  <r>
    <s v="Sweet Home Alabama (2002)"/>
    <s v="A young woman who has reinvented herself as a New York City socialite must return home to Alabama to obtain a divorce from her husband after seven years of separation."/>
    <s v="A young woman who has reinvented herself as a New "/>
    <s v="Walt Disney Studios Motion Pictures"/>
    <d v="2002-09-27T00:00:00"/>
    <n v="127223418"/>
    <n v="53399006"/>
    <x v="735"/>
    <s v="Bottom"/>
    <x v="3"/>
    <x v="73"/>
    <s v="1 hr 48 min"/>
    <s v="1"/>
    <s v="48"/>
    <d v="1899-12-30T01:48:00"/>
    <x v="0"/>
    <s v="Parental Guidance Under 13"/>
    <s v="Action"/>
    <s v="Adventure"/>
    <s v="Fantasy"/>
    <m/>
    <m/>
    <m/>
  </r>
  <r>
    <s v="Daddy's Home 2 (2017)"/>
    <s v="Having finally gotten used to each other's existence, Brad and Dusty must now deal with their intrusive fathers during the holidays."/>
    <s v="Having finally gotten used to each other's existen"/>
    <s v="Paramount Pictures"/>
    <d v="2017-11-09T00:00:00"/>
    <n v="104029443"/>
    <n v="76584381"/>
    <x v="736"/>
    <s v="Bottom"/>
    <x v="3"/>
    <x v="58"/>
    <s v="1 hr 40 min"/>
    <s v="1"/>
    <s v="40"/>
    <d v="1899-12-30T01:40:00"/>
    <x v="0"/>
    <s v="Parental Guidance Under 13"/>
    <s v="Comedy"/>
    <s v="Romance"/>
    <m/>
    <m/>
    <m/>
    <m/>
  </r>
  <r>
    <s v="The Post (2017)"/>
    <s v="A cover-up spanning four U.S. Presidents pushes the country's first female newspaper publisher and her editor to join an unprecedented battle between press and government."/>
    <s v="A cover-up spanning four U.S. Presidents pushes th"/>
    <s v="Twentieth Century Fox"/>
    <d v="2017-12-22T00:00:00"/>
    <n v="81903458"/>
    <n v="98515818"/>
    <x v="737"/>
    <s v="Bottom"/>
    <x v="3"/>
    <x v="54"/>
    <s v="1 hr 56 min"/>
    <s v="1"/>
    <s v="56"/>
    <d v="1899-12-30T01:56:00"/>
    <x v="0"/>
    <s v="Parental Guidance Under 13"/>
    <s v="Comedy"/>
    <m/>
    <m/>
    <m/>
    <m/>
    <m/>
  </r>
  <r>
    <s v="Dangerous Minds (1995)"/>
    <s v="An ex-Marine turned teacher struggles to connect with her students in an inner city school."/>
    <s v="An ex-Marine turned teacher struggles to connect w"/>
    <s v="Walt Disney Studios Motion Pictures"/>
    <s v="NA"/>
    <n v="84919401"/>
    <n v="94600000"/>
    <x v="738"/>
    <s v="Bottom"/>
    <x v="3"/>
    <x v="161"/>
    <s v="1 hr 39 min"/>
    <s v="1"/>
    <s v="39"/>
    <d v="1899-12-30T01:39:00"/>
    <x v="1"/>
    <s v="Unknown"/>
    <s v="Drama"/>
    <m/>
    <m/>
    <m/>
    <m/>
    <m/>
  </r>
  <r>
    <s v="Daredevil (2003)"/>
    <s v="A man blinded by toxic waste which also enhanced his remaining senses fights crime as an acrobatic martial arts superhero."/>
    <s v="A man blinded by toxic waste which also enhanced h"/>
    <s v="Twentieth Century Fox"/>
    <d v="2003-02-14T00:00:00"/>
    <n v="102543518"/>
    <n v="76636200"/>
    <x v="739"/>
    <s v="Bottom"/>
    <x v="3"/>
    <x v="261"/>
    <s v="1 hr 43 min"/>
    <s v="1"/>
    <s v="43"/>
    <d v="1899-12-30T01:43:00"/>
    <x v="0"/>
    <s v="Parental Guidance Under 13"/>
    <s v="Biography"/>
    <s v="Drama"/>
    <m/>
    <m/>
    <m/>
    <m/>
  </r>
  <r>
    <s v="City Slickers (1991)"/>
    <s v="On the verge of turning 40, an unhappy Manhattan yuppie is roped into joining his two friends on a cattle drive in the southwest."/>
    <s v="On the verge of turning 40, an unhappy Manhattan y"/>
    <s v="Columbia Pictures"/>
    <d v="1991-06-07T00:00:00"/>
    <n v="124033791"/>
    <n v="55000000"/>
    <x v="740"/>
    <s v="Bottom"/>
    <x v="3"/>
    <x v="262"/>
    <s v="1 hr 53 min"/>
    <s v="1"/>
    <s v="53"/>
    <d v="1899-12-30T01:53:00"/>
    <x v="1"/>
    <s v="Unknown"/>
    <s v="Action"/>
    <s v="Crime"/>
    <m/>
    <m/>
    <m/>
    <m/>
  </r>
  <r>
    <s v="He's Just Not That Into You (2009)"/>
    <s v="This Baltimore-set movie of interconnecting story arcs deals with the challenges of reading or misreading human behavior."/>
    <s v="This Baltimore-set movie of interconnecting story "/>
    <s v="Warner Bros."/>
    <s v="NA"/>
    <n v="93953653"/>
    <n v="84912505"/>
    <x v="741"/>
    <s v="Bottom"/>
    <x v="3"/>
    <x v="110"/>
    <s v="2 hr 9 min"/>
    <s v="2"/>
    <s v=" 9"/>
    <d v="1899-12-30T02:09:00"/>
    <x v="1"/>
    <s v="Unknown"/>
    <s v="Comedy"/>
    <s v="Western"/>
    <m/>
    <m/>
    <m/>
    <m/>
  </r>
  <r>
    <s v="Eagle Eye (2008)"/>
    <s v="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
    <s v="Jerry and Rachel are two strangers thrown together"/>
    <s v="DreamWorks"/>
    <d v="2008-09-25T00:00:00"/>
    <n v="101440743"/>
    <n v="77326640"/>
    <x v="742"/>
    <s v="Bottom"/>
    <x v="3"/>
    <x v="79"/>
    <s v="1 hr 58 min"/>
    <s v="1"/>
    <s v="58"/>
    <d v="1899-12-30T01:58:00"/>
    <x v="0"/>
    <s v="Parental Guidance Under 13"/>
    <s v="Comedy"/>
    <s v="Drama"/>
    <s v="Romance"/>
    <m/>
    <m/>
    <m/>
  </r>
  <r>
    <s v="Along Came Polly (2004)"/>
    <s v="A buttoned-up newlywed finds his strictly organized life descend into chaos when he falls in love with an old classmate."/>
    <s v="A buttoned-up newlywed finds his strictly organize"/>
    <s v="Universal Pictures"/>
    <d v="2004-01-16T00:00:00"/>
    <n v="88097164"/>
    <n v="90214565"/>
    <x v="743"/>
    <s v="Bottom"/>
    <x v="3"/>
    <x v="73"/>
    <s v="1 hr 30 min"/>
    <s v="1"/>
    <s v="30"/>
    <d v="1899-12-30T01:30:00"/>
    <x v="0"/>
    <s v="Parental Guidance Under 13"/>
    <s v="Action"/>
    <s v="Mystery"/>
    <s v="Thriller"/>
    <m/>
    <m/>
    <m/>
  </r>
  <r>
    <s v="Scary Movie 4 (2006)"/>
    <s v="Cindy finds out the house she lives in is haunted by a little boy and goes on a quest to find out who killed him and why. Also, Alien &quot;Tr-iPods&quot; are invading the world and she has to uncover the secret in order to stop them."/>
    <s v="Cindy finds out the house she lives in is haunted "/>
    <s v="Dimension Films"/>
    <d v="2006-04-12T00:00:00"/>
    <n v="90710620"/>
    <n v="87552000"/>
    <x v="744"/>
    <s v="Bottom"/>
    <x v="3"/>
    <x v="58"/>
    <s v="1 hr 23 min"/>
    <s v="1"/>
    <s v="23"/>
    <d v="1899-12-30T01:23:00"/>
    <x v="0"/>
    <s v="Parental Guidance Under 13"/>
    <s v="Comedy"/>
    <s v="Romance"/>
    <m/>
    <m/>
    <m/>
    <m/>
  </r>
  <r>
    <s v="Brokeback Mountain (2005)"/>
    <s v="Ennis and Jack are two shepherds who develop a sexual and emotional relationship. Their relationship becomes complicated when both of them get married to their respective girlfriends."/>
    <s v="Ennis and Jack are two shepherds who develop a sex"/>
    <s v="Focus Features"/>
    <d v="2005-12-09T00:00:00"/>
    <n v="83043761"/>
    <n v="95018998"/>
    <x v="745"/>
    <s v="Bottom"/>
    <x v="3"/>
    <x v="2"/>
    <s v="2 hr 14 min"/>
    <s v="2"/>
    <s v="14"/>
    <d v="1899-12-30T02:14:00"/>
    <x v="3"/>
    <s v="Restricted"/>
    <s v="Comedy"/>
    <m/>
    <m/>
    <m/>
    <m/>
    <m/>
  </r>
  <r>
    <s v="Patriot Games (1992)"/>
    <s v="When CIA analyst Jack Ryan interferes with an IRA assassination, a renegade faction targets him and his family for revenge."/>
    <s v="When CIA analyst Jack Ryan interferes with an IRA "/>
    <s v="Paramount Pictures"/>
    <d v="1992-06-05T00:00:00"/>
    <n v="83351587"/>
    <n v="94700000"/>
    <x v="746"/>
    <s v="Bottom"/>
    <x v="3"/>
    <x v="5"/>
    <s v="1 hr 57 min"/>
    <s v="1"/>
    <s v="57"/>
    <d v="1899-12-30T01:57:00"/>
    <x v="3"/>
    <s v="Restricted"/>
    <s v="Drama"/>
    <s v="Romance"/>
    <m/>
    <m/>
    <m/>
    <m/>
  </r>
  <r>
    <s v="Flubber (1997)"/>
    <s v="An absent-minded professor discovers &quot;flubber,&quot; a rubber-like super-bouncy substance."/>
    <s v="An absent-minded professor discovers &quot;flubber,&quot; a "/>
    <s v="Walt Disney Studios Motion Pictures"/>
    <s v="NA"/>
    <n v="92977226"/>
    <n v="85000000"/>
    <x v="747"/>
    <s v="Bottom"/>
    <x v="3"/>
    <x v="263"/>
    <s v="1 hr 33 min"/>
    <s v="1"/>
    <s v="33"/>
    <d v="1899-12-30T01:33:00"/>
    <x v="1"/>
    <s v="Unknown"/>
    <s v="Action"/>
    <s v="Thriller"/>
    <m/>
    <m/>
    <m/>
    <m/>
  </r>
  <r>
    <s v="Double Jeopardy (1999)"/>
    <s v="A woman framed for her husband's murder suspects he is still alive; as she has already been tried for the crime, she can't be re-prosecuted if she finds and kills him."/>
    <s v="A woman framed for her husband's murder suspects h"/>
    <s v="Paramount Pictures"/>
    <d v="1999-09-24T00:00:00"/>
    <n v="116741558"/>
    <n v="61100000"/>
    <x v="748"/>
    <s v="Bottom"/>
    <x v="3"/>
    <x v="154"/>
    <s v="1 hr 45 min"/>
    <s v="1"/>
    <s v="45"/>
    <d v="1899-12-30T01:45:00"/>
    <x v="3"/>
    <s v="Restricted"/>
    <s v="Comedy"/>
    <s v="Family"/>
    <s v="Sci-Fi"/>
    <m/>
    <m/>
    <m/>
  </r>
  <r>
    <s v="Paranormal Activity 2 (2010)"/>
    <s v="After experiencing what they think are a series of &quot;break-ins&quot;, a family sets up security cameras around their home, only to realize that the events unfolding before them are more sinister than they seem."/>
    <s v="After experiencing what they think are a series of"/>
    <s v="Paramount Pictures"/>
    <d v="2010-10-20T00:00:00"/>
    <n v="84752907"/>
    <n v="92759125"/>
    <x v="749"/>
    <s v="Bottom"/>
    <x v="3"/>
    <x v="201"/>
    <s v="1 hr 31 min"/>
    <s v="1"/>
    <s v="31"/>
    <d v="1899-12-30T01:31:00"/>
    <x v="3"/>
    <s v="Restricted"/>
    <s v="Crime"/>
    <s v="Drama"/>
    <s v="Mystery"/>
    <s v="Thriller"/>
    <m/>
    <m/>
  </r>
  <r>
    <s v="How to Lose a Guy in 10 Days (2003)"/>
    <s v="Benjamin Barry is an advertising executive and ladies' man who, to win a big campaign, bets that he can make a woman fall in love with him in 10 days."/>
    <s v="Benjamin Barry is an advertising executive and lad"/>
    <s v="Paramount Pictures"/>
    <s v="NA"/>
    <n v="105813373"/>
    <n v="71689014"/>
    <x v="750"/>
    <s v="Bottom"/>
    <x v="3"/>
    <x v="73"/>
    <s v="1 hr 56 min"/>
    <s v="1"/>
    <s v="56"/>
    <d v="1899-12-30T01:56:00"/>
    <x v="1"/>
    <s v="Unknown"/>
    <s v="Horror"/>
    <s v="Mystery"/>
    <m/>
    <m/>
    <m/>
    <m/>
  </r>
  <r>
    <s v="The 40-Year-Old Virgin (2005)"/>
    <s v="Goaded by his buddies, a nerdy guy who's never &quot;done the deed&quot; only finds the pressure mounting when he meets a single mother."/>
    <s v="Goaded by his buddies, a nerdy guy who's never &quot;do"/>
    <s v="Universal Pictures"/>
    <d v="2005-08-19T00:00:00"/>
    <n v="109449237"/>
    <n v="67929408"/>
    <x v="751"/>
    <s v="Bottom"/>
    <x v="3"/>
    <x v="73"/>
    <s v="1 hr 56 min"/>
    <s v="1"/>
    <s v="56"/>
    <d v="1899-12-30T01:56:00"/>
    <x v="3"/>
    <s v="Restricted"/>
    <s v="Comedy"/>
    <s v="Romance"/>
    <m/>
    <m/>
    <m/>
    <m/>
  </r>
  <r>
    <s v="Lee Daniels' The Butler (2013)"/>
    <s v="As Cecil Gaines serves eight presidents during his tenure as a butler at the White House, the civil rights movement, Vietnam, and other major events affect this man's life, family, and American society."/>
    <s v="As Cecil Gaines serves eight presidents during his"/>
    <s v="The Weinstein Company"/>
    <d v="2013-08-16T00:00:00"/>
    <n v="116632095"/>
    <n v="60681700"/>
    <x v="752"/>
    <s v="Bottom"/>
    <x v="3"/>
    <x v="161"/>
    <s v="2 hr 12 min"/>
    <s v="2"/>
    <s v="12"/>
    <d v="1899-12-30T02:12:00"/>
    <x v="0"/>
    <s v="Parental Guidance Under 13"/>
    <s v="Comedy"/>
    <s v="Romance"/>
    <m/>
    <m/>
    <m/>
    <m/>
  </r>
  <r>
    <s v="The Haunting (1999)"/>
    <s v="A study in fear escalates into a heart-stopping nightmare for a professor and three subjects trapped in a mysterious mansion."/>
    <s v="A study in fear escalates into a heart-stopping ni"/>
    <s v="DreamWorks Distribution"/>
    <d v="1999-07-23T00:00:00"/>
    <n v="91411151"/>
    <n v="85900000"/>
    <x v="753"/>
    <s v="Bottom"/>
    <x v="3"/>
    <x v="264"/>
    <s v="1 hr 53 min"/>
    <s v="1"/>
    <s v="53"/>
    <d v="1899-12-30T01:53:00"/>
    <x v="0"/>
    <s v="Parental Guidance Under 13"/>
    <s v="Biography"/>
    <s v="Drama"/>
    <m/>
    <m/>
    <m/>
    <m/>
  </r>
  <r>
    <s v="The Descendants (2011)"/>
    <s v="A land baron tries to reconnect with his two daughters after his wife is seriously injured in a boating accident."/>
    <s v="A land baron tries to reconnect with his two daugh"/>
    <s v="Fox Searchlight Pictures"/>
    <s v="NA"/>
    <n v="82584160"/>
    <n v="94659025"/>
    <x v="754"/>
    <s v="Bottom"/>
    <x v="3"/>
    <x v="124"/>
    <s v="1 hr 55 min"/>
    <s v="1"/>
    <s v="55"/>
    <d v="1899-12-30T01:55:00"/>
    <x v="1"/>
    <s v="Unknown"/>
    <s v="Fantasy"/>
    <s v="Horror"/>
    <s v="Mystery"/>
    <s v="Thriller"/>
    <m/>
    <m/>
  </r>
  <r>
    <s v="Tootsie (1982)"/>
    <s v="Michael Dorsey, an unsuccessful actor, disguises himself as a woman in order to get a role on a trashy hospital soap."/>
    <s v="Michael Dorsey, an unsuccessful actor, disguises h"/>
    <s v="Columbia Pictures"/>
    <d v="1982-12-17T00:00:00"/>
    <n v="177200000"/>
    <n v="177200000"/>
    <x v="755"/>
    <s v="Top"/>
    <x v="3"/>
    <x v="110"/>
    <s v="1 hr 56 min"/>
    <s v="1"/>
    <s v="56"/>
    <d v="1899-12-30T01:56:00"/>
    <x v="1"/>
    <s v="Unknown"/>
    <s v="Comedy"/>
    <s v="Drama"/>
    <m/>
    <m/>
    <m/>
    <m/>
  </r>
  <r>
    <s v="In the Line of Fire (1993)"/>
    <s v="Secret Service agent Frank Horrigan (Clint Eastwood) couldn't save Kennedy, but he's determined not to let a clever assassin take out this president."/>
    <s v="Secret Service agent Frank Horrigan (Clint Eastwoo"/>
    <s v="Columbia Pictures"/>
    <d v="1993-07-09T00:00:00"/>
    <n v="102314823"/>
    <n v="74682345"/>
    <x v="756"/>
    <s v="Bottom"/>
    <x v="3"/>
    <x v="25"/>
    <s v="2 hr 8 min"/>
    <s v="2"/>
    <s v=" 8"/>
    <d v="1899-12-30T02:08:00"/>
    <x v="3"/>
    <s v="Restricted"/>
    <s v="Comedy"/>
    <s v="Drama"/>
    <s v="Romance"/>
    <m/>
    <m/>
    <m/>
  </r>
  <r>
    <s v="Analyze This (1999)"/>
    <s v="A comedy about a psychiatrist whose number one patient is an insecure mob boss."/>
    <s v="A comedy about a psychiatrist whose number one pat"/>
    <s v="Warner Bros."/>
    <d v="1999-03-05T00:00:00"/>
    <n v="106885658"/>
    <n v="70000000"/>
    <x v="757"/>
    <s v="Bottom"/>
    <x v="3"/>
    <x v="129"/>
    <s v="1 hr 43 min"/>
    <s v="1"/>
    <s v="43"/>
    <d v="1899-12-30T01:43:00"/>
    <x v="3"/>
    <s v="Restricted"/>
    <s v="Action"/>
    <s v="Crime"/>
    <s v="Drama"/>
    <s v="Thriller"/>
    <m/>
    <m/>
  </r>
  <r>
    <s v="Dr. Dolittle 2 (2001)"/>
    <s v="Dolittle must save a forest and a bear's life."/>
    <s v="Dolittle must save a forest and a bear's life."/>
    <s v="Twentieth Century Fox"/>
    <d v="2001-06-22T00:00:00"/>
    <n v="112952899"/>
    <n v="63151445"/>
    <x v="758"/>
    <s v="Bottom"/>
    <x v="3"/>
    <x v="146"/>
    <s v="1 hr 27 min"/>
    <s v="1"/>
    <s v="27"/>
    <d v="1899-12-30T01:27:00"/>
    <x v="2"/>
    <s v="Parental Guidance"/>
    <s v="Comedy"/>
    <s v="Crime"/>
    <m/>
    <m/>
    <m/>
    <m/>
  </r>
  <r>
    <s v="The Italian Job (2003)"/>
    <s v="After being betrayed and left for dead in Italy, Charlie Croker and his team plan an elaborate gold heist against their former ally."/>
    <s v="After being betrayed and left for dead in Italy, C"/>
    <s v="Paramount Pictures"/>
    <d v="2003-05-30T00:00:00"/>
    <n v="106128601"/>
    <n v="69941570"/>
    <x v="759"/>
    <s v="Bottom"/>
    <x v="3"/>
    <x v="10"/>
    <s v="1 hr 51 min"/>
    <s v="1"/>
    <s v="51"/>
    <d v="1899-12-30T01:51:00"/>
    <x v="0"/>
    <s v="Parental Guidance Under 13"/>
    <s v="Comedy"/>
    <s v="Family"/>
    <s v="Fantasy"/>
    <m/>
    <m/>
    <m/>
  </r>
  <r>
    <s v="The Bucket List (2007)"/>
    <s v="Two terminally ill men escape from a cancer ward and head off on a road trip with a wish list of to-dos before they die."/>
    <s v="Two terminally ill men escape from a cancer ward a"/>
    <s v="Warner Bros."/>
    <d v="2007-12-25T00:00:00"/>
    <n v="93466502"/>
    <n v="81906000"/>
    <x v="760"/>
    <s v="Bottom"/>
    <x v="3"/>
    <x v="265"/>
    <s v="1 hr 37 min"/>
    <s v="1"/>
    <s v="37"/>
    <d v="1899-12-30T01:37:00"/>
    <x v="0"/>
    <s v="Parental Guidance Under 13"/>
    <s v="Action"/>
    <s v="Crime"/>
    <s v="Thriller"/>
    <m/>
    <m/>
    <m/>
  </r>
  <r>
    <s v="Sleeping with the Enemy (1991)"/>
    <s v="A young woman fakes her own death in an attempt to escape her nightmarish marriage, but discovers it is impossible to elude her controlling husband."/>
    <s v="A young woman fakes her own death in an attempt to"/>
    <s v="Twentieth Century Fox"/>
    <d v="1991-02-08T00:00:00"/>
    <n v="101599005"/>
    <n v="73400000"/>
    <x v="761"/>
    <s v="Bottom"/>
    <x v="3"/>
    <x v="152"/>
    <s v="1 hr 39 min"/>
    <s v="1"/>
    <s v="39"/>
    <d v="1899-12-30T01:39:00"/>
    <x v="3"/>
    <s v="Restricted"/>
    <s v="Adventure"/>
    <s v="Comedy"/>
    <s v="Drama"/>
    <m/>
    <m/>
    <m/>
  </r>
  <r>
    <s v="Cowboys &amp; Aliens (2011)"/>
    <s v="A spaceship arrives in Arizona, 1873, to take over the Earth, starting with the Wild West region. A posse of cowboys and natives are all that stand in their way."/>
    <s v="A spaceship arrives in Arizona, 1873, to take over"/>
    <s v="Universal Pictures"/>
    <d v="2011-07-29T00:00:00"/>
    <n v="100240551"/>
    <n v="74581774"/>
    <x v="762"/>
    <s v="Bottom"/>
    <x v="3"/>
    <x v="266"/>
    <s v="1 hr 59 min"/>
    <s v="1"/>
    <s v="59"/>
    <d v="1899-12-30T01:59:00"/>
    <x v="0"/>
    <s v="Parental Guidance Under 13"/>
    <s v="Drama"/>
    <s v="Thriller"/>
    <m/>
    <m/>
    <m/>
    <m/>
  </r>
  <r>
    <s v="The Mule (2018)"/>
    <s v="A ninety-year-old horticulturist and Korean War veteran turns drug mule for a Mexican cartel."/>
    <s v="A ninety-year-old horticulturist and Korean War ve"/>
    <s v="Warner Bros."/>
    <d v="2018-12-14T00:00:00"/>
    <n v="103804407"/>
    <n v="71000000"/>
    <x v="763"/>
    <s v="Bottom"/>
    <x v="3"/>
    <x v="15"/>
    <s v="1 hr 56 min"/>
    <s v="1"/>
    <s v="56"/>
    <d v="1899-12-30T01:56:00"/>
    <x v="3"/>
    <s v="Restricted"/>
    <s v="Action"/>
    <s v="Sci-Fi"/>
    <s v="Thriller"/>
    <s v="Western"/>
    <m/>
    <m/>
  </r>
  <r>
    <s v="George of the Jungle (1997)"/>
    <s v="A man raised in the jungle by apes falls in love with a wealthy American heiress."/>
    <s v="A man raised in the jungle by apes falls in love w"/>
    <s v="Walt Disney Studios Motion Pictures"/>
    <d v="1997-07-18T00:00:00"/>
    <n v="105263257"/>
    <n v="69200000"/>
    <x v="764"/>
    <s v="Bottom"/>
    <x v="3"/>
    <x v="267"/>
    <s v="1 hr 32 min"/>
    <s v="1"/>
    <s v="32"/>
    <d v="1899-12-30T01:32:00"/>
    <x v="2"/>
    <s v="Parental Guidance"/>
    <s v="Crime"/>
    <s v="Drama"/>
    <s v="Thriller"/>
    <m/>
    <m/>
    <m/>
  </r>
  <r>
    <s v="Evan Almighty (2007)"/>
    <s v="God contacts Congressman Evan Baxter and tells him to build an ark in preparation for a great flood."/>
    <s v="God contacts Congressman Evan Baxter and tells him"/>
    <s v="Universal Pictures"/>
    <d v="2007-06-21T00:00:00"/>
    <n v="100462298"/>
    <n v="73978426"/>
    <x v="765"/>
    <s v="Bottom"/>
    <x v="3"/>
    <x v="146"/>
    <s v="1 hr 36 min"/>
    <s v="1"/>
    <s v="36"/>
    <d v="1899-12-30T01:36:00"/>
    <x v="2"/>
    <s v="Parental Guidance"/>
    <s v="Action"/>
    <s v="Adventure"/>
    <s v="Comedy"/>
    <s v="Family"/>
    <s v="Romance"/>
    <m/>
  </r>
  <r>
    <s v="Identity Thief (2013)"/>
    <s v="Mild mannered businessman Sandy Patterson travels from Denver to Florida to confront the deceptively harmless looking woman who has been living it up after stealing Sandy's identity."/>
    <s v="Mild mannered businessman Sandy Patterson travels "/>
    <s v="Universal Pictures"/>
    <d v="2013-02-07T00:00:00"/>
    <n v="134506920"/>
    <n v="39458090"/>
    <x v="766"/>
    <s v="Top"/>
    <x v="3"/>
    <x v="268"/>
    <s v="1 hr 51 min"/>
    <s v="1"/>
    <s v="51"/>
    <d v="1899-12-30T01:51:00"/>
    <x v="3"/>
    <s v="Restricted"/>
    <s v="Comedy"/>
    <s v="Family"/>
    <s v="Fantasy"/>
    <m/>
    <m/>
    <m/>
  </r>
  <r>
    <s v="Big Momma's House (2000)"/>
    <s v="In order to protect a beautiful woman and her son from a robber, a male FBI agent disguises himself as a large grandmother."/>
    <s v="In order to protect a beautiful woman and her son "/>
    <s v="Twentieth Century Fox"/>
    <d v="2000-06-02T00:00:00"/>
    <n v="117559438"/>
    <n v="56400000"/>
    <x v="767"/>
    <s v="Bottom"/>
    <x v="3"/>
    <x v="150"/>
    <s v="1 hr 39 min"/>
    <s v="1"/>
    <s v="39"/>
    <d v="1899-12-30T01:39:00"/>
    <x v="0"/>
    <s v="Parental Guidance Under 13"/>
    <s v="Comedy"/>
    <s v="Crime"/>
    <s v="Drama"/>
    <m/>
    <m/>
    <m/>
  </r>
  <r>
    <s v="Anchorman 2: The Legend Continues (2013)"/>
    <s v="With the 1970s behind them, San Diego's top-rated newsman, Ron Burgundy, returns to take New York City's first twenty-four-hour news channel by storm."/>
    <s v="With the 1970s behind them, San Diego's top-rated "/>
    <s v="Paramount Pictures"/>
    <d v="2013-12-18T00:00:00"/>
    <n v="127352707"/>
    <n v="46297224"/>
    <x v="768"/>
    <s v="Bottom"/>
    <x v="3"/>
    <x v="58"/>
    <s v="1 hr 59 min"/>
    <s v="1"/>
    <s v="59"/>
    <d v="1899-12-30T01:59:00"/>
    <x v="0"/>
    <s v="Parental Guidance Under 13"/>
    <s v="Action"/>
    <s v="Comedy"/>
    <s v="Crime"/>
    <m/>
    <m/>
    <m/>
  </r>
  <r>
    <s v="Creed (2015)"/>
    <s v="The former World Heavyweight Champion Rocky Balboa serves as a trainer and mentor to Adonis Johnson, the son of his late friend and former rival Apollo Creed."/>
    <s v="The former World Heavyweight Champion Rocky Balboa"/>
    <s v="Warner Bros."/>
    <d v="2015-11-25T00:00:00"/>
    <n v="109767581"/>
    <n v="63800000"/>
    <x v="769"/>
    <s v="Bottom"/>
    <x v="3"/>
    <x v="269"/>
    <s v="2 hr 13 min"/>
    <s v="2"/>
    <s v="13"/>
    <d v="1899-12-30T02:13:00"/>
    <x v="0"/>
    <s v="Parental Guidance Under 13"/>
    <s v="Comedy"/>
    <m/>
    <m/>
    <m/>
    <m/>
    <m/>
  </r>
  <r>
    <s v="Scream (1996)"/>
    <s v="A year after the murder of her mother, a teenage girl is terrorized by a new killer, who targets the girl and her friends by using horror films as part of a deadly game."/>
    <s v="A year after the murder of her mother, a teenage g"/>
    <s v="Dimension Films"/>
    <d v="1996-12-20T00:00:00"/>
    <n v="103046663"/>
    <n v="70000000"/>
    <x v="770"/>
    <s v="Bottom"/>
    <x v="3"/>
    <x v="201"/>
    <s v="1 hr 51 min"/>
    <s v="1"/>
    <s v="51"/>
    <d v="1899-12-30T01:51:00"/>
    <x v="3"/>
    <s v="Restricted"/>
    <s v="Action"/>
    <s v="Drama"/>
    <s v="Sport"/>
    <m/>
    <m/>
    <m/>
  </r>
  <r>
    <s v="Cold Mountain (2003)"/>
    <s v="In the waning days of the American Civil War, a wounded soldier embarks on a perilous journey back home to Cold Mountain, North Carolina to reunite with his sweetheart."/>
    <s v="In the waning days of the American Civil War, a wo"/>
    <s v="Miramax"/>
    <d v="2003-12-25T00:00:00"/>
    <n v="95636509"/>
    <n v="77377000"/>
    <x v="771"/>
    <s v="Bottom"/>
    <x v="3"/>
    <x v="270"/>
    <s v="2 hr 34 min"/>
    <s v="2"/>
    <s v="34"/>
    <d v="1899-12-30T02:34:00"/>
    <x v="3"/>
    <s v="Restricted"/>
    <s v="Horror"/>
    <s v="Mystery"/>
    <m/>
    <m/>
    <m/>
    <m/>
  </r>
  <r>
    <s v="Black Hawk Down (2001)"/>
    <s v="The story of 160 elite U.S. soldiers who dropped into Mogadishu in October 1993 to capture two top lieutenants of a renegade warlord, but found themselves in a desperate battle with a large force of heavily-armed Somalis."/>
    <s v="The story of 160 elite U.S. soldiers who dropped i"/>
    <s v="Revolution Studios"/>
    <d v="2001-12-28T00:00:00"/>
    <n v="108638745"/>
    <n v="64350906"/>
    <x v="772"/>
    <s v="Bottom"/>
    <x v="3"/>
    <x v="226"/>
    <s v="2 hr 24 min"/>
    <s v="2"/>
    <s v="24"/>
    <d v="1899-12-30T02:24:00"/>
    <x v="3"/>
    <s v="Restricted"/>
    <s v="Adventure"/>
    <s v="Drama"/>
    <s v="History"/>
    <s v="Romance"/>
    <s v="War"/>
    <m/>
  </r>
  <r>
    <s v="The Santa Clause 2 (2002)"/>
    <s v="Scott Calvin has been a humble Santa Claus for nearly ten years, but it might come to an end if he doesn't find a Mrs. Claus."/>
    <s v="Scott Calvin has been a humble Santa Claus for nea"/>
    <s v="Walt Disney Studios Motion Pictures"/>
    <d v="2002-11-01T00:00:00"/>
    <n v="139236327"/>
    <n v="33618738"/>
    <x v="773"/>
    <s v="Top"/>
    <x v="3"/>
    <x v="146"/>
    <s v="1 hr 44 min"/>
    <s v="1"/>
    <s v="44"/>
    <d v="1899-12-30T01:44:00"/>
    <x v="1"/>
    <s v="Unknown"/>
    <s v="Action"/>
    <s v="Drama"/>
    <s v="History"/>
    <s v="War"/>
    <m/>
    <m/>
  </r>
  <r>
    <s v="Scream 2 (1997)"/>
    <s v="Two years after the first series of murders, as Sidney acclimates to college life, someone donning the Ghostface costume begins a new string of killings."/>
    <s v="Two years after the first series of murders, as Si"/>
    <s v="Dimension Films"/>
    <d v="1997-12-12T00:00:00"/>
    <n v="101363301"/>
    <n v="71000000"/>
    <x v="774"/>
    <s v="Bottom"/>
    <x v="3"/>
    <x v="201"/>
    <s v="2 hr"/>
    <s v="2"/>
    <n v="0"/>
    <d v="1899-12-30T02:00:00"/>
    <x v="3"/>
    <s v="Restricted"/>
    <s v="Comedy"/>
    <s v="Family"/>
    <s v="Fantasy"/>
    <m/>
    <m/>
    <m/>
  </r>
  <r>
    <s v="Couples Retreat (2009)"/>
    <s v="A comedy centered around four couples who settle into a tropical-island resort for a vacation. While one of the couples is there to work on the marriage, the others fail to realize that participation in the resort's therapy sessions is not optional."/>
    <s v="A comedy centered around four couples who settle i"/>
    <s v="Universal Pictures"/>
    <d v="2009-10-08T00:00:00"/>
    <n v="109204945"/>
    <n v="62639895"/>
    <x v="775"/>
    <s v="Bottom"/>
    <x v="3"/>
    <x v="58"/>
    <s v="1 hr 53 min"/>
    <s v="1"/>
    <s v="53"/>
    <d v="1899-12-30T01:53:00"/>
    <x v="0"/>
    <s v="Parental Guidance Under 13"/>
    <s v="Horror"/>
    <s v="Mystery"/>
    <m/>
    <m/>
    <m/>
    <m/>
  </r>
  <r>
    <s v="Antz (1998)"/>
    <s v="A rather neurotic ant tries to break from his totalitarian society while trying to win the affection of the princess he loves."/>
    <s v="A rather neurotic ant tries to break from his tota"/>
    <s v="DreamWorks Distribution"/>
    <d v="1998-10-02T00:00:00"/>
    <n v="90757863"/>
    <n v="81000000"/>
    <x v="776"/>
    <s v="Bottom"/>
    <x v="3"/>
    <x v="16"/>
    <s v="1 hr 23 min"/>
    <s v="1"/>
    <s v="23"/>
    <d v="1899-12-30T01:23:00"/>
    <x v="2"/>
    <s v="Parental Guidance"/>
    <s v="Comedy"/>
    <m/>
    <m/>
    <m/>
    <m/>
    <m/>
  </r>
  <r>
    <s v="Jackass 3D (2010)"/>
    <s v="Johnny Knoxville and company return for the third installment of their TV show spin-off, where dangerous stunts and explicit public displays rule."/>
    <s v="Johnny Knoxville and company return for the third "/>
    <s v="Paramount Pictures"/>
    <d v="2010-10-15T00:00:00"/>
    <n v="117229692"/>
    <n v="54456100"/>
    <x v="777"/>
    <s v="Bottom"/>
    <x v="3"/>
    <x v="271"/>
    <s v="1 hr 35 min"/>
    <s v="1"/>
    <s v="35"/>
    <d v="1899-12-30T01:35:00"/>
    <x v="3"/>
    <s v="Restricted"/>
    <s v="Adventure"/>
    <s v="Animation"/>
    <s v="Comedy"/>
    <s v="Family"/>
    <s v="Fantasy"/>
    <m/>
  </r>
  <r>
    <s v="John Wick: Chapter 2 (2017)"/>
    <s v="After returning to the criminal underworld to repay a debt, John Wick discovers that a large bounty has been put on his life."/>
    <s v="After returning to the criminal underworld to repa"/>
    <s v="Lionsgate"/>
    <s v="NA"/>
    <n v="92029184"/>
    <n v="79518618"/>
    <x v="778"/>
    <s v="Bottom"/>
    <x v="3"/>
    <x v="10"/>
    <s v="2 hr 2 min"/>
    <s v="2"/>
    <s v=" 2"/>
    <d v="1899-12-30T02:02:00"/>
    <x v="1"/>
    <s v="Unknown"/>
    <s v="Action"/>
    <s v="Comedy"/>
    <s v="Documentary"/>
    <m/>
    <m/>
    <m/>
  </r>
  <r>
    <s v="Mr. Deeds (2002)"/>
    <s v="A sweet-natured, small-town guy inherits a controlling stake in a media conglomerate and begins to do business his way."/>
    <s v="A sweet-natured, small-town guy inherits a control"/>
    <s v="Sony Pictures Entertainment (SPE)"/>
    <d v="2002-06-28T00:00:00"/>
    <n v="126293452"/>
    <n v="44976083"/>
    <x v="779"/>
    <s v="Bottom"/>
    <x v="3"/>
    <x v="73"/>
    <s v="1 hr 36 min"/>
    <s v="1"/>
    <s v="36"/>
    <d v="1899-12-30T01:36:00"/>
    <x v="0"/>
    <s v="Parental Guidance Under 13"/>
    <s v="Action"/>
    <s v="Crime"/>
    <s v="Thriller"/>
    <m/>
    <m/>
    <m/>
  </r>
  <r>
    <s v="Contact (1997)"/>
    <s v="Dr. Ellie Arroway, after years of searching, finds conclusive radio proof of extraterrestrial intelligence, sending plans for a mysterious machine."/>
    <s v="Dr. Ellie Arroway, after years of searching, finds"/>
    <s v="Warner Bros."/>
    <d v="1997-07-11T00:00:00"/>
    <n v="100920329"/>
    <n v="70200000"/>
    <x v="780"/>
    <s v="Bottom"/>
    <x v="3"/>
    <x v="115"/>
    <s v="2 hr 30 min"/>
    <s v="2"/>
    <s v="30"/>
    <d v="1899-12-30T02:30:00"/>
    <x v="2"/>
    <s v="Parental Guidance"/>
    <s v="Comedy"/>
    <s v="Romance"/>
    <m/>
    <m/>
    <m/>
    <m/>
  </r>
  <r>
    <s v="Superbad (2007)"/>
    <s v="Two co-dependent high school seniors are forced to deal with separation anxiety after their plan to stage a booze-soaked party goes awry."/>
    <s v="Two co-dependent high school seniors are forced to"/>
    <s v="Sony Pictures Entertainment (SPE)"/>
    <d v="2007-08-17T00:00:00"/>
    <n v="121463226"/>
    <n v="49349300"/>
    <x v="781"/>
    <s v="Bottom"/>
    <x v="3"/>
    <x v="58"/>
    <s v="1 hr 53 min"/>
    <s v="1"/>
    <s v="53"/>
    <d v="1899-12-30T01:53:00"/>
    <x v="3"/>
    <s v="Restricted"/>
    <s v="Drama"/>
    <s v="Mystery"/>
    <s v="Sci-Fi"/>
    <s v="Thriller"/>
    <m/>
    <m/>
  </r>
  <r>
    <s v="The Other Guys (2010)"/>
    <s v="Two mismatched New York City detectives seize an opportunity to step up like the city's top cops, whom they idolize, only things don't quite go as planned."/>
    <s v="Two mismatched New York City detectives seize an o"/>
    <s v="Sony Pictures Entertainment (SPE)"/>
    <d v="2010-08-06T00:00:00"/>
    <n v="119219978"/>
    <n v="51238944"/>
    <x v="782"/>
    <s v="Bottom"/>
    <x v="3"/>
    <x v="150"/>
    <s v="1 hr 47 min"/>
    <s v="1"/>
    <s v="47"/>
    <d v="1899-12-30T01:47:00"/>
    <x v="0"/>
    <s v="Parental Guidance Under 13"/>
    <s v="Comedy"/>
    <m/>
    <m/>
    <m/>
    <m/>
    <m/>
  </r>
  <r>
    <s v="Olympus Has Fallen (2013)"/>
    <s v="Secret Service agent Mike Banning finds himself trapped inside the White House in the wake of a terrorist attack and works with national security to rescue the President from his kidnappers."/>
    <s v="Secret Service agent Mike Banning finds himself tr"/>
    <s v="FilmDistrict"/>
    <d v="2013-03-20T00:00:00"/>
    <n v="98925640"/>
    <n v="71344561"/>
    <x v="783"/>
    <s v="Bottom"/>
    <x v="3"/>
    <x v="5"/>
    <s v="1 hr 59 min"/>
    <s v="1"/>
    <s v="59"/>
    <d v="1899-12-30T01:59:00"/>
    <x v="3"/>
    <s v="Restricted"/>
    <s v="Action"/>
    <s v="Comedy"/>
    <s v="Crime"/>
    <m/>
    <m/>
    <m/>
  </r>
  <r>
    <s v="Starsky &amp; Hutch (2004)"/>
    <s v="Two streetwise cops bust criminals in their red and white Ford Gran Torino, with the help of a police snitch called &quot;Huggy Bear&quot;."/>
    <s v="Two streetwise cops bust criminals in their red an"/>
    <s v="Warner Bros."/>
    <d v="2004-03-05T00:00:00"/>
    <n v="88237754"/>
    <n v="82030996"/>
    <x v="784"/>
    <s v="Bottom"/>
    <x v="3"/>
    <x v="129"/>
    <s v="1 hr 41 min"/>
    <s v="1"/>
    <s v="41"/>
    <d v="1899-12-30T01:41:00"/>
    <x v="0"/>
    <s v="Parental Guidance Under 13"/>
    <s v="Action"/>
    <s v="Thriller"/>
    <m/>
    <m/>
    <m/>
    <m/>
  </r>
  <r>
    <s v="Zookeeper (2011)"/>
    <s v="A group of zoo animals decide to break their code of silence in order to help their lovable zookeeper find love, without opting to leave his current job for something more illustrious."/>
    <s v="A group of zoo animals decide to break their code "/>
    <s v="Sony Pictures Entertainment (SPE)"/>
    <d v="2011-07-06T00:00:00"/>
    <n v="80360843"/>
    <n v="89491916"/>
    <x v="785"/>
    <s v="Bottom"/>
    <x v="3"/>
    <x v="272"/>
    <s v="1 hr 42 min"/>
    <s v="1"/>
    <s v="42"/>
    <d v="1899-12-30T01:42:00"/>
    <x v="2"/>
    <s v="Parental Guidance"/>
    <s v="Comedy"/>
    <s v="Crime"/>
    <m/>
    <m/>
    <m/>
    <m/>
  </r>
  <r>
    <s v="Dumb and Dumber To (2014)"/>
    <s v="20 years since their first adventure, Lloyd and Harry go on a road trip to find Harry's newly discovered daughter, who was given up for adoption."/>
    <s v="20 years since their first adventure, Lloyd and Ha"/>
    <s v="Universal Pictures"/>
    <d v="2014-11-12T00:00:00"/>
    <n v="86208010"/>
    <n v="83629000"/>
    <x v="786"/>
    <s v="Bottom"/>
    <x v="3"/>
    <x v="58"/>
    <s v="1 hr 49 min"/>
    <s v="1"/>
    <s v="49"/>
    <d v="1899-12-30T01:49:00"/>
    <x v="0"/>
    <s v="Parental Guidance Under 13"/>
    <s v="Comedy"/>
    <s v="Family"/>
    <s v="Fantasy"/>
    <s v="Romance"/>
    <m/>
    <m/>
  </r>
  <r>
    <s v="The Emperor's New Groove (2000)"/>
    <s v="Emperor Kuzco is turned into a llama by his ex-administrator Yzma, and must now regain his throne with the help of Pacha, the gentle llama herder."/>
    <s v="Emperor Kuzco is turned into a llama by his ex-adm"/>
    <s v="Walt Disney Studios Motion Pictures"/>
    <d v="2000-12-15T00:00:00"/>
    <n v="89636687"/>
    <n v="80025000"/>
    <x v="787"/>
    <s v="Bottom"/>
    <x v="3"/>
    <x v="16"/>
    <s v="1 hr 18 min"/>
    <s v="1"/>
    <s v="18"/>
    <d v="1899-12-30T01:18:00"/>
    <x v="1"/>
    <s v="Unknown"/>
    <s v="Comedy"/>
    <m/>
    <m/>
    <m/>
    <m/>
    <m/>
  </r>
  <r>
    <s v="Meet the Robinsons (2007)"/>
    <s v="Lewis is a brilliant inventor who meets mysterious stranger named Wilbur Robinson, whisking Lewis away in a time machine and together they team up to track down Bowler Hat Guy in a showdown that ends with an unexpected twist of fate."/>
    <s v="Lewis is a brilliant inventor who meets mysterious"/>
    <s v="Walt Disney Studios Motion Pictures"/>
    <s v="NA"/>
    <n v="97822171"/>
    <n v="71510863"/>
    <x v="788"/>
    <s v="Bottom"/>
    <x v="3"/>
    <x v="33"/>
    <s v="1 hr 35 min"/>
    <s v="1"/>
    <s v="35"/>
    <d v="1899-12-30T01:35:00"/>
    <x v="1"/>
    <s v="Unknown"/>
    <s v="Adventure"/>
    <s v="Animation"/>
    <s v="Comedy"/>
    <s v="Family"/>
    <s v="Fantasy"/>
    <m/>
  </r>
  <r>
    <s v="Dodgeball: A True Underdog Story (2004)"/>
    <s v="A group of misfits enter a Las Vegas dodgeball tournament in order to save their cherished local gym from the onslaught of a corporate health fitness chain."/>
    <s v="A group of misfits enter a Las Vegas dodgeball tou"/>
    <s v="Twentieth Century Fox"/>
    <d v="2004-06-18T00:00:00"/>
    <n v="114326736"/>
    <n v="54096491"/>
    <x v="789"/>
    <s v="Bottom"/>
    <x v="3"/>
    <x v="255"/>
    <s v="1 hr 32 min"/>
    <s v="1"/>
    <s v="32"/>
    <d v="1899-12-30T01:32:00"/>
    <x v="0"/>
    <s v="Parental Guidance Under 13"/>
    <s v="Adventure"/>
    <s v="Animation"/>
    <s v="Comedy"/>
    <s v="Drama"/>
    <s v="Family"/>
    <s v="Fantasy"/>
  </r>
  <r>
    <s v="Unstoppable (2010)"/>
    <s v="With an unmanned, half-mile-long freight train barreling toward a city, a veteran engineer and a young conductor race against the clock to prevent a catastrophe."/>
    <s v="With an unmanned, half-mile-long freight train bar"/>
    <s v="Twentieth Century Fox"/>
    <d v="2010-11-10T00:00:00"/>
    <n v="81562942"/>
    <n v="86242524"/>
    <x v="790"/>
    <s v="Bottom"/>
    <x v="3"/>
    <x v="5"/>
    <s v="1 hr 38 min"/>
    <s v="1"/>
    <s v="38"/>
    <d v="1899-12-30T01:38:00"/>
    <x v="0"/>
    <s v="Parental Guidance Under 13"/>
    <s v="Comedy"/>
    <s v="Sport"/>
    <m/>
    <m/>
    <m/>
    <m/>
  </r>
  <r>
    <s v="Three Men and a Baby (1987)"/>
    <s v="Three bachelors find themselves forced to take care of a baby left by one of the guys' girlfriends."/>
    <s v="Three bachelors find themselves forced to take car"/>
    <s v="Walt Disney Studios Motion Pictures"/>
    <d v="1987-11-25T00:00:00"/>
    <n v="167780960"/>
    <n v="167780960"/>
    <x v="791"/>
    <s v="Top"/>
    <x v="3"/>
    <x v="100"/>
    <s v="1 hr 42 min"/>
    <s v="1"/>
    <s v="42"/>
    <d v="1899-12-30T01:42:00"/>
    <x v="1"/>
    <s v="Unknown"/>
    <s v="Action"/>
    <s v="Thriller"/>
    <m/>
    <m/>
    <m/>
    <m/>
  </r>
  <r>
    <s v="Magic Mike (2012)"/>
    <s v="A male stripper teaches a younger performer how to party, pick up women, and make easy money."/>
    <s v="A male stripper teaches a younger performer how to"/>
    <s v="Warner Bros."/>
    <d v="2012-06-28T00:00:00"/>
    <n v="113721571"/>
    <n v="54018390"/>
    <x v="792"/>
    <s v="Bottom"/>
    <x v="3"/>
    <x v="124"/>
    <s v="1 hr 50 min"/>
    <s v="1"/>
    <s v="50"/>
    <d v="1899-12-30T01:50:00"/>
    <x v="3"/>
    <s v="Restricted"/>
    <s v="Comedy"/>
    <s v="Drama"/>
    <s v="Family"/>
    <m/>
    <m/>
    <m/>
  </r>
  <r>
    <s v="Up in the Air (2009)"/>
    <s v="Ryan Bingham enjoys living out of a suitcase for his job, travelling around the country firing people, but finds that lifestyle threatened by the presence of a potential love interest, and a new hire presenting a new business model."/>
    <s v="Ryan Bingham enjoys living out of a suitcase for h"/>
    <s v="Paramount Pictures"/>
    <d v="2009-12-04T00:00:00"/>
    <n v="83823381"/>
    <n v="83019358"/>
    <x v="793"/>
    <s v="Bottom"/>
    <x v="3"/>
    <x v="110"/>
    <s v="1 hr 49 min"/>
    <s v="1"/>
    <s v="49"/>
    <d v="1899-12-30T01:49:00"/>
    <x v="3"/>
    <s v="Restricted"/>
    <s v="Comedy"/>
    <s v="Drama"/>
    <m/>
    <m/>
    <m/>
    <m/>
  </r>
  <r>
    <s v="Nutty Professor II: The Klumps (2000)"/>
    <s v="Scientist Sherman Klump's inventions, his upcoming marriage to his pretty colleague Denise Gaines and his reputation are threatened by his evil clone Buddy Love."/>
    <s v="Scientist Sherman Klump's inventions, his upcoming"/>
    <s v="Universal Pictures"/>
    <d v="2000-07-28T00:00:00"/>
    <n v="123309890"/>
    <n v="43030000"/>
    <x v="794"/>
    <s v="Bottom"/>
    <x v="3"/>
    <x v="187"/>
    <s v="1 hr 46 min"/>
    <s v="1"/>
    <s v="46"/>
    <d v="1899-12-30T01:46:00"/>
    <x v="0"/>
    <s v="Parental Guidance Under 13"/>
    <s v="Comedy"/>
    <s v="Drama"/>
    <s v="Romance"/>
    <m/>
    <m/>
    <m/>
  </r>
  <r>
    <s v="The Princess Diaries (2001)"/>
    <s v="Mia Thermopolis has just found out that she is the heir apparent to the throne of Genovia. With her friends Lilly and Michael Moscovitz in tow, she tries to navigate through the rest of her sixteenth year."/>
    <s v="Mia Thermopolis has just found out that she is the"/>
    <s v="Walt Disney Studios Motion Pictures"/>
    <d v="2001-08-03T00:00:00"/>
    <n v="108248956"/>
    <n v="57086197"/>
    <x v="795"/>
    <s v="Bottom"/>
    <x v="3"/>
    <x v="273"/>
    <s v="1 hr 55 min"/>
    <s v="1"/>
    <s v="55"/>
    <d v="1899-12-30T01:55:00"/>
    <x v="4"/>
    <n v="0"/>
    <s v="Comedy"/>
    <s v="Romance"/>
    <s v="Sci-Fi"/>
    <m/>
    <m/>
    <m/>
  </r>
  <r>
    <s v="The Muppets (2011)"/>
    <s v="A Muppet fanatic with some help from his 2 human compatriots must regroup the Muppet gang to stop an avaricious oil mogul from taking down one of their precious life-longing treasures."/>
    <s v="A Muppet fanatic with some help from his 2 human c"/>
    <s v="Walt Disney Studios Motion Pictures"/>
    <d v="2011-11-23T00:00:00"/>
    <n v="88631237"/>
    <n v="76553000"/>
    <x v="796"/>
    <s v="Bottom"/>
    <x v="3"/>
    <x v="274"/>
    <s v="2 hr"/>
    <s v="2"/>
    <n v="0"/>
    <d v="1899-12-30T02:00:00"/>
    <x v="2"/>
    <s v="Parental Guidance"/>
    <s v="Comedy"/>
    <s v="Family"/>
    <s v="Romance"/>
    <m/>
    <m/>
    <m/>
  </r>
  <r>
    <s v="Bringing Down the House (2003)"/>
    <s v="When a lonely guy meets a woman on the internet who happens to be in prison, she breaks out to get him to prove her innocence, and proceeds to wreak havoc on his middle-class life."/>
    <s v="When a lonely guy meets a woman on the internet wh"/>
    <s v="Walt Disney Studios Motion Pictures"/>
    <d v="2003-03-07T00:00:00"/>
    <n v="132716677"/>
    <n v="32013002"/>
    <x v="797"/>
    <s v="Top"/>
    <x v="3"/>
    <x v="58"/>
    <s v="1 hr 45 min"/>
    <s v="1"/>
    <s v="45"/>
    <d v="1899-12-30T01:45:00"/>
    <x v="0"/>
    <s v="Parental Guidance Under 13"/>
    <s v="Adventure"/>
    <s v="Comedy"/>
    <s v="Family"/>
    <s v="Musical"/>
    <m/>
    <m/>
  </r>
  <r>
    <s v="Daddy Day Care (2003)"/>
    <s v="Two men, Charlie Hinton (Eddie Murphy) and Phil Ryerson (Jeff Garlin), get laid off and have to become stay-at-home dads when they can't find jobs. This inspires them to open their own day-care center."/>
    <s v="Two men, Charlie Hinton (Eddie Murphy) and Phil Ry"/>
    <s v="Revolution Studios"/>
    <d v="2003-05-09T00:00:00"/>
    <n v="104297061"/>
    <n v="60136806"/>
    <x v="798"/>
    <s v="Bottom"/>
    <x v="3"/>
    <x v="83"/>
    <s v="1 hr 32 min"/>
    <s v="1"/>
    <s v="32"/>
    <d v="1899-12-30T01:32:00"/>
    <x v="2"/>
    <s v="Parental Guidance"/>
    <s v="Comedy"/>
    <m/>
    <m/>
    <m/>
    <m/>
    <m/>
  </r>
  <r>
    <s v="The Pink Panther (2006)"/>
    <s v="Bumbling Inspector Clouseau must solve the murder of a famous soccer coach and find out who stole the infamous Pink Panther diamond."/>
    <s v="Bumbling Inspector Clouseau must solve the murder "/>
    <s v="Sony Pictures Entertainment (SPE)"/>
    <d v="2006-02-09T00:00:00"/>
    <n v="82226474"/>
    <n v="81889423"/>
    <x v="799"/>
    <s v="Bottom"/>
    <x v="3"/>
    <x v="275"/>
    <s v="1 hr 33 min"/>
    <s v="1"/>
    <s v="33"/>
    <d v="1899-12-30T01:33:00"/>
    <x v="2"/>
    <s v="Parental Guidance"/>
    <s v="Comedy"/>
    <s v="Family"/>
    <m/>
    <m/>
    <m/>
    <m/>
  </r>
  <r>
    <s v="Four Christmases (2008)"/>
    <s v="A couple struggles to visit all four of their divorced parents on Christmas."/>
    <s v="A couple struggles to visit all four of their divo"/>
    <s v="Warner Bros."/>
    <d v="2008-11-26T00:00:00"/>
    <n v="120146040"/>
    <n v="43966681"/>
    <x v="800"/>
    <s v="Bottom"/>
    <x v="3"/>
    <x v="110"/>
    <s v="1 hr 28 min"/>
    <s v="1"/>
    <s v="28"/>
    <d v="1899-12-30T01:28:00"/>
    <x v="0"/>
    <s v="Parental Guidance Under 13"/>
    <s v="Adventure"/>
    <s v="Comedy"/>
    <s v="Crime"/>
    <s v="Mystery"/>
    <m/>
    <m/>
  </r>
  <r>
    <s v="PokÃ©mon: The First Movie - Mewtwo Strikes Back (1998)"/>
    <s v="Scientists genetically create a new PokÃ©mon, Mewtwo, but the results are horrific and disastrous."/>
    <s v="Scientists genetically create a new PokÃ©mon, Mewt"/>
    <s v="Warner Bros."/>
    <d v="1999-11-10T00:00:00"/>
    <n v="85744662"/>
    <n v="77900000"/>
    <x v="801"/>
    <s v="Bottom"/>
    <x v="3"/>
    <x v="254"/>
    <s v="1 hr 36 min"/>
    <s v="1"/>
    <s v="36"/>
    <d v="1899-12-30T01:36:00"/>
    <x v="1"/>
    <s v="Unknown"/>
    <s v="Comedy"/>
    <s v="Drama"/>
    <s v="Romance"/>
    <m/>
    <m/>
    <m/>
  </r>
  <r>
    <s v="Talladega Nights: The Ballad of Ricky Bobby (2006)"/>
    <s v="Number one NASCAR driver Ricky Bobby stays atop the heap thanks to a pact with his best friend and teammate, Cal Naughton, Jr. But when a French Formula One driver, makes his way up the ladder, Ricky Bobby's talent and devotion are put to the test."/>
    <s v="Number one NASCAR driver Ricky Bobby stays atop th"/>
    <s v="Sony Pictures Entertainment (SPE)"/>
    <d v="2006-08-04T00:00:00"/>
    <n v="148213377"/>
    <n v="15148718"/>
    <x v="802"/>
    <s v="Top"/>
    <x v="3"/>
    <x v="255"/>
    <s v="1 hr 48 min"/>
    <s v="1"/>
    <s v="48"/>
    <d v="1899-12-30T01:48:00"/>
    <x v="0"/>
    <s v="Parental Guidance Under 13"/>
    <s v="Action"/>
    <s v="Adventure"/>
    <s v="Animation"/>
    <s v="Family"/>
    <s v="Fantasy"/>
    <s v="Sci-Fi"/>
  </r>
  <r>
    <s v="Dick Tracy (1990)"/>
    <s v="The comic strip detective finds his life vastly complicated when Breathless Mahoney makes advances towards him while he is trying to battle Big Boy Caprice's united mob."/>
    <s v="The comic strip detective finds his life vastly co"/>
    <s v="Walt Disney Studios Motion Pictures"/>
    <d v="1990-06-15T00:00:00"/>
    <n v="103738726"/>
    <n v="59000000"/>
    <x v="803"/>
    <s v="Bottom"/>
    <x v="3"/>
    <x v="276"/>
    <s v="1 hr 45 min"/>
    <s v="1"/>
    <s v="45"/>
    <d v="1899-12-30T01:45:00"/>
    <x v="1"/>
    <s v="Unknown"/>
    <s v="Comedy"/>
    <s v="Sport"/>
    <m/>
    <m/>
    <m/>
    <m/>
  </r>
  <r>
    <s v="The Magnificent Seven (2016)"/>
    <s v="Seven gunmen from a variety of backgrounds are brought together by a vengeful young widow to protect her town from the private army of a destructive industrialist."/>
    <s v="Seven gunmen from a variety of backgrounds are bro"/>
    <s v="Sony Pictures Entertainment (SPE)"/>
    <d v="2016-09-14T00:00:00"/>
    <n v="93432655"/>
    <n v="68927981"/>
    <x v="804"/>
    <s v="Bottom"/>
    <x v="3"/>
    <x v="194"/>
    <s v="2 hr 12 min"/>
    <s v="2"/>
    <s v="12"/>
    <d v="1899-12-30T02:12:00"/>
    <x v="0"/>
    <s v="Parental Guidance Under 13"/>
    <s v="Action"/>
    <s v="Comedy"/>
    <s v="Crime"/>
    <s v="Music"/>
    <s v="Romance"/>
    <s v="Thriller"/>
  </r>
  <r>
    <s v="Insidious: Chapter 2 (2013)"/>
    <s v="The Lamberts believe that they have defeated the spirits that have haunted their family, but they soon discover that evil is not beaten so easily."/>
    <s v="The Lamberts believe that they have defeated the s"/>
    <s v="FilmDistrict"/>
    <d v="2013-09-13T00:00:00"/>
    <n v="83586447"/>
    <n v="78332871"/>
    <x v="805"/>
    <s v="Bottom"/>
    <x v="3"/>
    <x v="128"/>
    <s v="1 hr 46 min"/>
    <s v="1"/>
    <s v="46"/>
    <d v="1899-12-30T01:46:00"/>
    <x v="0"/>
    <s v="Parental Guidance Under 13"/>
    <s v="Action"/>
    <s v="Adventure"/>
    <s v="Western"/>
    <m/>
    <m/>
    <m/>
  </r>
  <r>
    <s v="Scream 3 (2000)"/>
    <s v="While Sidney and her friends visit the Hollywood set of Stab 3, the third film based on the Woodsboro murders, another Ghostface killer rises to terrorize them."/>
    <s v="While Sidney and her friends visit the Hollywood s"/>
    <s v="Dimension Films"/>
    <d v="2000-02-04T00:00:00"/>
    <n v="89143175"/>
    <n v="72691101"/>
    <x v="806"/>
    <s v="Bottom"/>
    <x v="3"/>
    <x v="201"/>
    <s v="1 hr 56 min"/>
    <s v="1"/>
    <s v="56"/>
    <d v="1899-12-30T01:56:00"/>
    <x v="3"/>
    <s v="Restricted"/>
    <s v="Horror"/>
    <s v="Mystery"/>
    <s v="Thriller"/>
    <m/>
    <m/>
    <m/>
  </r>
  <r>
    <s v="Flight (2012)"/>
    <s v="An airline pilot saves almost all his passengers on his malfunctioning airliner which eventually crashed, but an investigation into the accident reveals something troubling."/>
    <s v="An airline pilot saves almost all his passengers o"/>
    <s v="Paramount Pictures"/>
    <d v="2012-11-02T00:00:00"/>
    <n v="93772375"/>
    <n v="68000000"/>
    <x v="807"/>
    <s v="Bottom"/>
    <x v="3"/>
    <x v="152"/>
    <s v="2 hr 18 min"/>
    <s v="2"/>
    <s v="18"/>
    <d v="1899-12-30T02:18:00"/>
    <x v="3"/>
    <s v="Restricted"/>
    <s v="Horror"/>
    <s v="Mystery"/>
    <m/>
    <m/>
    <m/>
    <m/>
  </r>
  <r>
    <s v="Payback (1999)"/>
    <s v="After a successful heist, Porter is left for dead. Once he recovers, he seeks vengeance and wants his share of the money."/>
    <s v="After a successful heist, Porter is left for dead."/>
    <s v="Paramount Pictures"/>
    <d v="1999-02-05T00:00:00"/>
    <n v="81526121"/>
    <n v="80100000"/>
    <x v="808"/>
    <s v="Bottom"/>
    <x v="3"/>
    <x v="25"/>
    <s v="1 hr 40 min"/>
    <s v="1"/>
    <s v="40"/>
    <d v="1899-12-30T01:40:00"/>
    <x v="3"/>
    <s v="Restricted"/>
    <s v="Drama"/>
    <s v="Thriller"/>
    <m/>
    <m/>
    <m/>
    <m/>
  </r>
  <r>
    <s v="Unbroken (2014)"/>
    <s v="After a near-fatal plane crash in WWII, Olympian Louis Zamperini spends a harrowing 47 days in a raft with two fellow crewmen before he's caught by the Japanese navy and sent to a prisoner-of-war camp."/>
    <s v="After a near-fatal plane crash in WWII, Olympian L"/>
    <s v="Universal Pictures"/>
    <d v="2014-12-25T00:00:00"/>
    <n v="115637895"/>
    <n v="45821402"/>
    <x v="809"/>
    <s v="Bottom"/>
    <x v="3"/>
    <x v="277"/>
    <s v="2 hr 17 min"/>
    <s v="2"/>
    <s v="17"/>
    <d v="1899-12-30T02:17:00"/>
    <x v="0"/>
    <s v="Parental Guidance Under 13"/>
    <s v="Action"/>
    <s v="Crime"/>
    <s v="Drama"/>
    <s v="Thriller"/>
    <m/>
    <m/>
  </r>
  <r>
    <s v="Freaky Friday (2003)"/>
    <s v="An overworked mother and her daughter do not get along. When they switch bodies, each is forced to adapt to the other's life for one freaky Friday."/>
    <s v="An overworked mother and her daughter do not get a"/>
    <s v="Walt Disney Studios Motion Pictures"/>
    <d v="2003-08-06T00:00:00"/>
    <n v="110230332"/>
    <n v="50616000"/>
    <x v="810"/>
    <s v="Bottom"/>
    <x v="3"/>
    <x v="278"/>
    <s v="1 hr 37 min"/>
    <s v="1"/>
    <s v="37"/>
    <d v="1899-12-30T01:37:00"/>
    <x v="2"/>
    <s v="Parental Guidance"/>
    <s v="Action"/>
    <s v="Biography"/>
    <s v="Drama"/>
    <s v="Sport"/>
    <s v="War"/>
    <m/>
  </r>
  <r>
    <s v="Norbit (2007)"/>
    <s v="A mild-mannered guy, who is married to a monstrous woman, meets the woman of his dreams, and schemes to find a way to be with her."/>
    <s v="A mild-mannered guy, who is married to a monstrous"/>
    <s v="DreamWorks"/>
    <d v="2007-02-09T00:00:00"/>
    <n v="95673607"/>
    <n v="64140883"/>
    <x v="811"/>
    <s v="Bottom"/>
    <x v="3"/>
    <x v="73"/>
    <s v="1 hr 43 min"/>
    <s v="1"/>
    <s v="43"/>
    <d v="1899-12-30T01:43:00"/>
    <x v="0"/>
    <s v="Parental Guidance Under 13"/>
    <s v="Comedy"/>
    <s v="Family"/>
    <s v="Fantasy"/>
    <s v="Music"/>
    <s v="Romance"/>
    <m/>
  </r>
  <r>
    <s v="21 (2008)"/>
    <s v="&quot;21&quot; is the fact-based story about six MIT students who were trained to become experts in card counting and subsequently took Vegas casinos for millions in winnings."/>
    <s v="&quot;21&quot; is the fact-based story about six MIT student"/>
    <s v="Sony Pictures Entertainment (SPE)"/>
    <d v="2008-03-28T00:00:00"/>
    <n v="81159365"/>
    <n v="78649005"/>
    <x v="812"/>
    <s v="Bottom"/>
    <x v="3"/>
    <x v="279"/>
    <s v="2 hr 3 min"/>
    <s v="2"/>
    <s v=" 3"/>
    <d v="1899-12-30T02:03:00"/>
    <x v="0"/>
    <s v="Parental Guidance Under 13"/>
    <s v="Comedy"/>
    <s v="Romance"/>
    <m/>
    <m/>
    <m/>
    <m/>
  </r>
  <r>
    <s v="Stepmom (1998)"/>
    <s v="A terminally-ill woman must deal with her ex-husband's new lover, who will be their children's stepmother."/>
    <s v="A terminally-ill woman must deal with her ex-husba"/>
    <s v="Sony Pictures Entertainment (SPE)"/>
    <d v="1998-12-25T00:00:00"/>
    <n v="91137662"/>
    <n v="68573131"/>
    <x v="813"/>
    <s v="Bottom"/>
    <x v="3"/>
    <x v="124"/>
    <s v="2 hr 5 min"/>
    <s v="2"/>
    <s v=" 5"/>
    <d v="1899-12-30T02:05:00"/>
    <x v="0"/>
    <s v="Parental Guidance Under 13"/>
    <s v="Crime"/>
    <s v="Drama"/>
    <s v="History"/>
    <s v="Thriller"/>
    <m/>
    <m/>
  </r>
  <r>
    <s v="Unforgiven (1992)"/>
    <s v="Retired Old West gunslinger William Munny reluctantly takes on one last job, with the help of his old partner Ned Logan and a young man, The &quot;Schofield Kid.&quot;"/>
    <s v="Retired Old West gunslinger William Munny reluctan"/>
    <s v="Warner Bros."/>
    <s v="NA"/>
    <n v="101157447"/>
    <n v="58000000"/>
    <x v="814"/>
    <s v="Bottom"/>
    <x v="3"/>
    <x v="106"/>
    <s v="2 hr 10 min"/>
    <s v="2"/>
    <s v="10"/>
    <d v="1899-12-30T02:10:00"/>
    <x v="1"/>
    <s v="Unknown"/>
    <s v="Comedy"/>
    <s v="Drama"/>
    <m/>
    <m/>
    <m/>
    <m/>
  </r>
  <r>
    <s v="Don't Breathe (2016)"/>
    <s v="Hoping to walk away with a massive fortune, a trio of thieves break into the house of a blind man who isn't as helpless as he seems."/>
    <s v="Hoping to walk away with a massive fortune, a trio"/>
    <s v="Screen Gems"/>
    <d v="2016-08-25T00:00:00"/>
    <n v="89217875"/>
    <n v="68543127"/>
    <x v="815"/>
    <s v="Bottom"/>
    <x v="3"/>
    <x v="196"/>
    <s v="1 hr 28 min"/>
    <s v="1"/>
    <s v="28"/>
    <d v="1899-12-30T01:28:00"/>
    <x v="3"/>
    <s v="Restricted"/>
    <s v="Drama"/>
    <s v="Western"/>
    <m/>
    <m/>
    <m/>
    <m/>
  </r>
  <r>
    <s v="Hustlers (2019)"/>
    <s v="Inspired by the viral New York Magazine article, Hustlers follows a crew of savvy former strip club employees who band together to turn the tables on their Wall Street clients."/>
    <s v="Inspired by the viral New York Magazine article, H"/>
    <s v="STX Entertainment"/>
    <d v="2019-09-12T00:00:00"/>
    <n v="104963598"/>
    <n v="52600000"/>
    <x v="816"/>
    <s v="Bottom"/>
    <x v="3"/>
    <x v="268"/>
    <s v="1 hr 50 min"/>
    <s v="1"/>
    <s v="50"/>
    <d v="1899-12-30T01:50:00"/>
    <x v="3"/>
    <s v="Restricted"/>
    <s v="Crime"/>
    <s v="Horror"/>
    <s v="Thriller"/>
    <m/>
    <m/>
    <m/>
  </r>
  <r>
    <s v="Crimson Tide (1995)"/>
    <s v="On a U.S. nuclear missile sub, a young First Officer stages a mutiny to prevent his trigger happy Captain from launching his missiles before confirming his orders to do so."/>
    <s v="On a U.S. nuclear missile sub, a young First Offic"/>
    <s v="Walt Disney Studios Motion Pictures"/>
    <s v="NA"/>
    <n v="91387195"/>
    <n v="66000000"/>
    <x v="817"/>
    <s v="Bottom"/>
    <x v="3"/>
    <x v="249"/>
    <s v="1 hr 56 min"/>
    <s v="1"/>
    <s v="56"/>
    <d v="1899-12-30T01:56:00"/>
    <x v="1"/>
    <s v="Unknown"/>
    <s v="Comedy"/>
    <s v="Crime"/>
    <s v="Drama"/>
    <m/>
    <m/>
    <m/>
  </r>
  <r>
    <s v="The Book of Eli (2010)"/>
    <s v="A post-apocalyptic tale, in which a lone man fights his way across America in order to protect a sacred book that holds the secrets to saving humankind."/>
    <s v="A post-apocalyptic tale, in which a lone man fight"/>
    <s v="Warner Bros."/>
    <d v="2010-01-14T00:00:00"/>
    <n v="94835059"/>
    <n v="62272696"/>
    <x v="818"/>
    <s v="Bottom"/>
    <x v="3"/>
    <x v="153"/>
    <s v="1 hr 58 min"/>
    <s v="1"/>
    <s v="58"/>
    <d v="1899-12-30T01:58:00"/>
    <x v="3"/>
    <s v="Restricted"/>
    <s v="Action"/>
    <s v="Drama"/>
    <s v="Thriller"/>
    <s v="War"/>
    <m/>
    <m/>
  </r>
  <r>
    <s v="Mystic River (2003)"/>
    <s v="The lives of three men who were childhood friends are shattered when one of them has a family tragedy."/>
    <s v="The lives of three men who were childhood friends "/>
    <s v="Warner Bros."/>
    <d v="2003-10-08T00:00:00"/>
    <n v="90135191"/>
    <n v="66460000"/>
    <x v="819"/>
    <s v="Bottom"/>
    <x v="3"/>
    <x v="154"/>
    <s v="2 hr 18 min"/>
    <s v="2"/>
    <s v="18"/>
    <d v="1899-12-30T02:18:00"/>
    <x v="3"/>
    <s v="Restricted"/>
    <s v="Action"/>
    <s v="Adventure"/>
    <s v="Drama"/>
    <s v="Thriller"/>
    <m/>
    <m/>
  </r>
  <r>
    <s v="Under Siege (1992)"/>
    <s v="An ex-Navy Seal turned cook is the only person who can stop a group of terrorists when they seize control of a U.S. battleship."/>
    <s v="An ex-Navy Seal turned cook is the only person who"/>
    <s v="Warner Bros."/>
    <s v="NA"/>
    <n v="83563139"/>
    <n v="73000000"/>
    <x v="820"/>
    <s v="Bottom"/>
    <x v="3"/>
    <x v="5"/>
    <s v="1 hr 43 min"/>
    <s v="1"/>
    <s v="43"/>
    <d v="1899-12-30T01:43:00"/>
    <x v="1"/>
    <s v="Unknown"/>
    <s v="Crime"/>
    <s v="Drama"/>
    <s v="Mystery"/>
    <s v="Thriller"/>
    <m/>
    <m/>
  </r>
  <r>
    <s v="Monster-in-Law (2005)"/>
    <s v="The love life of Charlotte is reduced to an endless string of disastrous blind dates, until she meets the perfect man, Kevin. Unfortunately, his merciless mother will do anything to destroy their relationship."/>
    <s v="The love life of Charlotte is reduced to an endles"/>
    <s v="New Line Cinema"/>
    <d v="2005-05-13T00:00:00"/>
    <n v="82931301"/>
    <n v="72526026"/>
    <x v="821"/>
    <s v="Bottom"/>
    <x v="3"/>
    <x v="73"/>
    <s v="1 hr 41 min"/>
    <s v="1"/>
    <s v="41"/>
    <d v="1899-12-30T01:41:00"/>
    <x v="0"/>
    <s v="Parental Guidance Under 13"/>
    <s v="Action"/>
    <s v="Thriller"/>
    <m/>
    <m/>
    <m/>
    <m/>
  </r>
  <r>
    <s v="Dreamgirls (2006)"/>
    <s v="A trio of black female soul singers cross over to the pop charts in the early 1960s, facing their own personal struggles along the way."/>
    <s v="A trio of black female soul singers cross over to "/>
    <s v="DreamWorks"/>
    <s v="NA"/>
    <n v="103365956"/>
    <n v="52064379"/>
    <x v="822"/>
    <s v="Bottom"/>
    <x v="3"/>
    <x v="280"/>
    <s v="2 hr 10 min"/>
    <s v="2"/>
    <s v="10"/>
    <d v="1899-12-30T02:10:00"/>
    <x v="1"/>
    <s v="Unknown"/>
    <s v="Comedy"/>
    <s v="Romance"/>
    <m/>
    <m/>
    <m/>
    <m/>
  </r>
  <r>
    <s v="The Accountant (2016)"/>
    <s v="As a math savant uncooks the books for a new client, the Treasury Department closes in on his activities, and the body count starts to rise."/>
    <s v="As a math savant uncooks the books for a new clien"/>
    <s v="Warner Bros."/>
    <d v="2016-10-13T00:00:00"/>
    <n v="86260045"/>
    <n v="68900000"/>
    <x v="823"/>
    <s v="Bottom"/>
    <x v="3"/>
    <x v="5"/>
    <s v="2 hr 8 min"/>
    <s v="2"/>
    <s v=" 8"/>
    <d v="1899-12-30T02:08:00"/>
    <x v="3"/>
    <s v="Restricted"/>
    <s v="Drama"/>
    <s v="Music"/>
    <s v="Musical"/>
    <m/>
    <m/>
    <m/>
  </r>
  <r>
    <s v="Blade II (2002)"/>
    <s v="Blade forms an uneasy alliance with the vampire council in order to combat the Reapers, who are feeding on vampires."/>
    <s v="Blade forms an uneasy alliance with the vampire co"/>
    <s v="New Line Cinema"/>
    <d v="2002-03-22T00:00:00"/>
    <n v="82348319"/>
    <n v="72661713"/>
    <x v="824"/>
    <s v="Bottom"/>
    <x v="3"/>
    <x v="69"/>
    <s v="1 hr 57 min"/>
    <s v="1"/>
    <s v="57"/>
    <d v="1899-12-30T01:57:00"/>
    <x v="3"/>
    <s v="Restricted"/>
    <s v="Action"/>
    <s v="Thriller"/>
    <m/>
    <m/>
    <m/>
    <m/>
  </r>
  <r>
    <s v="Maid in Manhattan (2002)"/>
    <s v="A Senatorial candidate falls for a hotel maid, thinking she is a socialite, when he sees her trying on a wealthy woman's dress."/>
    <s v="A Senatorial candidate falls for a hotel maid, thi"/>
    <s v="Revolution Studios"/>
    <d v="2002-12-13T00:00:00"/>
    <n v="94011225"/>
    <n v="60895468"/>
    <x v="825"/>
    <s v="Bottom"/>
    <x v="3"/>
    <x v="110"/>
    <s v="1 hr 45 min"/>
    <s v="1"/>
    <s v="45"/>
    <d v="1899-12-30T01:45:00"/>
    <x v="0"/>
    <s v="Parental Guidance Under 13"/>
    <s v="Action"/>
    <s v="Horror"/>
    <s v="Sci-Fi"/>
    <s v="Thriller"/>
    <m/>
    <m/>
  </r>
  <r>
    <s v="Lone Survivor (2013)"/>
    <s v="Marcus Luttrell and his team set out on a mission to capture or kill notorious Taliban leader Ahmad Shah, in late June 2005. Marcus and his team are left to fight for their lives in one of the most valiant efforts of modern warfare."/>
    <s v="Marcus Luttrell and his team set out on a mission "/>
    <s v="Universal Pictures"/>
    <d v="2013-12-25T00:00:00"/>
    <n v="125095601"/>
    <n v="29707311"/>
    <x v="826"/>
    <s v="Bottom"/>
    <x v="3"/>
    <x v="63"/>
    <s v="2 hr 1 min"/>
    <s v="2"/>
    <s v=" 1"/>
    <d v="1899-12-30T02:01:00"/>
    <x v="3"/>
    <s v="Restricted"/>
    <s v="Comedy"/>
    <s v="Drama"/>
    <s v="Romance"/>
    <m/>
    <m/>
    <m/>
  </r>
  <r>
    <s v="Ride Along (2014)"/>
    <s v="Security guard Ben must prove himself to his girlfriend's brother, top police officer James. He rides along James on a 24-hour patrol of Atlanta."/>
    <s v="Security guard Ben must prove himself to his girlf"/>
    <s v="Universal Pictures"/>
    <d v="2014-01-17T00:00:00"/>
    <n v="134938200"/>
    <n v="19530702"/>
    <x v="827"/>
    <s v="Top"/>
    <x v="3"/>
    <x v="150"/>
    <s v="1 hr 39 min"/>
    <s v="1"/>
    <s v="39"/>
    <d v="1899-12-30T01:39:00"/>
    <x v="0"/>
    <s v="Parental Guidance Under 13"/>
    <s v="Action"/>
    <s v="Biography"/>
    <s v="Drama"/>
    <s v="War"/>
    <m/>
    <m/>
  </r>
  <r>
    <s v="The Town (2010)"/>
    <s v="A proficient group of thieves rob a bank and hold Claire, the assistant manager, hostage. Things begin to get complicated when one of the crew members falls in love with Claire."/>
    <s v="A proficient group of thieves rob a bank and hold "/>
    <s v="Warner Bros."/>
    <d v="2010-09-15T00:00:00"/>
    <n v="92186262"/>
    <n v="61839874"/>
    <x v="828"/>
    <s v="Bottom"/>
    <x v="3"/>
    <x v="15"/>
    <s v="2 hr 5 min"/>
    <s v="2"/>
    <s v=" 5"/>
    <d v="1899-12-30T02:05:00"/>
    <x v="3"/>
    <s v="Restricted"/>
    <s v="Action"/>
    <s v="Comedy"/>
    <s v="Crime"/>
    <m/>
    <m/>
    <m/>
  </r>
  <r>
    <s v="A Time to Kill (1996)"/>
    <s v="In Canton, Mississippi, a fearless young lawyer and his assistant defend a black man accused of murdering two white men who raped his ten-year-old daughter, inciting violent retribution and revenge from the Ku Klux Klan."/>
    <s v="In Canton, Mississippi, a fearless young lawyer an"/>
    <s v="Warner Bros."/>
    <s v="NA"/>
    <n v="108766007"/>
    <n v="43500000"/>
    <x v="829"/>
    <s v="Bottom"/>
    <x v="3"/>
    <x v="15"/>
    <s v="2 hr 29 min"/>
    <s v="2"/>
    <s v="29"/>
    <d v="1899-12-30T02:29:00"/>
    <x v="1"/>
    <s v="Unknown"/>
    <s v="Crime"/>
    <s v="Drama"/>
    <s v="Thriller"/>
    <m/>
    <m/>
    <m/>
  </r>
  <r>
    <s v="Date Night (2010)"/>
    <s v="In New York City, a case of mistaken identity turns a bored married couple's attempt at a glamorous and romantic evening into something more thrilling and dangerous."/>
    <s v="In New York City, a case of mistaken identity turn"/>
    <s v="Twentieth Century Fox"/>
    <d v="2010-04-08T00:00:00"/>
    <n v="98711404"/>
    <n v="53552476"/>
    <x v="830"/>
    <s v="Bottom"/>
    <x v="3"/>
    <x v="281"/>
    <s v="1 hr 28 min"/>
    <s v="1"/>
    <s v="28"/>
    <d v="1899-12-30T01:28:00"/>
    <x v="0"/>
    <s v="Parental Guidance Under 13"/>
    <s v="Crime"/>
    <s v="Drama"/>
    <s v="Thriller"/>
    <m/>
    <m/>
    <m/>
  </r>
  <r>
    <s v="Phenomenon (1996)"/>
    <s v="An ordinary man sees a bright light descend from the sky, and discovers he now has super-intelligence and telekinesis."/>
    <s v="An ordinary man sees a bright light descend from t"/>
    <s v="Walt Disney Studios Motion Pictures"/>
    <s v="NA"/>
    <n v="104636382"/>
    <n v="47400000"/>
    <x v="831"/>
    <s v="Bottom"/>
    <x v="3"/>
    <x v="282"/>
    <s v="2 hr 3 min"/>
    <s v="2"/>
    <s v=" 3"/>
    <d v="1899-12-30T02:03:00"/>
    <x v="1"/>
    <s v="Unknown"/>
    <s v="Comedy"/>
    <s v="Crime"/>
    <s v="Romance"/>
    <s v="Thriller"/>
    <m/>
    <m/>
  </r>
  <r>
    <s v="Congo (1995)"/>
    <s v="When an expedition to the African Congo ends in disaster, a new team is assembled to find out what went wrong."/>
    <s v="When an expedition to the African Congo ends in di"/>
    <s v="Paramount Pictures"/>
    <s v="NA"/>
    <n v="81022101"/>
    <n v="71000000"/>
    <x v="832"/>
    <s v="Bottom"/>
    <x v="3"/>
    <x v="179"/>
    <s v="1 hr 49 min"/>
    <s v="1"/>
    <s v="49"/>
    <d v="1899-12-30T01:49:00"/>
    <x v="1"/>
    <s v="Unknown"/>
    <s v="Drama"/>
    <s v="Fantasy"/>
    <s v="Romance"/>
    <s v="Sci-Fi"/>
    <m/>
    <m/>
  </r>
  <r>
    <s v="Bad Grandpa (2013)"/>
    <s v="86-year-old Irving Zisman takes a trip from Nebraska to North Carolina to take his 8 year-old grandson, Billy, back to his real father."/>
    <s v="86-year-old Irving Zisman takes a trip from Nebras"/>
    <s v="Paramount Pictures"/>
    <d v="2013-10-23T00:00:00"/>
    <n v="102003019"/>
    <n v="49823528"/>
    <x v="833"/>
    <s v="Bottom"/>
    <x v="3"/>
    <x v="58"/>
    <s v="1 hr 32 min"/>
    <s v="1"/>
    <s v="32"/>
    <d v="1899-12-30T01:32:00"/>
    <x v="3"/>
    <s v="Restricted"/>
    <s v="Action"/>
    <s v="Adventure"/>
    <s v="Mystery"/>
    <s v="Sci-Fi"/>
    <m/>
    <m/>
  </r>
  <r>
    <s v="The General's Daughter (1999)"/>
    <s v="When the daughter of a well-known and well-respected base commander is murdered, an undercover detective is summoned to look into the matter and finds a slew of cover-ups at West Point."/>
    <s v="When the daughter of a well-known and well-respect"/>
    <s v="Paramount Pictures"/>
    <d v="1999-06-18T00:00:00"/>
    <n v="102705852"/>
    <n v="47000000"/>
    <x v="834"/>
    <s v="Bottom"/>
    <x v="3"/>
    <x v="154"/>
    <s v="1 hr 56 min"/>
    <s v="1"/>
    <s v="56"/>
    <d v="1899-12-30T01:56:00"/>
    <x v="3"/>
    <s v="Restricted"/>
    <s v="Comedy"/>
    <m/>
    <m/>
    <m/>
    <m/>
    <m/>
  </r>
  <r>
    <s v="Beverly Hills Chihuahua (2008)"/>
    <s v="While on vacation in Mexico, Chloe, a ritzy Beverly Hills chihuahua, finds herself lost and in need of assistance in order to get back home."/>
    <s v="While on vacation in Mexico, Chloe, a ritzy Beverl"/>
    <s v="Walt Disney Studios Motion Pictures"/>
    <s v="NA"/>
    <n v="94514402"/>
    <n v="54778086"/>
    <x v="835"/>
    <s v="Bottom"/>
    <x v="3"/>
    <x v="283"/>
    <s v="1 hr 31 min"/>
    <s v="1"/>
    <s v="31"/>
    <d v="1899-12-30T01:31:00"/>
    <x v="1"/>
    <s v="Unknown"/>
    <s v="Crime"/>
    <s v="Drama"/>
    <s v="Mystery"/>
    <s v="Thriller"/>
    <m/>
    <m/>
  </r>
  <r>
    <s v="Me, Myself &amp; Irene (2000)"/>
    <s v="A nice-guy cop with Dissociative Identity Disorder must protect a woman on the run from a corrupt ex-boyfriend and his associates."/>
    <s v="A nice-guy cop with Dissociative Identity Disorder"/>
    <s v="Twentieth Century Fox"/>
    <d v="2000-06-23T00:00:00"/>
    <n v="90570999"/>
    <n v="58700000"/>
    <x v="836"/>
    <s v="Bottom"/>
    <x v="3"/>
    <x v="58"/>
    <s v="1 hr 56 min"/>
    <s v="1"/>
    <s v="56"/>
    <d v="1899-12-30T01:56:00"/>
    <x v="3"/>
    <s v="Restricted"/>
    <s v="Adventure"/>
    <s v="Comedy"/>
    <s v="Drama"/>
    <s v="Family"/>
    <s v="Romance"/>
    <m/>
  </r>
  <r>
    <s v="Charlotte's Web (2006)"/>
    <s v="Wilbur the pig is scared of the end of the season, because he knows that come that time, he will end up on the dinner table. He hatches a plan with Charlotte, a spider that lives in his pen, to ensure that this will never happen."/>
    <s v="Wilbur the pig is scared of the end of the season,"/>
    <s v="Paramount Pictures"/>
    <d v="2006-12-07T00:00:00"/>
    <n v="82985708"/>
    <n v="65978114"/>
    <x v="837"/>
    <s v="Bottom"/>
    <x v="3"/>
    <x v="59"/>
    <s v="1 hr 37 min"/>
    <s v="1"/>
    <s v="37"/>
    <d v="1899-12-30T01:37:00"/>
    <x v="4"/>
    <n v="0"/>
    <s v="Comedy"/>
    <m/>
    <m/>
    <m/>
    <m/>
    <m/>
  </r>
  <r>
    <s v="Seabiscuit (2003)"/>
    <s v="True story of the undersized Depression-era racehorse whose victories lifted not only the spirits of the team behind it but also those of their nation."/>
    <s v="True story of the undersized Depression-era raceho"/>
    <s v="Universal Pictures"/>
    <d v="2003-07-25T00:00:00"/>
    <n v="120277854"/>
    <n v="28058591"/>
    <x v="838"/>
    <s v="Bottom"/>
    <x v="3"/>
    <x v="284"/>
    <s v="2 hr 20 min"/>
    <s v="2"/>
    <s v="20"/>
    <d v="1899-12-30T02:20:00"/>
    <x v="0"/>
    <s v="Parental Guidance Under 13"/>
    <s v="Adventure"/>
    <s v="Comedy"/>
    <s v="Family"/>
    <s v="Fantasy"/>
    <m/>
    <m/>
  </r>
  <r>
    <s v="Spy Kids (2001)"/>
    <s v="Using high tech gadgets, two kids have to save their reactivated OSS top spy parents when they're taken by an evil, high tech enemy."/>
    <s v="Using high tech gadgets, two kids have to save the"/>
    <s v="Miramax"/>
    <d v="2001-03-30T00:00:00"/>
    <n v="112719001"/>
    <n v="35215179"/>
    <x v="839"/>
    <s v="Bottom"/>
    <x v="3"/>
    <x v="242"/>
    <s v="1 hr 28 min"/>
    <s v="1"/>
    <s v="28"/>
    <d v="1899-12-30T01:28:00"/>
    <x v="2"/>
    <s v="Parental Guidance"/>
    <s v="Drama"/>
    <s v="History"/>
    <s v="Sport"/>
    <m/>
    <m/>
    <m/>
  </r>
  <r>
    <s v="The Game Plan (2007)"/>
    <s v="An NFL quarterback living the bachelor lifestyle discovers that he has an 8-year-old daughter from a previous relationship."/>
    <s v="An NFL quarterback living the bachelor lifestyle d"/>
    <s v="Walt Disney Studios Motion Pictures"/>
    <s v="NA"/>
    <n v="90648202"/>
    <n v="57232341"/>
    <x v="840"/>
    <s v="Bottom"/>
    <x v="3"/>
    <x v="285"/>
    <s v="1 hr 50 min"/>
    <s v="1"/>
    <s v="50"/>
    <d v="1899-12-30T01:50:00"/>
    <x v="1"/>
    <s v="Unknown"/>
    <s v="Action"/>
    <s v="Adventure"/>
    <s v="Comedy"/>
    <s v="Family"/>
    <s v="Sci-Fi"/>
    <m/>
  </r>
  <r>
    <s v="Saw II (2005)"/>
    <s v="A detective and his team must rescue 8 people trapped in a factory by the twisted serial killer known as Jigsaw."/>
    <s v="A detective and his team must rescue 8 people trap"/>
    <s v="Lionsgate"/>
    <d v="2005-10-28T00:00:00"/>
    <n v="87039965"/>
    <n v="60708540"/>
    <x v="841"/>
    <s v="Bottom"/>
    <x v="3"/>
    <x v="201"/>
    <s v="1 hr 33 min"/>
    <s v="1"/>
    <s v="33"/>
    <d v="1899-12-30T01:33:00"/>
    <x v="3"/>
    <s v="Restricted"/>
    <s v="Comedy"/>
    <s v="Family"/>
    <s v="Sport"/>
    <m/>
    <m/>
    <m/>
  </r>
  <r>
    <s v="Star Trek: First Contact (1996)"/>
    <s v="The Borg travel back in time intent on preventing Earth's first contact with an alien species. Captain Picard and his crew pursue them to ensure that Zefram Cochrane makes his maiden flight reaching warp speed."/>
    <s v="The Borg travel back in time intent on preventing "/>
    <s v="Paramount Pictures"/>
    <s v="NA"/>
    <n v="92027888"/>
    <n v="54000000"/>
    <x v="842"/>
    <s v="Bottom"/>
    <x v="3"/>
    <x v="31"/>
    <s v="1 hr 51 min"/>
    <s v="1"/>
    <s v="51"/>
    <d v="1899-12-30T01:51:00"/>
    <x v="1"/>
    <s v="Unknown"/>
    <s v="Horror"/>
    <s v="Mystery"/>
    <m/>
    <m/>
    <m/>
    <m/>
  </r>
  <r>
    <s v="Blades of Glory (2007)"/>
    <s v="In 2002, two rival Olympic ice skaters were stripped of their gold medals and permanently banned from men's single competition. Presently, however, they've found a loophole that will allow them to qualify as a pairs team."/>
    <s v="In 2002, two rival Olympic ice skaters were stripp"/>
    <s v="DreamWorks"/>
    <d v="2007-03-30T00:00:00"/>
    <n v="118594548"/>
    <n v="27115799"/>
    <x v="843"/>
    <s v="Bottom"/>
    <x v="3"/>
    <x v="255"/>
    <s v="1 hr 33 min"/>
    <s v="1"/>
    <s v="33"/>
    <d v="1899-12-30T01:33:00"/>
    <x v="0"/>
    <s v="Parental Guidance Under 13"/>
    <s v="Action"/>
    <s v="Adventure"/>
    <s v="Drama"/>
    <s v="Sci-Fi"/>
    <s v="Thriller"/>
    <m/>
  </r>
  <r>
    <s v="Crazy, Stupid, Love. (2011)"/>
    <s v="A middle-aged husband's life changes dramatically when his wife asks him for a divorce. He seeks to rediscover his manhood with the help of a newfound friend, Jacob, learning to pick up girls at bars."/>
    <s v="A middle-aged husband's life changes dramatically "/>
    <s v="Warner Bros."/>
    <d v="2011-07-28T00:00:00"/>
    <n v="84351197"/>
    <n v="60700000"/>
    <x v="844"/>
    <s v="Bottom"/>
    <x v="3"/>
    <x v="110"/>
    <s v="1 hr 58 min"/>
    <s v="1"/>
    <s v="58"/>
    <d v="1899-12-30T01:58:00"/>
    <x v="0"/>
    <s v="Parental Guidance Under 13"/>
    <s v="Comedy"/>
    <s v="Sport"/>
    <m/>
    <m/>
    <m/>
    <m/>
  </r>
  <r>
    <s v="Power Rangers (2017)"/>
    <s v="A group of high-school students, who are infused with unique superpowers, harness their abilities in order to save the world."/>
    <s v="A group of high-school students, who are infused w"/>
    <s v="Lionsgate"/>
    <d v="2017-03-22T00:00:00"/>
    <n v="85364450"/>
    <n v="56972790"/>
    <x v="845"/>
    <s v="Bottom"/>
    <x v="3"/>
    <x v="0"/>
    <s v="2 hr 4 min"/>
    <s v="2"/>
    <s v=" 4"/>
    <d v="1899-12-30T02:04:00"/>
    <x v="0"/>
    <s v="Parental Guidance Under 13"/>
    <s v="Comedy"/>
    <s v="Drama"/>
    <s v="Romance"/>
    <m/>
    <m/>
    <m/>
  </r>
  <r>
    <s v="Legally Blonde (2001)"/>
    <s v="Elle Woods, a fashionable sorority queen, is dumped by her boyfriend. She decides to follow him to law school. While she is there, she figures out that there is more to her than just looks."/>
    <s v="Elle Woods, a fashionable sorority queen, is dumpe"/>
    <s v="Metro-Goldwyn-Mayer (MGM)"/>
    <d v="2001-07-13T00:00:00"/>
    <n v="96520674"/>
    <n v="45254005"/>
    <x v="846"/>
    <s v="Bottom"/>
    <x v="3"/>
    <x v="73"/>
    <s v="1 hr 36 min"/>
    <s v="1"/>
    <s v="36"/>
    <d v="1899-12-30T01:36:00"/>
    <x v="1"/>
    <s v="Unknown"/>
    <s v="Action"/>
    <s v="Adventure"/>
    <s v="Fantasy"/>
    <s v="Sci-Fi"/>
    <m/>
    <m/>
  </r>
  <r>
    <s v="Die Hard (1988)"/>
    <s v="An NYPD officer tries to save his wife and several others taken hostage by German terrorists during a Christmas party at the Nakatomi Plaza in Los Angeles."/>
    <s v="An NYPD officer tries to save his wife and several"/>
    <s v="Twentieth Century Fox"/>
    <d v="1988-07-15T00:00:00"/>
    <n v="83844093"/>
    <n v="57759104"/>
    <x v="847"/>
    <s v="Bottom"/>
    <x v="3"/>
    <x v="5"/>
    <s v="2 hr 12 min"/>
    <s v="2"/>
    <s v="12"/>
    <d v="1899-12-30T02:12:00"/>
    <x v="1"/>
    <s v="Unknown"/>
    <s v="Comedy"/>
    <s v="Romance"/>
    <m/>
    <m/>
    <m/>
    <m/>
  </r>
  <r>
    <s v="The SpongeBob SquarePants Movie (2004)"/>
    <s v="SpongeBob SquarePants takes leave from the town of Bikini Bottom in order to track down King Neptune's stolen crown."/>
    <s v="SpongeBob SquarePants takes leave from the town of"/>
    <s v="Paramount Pictures"/>
    <d v="2004-11-19T00:00:00"/>
    <n v="85417988"/>
    <n v="55649139"/>
    <x v="848"/>
    <s v="Bottom"/>
    <x v="3"/>
    <x v="16"/>
    <s v="1 hr 27 min"/>
    <s v="1"/>
    <s v="27"/>
    <d v="1899-12-30T01:27:00"/>
    <x v="2"/>
    <s v="Parental Guidance"/>
    <s v="Action"/>
    <s v="Thriller"/>
    <m/>
    <m/>
    <m/>
    <m/>
  </r>
  <r>
    <s v="The Rugrats Movie (1998)"/>
    <s v="The babies gets lost in the forest after Tommy Pickles (Elizabeth Daily) gets a new baby brother."/>
    <s v="The babies gets lost in the forest after Tommy Pic"/>
    <s v="Paramount Pictures"/>
    <d v="1998-11-20T00:00:00"/>
    <n v="100494675"/>
    <n v="40400000"/>
    <x v="849"/>
    <s v="Bottom"/>
    <x v="3"/>
    <x v="286"/>
    <s v="1 hr 19 min"/>
    <s v="1"/>
    <s v="19"/>
    <d v="1899-12-30T01:19:00"/>
    <x v="1"/>
    <s v="Unknown"/>
    <s v="Adventure"/>
    <s v="Animation"/>
    <s v="Comedy"/>
    <s v="Family"/>
    <s v="Fantasy"/>
    <m/>
  </r>
  <r>
    <s v="Trainwreck (2015)"/>
    <s v="Having thought that monogamy was never possible, a commitment-phobic career woman may have to face her fears when she meets a good guy."/>
    <s v="Having thought that monogamy was never possible, a"/>
    <s v="Universal Pictures"/>
    <d v="2015-07-17T00:00:00"/>
    <n v="110212700"/>
    <n v="30583093"/>
    <x v="850"/>
    <s v="Bottom"/>
    <x v="3"/>
    <x v="110"/>
    <s v="2 hr 5 min"/>
    <s v="2"/>
    <s v=" 5"/>
    <d v="1899-12-30T02:05:00"/>
    <x v="3"/>
    <s v="Restricted"/>
    <s v="Adventure"/>
    <s v="Animation"/>
    <s v="Comedy"/>
    <s v="Drama"/>
    <s v="Family"/>
    <s v="Musical"/>
  </r>
  <r>
    <s v="Sausage Party (2016)"/>
    <s v="A sausage strives to discover the truth about his existence."/>
    <s v="A sausage strives to discover the truth about his "/>
    <s v="Sony Pictures Entertainment (SPE)"/>
    <d v="2016-08-11T00:00:00"/>
    <n v="97685686"/>
    <n v="43019636"/>
    <x v="851"/>
    <s v="Bottom"/>
    <x v="3"/>
    <x v="287"/>
    <s v="1 hr 29 min"/>
    <s v="1"/>
    <s v="29"/>
    <d v="1899-12-30T01:29:00"/>
    <x v="3"/>
    <s v="Restricted"/>
    <s v="Comedy"/>
    <s v="Drama"/>
    <s v="Romance"/>
    <m/>
    <m/>
    <m/>
  </r>
  <r>
    <s v="Girls Trip (2017)"/>
    <s v="When four lifelong friends travel to New Orleans for the annual Essence Festival, sisterhoods are rekindled, wild sides are rediscovered, and there's enough dancing, drinking, brawling and romancing to make the Big Easy blush."/>
    <s v="When four lifelong friends travel to New Orleans f"/>
    <s v="Universal Pictures"/>
    <d v="2017-07-21T00:00:00"/>
    <n v="115171585"/>
    <n v="25380774"/>
    <x v="852"/>
    <s v="Bottom"/>
    <x v="3"/>
    <x v="265"/>
    <s v="2 hr 2 min"/>
    <s v="2"/>
    <s v=" 2"/>
    <d v="1899-12-30T02:02:00"/>
    <x v="3"/>
    <s v="Restricted"/>
    <s v="Adventure"/>
    <s v="Animation"/>
    <s v="Comedy"/>
    <s v="Fantasy"/>
    <m/>
    <m/>
  </r>
  <r>
    <s v="Platoon (1986)"/>
    <s v="Chris Taylor, a neophyte recruit in Vietnam, finds himself caught in a battle of wills between two sergeants, one good and the other evil. A shrewd examination of the brutality of war and the duality of man in conflict."/>
    <s v="Chris Taylor, a neophyte recruit in Vietnam, finds"/>
    <s v="Orion Pictures"/>
    <d v="1986-12-19T00:00:00"/>
    <n v="138530565"/>
    <n v="15067"/>
    <x v="853"/>
    <s v="Top"/>
    <x v="3"/>
    <x v="82"/>
    <s v="2 hr"/>
    <s v="2"/>
    <n v="0"/>
    <d v="1899-12-30T02:00:00"/>
    <x v="1"/>
    <s v="Unknown"/>
    <s v="Adventure"/>
    <s v="Comedy"/>
    <s v="Drama"/>
    <m/>
    <m/>
    <m/>
  </r>
  <r>
    <s v="America's Sweethearts (2001)"/>
    <s v="A movie publicist deals with the messy public split of his movie's co-stars while keeping reporters at bay while a reclusive director holds the film's print hostage."/>
    <s v="A movie publicist deals with the messy public spli"/>
    <s v="Revolution Studios"/>
    <d v="2001-07-20T00:00:00"/>
    <n v="93607673"/>
    <n v="44700000"/>
    <x v="854"/>
    <s v="Bottom"/>
    <x v="3"/>
    <x v="73"/>
    <s v="1 hr 42 min"/>
    <s v="1"/>
    <s v="42"/>
    <d v="1899-12-30T01:42:00"/>
    <x v="0"/>
    <s v="Parental Guidance Under 13"/>
    <s v="Drama"/>
    <s v="War"/>
    <m/>
    <m/>
    <m/>
    <m/>
  </r>
  <r>
    <s v="Let's Be Cops (2014)"/>
    <s v="Two struggling pals dress as police officers for a costume party and become neighborhood sensations. But when these newly-minted &quot;heroes&quot; get tangled in a real life web of mobsters and dirty detectives, they must put their fake badges on the line."/>
    <s v="Two struggling pals dress as police officers for a"/>
    <s v="Twentieth Century Fox"/>
    <d v="2014-08-13T00:00:00"/>
    <n v="82390774"/>
    <n v="55834177"/>
    <x v="855"/>
    <s v="Bottom"/>
    <x v="3"/>
    <x v="150"/>
    <s v="1 hr 44 min"/>
    <s v="1"/>
    <s v="44"/>
    <d v="1899-12-30T01:44:00"/>
    <x v="3"/>
    <s v="Restricted"/>
    <s v="Comedy"/>
    <s v="Romance"/>
    <m/>
    <m/>
    <m/>
    <m/>
  </r>
  <r>
    <s v="Bridge to Terabithia (2007)"/>
    <s v="A preteen's life turns upside down when he befriends the new girl in school and they imagine a whole new fantasy world to escape reality."/>
    <s v="A preteen's life turns upside down when he befrien"/>
    <s v="Walt Disney Studios Motion Pictures"/>
    <s v="NA"/>
    <n v="82272442"/>
    <n v="55314621"/>
    <x v="856"/>
    <s v="Bottom"/>
    <x v="3"/>
    <x v="288"/>
    <s v="1 hr 36 min"/>
    <s v="1"/>
    <s v="36"/>
    <d v="1899-12-30T01:36:00"/>
    <x v="1"/>
    <s v="Unknown"/>
    <s v="Action"/>
    <s v="Comedy"/>
    <s v="Crime"/>
    <m/>
    <m/>
    <m/>
  </r>
  <r>
    <s v="Annie (2014)"/>
    <s v="A foster kid, who lives with her mean foster mom, sees her life change when business tycoon and New York City mayoral candidate Will Stacks makes a thinly-veiled campaign move and takes her in."/>
    <s v="A foster kid, who lives with her mean foster mom, "/>
    <s v="Sony Pictures Entertainment (SPE)"/>
    <d v="2014-12-17T00:00:00"/>
    <n v="85911262"/>
    <n v="50942244"/>
    <x v="857"/>
    <s v="Bottom"/>
    <x v="3"/>
    <x v="289"/>
    <s v="1 hr 58 min"/>
    <s v="1"/>
    <s v="58"/>
    <d v="1899-12-30T01:58:00"/>
    <x v="2"/>
    <s v="Parental Guidance"/>
    <s v="Drama"/>
    <s v="Family"/>
    <s v="Fantasy"/>
    <m/>
    <m/>
    <m/>
  </r>
  <r>
    <s v="Remember the Titans (2000)"/>
    <s v="The true story of a newly appointed African-American coach and his high school team on their first season as a racially integrated unit."/>
    <s v="The true story of a newly appointed African-Americ"/>
    <s v="Walt Disney Studios Motion Pictures"/>
    <d v="2000-09-29T00:00:00"/>
    <n v="115719751"/>
    <n v="21051932"/>
    <x v="858"/>
    <s v="Bottom"/>
    <x v="3"/>
    <x v="166"/>
    <s v="1 hr 53 min"/>
    <s v="1"/>
    <s v="53"/>
    <d v="1899-12-30T01:53:00"/>
    <x v="2"/>
    <s v="Parental Guidance"/>
    <s v="Comedy"/>
    <s v="Drama"/>
    <s v="Family"/>
    <s v="Musical"/>
    <m/>
    <m/>
  </r>
  <r>
    <s v="The Princess Diaries 2: Royal Engagement (2004)"/>
    <s v="Now settled in Genovia, Princess Mia faces a new revelation: she is being primed for an arranged marriage to an English suitor."/>
    <s v="Now settled in Genovia, Princess Mia faces a new r"/>
    <s v="Walt Disney Studios Motion Pictures"/>
    <d v="2004-08-11T00:00:00"/>
    <n v="95170481"/>
    <n v="39564000"/>
    <x v="859"/>
    <s v="Bottom"/>
    <x v="3"/>
    <x v="273"/>
    <s v="1 hr 53 min"/>
    <s v="1"/>
    <s v="53"/>
    <d v="1899-12-30T01:53:00"/>
    <x v="1"/>
    <s v="Unknown"/>
    <s v="Biography"/>
    <s v="Drama"/>
    <s v="Sport"/>
    <m/>
    <m/>
    <m/>
  </r>
  <r>
    <s v="Inspector Gadget (1999)"/>
    <s v="A security guard's dreams come true when he is selected to be transformed into a cybernetic police officer."/>
    <s v="A security guard's dreams come true when he is sel"/>
    <s v="Walt Disney Studios Motion Pictures"/>
    <d v="1999-07-23T00:00:00"/>
    <n v="97403112"/>
    <n v="37000000"/>
    <x v="860"/>
    <s v="Bottom"/>
    <x v="3"/>
    <x v="290"/>
    <s v="1 hr 18 min"/>
    <s v="1"/>
    <s v="18"/>
    <d v="1899-12-30T01:18:00"/>
    <x v="2"/>
    <s v="Parental Guidance"/>
    <s v="Comedy"/>
    <s v="Family"/>
    <s v="Romance"/>
    <m/>
    <m/>
    <m/>
  </r>
  <r>
    <s v="The Cat in the Hat (2003)"/>
    <s v="Two bored children have their lives turned upside down when a talking cat comes to visit them."/>
    <s v="Two bored children have their lives turned upside "/>
    <s v="Universal Pictures"/>
    <d v="2003-11-21T00:00:00"/>
    <n v="101149285"/>
    <n v="32811256"/>
    <x v="861"/>
    <s v="Bottom"/>
    <x v="3"/>
    <x v="59"/>
    <s v="1 hr 22 min"/>
    <s v="1"/>
    <s v="22"/>
    <d v="1899-12-30T01:22:00"/>
    <x v="2"/>
    <s v="Parental Guidance"/>
    <s v="Action"/>
    <s v="Adventure"/>
    <s v="Comedy"/>
    <s v="Crime"/>
    <s v="Family"/>
    <s v="Sci-Fi"/>
  </r>
  <r>
    <s v="Zero Dark Thirty (2012)"/>
    <s v="A chronicle of the decade-long hunt for al-Qaeda terrorist leader Osama bin Laden after the September 2001 attacks, and his death at the hands of the Navy S.E.A.L.s Team 6 in May 2011."/>
    <s v="A chronicle of the decade-long hunt for al-Qaeda t"/>
    <s v="Sony Pictures Entertainment (SPE)"/>
    <d v="2012-12-19T00:00:00"/>
    <n v="95720716"/>
    <n v="37100000"/>
    <x v="862"/>
    <s v="Bottom"/>
    <x v="3"/>
    <x v="244"/>
    <s v="2 hr 37 min"/>
    <s v="2"/>
    <s v="37"/>
    <d v="1899-12-30T02:37:00"/>
    <x v="3"/>
    <s v="Restricted"/>
    <s v="Adventure"/>
    <s v="Comedy"/>
    <s v="Family"/>
    <s v="Fantasy"/>
    <m/>
    <m/>
  </r>
  <r>
    <s v="A Wrinkle in Time (2018)"/>
    <s v="After the disappearance of her scientist father, three peculiar beings send Meg, her brother, and her friend to space in order to find him."/>
    <s v="After the disappearance of her scientist father, t"/>
    <s v="Walt Disney Studios Motion Pictures"/>
    <s v="NA"/>
    <n v="100478608"/>
    <n v="32197256"/>
    <x v="863"/>
    <s v="Bottom"/>
    <x v="3"/>
    <x v="291"/>
    <s v="1 hr 49 min"/>
    <s v="1"/>
    <s v="49"/>
    <d v="1899-12-30T01:49:00"/>
    <x v="1"/>
    <s v="Unknown"/>
    <s v="Drama"/>
    <s v="History"/>
    <s v="Thriller"/>
    <s v="War"/>
    <m/>
    <m/>
  </r>
  <r>
    <s v="A League of Their Own (1992)"/>
    <s v="Two sisters join the first female professional baseball league and struggle to help it succeed amidst their own growing rivalry."/>
    <s v="Two sisters join the first female professional bas"/>
    <s v="Sony Pictures Entertainment (SPE)"/>
    <d v="1992-07-01T00:00:00"/>
    <n v="107533928"/>
    <n v="24906141"/>
    <x v="864"/>
    <s v="Bottom"/>
    <x v="3"/>
    <x v="292"/>
    <s v="2 hr 8 min"/>
    <s v="2"/>
    <s v=" 8"/>
    <d v="1899-12-30T02:08:00"/>
    <x v="2"/>
    <s v="Parental Guidance"/>
    <s v="Adventure"/>
    <s v="Family"/>
    <s v="Fantasy"/>
    <s v="Sci-Fi"/>
    <m/>
    <m/>
  </r>
  <r>
    <s v="Save the Last Dance (2001)"/>
    <s v="A white midwestern girl moves to Chicago, where her new boyfriend is a black teen from the South Side with a rough, semi-criminal past."/>
    <s v="A white midwestern girl moves to Chicago, where he"/>
    <s v="Paramount Pictures"/>
    <s v="NA"/>
    <n v="91057006"/>
    <n v="40649803"/>
    <x v="865"/>
    <s v="Bottom"/>
    <x v="3"/>
    <x v="102"/>
    <s v="1 hr 52 min"/>
    <s v="1"/>
    <s v="52"/>
    <d v="1899-12-30T01:52:00"/>
    <x v="1"/>
    <s v="Unknown"/>
    <s v="Comedy"/>
    <s v="Drama"/>
    <s v="Sport"/>
    <m/>
    <m/>
    <m/>
  </r>
  <r>
    <s v="Halloween Kills (2021)"/>
    <s v="The saga of Michael Myers and Laurie Strode continues in the next thrilling chapter of the Halloween series."/>
    <s v="The saga of Michael Myers and Laurie Strode contin"/>
    <s v="Universal Pictures"/>
    <d v="2021-10-13T00:00:00"/>
    <n v="92002155"/>
    <n v="39645000"/>
    <x v="866"/>
    <s v="Bottom"/>
    <x v="3"/>
    <x v="183"/>
    <s v="1 hr 45 min"/>
    <s v="1"/>
    <s v="45"/>
    <d v="1899-12-30T01:45:00"/>
    <x v="3"/>
    <s v="Restricted"/>
    <s v="Drama"/>
    <s v="Music"/>
    <s v="Romance"/>
    <m/>
    <m/>
    <m/>
  </r>
  <r>
    <s v="School of Rock (2003)"/>
    <s v="After being kicked out of his rock band, Dewey Finn becomes a substitute teacher of an uptight elementary private school, only to try and turn his class into a rock band."/>
    <s v="After being kicked out of his rock band, Dewey Fin"/>
    <s v="Paramount Pictures"/>
    <d v="2003-10-03T00:00:00"/>
    <n v="81261177"/>
    <n v="49834813"/>
    <x v="867"/>
    <s v="Bottom"/>
    <x v="3"/>
    <x v="180"/>
    <s v="1 hr 49 min"/>
    <s v="1"/>
    <s v="49"/>
    <d v="1899-12-30T01:49:00"/>
    <x v="0"/>
    <s v="Parental Guidance Under 13"/>
    <s v="Horror"/>
    <s v="Thriller"/>
    <m/>
    <m/>
    <m/>
    <m/>
  </r>
  <r>
    <s v="Aliens (1986)"/>
    <s v="Fifty-seven years after surviving an apocalyptic attack aboard her space vessel by merciless space creatures, Officer Ripley awakens from hyper-sleep and tries to warn anyone who will listen about the predators."/>
    <s v="Fifty-seven years after surviving an apocalyptic a"/>
    <s v="Twentieth Century Fox"/>
    <s v="NA"/>
    <n v="85160248"/>
    <n v="45900000"/>
    <x v="868"/>
    <s v="Bottom"/>
    <x v="3"/>
    <x v="19"/>
    <s v="2 hr 17 min"/>
    <s v="2"/>
    <s v="17"/>
    <d v="1899-12-30T02:17:00"/>
    <x v="1"/>
    <s v="Unknown"/>
    <s v="Comedy"/>
    <s v="Music"/>
    <m/>
    <m/>
    <m/>
    <m/>
  </r>
  <r>
    <s v="Failure to Launch (2006)"/>
    <s v="A thirty-something is still living with his parents until they hire an interventionist to help him graduate out of the house. That's when the fun begins."/>
    <s v="A thirty-something is still living with his parent"/>
    <s v="Paramount Pictures"/>
    <d v="2006-03-09T00:00:00"/>
    <n v="88715192"/>
    <n v="41508966"/>
    <x v="869"/>
    <s v="Bottom"/>
    <x v="3"/>
    <x v="73"/>
    <s v="1 hr 37 min"/>
    <s v="1"/>
    <s v="37"/>
    <d v="1899-12-30T01:37:00"/>
    <x v="0"/>
    <s v="Parental Guidance Under 13"/>
    <s v="Action"/>
    <s v="Adventure"/>
    <s v="Sci-Fi"/>
    <s v="Thriller"/>
    <m/>
    <m/>
  </r>
  <r>
    <s v="Cheaper by the Dozen 2 (2005)"/>
    <s v="The Bakers, while on vacation, find themselves competing with a rival family of eight children."/>
    <s v="The Bakers, while on vacation, find themselves com"/>
    <s v="Twentieth Century Fox"/>
    <s v="NA"/>
    <n v="82571173"/>
    <n v="47583395"/>
    <x v="870"/>
    <s v="Bottom"/>
    <x v="3"/>
    <x v="293"/>
    <s v="1 hr 34 min"/>
    <s v="1"/>
    <s v="34"/>
    <d v="1899-12-30T01:34:00"/>
    <x v="1"/>
    <s v="Unknown"/>
    <s v="Comedy"/>
    <s v="Romance"/>
    <m/>
    <m/>
    <m/>
    <m/>
  </r>
  <r>
    <s v="Mean Girls (2004)"/>
    <s v="Cady Heron is a hit with The Plastics, the A-list girl clique at her new school, until she makes the mistake of falling for Aaron Samuels, the ex-boyfriend of alpha Plastic Regina George."/>
    <s v="Cady Heron is a hit with The Plastics, the A-list "/>
    <s v="Paramount Pictures"/>
    <d v="2004-04-30T00:00:00"/>
    <n v="86058055"/>
    <n v="44068222"/>
    <x v="871"/>
    <s v="Bottom"/>
    <x v="3"/>
    <x v="58"/>
    <s v="1 hr 37 min"/>
    <s v="1"/>
    <s v="37"/>
    <d v="1899-12-30T01:37:00"/>
    <x v="0"/>
    <s v="Parental Guidance Under 13"/>
    <s v="Adventure"/>
    <s v="Comedy"/>
    <s v="Family"/>
    <m/>
    <m/>
    <m/>
  </r>
  <r>
    <s v="Julie &amp; Julia (2009)"/>
    <s v="Julia Child's story of her start in the cooking profession is intertwined with blogger Julie Powell's 2002 challenge to cook all the recipes in Child's first book."/>
    <s v="Julia Child's story of her start in the cooking pr"/>
    <s v="Sony Pictures Entertainment (SPE)"/>
    <d v="2009-08-06T00:00:00"/>
    <n v="94125426"/>
    <n v="35415096"/>
    <x v="872"/>
    <s v="Bottom"/>
    <x v="3"/>
    <x v="237"/>
    <s v="2 hr 3 min"/>
    <s v="2"/>
    <s v=" 3"/>
    <d v="1899-12-30T02:03:00"/>
    <x v="0"/>
    <s v="Parental Guidance Under 13"/>
    <s v="Comedy"/>
    <m/>
    <m/>
    <m/>
    <m/>
    <m/>
  </r>
  <r>
    <s v="The Fighter (2010)"/>
    <s v="Based on the story of Micky Ward, a fledgling boxer who tries to escape the shadow of his more famous but troubled older boxing brother and get his own shot at greatness."/>
    <s v="Based on the story of Micky Ward, a fledgling boxe"/>
    <s v="Paramount Pictures"/>
    <d v="2009-11-20T00:00:00"/>
    <n v="93617009"/>
    <n v="35573860"/>
    <x v="873"/>
    <s v="Bottom"/>
    <x v="3"/>
    <x v="218"/>
    <s v="1 hr 56 min"/>
    <s v="1"/>
    <s v="56"/>
    <d v="1899-12-30T01:56:00"/>
    <x v="3"/>
    <s v="Restricted"/>
    <s v="Biography"/>
    <s v="Drama"/>
    <s v="Romance"/>
    <m/>
    <m/>
    <m/>
  </r>
  <r>
    <s v="Space Cowboys (2000)"/>
    <s v="When retired engineer Frank Corvin (Clint Eastwood) is called upon to rescue a failing satellite, he insists that his equally old teammates accompany him into space."/>
    <s v="When retired engineer Frank Corvin (Clint Eastwood"/>
    <s v="Warner Bros."/>
    <d v="2000-08-04T00:00:00"/>
    <n v="90464773"/>
    <n v="38419359"/>
    <x v="874"/>
    <s v="Bottom"/>
    <x v="3"/>
    <x v="13"/>
    <s v="2 hr 10 min"/>
    <s v="2"/>
    <s v="10"/>
    <d v="1899-12-30T02:10:00"/>
    <x v="0"/>
    <s v="Parental Guidance Under 13"/>
    <s v="Action"/>
    <s v="Biography"/>
    <s v="Drama"/>
    <s v="Sport"/>
    <m/>
    <m/>
  </r>
  <r>
    <s v="The Talented Mr. Ripley (1999)"/>
    <s v="In late 1950s New York, Tom Ripley, a young underachiever, is sent to Italy to retrieve Dickie Greenleaf, a rich and spoiled millionaire playboy. But when the errand fails, Ripley takes extreme measures."/>
    <s v="In late 1950s New York, Tom Ripley, a young undera"/>
    <s v="Paramount Pictures"/>
    <d v="1999-12-25T00:00:00"/>
    <n v="81298265"/>
    <n v="47501244"/>
    <x v="875"/>
    <s v="Bottom"/>
    <x v="3"/>
    <x v="15"/>
    <s v="2 hr 19 min"/>
    <s v="2"/>
    <s v="19"/>
    <d v="1899-12-30T02:19:00"/>
    <x v="3"/>
    <s v="Restricted"/>
    <s v="Action"/>
    <s v="Adventure"/>
    <s v="Thriller"/>
    <m/>
    <m/>
    <m/>
  </r>
  <r>
    <s v="Step Brothers (2008)"/>
    <s v="Two aimless middle-aged losers still living at home are forced against their will to become roommates when their parents marry."/>
    <s v="Two aimless middle-aged losers still living at hom"/>
    <s v="Sony Pictures Entertainment (SPE)"/>
    <d v="2008-07-25T00:00:00"/>
    <n v="100468793"/>
    <n v="27639418"/>
    <x v="876"/>
    <s v="Bottom"/>
    <x v="3"/>
    <x v="58"/>
    <s v="1 hr 38 min"/>
    <s v="1"/>
    <s v="38"/>
    <d v="1899-12-30T01:38:00"/>
    <x v="3"/>
    <s v="Restricted"/>
    <s v="Crime"/>
    <s v="Drama"/>
    <s v="Thriller"/>
    <m/>
    <m/>
    <m/>
  </r>
  <r>
    <s v="This Is the End (2013)"/>
    <s v="Six Los Angeles celebrities are stuck in James Franco's house after a series of devastating events just destroyed the city. Inside, the group not only have to face the apocalypse, but themselves."/>
    <s v="Six Los Angeles celebrities are stuck in James Fra"/>
    <s v="Sony Pictures Entertainment (SPE)"/>
    <d v="2013-06-12T00:00:00"/>
    <n v="101470202"/>
    <n v="24571120"/>
    <x v="877"/>
    <s v="Bottom"/>
    <x v="3"/>
    <x v="58"/>
    <s v="1 hr 47 min"/>
    <s v="1"/>
    <s v="47"/>
    <d v="1899-12-30T01:47:00"/>
    <x v="3"/>
    <s v="Restricted"/>
    <s v="Comedy"/>
    <m/>
    <m/>
    <m/>
    <m/>
    <m/>
  </r>
  <r>
    <s v="The Upside (2017)"/>
    <s v="A comedic look at the relationship between a wealthy man with quadriplegia and an unemployed man with a criminal record who's hired to help him."/>
    <s v="A comedic look at the relationship between a wealt"/>
    <s v="STX Entertainment"/>
    <d v="2019-01-10T00:00:00"/>
    <n v="108252517"/>
    <n v="17603663"/>
    <x v="878"/>
    <s v="Bottom"/>
    <x v="3"/>
    <x v="124"/>
    <s v="2 hr 6 min"/>
    <s v="2"/>
    <s v=" 6"/>
    <d v="1899-12-30T02:06:00"/>
    <x v="0"/>
    <s v="Parental Guidance Under 13"/>
    <s v="Comedy"/>
    <m/>
    <m/>
    <m/>
    <m/>
    <m/>
  </r>
  <r>
    <s v="Legally Blonde 2: Red, White &amp; Blonde (2003)"/>
    <s v="Elle Woods heads to Washington, D.C. to join the staff of a Representative in order to pass a bill to ban animal testing."/>
    <s v="Elle Woods heads to Washington, D.C. to join the s"/>
    <s v="Metro-Goldwyn-Mayer (MGM)"/>
    <d v="2003-07-02T00:00:00"/>
    <n v="90186328"/>
    <n v="34728514"/>
    <x v="879"/>
    <s v="Bottom"/>
    <x v="3"/>
    <x v="58"/>
    <s v="1 hr 35 min"/>
    <s v="1"/>
    <s v="35"/>
    <d v="1899-12-30T01:35:00"/>
    <x v="0"/>
    <s v="Parental Guidance Under 13"/>
    <s v="Comedy"/>
    <s v="Drama"/>
    <m/>
    <m/>
    <m/>
    <m/>
  </r>
  <r>
    <s v="Ride Along 2 (2016)"/>
    <s v="As his wedding day approaches, Ben heads to Miami with his soon-to-be brother-in-law James to bring down a drug dealer who's supplying the dealers of Atlanta with product."/>
    <s v="As his wedding day approaches, Ben heads to Miami "/>
    <s v="Universal Pictures"/>
    <d v="2015-01-15T00:00:00"/>
    <n v="91221830"/>
    <n v="33386608"/>
    <x v="880"/>
    <s v="Bottom"/>
    <x v="3"/>
    <x v="150"/>
    <s v="1 hr 42 min"/>
    <s v="1"/>
    <s v="42"/>
    <d v="1899-12-30T01:42:00"/>
    <x v="0"/>
    <s v="Parental Guidance Under 13"/>
    <s v="Comedy"/>
    <m/>
    <m/>
    <m/>
    <m/>
    <m/>
  </r>
  <r>
    <s v="Eight Below (2006)"/>
    <s v="Brutal cold forces two Antarctic explorers to leave their team of sled dogs behind as they fend for their survival."/>
    <s v="Brutal cold forces two Antarctic explorers to leav"/>
    <s v="Walt Disney Studios Motion Pictures"/>
    <d v="2006-02-17T00:00:00"/>
    <n v="81612565"/>
    <n v="38843429"/>
    <x v="881"/>
    <s v="Bottom"/>
    <x v="3"/>
    <x v="294"/>
    <s v="2 hr"/>
    <s v="2"/>
    <n v="0"/>
    <d v="1899-12-30T02:00:00"/>
    <x v="2"/>
    <s v="Parental Guidance"/>
    <s v="Action"/>
    <s v="Comedy"/>
    <s v="Crime"/>
    <m/>
    <m/>
    <m/>
  </r>
  <r>
    <s v="Spy Kids 2: Island of Lost Dreams (2002)"/>
    <s v="The Cortez siblings set out for a mysterious island, where they encounter a genetic scientist and a set of rival spy kids."/>
    <s v="The Cortez siblings set out for a mysterious islan"/>
    <s v="Dimension Films"/>
    <d v="2002-08-07T00:00:00"/>
    <n v="85846429"/>
    <n v="33876929"/>
    <x v="882"/>
    <s v="Bottom"/>
    <x v="3"/>
    <x v="242"/>
    <s v="1 hr 40 min"/>
    <s v="1"/>
    <s v="40"/>
    <d v="1899-12-30T01:40:00"/>
    <x v="2"/>
    <s v="Parental Guidance"/>
    <s v="Adventure"/>
    <s v="Drama"/>
    <s v="Family"/>
    <m/>
    <m/>
    <m/>
  </r>
  <r>
    <s v="Michael (1996)"/>
    <s v="Two tabloid reporters checking out a report of the Archangel Michael living with an old woman find that it's true. But that's not the only surprise."/>
    <s v="Two tabloid reporters checking out a report of the"/>
    <s v="New Line Cinema"/>
    <s v="NA"/>
    <n v="95318203"/>
    <n v="24400000"/>
    <x v="883"/>
    <s v="Bottom"/>
    <x v="3"/>
    <x v="295"/>
    <s v="1 hr 45 min"/>
    <s v="1"/>
    <s v="45"/>
    <d v="1899-12-30T01:45:00"/>
    <x v="1"/>
    <s v="Unknown"/>
    <s v="Action"/>
    <s v="Adventure"/>
    <s v="Comedy"/>
    <s v="Family"/>
    <s v="Sci-Fi"/>
    <m/>
  </r>
  <r>
    <s v="Saving Mr. Banks (2013)"/>
    <s v="Author P.L. Travers reflects on her childhood after reluctantly meeting with Walt Disney, who seeks to adapt her Mary Poppins books for the big screen."/>
    <s v="Author P.L. Travers reflects on her childhood afte"/>
    <s v="Walt Disney Studios Motion Pictures"/>
    <d v="2013-11-29T00:00:00"/>
    <n v="83301580"/>
    <n v="34566404"/>
    <x v="884"/>
    <s v="Bottom"/>
    <x v="3"/>
    <x v="296"/>
    <s v="2 hr 5 min"/>
    <s v="2"/>
    <s v=" 5"/>
    <d v="1899-12-30T02:05:00"/>
    <x v="0"/>
    <s v="Parental Guidance Under 13"/>
    <s v="Comedy"/>
    <s v="Drama"/>
    <s v="Fantasy"/>
    <m/>
    <m/>
    <m/>
  </r>
  <r>
    <s v="The Notebook (2004)"/>
    <s v="A poor yet passionate young man falls in love with a rich young woman, giving her a sense of freedom, but they are soon separated because of their social differences."/>
    <s v="A poor yet passionate young man falls in love with"/>
    <s v="New Line Cinema"/>
    <d v="2004-06-25T00:00:00"/>
    <n v="81001787"/>
    <n v="36813370"/>
    <x v="885"/>
    <s v="Bottom"/>
    <x v="3"/>
    <x v="2"/>
    <s v="2 hr 3 min"/>
    <s v="2"/>
    <s v=" 3"/>
    <d v="1899-12-30T02:03:00"/>
    <x v="0"/>
    <s v="Parental Guidance Under 13"/>
    <s v="Biography"/>
    <s v="Comedy"/>
    <s v="Drama"/>
    <m/>
    <m/>
    <m/>
  </r>
  <r>
    <s v="The Client (1994)"/>
    <s v="A young boy who witnessed the suicide of a mafia lawyer hires an attorney to protect him when the District Attorney tries to use him to take down a mob family."/>
    <s v="A young boy who witnessed the suicide of a mafia l"/>
    <s v="Warner Bros."/>
    <s v="NA"/>
    <n v="92115211"/>
    <n v="25500000"/>
    <x v="886"/>
    <s v="Bottom"/>
    <x v="3"/>
    <x v="154"/>
    <s v="1 hr 59 min"/>
    <s v="1"/>
    <s v="59"/>
    <d v="1899-12-30T01:59:00"/>
    <x v="1"/>
    <s v="Unknown"/>
    <s v="Drama"/>
    <s v="Romance"/>
    <m/>
    <m/>
    <m/>
    <m/>
  </r>
  <r>
    <s v="Freddy vs. Jason (2003)"/>
    <s v="Freddy Krueger and Jason Voorhees return to terrorize the teenagers of Elm Street. Only this time, they're out to get each other, too."/>
    <s v="Freddy Krueger and Jason Voorhees return to terror"/>
    <s v="New Line Cinema"/>
    <d v="2003-08-14T00:00:00"/>
    <n v="82622655"/>
    <n v="34009973"/>
    <x v="887"/>
    <s v="Bottom"/>
    <x v="3"/>
    <x v="297"/>
    <s v="1 hr 37 min"/>
    <s v="1"/>
    <s v="37"/>
    <d v="1899-12-30T01:37:00"/>
    <x v="3"/>
    <s v="Restricted"/>
    <s v="Crime"/>
    <s v="Drama"/>
    <s v="Mystery"/>
    <s v="Thriller"/>
    <m/>
    <m/>
  </r>
  <r>
    <s v="Snow Dogs (2002)"/>
    <s v="When a Miami dentist inherits a team of sled dogs, he's got to learn the trade or lose his pack to a crusty mountain man."/>
    <s v="When a Miami dentist inherits a team of sled dogs,"/>
    <s v="Walt Disney Studios Motion Pictures"/>
    <d v="2002-01-18T00:00:00"/>
    <n v="81172560"/>
    <n v="33862530"/>
    <x v="888"/>
    <s v="Bottom"/>
    <x v="3"/>
    <x v="298"/>
    <s v="1 hr 39 min"/>
    <s v="1"/>
    <s v="39"/>
    <d v="1899-12-30T01:39:00"/>
    <x v="2"/>
    <s v="Parental Guidance"/>
    <s v="Action"/>
    <s v="Horror"/>
    <m/>
    <m/>
    <m/>
    <m/>
  </r>
  <r>
    <s v="Get Hard (2015)"/>
    <s v="When millionaire James King is jailed for fraud and bound for San Quentin, he turns to Darnell Lewis to prep him to go behind bars."/>
    <s v="When millionaire James King is jailed for fraud an"/>
    <s v="Warner Bros."/>
    <d v="2015-03-26T00:00:00"/>
    <n v="90411453"/>
    <n v="21300000"/>
    <x v="889"/>
    <s v="Bottom"/>
    <x v="3"/>
    <x v="129"/>
    <s v="1 hr 40 min"/>
    <s v="1"/>
    <s v="40"/>
    <d v="1899-12-30T01:40:00"/>
    <x v="3"/>
    <s v="Restricted"/>
    <s v="Adventure"/>
    <s v="Comedy"/>
    <s v="Family"/>
    <s v="Sport"/>
    <m/>
    <m/>
  </r>
  <r>
    <s v="Good Boys (2019)"/>
    <s v="Three 6th grade boys ditch school and embark on an epic journey while carrying accidentally stolen drugs, being hunted by teenage girls, and trying to make their way home in time for a long-awaited party."/>
    <s v="Three 6th grade boys ditch school and embark on an"/>
    <s v="Universal Pictures"/>
    <d v="2019-08-14T00:00:00"/>
    <n v="83140306"/>
    <n v="27896926"/>
    <x v="890"/>
    <s v="Bottom"/>
    <x v="3"/>
    <x v="299"/>
    <s v="1 hr 30 min"/>
    <s v="1"/>
    <s v="30"/>
    <d v="1899-12-30T01:30:00"/>
    <x v="3"/>
    <s v="Restricted"/>
    <s v="Comedy"/>
    <s v="Crime"/>
    <m/>
    <m/>
    <m/>
    <m/>
  </r>
  <r>
    <s v="The Santa Clause 3: The Escape Clause (2006)"/>
    <s v="Santa, a.k.a. Scott Calvin, is faced with double-duty: how to keep his new family happy and how to stop Jack Frost from taking over Christmas."/>
    <s v="Santa, a.k.a. Scott Calvin, is faced with double-d"/>
    <s v="Walt Disney Studios Motion Pictures"/>
    <s v="NA"/>
    <n v="84500122"/>
    <n v="26268000"/>
    <x v="891"/>
    <s v="Bottom"/>
    <x v="3"/>
    <x v="59"/>
    <s v="1 hr 37 min"/>
    <s v="1"/>
    <s v="37"/>
    <d v="1899-12-30T01:37:00"/>
    <x v="1"/>
    <s v="Unknown"/>
    <s v="Adventure"/>
    <s v="Comedy"/>
    <m/>
    <m/>
    <m/>
    <m/>
  </r>
  <r>
    <s v="Star Trek IV: The Voyage Home (1986)"/>
    <s v="To save Earth from an alien probe, Admiral James T. Kirk and his fugitive crew go back in time to San Francisco in 1986 to retrieve the only beings who can communicate with it: humpback whales."/>
    <s v="To save Earth from an alien probe, Admiral James T"/>
    <s v="Paramount Pictures"/>
    <s v="NA"/>
    <n v="109713132"/>
    <n v="109713132"/>
    <x v="892"/>
    <s v="Bottom"/>
    <x v="3"/>
    <x v="32"/>
    <s v="1 hr 59 min"/>
    <s v="1"/>
    <s v="59"/>
    <d v="1899-12-30T01:59:00"/>
    <x v="1"/>
    <s v="Unknown"/>
    <s v="Adventure"/>
    <s v="Comedy"/>
    <s v="Family"/>
    <s v="Fantasy"/>
    <m/>
    <m/>
  </r>
  <r>
    <s v="Terms of Endearment (1983)"/>
    <s v="Follows hard-to-please Aurora looking for love, and her daughter's family problems."/>
    <s v="Follows hard-to-please Aurora looking for love, an"/>
    <s v="Paramount Pictures"/>
    <d v="1983-11-23T00:00:00"/>
    <n v="108423489"/>
    <n v="260"/>
    <x v="893"/>
    <s v="Bottom"/>
    <x v="3"/>
    <x v="124"/>
    <s v="2 hr 12 min"/>
    <s v="2"/>
    <s v="12"/>
    <d v="1899-12-30T02:12:00"/>
    <x v="1"/>
    <s v="Unknown"/>
    <s v="Action"/>
    <s v="Adventure"/>
    <s v="Comedy"/>
    <s v="Sci-Fi"/>
    <m/>
    <m/>
  </r>
  <r>
    <s v="Superman II (1980)"/>
    <s v="Superman agrees to sacrifice his powers to start a relationship with Lois Lane, unaware that three Kryptonian criminals he inadvertently released are conquering Earth."/>
    <s v="Superman agrees to sacrifice his powers to start a"/>
    <s v="Warner Bros."/>
    <d v="1981-06-19T00:00:00"/>
    <n v="108185706"/>
    <n v="108185706"/>
    <x v="894"/>
    <s v="Bottom"/>
    <x v="3"/>
    <x v="3"/>
    <s v="2 hr 7 min"/>
    <s v="2"/>
    <s v=" 7"/>
    <d v="1899-12-30T02:07:00"/>
    <x v="2"/>
    <s v="Parental Guidance"/>
    <s v="Comedy"/>
    <s v="Drama"/>
    <m/>
    <m/>
    <m/>
    <m/>
  </r>
  <r>
    <s v="The Texas Chainsaw Massacre (2003)"/>
    <s v="After picking up a traumatized young hitchhiker, five friends find themselves stalked and hunted by a deformed chainsaw-wielding loon and his family of equally psychopathic killers."/>
    <s v="After picking up a traumatized young hitchhiker, f"/>
    <s v="New Line Cinema"/>
    <d v="2003-10-17T00:00:00"/>
    <n v="80571655"/>
    <n v="26792250"/>
    <x v="895"/>
    <s v="Bottom"/>
    <x v="3"/>
    <x v="300"/>
    <s v="1 hr 38 min"/>
    <s v="1"/>
    <s v="38"/>
    <d v="1899-12-30T01:38:00"/>
    <x v="3"/>
    <s v="Restricted"/>
    <s v="Action"/>
    <s v="Adventure"/>
    <s v="Sci-Fi"/>
    <m/>
    <m/>
    <m/>
  </r>
  <r>
    <s v="Alien (1979)"/>
    <s v="After a space merchant vessel receives an unknown transmission as a distress call, one of the crew is attacked by a mysterious life form and they soon realize that its life cycle has merely begun."/>
    <s v="After a space merchant vessel receives an unknown "/>
    <s v="Twentieth Century Fox"/>
    <d v="1979-05-25T00:00:00"/>
    <n v="81900459"/>
    <n v="24385063"/>
    <x v="896"/>
    <s v="Bottom"/>
    <x v="3"/>
    <x v="301"/>
    <s v="1 hr 57 min"/>
    <s v="1"/>
    <s v="57"/>
    <d v="1899-12-30T01:57:00"/>
    <x v="3"/>
    <s v="Restricted"/>
    <s v="Crime"/>
    <s v="Horror"/>
    <m/>
    <m/>
    <m/>
    <m/>
  </r>
  <r>
    <s v="Mr. Holland's Opus (1995)"/>
    <s v="A frustrated composer finds fulfillment as a high school music teacher."/>
    <s v="A frustrated composer finds fulfillment as a high "/>
    <s v="Walt Disney Studios Motion Pictures"/>
    <s v="NA"/>
    <n v="82569971"/>
    <n v="23700000"/>
    <x v="897"/>
    <s v="Bottom"/>
    <x v="3"/>
    <x v="207"/>
    <s v="2 hr 23 min"/>
    <s v="2"/>
    <s v="23"/>
    <d v="1899-12-30T02:23:00"/>
    <x v="1"/>
    <s v="Unknown"/>
    <s v="Horror"/>
    <s v="Sci-Fi"/>
    <m/>
    <m/>
    <m/>
    <m/>
  </r>
  <r>
    <s v="Sisters (2015)"/>
    <s v="Two sisters decide to throw one last house party before their parents sell their family home."/>
    <s v="Two sisters decide to throw one last house party b"/>
    <s v="Universal Pictures"/>
    <d v="2015-12-18T00:00:00"/>
    <n v="87044645"/>
    <n v="17966408"/>
    <x v="898"/>
    <s v="Bottom"/>
    <x v="3"/>
    <x v="58"/>
    <s v="1 hr 58 min"/>
    <s v="1"/>
    <s v="58"/>
    <d v="1899-12-30T01:58:00"/>
    <x v="3"/>
    <s v="Restricted"/>
    <s v="Drama"/>
    <s v="Music"/>
    <m/>
    <m/>
    <m/>
    <m/>
  </r>
  <r>
    <s v="The Campaign (2012)"/>
    <s v="An incumbent Representative embroiled in personal scandal faces a no-holds-barred challenge from a naive newcomer funded by two unscrupulous billionaire lobbyist brothers."/>
    <s v="An incumbent Representative embroiled in personal "/>
    <s v="Warner Bros."/>
    <s v="NA"/>
    <n v="86907746"/>
    <n v="18000000"/>
    <x v="899"/>
    <s v="Bottom"/>
    <x v="3"/>
    <x v="58"/>
    <s v="1 hr 25 min"/>
    <s v="1"/>
    <s v="25"/>
    <d v="1899-12-30T01:25:00"/>
    <x v="1"/>
    <s v="Unknown"/>
    <s v="Comedy"/>
    <m/>
    <m/>
    <m/>
    <m/>
    <m/>
  </r>
  <r>
    <s v="Jimmy Neutron: Boy Genius (2001)"/>
    <s v="An eight-year-old boy genius and his friends must rescue their parents after the adults are abducted by aliens."/>
    <s v="An eight-year-old boy genius and his friends must "/>
    <s v="Paramount Pictures"/>
    <d v="2001-12-21T00:00:00"/>
    <n v="80936232"/>
    <n v="22056304"/>
    <x v="900"/>
    <s v="Bottom"/>
    <x v="3"/>
    <x v="9"/>
    <s v="1 hr 22 min"/>
    <s v="1"/>
    <s v="22"/>
    <d v="1899-12-30T01:22:00"/>
    <x v="1"/>
    <s v="Unknown"/>
    <s v="Comedy"/>
    <m/>
    <m/>
    <m/>
    <m/>
    <m/>
  </r>
  <r>
    <s v="Heaven Is for Real (2014)"/>
    <s v="A small-town father must find the courage and conviction to share his son's extraordinary, life-changing experience with the world."/>
    <s v="A small-town father must find the courage and conv"/>
    <s v="TriStar Pictures"/>
    <d v="2014-04-16T00:00:00"/>
    <n v="91443253"/>
    <n v="10539459"/>
    <x v="901"/>
    <s v="Bottom"/>
    <x v="3"/>
    <x v="302"/>
    <s v="1 hr 39 min"/>
    <s v="1"/>
    <s v="39"/>
    <d v="1899-12-30T01:39:00"/>
    <x v="2"/>
    <s v="Parental Guidance"/>
    <s v="Action"/>
    <s v="Adventure"/>
    <s v="Animation"/>
    <s v="Comedy"/>
    <s v="Family"/>
    <s v="Sci-Fi"/>
  </r>
  <r>
    <s v="Pineapple Express (2008)"/>
    <s v="A process server and his marijuana dealer wind up on the run from hitmen and a corrupt police officer after he witnesses his dealer's boss murder a competitor while trying to serve papers on him."/>
    <s v="A process server and his marijuana dealer wind up "/>
    <s v="Sony Pictures Entertainment (SPE)"/>
    <d v="2008-08-06T00:00:00"/>
    <n v="87341380"/>
    <n v="14283463"/>
    <x v="902"/>
    <s v="Bottom"/>
    <x v="3"/>
    <x v="150"/>
    <s v="1 hr 51 min"/>
    <s v="1"/>
    <s v="51"/>
    <d v="1899-12-30T01:51:00"/>
    <x v="3"/>
    <s v="Restricted"/>
    <s v="Biography"/>
    <s v="Drama"/>
    <s v="Family"/>
    <m/>
    <m/>
    <m/>
  </r>
  <r>
    <s v="Tammy (2014)"/>
    <s v="After getting fired and finding out her husband is cheating, Tammy hits the road with her profane, alcoholic grandmother."/>
    <s v="After getting fired and finding out her husband is"/>
    <s v="Warner Bros."/>
    <d v="2014-07-02T00:00:00"/>
    <n v="84525432"/>
    <n v="15850000"/>
    <x v="903"/>
    <s v="Bottom"/>
    <x v="3"/>
    <x v="73"/>
    <s v="1 hr 37 min"/>
    <s v="1"/>
    <s v="37"/>
    <d v="1899-12-30T01:37:00"/>
    <x v="3"/>
    <s v="Restricted"/>
    <s v="Action"/>
    <s v="Comedy"/>
    <s v="Crime"/>
    <m/>
    <m/>
    <m/>
  </r>
  <r>
    <s v="Are We There Yet? (2005)"/>
    <s v="To impress a foxy divorcee, ladies' man Nick offers to take her kids on an extended road trip, unaware of the torture he's in for."/>
    <s v="To impress a foxy divorcee, ladies' man Nick offer"/>
    <s v="Revolution Studios"/>
    <d v="2005-01-21T00:00:00"/>
    <n v="82674398"/>
    <n v="15244265"/>
    <x v="904"/>
    <s v="Bottom"/>
    <x v="3"/>
    <x v="219"/>
    <s v="1 hr 35 min"/>
    <s v="1"/>
    <s v="35"/>
    <d v="1899-12-30T01:35:00"/>
    <x v="2"/>
    <s v="Parental Guidance"/>
    <s v="Comedy"/>
    <s v="Romance"/>
    <m/>
    <m/>
    <m/>
    <m/>
  </r>
  <r>
    <s v="42 (2013)"/>
    <s v="In 1947, Jackie Robinson becomes the first African-American to play in Major League Baseball in the modern era when he was signed by the Brooklyn Dodgers and faces considerable racism in the process."/>
    <s v="In 1947, Jackie Robinson becomes the first African"/>
    <s v="Warner Bros."/>
    <d v="2013-04-12T00:00:00"/>
    <n v="95020213"/>
    <n v="2450488"/>
    <x v="905"/>
    <s v="Bottom"/>
    <x v="3"/>
    <x v="166"/>
    <s v="2 hr 8 min"/>
    <s v="2"/>
    <s v=" 8"/>
    <d v="1899-12-30T02:08:00"/>
    <x v="0"/>
    <s v="Parental Guidance Under 13"/>
    <s v="Adventure"/>
    <s v="Comedy"/>
    <s v="Family"/>
    <s v="Fantasy"/>
    <s v="Romance"/>
    <m/>
  </r>
  <r>
    <s v="Think Like a Man (2012)"/>
    <s v="Four friends conspire to turn the tables on their women when they discover the ladies have been using Steve Harvey's relationship advice against them."/>
    <s v="Four friends conspire to turn the tables on their "/>
    <s v="Screen Gems"/>
    <d v="2012-04-20T00:00:00"/>
    <n v="91547205"/>
    <n v="4523302"/>
    <x v="906"/>
    <s v="Bottom"/>
    <x v="3"/>
    <x v="73"/>
    <s v="2 hr 3 min"/>
    <s v="2"/>
    <s v=" 3"/>
    <d v="1899-12-30T02:03:00"/>
    <x v="0"/>
    <s v="Parental Guidance Under 13"/>
    <s v="Biography"/>
    <s v="Drama"/>
    <s v="Sport"/>
    <m/>
    <m/>
    <m/>
  </r>
  <r>
    <s v="Lady and the Tramp (1955)"/>
    <s v="The romantic tale of a sheltered uptown Cocker Spaniel dog and a streetwise downtown Mutt."/>
    <s v="The romantic tale of a sheltered uptown Cocker Spa"/>
    <s v="Walt Disney Studios Motion Pictures"/>
    <s v="NA"/>
    <n v="93602326"/>
    <n v="331068"/>
    <x v="907"/>
    <s v="Bottom"/>
    <x v="3"/>
    <x v="303"/>
    <s v="1 hr 16 min"/>
    <s v="1"/>
    <s v="16"/>
    <d v="1899-12-30T01:16:00"/>
    <x v="1"/>
    <s v="Unknown"/>
    <s v="Comedy"/>
    <s v="Romance"/>
    <m/>
    <m/>
    <m/>
    <m/>
  </r>
  <r>
    <s v="Apocalypse Now (1979)"/>
    <s v="A U.S. Army officer serving in Vietnam is tasked with assassinating a renegade Special Forces Colonel who sees himself as a god."/>
    <s v="A U.S. Army officer serving in Vietnam is tasked w"/>
    <s v="Metro-Goldwyn-Mayer (MGM)"/>
    <s v="NA"/>
    <n v="83471511"/>
    <n v="8686553"/>
    <x v="908"/>
    <s v="Bottom"/>
    <x v="3"/>
    <x v="304"/>
    <s v="2 hr 27 min"/>
    <s v="2"/>
    <s v="27"/>
    <d v="1899-12-30T02:27:00"/>
    <x v="1"/>
    <s v="Unknown"/>
    <s v="Adventure"/>
    <s v="Animation"/>
    <s v="Comedy"/>
    <s v="Family"/>
    <s v="Musical"/>
    <s v="Romance"/>
  </r>
  <r>
    <s v="Anchorman: The Legend of Ron Burgundy (2004)"/>
    <s v="Ron Burgundy is San Diego's top-rated newsman in the male-dominated broadcasting of the 1970s, but that's all about to change for Ron and his cronies when an ambitious woman is hired as a new anchor."/>
    <s v="Ron Burgundy is San Diego's top-rated newsman in t"/>
    <s v="DreamWorks Distribution"/>
    <d v="2004-07-09T00:00:00"/>
    <n v="85288303"/>
    <n v="5421064"/>
    <x v="909"/>
    <s v="Bottom"/>
    <x v="3"/>
    <x v="58"/>
    <s v="1 hr 34 min"/>
    <s v="1"/>
    <s v="34"/>
    <d v="1899-12-30T01:34:00"/>
    <x v="0"/>
    <s v="Parental Guidance Under 13"/>
    <s v="Drama"/>
    <s v="Mystery"/>
    <s v="War"/>
    <m/>
    <m/>
    <m/>
  </r>
  <r>
    <s v="Madea Goes to Jail (2009)"/>
    <s v="Mischievous grandma Madea lands in jail, where she meets a variety of mixed-up characters."/>
    <s v="Mischievous grandma Madea lands in jail, where she"/>
    <s v="Lionsgate"/>
    <s v="NA"/>
    <n v="90508336"/>
    <n v="90508336"/>
    <x v="910"/>
    <s v="Bottom"/>
    <x v="3"/>
    <x v="268"/>
    <s v="1 hr 43 min"/>
    <s v="1"/>
    <s v="43"/>
    <d v="1899-12-30T01:43:00"/>
    <x v="1"/>
    <s v="Unknown"/>
    <s v="Comedy"/>
    <m/>
    <m/>
    <m/>
    <m/>
    <m/>
  </r>
  <r>
    <s v="The Hand that Rocks the Cradle (1992)"/>
    <s v="After her humiliated husband kills himself, an embittered pregnant widow loses her child, and embarks on a mission of vengeance against a woman and her family."/>
    <s v="After her humiliated husband kills himself, an emb"/>
    <s v="Walt Disney Studios Motion Pictures"/>
    <s v="NA"/>
    <n v="88036683"/>
    <n v="88036683"/>
    <x v="911"/>
    <s v="Bottom"/>
    <x v="3"/>
    <x v="152"/>
    <s v="1 hr 50 min"/>
    <s v="1"/>
    <s v="50"/>
    <d v="1899-12-30T01:50:00"/>
    <x v="1"/>
    <s v="Unknown"/>
    <s v="Comedy"/>
    <s v="Crime"/>
    <s v="Drama"/>
    <m/>
    <m/>
    <m/>
  </r>
  <r>
    <s v="Peter Pan (1953)"/>
    <s v="Wendy and her brothers are whisked away to the magical world of Neverland with the hero of their stories, Peter Pan."/>
    <s v="Wendy and her brothers are whisked away to the mag"/>
    <s v="Walt Disney Studios Motion Pictures"/>
    <s v="NA"/>
    <n v="87404651"/>
    <n v="87404651"/>
    <x v="912"/>
    <s v="Bottom"/>
    <x v="3"/>
    <x v="305"/>
    <s v="1 hr 17 min"/>
    <s v="1"/>
    <s v="17"/>
    <d v="1899-12-30T01:17:00"/>
    <x v="1"/>
    <s v="Unknown"/>
    <s v="Drama"/>
    <s v="Thriller"/>
    <m/>
    <m/>
    <m/>
    <m/>
  </r>
  <r>
    <s v="The Naked Gun 2Â½: The Smell of Fear (1991)"/>
    <s v="Lieutenant Frank Drebin discovers that his ex-girlfriend's new beau is involved in a plot to kidnap a scientist who advocates solar energy."/>
    <s v="Lieutenant Frank Drebin discovers that his ex-girl"/>
    <s v="Paramount Pictures"/>
    <d v="1991-06-28T00:00:00"/>
    <n v="86930411"/>
    <n v="86930411"/>
    <x v="913"/>
    <s v="Bottom"/>
    <x v="3"/>
    <x v="129"/>
    <s v="1 hr 25 min"/>
    <s v="1"/>
    <s v="25"/>
    <d v="1899-12-30T01:25:00"/>
    <x v="1"/>
    <s v="Unknown"/>
    <s v="Adventure"/>
    <s v="Animation"/>
    <s v="Family"/>
    <s v="Fantasy"/>
    <s v="Musical"/>
    <m/>
  </r>
  <r>
    <s v="I Can Only Imagine (2018)"/>
    <s v="The inspiring and unknown true story behind MercyMe's beloved, chart topping song that brings ultimate hope to so many is a gripping reminder of the power of true forgiveness."/>
    <s v="The inspiring and unknown true story behind MercyM"/>
    <s v="Roadside Attractions"/>
    <d v="2018-03-15T00:00:00"/>
    <n v="83482352"/>
    <n v="2604529"/>
    <x v="914"/>
    <s v="Bottom"/>
    <x v="3"/>
    <x v="306"/>
    <s v="1 hr 50 min"/>
    <s v="1"/>
    <s v="50"/>
    <d v="1899-12-30T01:50:00"/>
    <x v="2"/>
    <s v="Parental Guidance"/>
    <s v="Comedy"/>
    <s v="Crime"/>
    <m/>
    <m/>
    <m/>
    <m/>
  </r>
  <r>
    <s v="Stripes (1981)"/>
    <s v="Two friends who are dissatisfied with their jobs decide to join the army for a bit of fun."/>
    <s v="Two friends who are dissatisfied with their jobs d"/>
    <s v="Columbia Pictures"/>
    <s v="NA"/>
    <n v="85297000"/>
    <n v="85297000"/>
    <x v="915"/>
    <s v="Bottom"/>
    <x v="3"/>
    <x v="307"/>
    <s v="1 hr 46 min"/>
    <s v="1"/>
    <s v="46"/>
    <d v="1899-12-30T01:46:00"/>
    <x v="1"/>
    <s v="Unknown"/>
    <s v="Biography"/>
    <s v="Drama"/>
    <s v="Family"/>
    <s v="Music"/>
    <m/>
    <m/>
  </r>
  <r>
    <s v="Star Trek: The Motion Picture (1979)"/>
    <s v="When an alien spacecraft of enormous power is spotted approaching Earth, Admiral James T. Kirk resumes command of the overhauled USS Enterprise in order to intercept it."/>
    <s v="When an alien spacecraft of enormous power is spot"/>
    <s v="Paramount Pictures"/>
    <d v="1979-12-07T00:00:00"/>
    <n v="82604699"/>
    <n v="82604699"/>
    <x v="916"/>
    <s v="Bottom"/>
    <x v="3"/>
    <x v="117"/>
    <s v="2 hr 12 min"/>
    <s v="2"/>
    <s v="12"/>
    <d v="1899-12-30T02:12:00"/>
    <x v="4"/>
    <n v="0"/>
    <s v="Comedy"/>
    <s v="War"/>
    <m/>
    <m/>
    <m/>
    <m/>
  </r>
  <r>
    <s v="MASH (1970)"/>
    <s v="The staff of a Korean War field hospital use humor and high jinks to keep their sanity in the face of the horror of war."/>
    <s v="The staff of a Korean War field hospital use humor"/>
    <s v="Twentieth Century Fox"/>
    <s v="NA"/>
    <n v="81600000"/>
    <n v="81600000"/>
    <x v="917"/>
    <s v="Bottom"/>
    <x v="3"/>
    <x v="308"/>
    <s v="1 hr 56 min"/>
    <s v="1"/>
    <s v="56"/>
    <d v="1899-12-30T01:56:00"/>
    <x v="1"/>
    <s v="Unknown"/>
    <s v="Adventure"/>
    <s v="Mystery"/>
    <s v="Sci-Fi"/>
    <m/>
    <m/>
    <m/>
  </r>
  <r>
    <m/>
    <m/>
    <m/>
    <m/>
    <m/>
    <m/>
    <m/>
    <x v="918"/>
    <m/>
    <x v="4"/>
    <x v="309"/>
    <m/>
    <m/>
    <m/>
    <m/>
    <x v="5"/>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A1:F37" firstHeaderRow="1" firstDataRow="2" firstDataCol="1"/>
  <pivotFields count="14">
    <pivotField dataField="1" compact="0" outline="0" showAll="0"/>
    <pivotField compact="0" outline="0" showAll="0"/>
    <pivotField axis="axisRow" compact="0" outline="0" showAll="0">
      <items count="35">
        <item x="18"/>
        <item x="23"/>
        <item x="21"/>
        <item x="26"/>
        <item x="7"/>
        <item x="8"/>
        <item x="32"/>
        <item x="24"/>
        <item x="16"/>
        <item x="17"/>
        <item x="9"/>
        <item x="10"/>
        <item x="19"/>
        <item x="6"/>
        <item x="12"/>
        <item x="15"/>
        <item x="2"/>
        <item x="25"/>
        <item x="22"/>
        <item x="33"/>
        <item x="30"/>
        <item x="27"/>
        <item x="4"/>
        <item x="31"/>
        <item x="11"/>
        <item x="14"/>
        <item x="13"/>
        <item x="0"/>
        <item x="20"/>
        <item x="29"/>
        <item x="3"/>
        <item x="28"/>
        <item x="1"/>
        <item x="5"/>
        <item t="default"/>
      </items>
    </pivotField>
    <pivotField compact="0" outline="0" showAll="0"/>
    <pivotField compact="0" numFmtId="168" outline="0" showAll="0"/>
    <pivotField compact="0" numFmtId="168" outline="0" showAll="0"/>
    <pivotField compact="0" numFmtId="168" outline="0" showAll="0"/>
    <pivotField axis="axisCol" compact="0" outline="0" showAll="0">
      <items count="5">
        <item x="1"/>
        <item x="2"/>
        <item x="3"/>
        <item x="0"/>
        <item t="default"/>
      </items>
    </pivotField>
    <pivotField compact="0" outline="0" showAll="0"/>
    <pivotField compact="0" outline="0" showAll="0"/>
    <pivotField compact="0" outline="0" showAll="0"/>
    <pivotField compact="0" outline="0" showAll="0"/>
    <pivotField compact="0" numFmtId="167" outline="0" showAll="0"/>
    <pivotField compact="0" outline="0" showAll="0">
      <items count="6">
        <item x="4"/>
        <item x="1"/>
        <item x="2"/>
        <item x="0"/>
        <item x="3"/>
        <item t="default"/>
      </items>
    </pivotField>
  </pivotFields>
  <rowFields count="1">
    <field x="2"/>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7"/>
  </colFields>
  <colItems count="5">
    <i>
      <x/>
    </i>
    <i>
      <x v="1"/>
    </i>
    <i>
      <x v="2"/>
    </i>
    <i>
      <x v="3"/>
    </i>
    <i t="grand">
      <x/>
    </i>
  </colItems>
  <dataFields count="1">
    <dataField name="Count of Title" fld="0" subtotal="count" baseField="0" baseItem="0"/>
  </dataFields>
  <chartFormats count="8">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 chart="4" format="3" series="1">
      <pivotArea type="data" outline="0" fieldPosition="0">
        <references count="2">
          <reference field="4294967294" count="1" selected="0">
            <x v="0"/>
          </reference>
          <reference field="7" count="1" selected="0">
            <x v="3"/>
          </reference>
        </references>
      </pivotArea>
    </chartFormat>
    <chartFormat chart="6" format="8" series="1">
      <pivotArea type="data" outline="0" fieldPosition="0">
        <references count="2">
          <reference field="4294967294" count="1" selected="0">
            <x v="0"/>
          </reference>
          <reference field="7" count="1" selected="0">
            <x v="0"/>
          </reference>
        </references>
      </pivotArea>
    </chartFormat>
    <chartFormat chart="6" format="9" series="1">
      <pivotArea type="data" outline="0" fieldPosition="0">
        <references count="2">
          <reference field="4294967294" count="1" selected="0">
            <x v="0"/>
          </reference>
          <reference field="7" count="1" selected="0">
            <x v="1"/>
          </reference>
        </references>
      </pivotArea>
    </chartFormat>
    <chartFormat chart="6" format="10" series="1">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6">
  <location ref="A6:E42" firstHeaderRow="1" firstDataRow="2" firstDataCol="1"/>
  <pivotFields count="14">
    <pivotField dataField="1" compact="0" outline="0" showAll="0"/>
    <pivotField compact="0" outline="0" showAll="0"/>
    <pivotField axis="axisRow" compact="0" outline="0" showAll="0">
      <items count="35">
        <item x="18"/>
        <item x="23"/>
        <item x="21"/>
        <item x="26"/>
        <item x="7"/>
        <item x="8"/>
        <item x="32"/>
        <item x="24"/>
        <item x="16"/>
        <item x="17"/>
        <item x="9"/>
        <item x="10"/>
        <item x="19"/>
        <item x="6"/>
        <item x="12"/>
        <item x="15"/>
        <item x="2"/>
        <item x="25"/>
        <item x="22"/>
        <item x="33"/>
        <item x="30"/>
        <item x="27"/>
        <item x="4"/>
        <item x="31"/>
        <item x="11"/>
        <item x="14"/>
        <item x="13"/>
        <item x="0"/>
        <item x="20"/>
        <item x="29"/>
        <item x="3"/>
        <item x="28"/>
        <item x="1"/>
        <item x="5"/>
        <item t="default"/>
      </items>
    </pivotField>
    <pivotField compact="0" outline="0" showAll="0"/>
    <pivotField compact="0" numFmtId="168" outline="0" showAll="0">
      <items count="919">
        <item x="785"/>
        <item x="895"/>
        <item x="672"/>
        <item x="900"/>
        <item x="885"/>
        <item x="832"/>
        <item x="730"/>
        <item x="812"/>
        <item x="888"/>
        <item x="867"/>
        <item x="875"/>
        <item x="637"/>
        <item x="808"/>
        <item x="790"/>
        <item x="917"/>
        <item x="881"/>
        <item x="439"/>
        <item x="896"/>
        <item x="737"/>
        <item x="562"/>
        <item x="799"/>
        <item x="856"/>
        <item x="697"/>
        <item x="824"/>
        <item x="855"/>
        <item x="638"/>
        <item x="897"/>
        <item x="870"/>
        <item x="754"/>
        <item x="916"/>
        <item x="887"/>
        <item x="904"/>
        <item x="821"/>
        <item x="837"/>
        <item x="645"/>
        <item x="496"/>
        <item x="745"/>
        <item x="685"/>
        <item x="890"/>
        <item x="643"/>
        <item x="884"/>
        <item x="746"/>
        <item x="908"/>
        <item x="914"/>
        <item x="604"/>
        <item x="655"/>
        <item x="820"/>
        <item x="805"/>
        <item x="458"/>
        <item x="793"/>
        <item x="847"/>
        <item x="333"/>
        <item x="714"/>
        <item x="696"/>
        <item x="543"/>
        <item x="718"/>
        <item x="682"/>
        <item x="732"/>
        <item x="537"/>
        <item x="844"/>
        <item x="475"/>
        <item x="891"/>
        <item x="903"/>
        <item x="749"/>
        <item x="738"/>
        <item x="435"/>
        <item x="424"/>
        <item x="686"/>
        <item x="868"/>
        <item x="909"/>
        <item x="915"/>
        <item x="845"/>
        <item x="848"/>
        <item x="466"/>
        <item x="801"/>
        <item x="654"/>
        <item x="294"/>
        <item x="882"/>
        <item x="587"/>
        <item x="857"/>
        <item x="871"/>
        <item x="627"/>
        <item x="589"/>
        <item x="786"/>
        <item x="823"/>
        <item x="899"/>
        <item x="913"/>
        <item x="841"/>
        <item x="898"/>
        <item x="473"/>
        <item x="902"/>
        <item x="912"/>
        <item x="652"/>
        <item x="911"/>
        <item x="743"/>
        <item x="784"/>
        <item x="525"/>
        <item x="564"/>
        <item x="719"/>
        <item x="796"/>
        <item x="869"/>
        <item x="606"/>
        <item x="426"/>
        <item x="493"/>
        <item x="806"/>
        <item x="815"/>
        <item x="417"/>
        <item x="532"/>
        <item x="787"/>
        <item x="614"/>
        <item x="263"/>
        <item x="819"/>
        <item x="879"/>
        <item x="575"/>
        <item x="690"/>
        <item x="889"/>
        <item x="596"/>
        <item x="874"/>
        <item x="910"/>
        <item x="545"/>
        <item x="836"/>
        <item x="840"/>
        <item x="744"/>
        <item x="776"/>
        <item x="399"/>
        <item x="734"/>
        <item x="865"/>
        <item x="588"/>
        <item x="813"/>
        <item x="880"/>
        <item x="817"/>
        <item x="753"/>
        <item x="901"/>
        <item x="681"/>
        <item x="906"/>
        <item x="866"/>
        <item x="842"/>
        <item x="778"/>
        <item x="534"/>
        <item x="886"/>
        <item x="616"/>
        <item x="828"/>
        <item x="634"/>
        <item x="747"/>
        <item x="494"/>
        <item x="662"/>
        <item x="689"/>
        <item x="687"/>
        <item x="804"/>
        <item x="663"/>
        <item x="760"/>
        <item x="907"/>
        <item x="854"/>
        <item x="873"/>
        <item x="807"/>
        <item x="657"/>
        <item x="741"/>
        <item x="825"/>
        <item x="551"/>
        <item x="872"/>
        <item x="580"/>
        <item x="835"/>
        <item x="517"/>
        <item x="818"/>
        <item x="554"/>
        <item x="905"/>
        <item x="859"/>
        <item x="883"/>
        <item x="484"/>
        <item x="771"/>
        <item x="811"/>
        <item x="862"/>
        <item x="701"/>
        <item x="695"/>
        <item x="846"/>
        <item x="660"/>
        <item x="578"/>
        <item x="421"/>
        <item x="609"/>
        <item x="642"/>
        <item x="860"/>
        <item x="851"/>
        <item x="615"/>
        <item x="788"/>
        <item x="830"/>
        <item x="602"/>
        <item x="783"/>
        <item x="546"/>
        <item x="693"/>
        <item x="345"/>
        <item x="455"/>
        <item x="673"/>
        <item x="414"/>
        <item x="418"/>
        <item x="339"/>
        <item x="290"/>
        <item x="762"/>
        <item x="676"/>
        <item x="635"/>
        <item x="485"/>
        <item x="489"/>
        <item x="335"/>
        <item x="765"/>
        <item x="876"/>
        <item x="863"/>
        <item x="629"/>
        <item x="849"/>
        <item x="528"/>
        <item x="656"/>
        <item x="678"/>
        <item x="239"/>
        <item x="677"/>
        <item x="674"/>
        <item x="702"/>
        <item x="535"/>
        <item x="780"/>
        <item x="621"/>
        <item x="272"/>
        <item x="669"/>
        <item x="611"/>
        <item x="861"/>
        <item x="814"/>
        <item x="357"/>
        <item x="571"/>
        <item x="774"/>
        <item x="626"/>
        <item x="742"/>
        <item x="877"/>
        <item x="706"/>
        <item x="761"/>
        <item x="729"/>
        <item x="579"/>
        <item x="566"/>
        <item x="289"/>
        <item x="833"/>
        <item x="713"/>
        <item x="453"/>
        <item x="756"/>
        <item x="384"/>
        <item x="423"/>
        <item x="295"/>
        <item x="591"/>
        <item x="739"/>
        <item x="585"/>
        <item x="647"/>
        <item x="834"/>
        <item x="370"/>
        <item x="640"/>
        <item x="770"/>
        <item x="505"/>
        <item x="309"/>
        <item x="822"/>
        <item x="451"/>
        <item x="803"/>
        <item x="763"/>
        <item x="401"/>
        <item x="668"/>
        <item x="736"/>
        <item x="798"/>
        <item x="282"/>
        <item x="520"/>
        <item x="733"/>
        <item x="590"/>
        <item x="831"/>
        <item x="721"/>
        <item x="816"/>
        <item x="764"/>
        <item x="613"/>
        <item x="427"/>
        <item x="731"/>
        <item x="707"/>
        <item x="750"/>
        <item x="759"/>
        <item x="373"/>
        <item x="397"/>
        <item x="522"/>
        <item x="651"/>
        <item x="610"/>
        <item x="757"/>
        <item x="412"/>
        <item x="625"/>
        <item x="301"/>
        <item x="577"/>
        <item x="372"/>
        <item x="722"/>
        <item x="519"/>
        <item x="864"/>
        <item x="603"/>
        <item x="704"/>
        <item x="646"/>
        <item x="725"/>
        <item x="632"/>
        <item x="894"/>
        <item x="795"/>
        <item x="878"/>
        <item x="653"/>
        <item x="893"/>
        <item x="772"/>
        <item x="829"/>
        <item x="775"/>
        <item x="751"/>
        <item x="892"/>
        <item x="769"/>
        <item x="620"/>
        <item x="650"/>
        <item x="850"/>
        <item x="810"/>
        <item x="671"/>
        <item x="715"/>
        <item x="633"/>
        <item x="311"/>
        <item x="700"/>
        <item x="705"/>
        <item x="584"/>
        <item x="556"/>
        <item x="250"/>
        <item x="501"/>
        <item x="549"/>
        <item x="694"/>
        <item x="631"/>
        <item x="354"/>
        <item x="561"/>
        <item x="839"/>
        <item x="624"/>
        <item x="758"/>
        <item x="691"/>
        <item x="500"/>
        <item x="726"/>
        <item x="639"/>
        <item x="708"/>
        <item x="792"/>
        <item x="351"/>
        <item x="618"/>
        <item x="217"/>
        <item x="445"/>
        <item x="538"/>
        <item x="789"/>
        <item x="319"/>
        <item x="367"/>
        <item x="852"/>
        <item x="378"/>
        <item x="809"/>
        <item x="659"/>
        <item x="641"/>
        <item x="858"/>
        <item x="599"/>
        <item x="550"/>
        <item x="349"/>
        <item x="623"/>
        <item x="752"/>
        <item x="748"/>
        <item x="569"/>
        <item x="305"/>
        <item x="665"/>
        <item x="619"/>
        <item x="443"/>
        <item x="777"/>
        <item x="347"/>
        <item x="661"/>
        <item x="574"/>
        <item x="767"/>
        <item x="608"/>
        <item x="375"/>
        <item x="369"/>
        <item x="479"/>
        <item x="843"/>
        <item x="658"/>
        <item x="670"/>
        <item x="675"/>
        <item x="703"/>
        <item x="406"/>
        <item x="617"/>
        <item x="782"/>
        <item x="531"/>
        <item x="480"/>
        <item x="717"/>
        <item x="460"/>
        <item x="506"/>
        <item x="377"/>
        <item x="716"/>
        <item x="800"/>
        <item x="463"/>
        <item x="838"/>
        <item x="428"/>
        <item x="297"/>
        <item x="692"/>
        <item x="379"/>
        <item x="781"/>
        <item x="408"/>
        <item x="644"/>
        <item x="728"/>
        <item x="288"/>
        <item x="688"/>
        <item x="636"/>
        <item x="326"/>
        <item x="407"/>
        <item x="794"/>
        <item x="560"/>
        <item x="740"/>
        <item x="723"/>
        <item x="666"/>
        <item x="523"/>
        <item x="416"/>
        <item x="568"/>
        <item x="449"/>
        <item x="158"/>
        <item x="698"/>
        <item x="572"/>
        <item x="826"/>
        <item x="710"/>
        <item x="405"/>
        <item x="527"/>
        <item x="337"/>
        <item x="352"/>
        <item x="539"/>
        <item x="526"/>
        <item x="779"/>
        <item x="664"/>
        <item x="296"/>
        <item x="478"/>
        <item x="362"/>
        <item x="247"/>
        <item x="600"/>
        <item x="355"/>
        <item x="533"/>
        <item x="465"/>
        <item x="582"/>
        <item x="555"/>
        <item x="238"/>
        <item x="735"/>
        <item x="768"/>
        <item x="628"/>
        <item x="400"/>
        <item x="395"/>
        <item x="461"/>
        <item x="649"/>
        <item x="476"/>
        <item x="648"/>
        <item x="530"/>
        <item x="285"/>
        <item x="598"/>
        <item x="529"/>
        <item x="507"/>
        <item x="552"/>
        <item x="363"/>
        <item x="518"/>
        <item x="159"/>
        <item x="558"/>
        <item x="470"/>
        <item x="595"/>
        <item x="495"/>
        <item x="393"/>
        <item x="511"/>
        <item x="504"/>
        <item x="210"/>
        <item x="431"/>
        <item x="459"/>
        <item x="361"/>
        <item x="581"/>
        <item x="563"/>
        <item x="481"/>
        <item x="454"/>
        <item x="284"/>
        <item x="797"/>
        <item x="391"/>
        <item x="221"/>
        <item x="211"/>
        <item x="557"/>
        <item x="300"/>
        <item x="402"/>
        <item x="462"/>
        <item x="766"/>
        <item x="392"/>
        <item x="310"/>
        <item x="524"/>
        <item x="827"/>
        <item x="559"/>
        <item x="679"/>
        <item x="680"/>
        <item x="436"/>
        <item x="699"/>
        <item x="593"/>
        <item x="322"/>
        <item x="446"/>
        <item x="492"/>
        <item x="573"/>
        <item x="429"/>
        <item x="169"/>
        <item x="380"/>
        <item x="419"/>
        <item x="497"/>
        <item x="607"/>
        <item x="684"/>
        <item x="853"/>
        <item x="509"/>
        <item x="712"/>
        <item x="273"/>
        <item x="773"/>
        <item x="274"/>
        <item x="594"/>
        <item x="325"/>
        <item x="464"/>
        <item x="536"/>
        <item x="468"/>
        <item x="346"/>
        <item x="382"/>
        <item x="553"/>
        <item x="565"/>
        <item x="324"/>
        <item x="567"/>
        <item x="388"/>
        <item x="279"/>
        <item x="499"/>
        <item x="330"/>
        <item x="174"/>
        <item x="540"/>
        <item x="592"/>
        <item x="203"/>
        <item x="224"/>
        <item x="266"/>
        <item x="477"/>
        <item x="157"/>
        <item x="667"/>
        <item x="425"/>
        <item x="368"/>
        <item x="366"/>
        <item x="605"/>
        <item x="490"/>
        <item x="193"/>
        <item x="711"/>
        <item x="510"/>
        <item x="323"/>
        <item x="727"/>
        <item x="371"/>
        <item x="218"/>
        <item x="601"/>
        <item x="516"/>
        <item x="802"/>
        <item x="360"/>
        <item x="422"/>
        <item x="444"/>
        <item x="438"/>
        <item x="622"/>
        <item x="260"/>
        <item x="430"/>
        <item x="177"/>
        <item x="548"/>
        <item x="513"/>
        <item x="457"/>
        <item x="570"/>
        <item x="267"/>
        <item x="515"/>
        <item x="486"/>
        <item x="254"/>
        <item x="447"/>
        <item x="280"/>
        <item x="316"/>
        <item x="502"/>
        <item x="387"/>
        <item x="508"/>
        <item x="327"/>
        <item x="467"/>
        <item x="403"/>
        <item x="396"/>
        <item x="356"/>
        <item x="232"/>
        <item x="302"/>
        <item x="281"/>
        <item x="183"/>
        <item x="482"/>
        <item x="411"/>
        <item x="498"/>
        <item x="474"/>
        <item x="709"/>
        <item x="514"/>
        <item x="390"/>
        <item x="270"/>
        <item x="314"/>
        <item x="541"/>
        <item x="137"/>
        <item x="597"/>
        <item x="469"/>
        <item x="99"/>
        <item x="199"/>
        <item x="329"/>
        <item x="269"/>
        <item x="683"/>
        <item x="69"/>
        <item x="720"/>
        <item x="512"/>
        <item x="283"/>
        <item x="350"/>
        <item x="276"/>
        <item x="521"/>
        <item x="420"/>
        <item x="216"/>
        <item x="586"/>
        <item x="450"/>
        <item x="432"/>
        <item x="374"/>
        <item x="298"/>
        <item x="376"/>
        <item x="133"/>
        <item x="442"/>
        <item x="307"/>
        <item x="92"/>
        <item x="172"/>
        <item x="410"/>
        <item x="155"/>
        <item x="195"/>
        <item x="341"/>
        <item x="791"/>
        <item x="173"/>
        <item x="544"/>
        <item x="163"/>
        <item x="488"/>
        <item x="583"/>
        <item x="228"/>
        <item x="630"/>
        <item x="452"/>
        <item x="433"/>
        <item x="415"/>
        <item x="255"/>
        <item x="547"/>
        <item x="241"/>
        <item x="381"/>
        <item x="299"/>
        <item x="89"/>
        <item x="365"/>
        <item x="434"/>
        <item x="114"/>
        <item x="385"/>
        <item x="359"/>
        <item x="364"/>
        <item x="102"/>
        <item x="264"/>
        <item x="576"/>
        <item x="196"/>
        <item x="542"/>
        <item x="441"/>
        <item x="483"/>
        <item x="317"/>
        <item x="340"/>
        <item x="358"/>
        <item x="612"/>
        <item x="338"/>
        <item x="226"/>
        <item x="152"/>
        <item x="755"/>
        <item x="286"/>
        <item x="312"/>
        <item x="243"/>
        <item x="148"/>
        <item x="336"/>
        <item x="404"/>
        <item x="334"/>
        <item x="160"/>
        <item x="353"/>
        <item x="205"/>
        <item x="248"/>
        <item x="252"/>
        <item x="343"/>
        <item x="456"/>
        <item x="503"/>
        <item x="413"/>
        <item x="331"/>
        <item x="191"/>
        <item x="251"/>
        <item x="192"/>
        <item x="321"/>
        <item x="342"/>
        <item x="398"/>
        <item x="278"/>
        <item x="491"/>
        <item x="724"/>
        <item x="220"/>
        <item x="179"/>
        <item x="184"/>
        <item x="165"/>
        <item x="242"/>
        <item x="437"/>
        <item x="123"/>
        <item x="394"/>
        <item x="235"/>
        <item x="197"/>
        <item x="303"/>
        <item x="328"/>
        <item x="222"/>
        <item x="175"/>
        <item x="409"/>
        <item x="187"/>
        <item x="256"/>
        <item x="291"/>
        <item x="127"/>
        <item x="132"/>
        <item x="65"/>
        <item x="231"/>
        <item x="315"/>
        <item x="320"/>
        <item x="253"/>
        <item x="66"/>
        <item x="306"/>
        <item x="198"/>
        <item x="162"/>
        <item x="194"/>
        <item x="186"/>
        <item x="178"/>
        <item x="258"/>
        <item x="188"/>
        <item x="121"/>
        <item x="204"/>
        <item x="440"/>
        <item x="275"/>
        <item x="140"/>
        <item x="150"/>
        <item x="230"/>
        <item x="332"/>
        <item x="119"/>
        <item x="200"/>
        <item x="487"/>
        <item x="125"/>
        <item x="147"/>
        <item x="86"/>
        <item x="249"/>
        <item x="318"/>
        <item x="233"/>
        <item x="209"/>
        <item x="471"/>
        <item x="76"/>
        <item x="304"/>
        <item x="383"/>
        <item x="293"/>
        <item x="265"/>
        <item x="182"/>
        <item x="143"/>
        <item x="107"/>
        <item x="151"/>
        <item x="61"/>
        <item x="225"/>
        <item x="348"/>
        <item x="208"/>
        <item x="101"/>
        <item x="213"/>
        <item x="207"/>
        <item x="176"/>
        <item x="180"/>
        <item x="277"/>
        <item x="262"/>
        <item x="259"/>
        <item x="246"/>
        <item x="91"/>
        <item x="136"/>
        <item x="202"/>
        <item x="268"/>
        <item x="19"/>
        <item x="386"/>
        <item x="153"/>
        <item x="257"/>
        <item x="146"/>
        <item x="292"/>
        <item x="145"/>
        <item x="240"/>
        <item x="135"/>
        <item x="154"/>
        <item x="129"/>
        <item x="261"/>
        <item x="271"/>
        <item x="109"/>
        <item x="84"/>
        <item x="161"/>
        <item x="245"/>
        <item x="215"/>
        <item x="189"/>
        <item x="95"/>
        <item x="106"/>
        <item x="39"/>
        <item x="103"/>
        <item x="344"/>
        <item x="214"/>
        <item x="223"/>
        <item x="472"/>
        <item x="244"/>
        <item x="29"/>
        <item x="212"/>
        <item x="308"/>
        <item x="141"/>
        <item x="88"/>
        <item x="164"/>
        <item x="171"/>
        <item x="287"/>
        <item x="185"/>
        <item x="166"/>
        <item x="53"/>
        <item x="448"/>
        <item x="168"/>
        <item x="313"/>
        <item x="237"/>
        <item x="55"/>
        <item x="116"/>
        <item x="389"/>
        <item x="234"/>
        <item x="144"/>
        <item x="104"/>
        <item x="68"/>
        <item x="40"/>
        <item x="219"/>
        <item x="111"/>
        <item x="142"/>
        <item x="206"/>
        <item x="115"/>
        <item x="236"/>
        <item x="201"/>
        <item x="117"/>
        <item x="112"/>
        <item x="134"/>
        <item x="227"/>
        <item x="63"/>
        <item x="170"/>
        <item x="131"/>
        <item x="110"/>
        <item x="80"/>
        <item x="57"/>
        <item x="78"/>
        <item x="190"/>
        <item x="113"/>
        <item x="130"/>
        <item x="49"/>
        <item x="118"/>
        <item x="124"/>
        <item x="59"/>
        <item x="46"/>
        <item x="28"/>
        <item x="138"/>
        <item x="83"/>
        <item x="229"/>
        <item x="54"/>
        <item x="139"/>
        <item x="149"/>
        <item x="77"/>
        <item x="62"/>
        <item x="93"/>
        <item x="47"/>
        <item x="167"/>
        <item x="120"/>
        <item x="87"/>
        <item x="85"/>
        <item x="96"/>
        <item x="108"/>
        <item x="122"/>
        <item x="71"/>
        <item x="128"/>
        <item x="100"/>
        <item x="44"/>
        <item x="67"/>
        <item x="23"/>
        <item x="31"/>
        <item x="21"/>
        <item x="64"/>
        <item x="105"/>
        <item x="45"/>
        <item x="56"/>
        <item x="181"/>
        <item x="27"/>
        <item x="9"/>
        <item x="38"/>
        <item x="75"/>
        <item x="97"/>
        <item x="51"/>
        <item x="50"/>
        <item x="70"/>
        <item x="156"/>
        <item x="94"/>
        <item x="24"/>
        <item x="72"/>
        <item x="58"/>
        <item x="13"/>
        <item x="74"/>
        <item x="25"/>
        <item x="16"/>
        <item x="79"/>
        <item x="41"/>
        <item x="52"/>
        <item x="81"/>
        <item x="126"/>
        <item x="22"/>
        <item x="20"/>
        <item x="82"/>
        <item x="34"/>
        <item x="15"/>
        <item x="36"/>
        <item x="35"/>
        <item x="73"/>
        <item x="26"/>
        <item x="33"/>
        <item x="90"/>
        <item x="60"/>
        <item x="30"/>
        <item x="11"/>
        <item x="98"/>
        <item x="43"/>
        <item x="10"/>
        <item x="42"/>
        <item x="17"/>
        <item x="32"/>
        <item x="37"/>
        <item x="48"/>
        <item x="6"/>
        <item x="18"/>
        <item x="14"/>
        <item x="8"/>
        <item x="5"/>
        <item x="2"/>
        <item x="7"/>
        <item x="4"/>
        <item x="12"/>
        <item x="0"/>
        <item x="1"/>
        <item x="3"/>
        <item t="default"/>
      </items>
    </pivotField>
    <pivotField compact="0" numFmtId="168" outline="0" showAll="0"/>
    <pivotField compact="0" numFmtId="168" outline="0" showAll="0"/>
    <pivotField compact="0" outline="0" showAll="0">
      <items count="5">
        <item x="1"/>
        <item x="2"/>
        <item x="3"/>
        <item x="0"/>
        <item t="default"/>
      </items>
    </pivotField>
    <pivotField compact="0" outline="0" showAll="0"/>
    <pivotField compact="0" outline="0" showAll="0"/>
    <pivotField axis="axisCol" compact="0" outline="0" showAll="0">
      <items count="4">
        <item x="2"/>
        <item x="0"/>
        <item x="1"/>
        <item t="default"/>
      </items>
    </pivotField>
    <pivotField compact="0" outline="0" showAll="0"/>
    <pivotField compact="0" numFmtId="167" outline="0" showAll="0">
      <items count="102">
        <item x="99"/>
        <item x="100"/>
        <item x="97"/>
        <item x="98"/>
        <item x="88"/>
        <item x="89"/>
        <item x="90"/>
        <item x="85"/>
        <item x="79"/>
        <item x="76"/>
        <item x="49"/>
        <item x="29"/>
        <item x="31"/>
        <item x="67"/>
        <item x="19"/>
        <item x="69"/>
        <item x="44"/>
        <item x="48"/>
        <item x="51"/>
        <item x="62"/>
        <item x="33"/>
        <item x="37"/>
        <item x="93"/>
        <item x="27"/>
        <item x="73"/>
        <item x="16"/>
        <item x="10"/>
        <item x="61"/>
        <item x="57"/>
        <item x="38"/>
        <item x="66"/>
        <item x="34"/>
        <item x="84"/>
        <item x="82"/>
        <item x="70"/>
        <item x="52"/>
        <item x="78"/>
        <item x="80"/>
        <item x="53"/>
        <item x="71"/>
        <item x="63"/>
        <item x="6"/>
        <item x="39"/>
        <item x="68"/>
        <item x="54"/>
        <item x="26"/>
        <item x="22"/>
        <item x="5"/>
        <item x="74"/>
        <item x="72"/>
        <item x="32"/>
        <item x="15"/>
        <item x="17"/>
        <item x="13"/>
        <item x="65"/>
        <item x="56"/>
        <item x="30"/>
        <item x="12"/>
        <item x="64"/>
        <item x="18"/>
        <item x="9"/>
        <item x="3"/>
        <item x="47"/>
        <item x="50"/>
        <item x="11"/>
        <item x="58"/>
        <item x="8"/>
        <item x="40"/>
        <item x="55"/>
        <item x="36"/>
        <item x="20"/>
        <item x="7"/>
        <item x="4"/>
        <item x="86"/>
        <item x="28"/>
        <item x="14"/>
        <item x="43"/>
        <item x="23"/>
        <item x="81"/>
        <item x="77"/>
        <item x="46"/>
        <item x="59"/>
        <item x="41"/>
        <item x="0"/>
        <item x="60"/>
        <item x="25"/>
        <item x="24"/>
        <item x="91"/>
        <item x="35"/>
        <item x="96"/>
        <item x="95"/>
        <item x="45"/>
        <item x="42"/>
        <item x="87"/>
        <item x="1"/>
        <item x="83"/>
        <item x="75"/>
        <item x="94"/>
        <item x="2"/>
        <item x="92"/>
        <item x="21"/>
        <item t="default"/>
      </items>
    </pivotField>
    <pivotField compact="0" outline="0" showAll="0">
      <items count="6">
        <item x="4"/>
        <item x="1"/>
        <item x="2"/>
        <item x="0"/>
        <item x="3"/>
        <item t="default"/>
      </items>
    </pivotField>
  </pivotFields>
  <rowFields count="1">
    <field x="2"/>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10"/>
  </colFields>
  <colItems count="4">
    <i>
      <x/>
    </i>
    <i>
      <x v="1"/>
    </i>
    <i>
      <x v="2"/>
    </i>
    <i t="grand">
      <x/>
    </i>
  </colItems>
  <dataFields count="1">
    <dataField name="Count of Title" fld="0" subtotal="count" baseField="0" baseItem="0" numFmtId="1"/>
  </dataFields>
  <formats count="4">
    <format dxfId="0">
      <pivotArea field="13" type="button" dataOnly="0" labelOnly="1" outline="0"/>
    </format>
    <format dxfId="1">
      <pivotArea type="topRight" dataOnly="0" labelOnly="1" outline="0" fieldPosition="0"/>
    </format>
    <format dxfId="2">
      <pivotArea dataOnly="0" labelOnly="1" grandCol="1" outline="0" fieldPosition="0"/>
    </format>
    <format dxfId="3">
      <pivotArea outline="0" collapsedLevelsAreSubtotals="1" fieldPosition="0"/>
    </format>
  </formats>
  <chartFormats count="1">
    <chartFormat chart="5" format="9" series="1">
      <pivotArea type="data" outline="0" fieldPosition="0"/>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A1:G3" firstHeaderRow="1" firstDataRow="2" firstDataCol="1"/>
  <pivotFields count="14">
    <pivotField compact="0" outline="0" showAll="0"/>
    <pivotField compact="0" outline="0" showAll="0"/>
    <pivotField compact="0" outline="0" showAll="0">
      <items count="35">
        <item x="18"/>
        <item x="23"/>
        <item x="21"/>
        <item x="26"/>
        <item x="7"/>
        <item x="8"/>
        <item x="32"/>
        <item x="24"/>
        <item x="16"/>
        <item x="17"/>
        <item x="9"/>
        <item x="10"/>
        <item x="19"/>
        <item x="6"/>
        <item x="12"/>
        <item x="15"/>
        <item x="2"/>
        <item x="25"/>
        <item x="22"/>
        <item x="33"/>
        <item x="30"/>
        <item x="27"/>
        <item x="4"/>
        <item x="31"/>
        <item x="11"/>
        <item x="14"/>
        <item x="13"/>
        <item x="0"/>
        <item x="20"/>
        <item x="29"/>
        <item x="3"/>
        <item x="28"/>
        <item x="1"/>
        <item x="5"/>
        <item t="default"/>
      </items>
    </pivotField>
    <pivotField compact="0" outline="0" showAll="0"/>
    <pivotField dataField="1" compact="0" numFmtId="168" outline="0" showAll="0">
      <items count="919">
        <item x="785"/>
        <item x="895"/>
        <item x="672"/>
        <item x="900"/>
        <item x="885"/>
        <item x="832"/>
        <item x="730"/>
        <item x="812"/>
        <item x="888"/>
        <item x="867"/>
        <item x="875"/>
        <item x="637"/>
        <item x="808"/>
        <item x="790"/>
        <item x="917"/>
        <item x="881"/>
        <item x="439"/>
        <item x="896"/>
        <item x="737"/>
        <item x="562"/>
        <item x="799"/>
        <item x="856"/>
        <item x="697"/>
        <item x="824"/>
        <item x="855"/>
        <item x="638"/>
        <item x="897"/>
        <item x="870"/>
        <item x="754"/>
        <item x="916"/>
        <item x="887"/>
        <item x="904"/>
        <item x="821"/>
        <item x="837"/>
        <item x="645"/>
        <item x="496"/>
        <item x="745"/>
        <item x="685"/>
        <item x="890"/>
        <item x="643"/>
        <item x="884"/>
        <item x="746"/>
        <item x="908"/>
        <item x="914"/>
        <item x="604"/>
        <item x="655"/>
        <item x="820"/>
        <item x="805"/>
        <item x="458"/>
        <item x="793"/>
        <item x="847"/>
        <item x="333"/>
        <item x="714"/>
        <item x="696"/>
        <item x="543"/>
        <item x="718"/>
        <item x="682"/>
        <item x="732"/>
        <item x="537"/>
        <item x="844"/>
        <item x="475"/>
        <item x="891"/>
        <item x="903"/>
        <item x="749"/>
        <item x="738"/>
        <item x="435"/>
        <item x="424"/>
        <item x="686"/>
        <item x="868"/>
        <item x="909"/>
        <item x="915"/>
        <item x="845"/>
        <item x="848"/>
        <item x="466"/>
        <item x="801"/>
        <item x="654"/>
        <item x="294"/>
        <item x="882"/>
        <item x="587"/>
        <item x="857"/>
        <item x="871"/>
        <item x="627"/>
        <item x="589"/>
        <item x="786"/>
        <item x="823"/>
        <item x="899"/>
        <item x="913"/>
        <item x="841"/>
        <item x="898"/>
        <item x="473"/>
        <item x="902"/>
        <item x="912"/>
        <item x="652"/>
        <item x="911"/>
        <item x="743"/>
        <item x="784"/>
        <item x="525"/>
        <item x="564"/>
        <item x="719"/>
        <item x="796"/>
        <item x="869"/>
        <item x="606"/>
        <item x="426"/>
        <item x="493"/>
        <item x="806"/>
        <item x="815"/>
        <item x="417"/>
        <item x="532"/>
        <item x="787"/>
        <item x="614"/>
        <item x="263"/>
        <item x="819"/>
        <item x="879"/>
        <item x="575"/>
        <item x="690"/>
        <item x="889"/>
        <item x="596"/>
        <item x="874"/>
        <item x="910"/>
        <item x="545"/>
        <item x="836"/>
        <item x="840"/>
        <item x="744"/>
        <item x="776"/>
        <item x="399"/>
        <item x="734"/>
        <item x="865"/>
        <item x="588"/>
        <item x="813"/>
        <item x="880"/>
        <item x="817"/>
        <item x="753"/>
        <item x="901"/>
        <item x="681"/>
        <item x="906"/>
        <item x="866"/>
        <item x="842"/>
        <item x="778"/>
        <item x="534"/>
        <item x="886"/>
        <item x="616"/>
        <item x="828"/>
        <item x="634"/>
        <item x="747"/>
        <item x="494"/>
        <item x="662"/>
        <item x="689"/>
        <item x="687"/>
        <item x="804"/>
        <item x="663"/>
        <item x="760"/>
        <item x="907"/>
        <item x="854"/>
        <item x="873"/>
        <item x="807"/>
        <item x="657"/>
        <item x="741"/>
        <item x="825"/>
        <item x="551"/>
        <item x="872"/>
        <item x="580"/>
        <item x="835"/>
        <item x="517"/>
        <item x="818"/>
        <item x="554"/>
        <item x="905"/>
        <item x="859"/>
        <item x="883"/>
        <item x="484"/>
        <item x="771"/>
        <item x="811"/>
        <item x="862"/>
        <item x="701"/>
        <item x="695"/>
        <item x="846"/>
        <item x="660"/>
        <item x="578"/>
        <item x="421"/>
        <item x="609"/>
        <item x="642"/>
        <item x="860"/>
        <item x="851"/>
        <item x="615"/>
        <item x="788"/>
        <item x="830"/>
        <item x="602"/>
        <item x="783"/>
        <item x="546"/>
        <item x="693"/>
        <item x="345"/>
        <item x="455"/>
        <item x="673"/>
        <item x="414"/>
        <item x="418"/>
        <item x="339"/>
        <item x="290"/>
        <item x="762"/>
        <item x="676"/>
        <item x="635"/>
        <item x="485"/>
        <item x="489"/>
        <item x="335"/>
        <item x="765"/>
        <item x="876"/>
        <item x="863"/>
        <item x="629"/>
        <item x="849"/>
        <item x="528"/>
        <item x="656"/>
        <item x="678"/>
        <item x="239"/>
        <item x="677"/>
        <item x="674"/>
        <item x="702"/>
        <item x="535"/>
        <item x="780"/>
        <item x="621"/>
        <item x="272"/>
        <item x="669"/>
        <item x="611"/>
        <item x="861"/>
        <item x="814"/>
        <item x="357"/>
        <item x="571"/>
        <item x="774"/>
        <item x="626"/>
        <item x="742"/>
        <item x="877"/>
        <item x="706"/>
        <item x="761"/>
        <item x="729"/>
        <item x="579"/>
        <item x="566"/>
        <item x="289"/>
        <item x="833"/>
        <item x="713"/>
        <item x="453"/>
        <item x="756"/>
        <item x="384"/>
        <item x="423"/>
        <item x="295"/>
        <item x="591"/>
        <item x="739"/>
        <item x="585"/>
        <item x="647"/>
        <item x="834"/>
        <item x="370"/>
        <item x="640"/>
        <item x="770"/>
        <item x="505"/>
        <item x="309"/>
        <item x="822"/>
        <item x="451"/>
        <item x="803"/>
        <item x="763"/>
        <item x="401"/>
        <item x="668"/>
        <item x="736"/>
        <item x="798"/>
        <item x="282"/>
        <item x="520"/>
        <item x="733"/>
        <item x="590"/>
        <item x="831"/>
        <item x="721"/>
        <item x="816"/>
        <item x="764"/>
        <item x="613"/>
        <item x="427"/>
        <item x="731"/>
        <item x="707"/>
        <item x="750"/>
        <item x="759"/>
        <item x="373"/>
        <item x="397"/>
        <item x="522"/>
        <item x="651"/>
        <item x="610"/>
        <item x="757"/>
        <item x="412"/>
        <item x="625"/>
        <item x="301"/>
        <item x="577"/>
        <item x="372"/>
        <item x="722"/>
        <item x="519"/>
        <item x="864"/>
        <item x="603"/>
        <item x="704"/>
        <item x="646"/>
        <item x="725"/>
        <item x="632"/>
        <item x="894"/>
        <item x="795"/>
        <item x="878"/>
        <item x="653"/>
        <item x="893"/>
        <item x="772"/>
        <item x="829"/>
        <item x="775"/>
        <item x="751"/>
        <item x="892"/>
        <item x="769"/>
        <item x="620"/>
        <item x="650"/>
        <item x="850"/>
        <item x="810"/>
        <item x="671"/>
        <item x="715"/>
        <item x="633"/>
        <item x="311"/>
        <item x="700"/>
        <item x="705"/>
        <item x="584"/>
        <item x="556"/>
        <item x="250"/>
        <item x="501"/>
        <item x="549"/>
        <item x="694"/>
        <item x="631"/>
        <item x="354"/>
        <item x="561"/>
        <item x="839"/>
        <item x="624"/>
        <item x="758"/>
        <item x="691"/>
        <item x="500"/>
        <item x="726"/>
        <item x="639"/>
        <item x="708"/>
        <item x="792"/>
        <item x="351"/>
        <item x="618"/>
        <item x="217"/>
        <item x="445"/>
        <item x="538"/>
        <item x="789"/>
        <item x="319"/>
        <item x="367"/>
        <item x="852"/>
        <item x="378"/>
        <item x="809"/>
        <item x="659"/>
        <item x="641"/>
        <item x="858"/>
        <item x="599"/>
        <item x="550"/>
        <item x="349"/>
        <item x="623"/>
        <item x="752"/>
        <item x="748"/>
        <item x="569"/>
        <item x="305"/>
        <item x="665"/>
        <item x="619"/>
        <item x="443"/>
        <item x="777"/>
        <item x="347"/>
        <item x="661"/>
        <item x="574"/>
        <item x="767"/>
        <item x="608"/>
        <item x="375"/>
        <item x="369"/>
        <item x="479"/>
        <item x="843"/>
        <item x="658"/>
        <item x="670"/>
        <item x="675"/>
        <item x="703"/>
        <item x="406"/>
        <item x="617"/>
        <item x="782"/>
        <item x="531"/>
        <item x="480"/>
        <item x="717"/>
        <item x="460"/>
        <item x="506"/>
        <item x="377"/>
        <item x="716"/>
        <item x="800"/>
        <item x="463"/>
        <item x="838"/>
        <item x="428"/>
        <item x="297"/>
        <item x="692"/>
        <item x="379"/>
        <item x="781"/>
        <item x="408"/>
        <item x="644"/>
        <item x="728"/>
        <item x="288"/>
        <item x="688"/>
        <item x="636"/>
        <item x="326"/>
        <item x="407"/>
        <item x="794"/>
        <item x="560"/>
        <item x="740"/>
        <item x="723"/>
        <item x="666"/>
        <item x="523"/>
        <item x="416"/>
        <item x="568"/>
        <item x="449"/>
        <item x="158"/>
        <item x="698"/>
        <item x="572"/>
        <item x="826"/>
        <item x="710"/>
        <item x="405"/>
        <item x="527"/>
        <item x="337"/>
        <item x="352"/>
        <item x="539"/>
        <item x="526"/>
        <item x="779"/>
        <item x="664"/>
        <item x="296"/>
        <item x="478"/>
        <item x="362"/>
        <item x="247"/>
        <item x="600"/>
        <item x="355"/>
        <item x="533"/>
        <item x="465"/>
        <item x="582"/>
        <item x="555"/>
        <item x="238"/>
        <item x="735"/>
        <item x="768"/>
        <item x="628"/>
        <item x="400"/>
        <item x="395"/>
        <item x="461"/>
        <item x="649"/>
        <item x="476"/>
        <item x="648"/>
        <item x="530"/>
        <item x="285"/>
        <item x="598"/>
        <item x="529"/>
        <item x="507"/>
        <item x="552"/>
        <item x="363"/>
        <item x="518"/>
        <item x="159"/>
        <item x="558"/>
        <item x="470"/>
        <item x="595"/>
        <item x="495"/>
        <item x="393"/>
        <item x="511"/>
        <item x="504"/>
        <item x="210"/>
        <item x="431"/>
        <item x="459"/>
        <item x="361"/>
        <item x="581"/>
        <item x="563"/>
        <item x="481"/>
        <item x="454"/>
        <item x="284"/>
        <item x="797"/>
        <item x="391"/>
        <item x="221"/>
        <item x="211"/>
        <item x="557"/>
        <item x="300"/>
        <item x="402"/>
        <item x="462"/>
        <item x="766"/>
        <item x="392"/>
        <item x="310"/>
        <item x="524"/>
        <item x="827"/>
        <item x="559"/>
        <item x="679"/>
        <item x="680"/>
        <item x="436"/>
        <item x="699"/>
        <item x="593"/>
        <item x="322"/>
        <item x="446"/>
        <item x="492"/>
        <item x="573"/>
        <item x="429"/>
        <item x="169"/>
        <item x="380"/>
        <item x="419"/>
        <item x="497"/>
        <item x="607"/>
        <item x="684"/>
        <item x="853"/>
        <item x="509"/>
        <item x="712"/>
        <item x="273"/>
        <item x="773"/>
        <item x="274"/>
        <item x="594"/>
        <item x="325"/>
        <item x="464"/>
        <item x="536"/>
        <item x="468"/>
        <item x="346"/>
        <item x="382"/>
        <item x="553"/>
        <item x="565"/>
        <item x="324"/>
        <item x="567"/>
        <item x="388"/>
        <item x="279"/>
        <item x="499"/>
        <item x="330"/>
        <item x="174"/>
        <item x="540"/>
        <item x="592"/>
        <item x="203"/>
        <item x="224"/>
        <item x="266"/>
        <item x="477"/>
        <item x="157"/>
        <item x="667"/>
        <item x="425"/>
        <item x="368"/>
        <item x="366"/>
        <item x="605"/>
        <item x="490"/>
        <item x="193"/>
        <item x="711"/>
        <item x="510"/>
        <item x="323"/>
        <item x="727"/>
        <item x="371"/>
        <item x="218"/>
        <item x="601"/>
        <item x="516"/>
        <item x="802"/>
        <item x="360"/>
        <item x="422"/>
        <item x="444"/>
        <item x="438"/>
        <item x="622"/>
        <item x="260"/>
        <item x="430"/>
        <item x="177"/>
        <item x="548"/>
        <item x="513"/>
        <item x="457"/>
        <item x="570"/>
        <item x="267"/>
        <item x="515"/>
        <item x="486"/>
        <item x="254"/>
        <item x="447"/>
        <item x="280"/>
        <item x="316"/>
        <item x="502"/>
        <item x="387"/>
        <item x="508"/>
        <item x="327"/>
        <item x="467"/>
        <item x="403"/>
        <item x="396"/>
        <item x="356"/>
        <item x="232"/>
        <item x="302"/>
        <item x="281"/>
        <item x="183"/>
        <item x="482"/>
        <item x="411"/>
        <item x="498"/>
        <item x="474"/>
        <item x="709"/>
        <item x="514"/>
        <item x="390"/>
        <item x="270"/>
        <item x="314"/>
        <item x="541"/>
        <item x="137"/>
        <item x="597"/>
        <item x="469"/>
        <item x="99"/>
        <item x="199"/>
        <item x="329"/>
        <item x="269"/>
        <item x="683"/>
        <item x="69"/>
        <item x="720"/>
        <item x="512"/>
        <item x="283"/>
        <item x="350"/>
        <item x="276"/>
        <item x="521"/>
        <item x="420"/>
        <item x="216"/>
        <item x="586"/>
        <item x="450"/>
        <item x="432"/>
        <item x="374"/>
        <item x="298"/>
        <item x="376"/>
        <item x="133"/>
        <item x="442"/>
        <item x="307"/>
        <item x="92"/>
        <item x="172"/>
        <item x="410"/>
        <item x="155"/>
        <item x="195"/>
        <item x="341"/>
        <item x="791"/>
        <item x="173"/>
        <item x="544"/>
        <item x="163"/>
        <item x="488"/>
        <item x="583"/>
        <item x="228"/>
        <item x="630"/>
        <item x="452"/>
        <item x="433"/>
        <item x="415"/>
        <item x="255"/>
        <item x="547"/>
        <item x="241"/>
        <item x="381"/>
        <item x="299"/>
        <item x="89"/>
        <item x="365"/>
        <item x="434"/>
        <item x="114"/>
        <item x="385"/>
        <item x="359"/>
        <item x="364"/>
        <item x="102"/>
        <item x="264"/>
        <item x="576"/>
        <item x="196"/>
        <item x="542"/>
        <item x="441"/>
        <item x="483"/>
        <item x="317"/>
        <item x="340"/>
        <item x="358"/>
        <item x="612"/>
        <item x="338"/>
        <item x="226"/>
        <item x="152"/>
        <item x="755"/>
        <item x="286"/>
        <item x="312"/>
        <item x="243"/>
        <item x="148"/>
        <item x="336"/>
        <item x="404"/>
        <item x="334"/>
        <item x="160"/>
        <item x="353"/>
        <item x="205"/>
        <item x="248"/>
        <item x="252"/>
        <item x="343"/>
        <item x="456"/>
        <item x="503"/>
        <item x="413"/>
        <item x="331"/>
        <item x="191"/>
        <item x="251"/>
        <item x="192"/>
        <item x="321"/>
        <item x="342"/>
        <item x="398"/>
        <item x="278"/>
        <item x="491"/>
        <item x="724"/>
        <item x="220"/>
        <item x="179"/>
        <item x="184"/>
        <item x="165"/>
        <item x="242"/>
        <item x="437"/>
        <item x="123"/>
        <item x="394"/>
        <item x="235"/>
        <item x="197"/>
        <item x="303"/>
        <item x="328"/>
        <item x="222"/>
        <item x="175"/>
        <item x="409"/>
        <item x="187"/>
        <item x="256"/>
        <item x="291"/>
        <item x="127"/>
        <item x="132"/>
        <item x="65"/>
        <item x="231"/>
        <item x="315"/>
        <item x="320"/>
        <item x="253"/>
        <item x="66"/>
        <item x="306"/>
        <item x="198"/>
        <item x="162"/>
        <item x="194"/>
        <item x="186"/>
        <item x="178"/>
        <item x="258"/>
        <item x="188"/>
        <item x="121"/>
        <item x="204"/>
        <item x="440"/>
        <item x="275"/>
        <item x="140"/>
        <item x="150"/>
        <item x="230"/>
        <item x="332"/>
        <item x="119"/>
        <item x="200"/>
        <item x="487"/>
        <item x="125"/>
        <item x="147"/>
        <item x="86"/>
        <item x="249"/>
        <item x="318"/>
        <item x="233"/>
        <item x="209"/>
        <item x="471"/>
        <item x="76"/>
        <item x="304"/>
        <item x="383"/>
        <item x="293"/>
        <item x="265"/>
        <item x="182"/>
        <item x="143"/>
        <item x="107"/>
        <item x="151"/>
        <item x="61"/>
        <item x="225"/>
        <item x="348"/>
        <item x="208"/>
        <item x="101"/>
        <item x="213"/>
        <item x="207"/>
        <item x="176"/>
        <item x="180"/>
        <item x="277"/>
        <item x="262"/>
        <item x="259"/>
        <item x="246"/>
        <item x="91"/>
        <item x="136"/>
        <item x="202"/>
        <item x="268"/>
        <item x="19"/>
        <item x="386"/>
        <item x="153"/>
        <item x="257"/>
        <item x="146"/>
        <item x="292"/>
        <item x="145"/>
        <item x="240"/>
        <item x="135"/>
        <item x="154"/>
        <item x="129"/>
        <item x="261"/>
        <item x="271"/>
        <item x="109"/>
        <item x="84"/>
        <item x="161"/>
        <item x="245"/>
        <item x="215"/>
        <item x="189"/>
        <item x="95"/>
        <item x="106"/>
        <item x="39"/>
        <item x="103"/>
        <item x="344"/>
        <item x="214"/>
        <item x="223"/>
        <item x="472"/>
        <item x="244"/>
        <item x="29"/>
        <item x="212"/>
        <item x="308"/>
        <item x="141"/>
        <item x="88"/>
        <item x="164"/>
        <item x="171"/>
        <item x="287"/>
        <item x="185"/>
        <item x="166"/>
        <item x="53"/>
        <item x="448"/>
        <item x="168"/>
        <item x="313"/>
        <item x="237"/>
        <item x="55"/>
        <item x="116"/>
        <item x="389"/>
        <item x="234"/>
        <item x="144"/>
        <item x="104"/>
        <item x="68"/>
        <item x="40"/>
        <item x="219"/>
        <item x="111"/>
        <item x="142"/>
        <item x="206"/>
        <item x="115"/>
        <item x="236"/>
        <item x="201"/>
        <item x="117"/>
        <item x="112"/>
        <item x="134"/>
        <item x="227"/>
        <item x="63"/>
        <item x="170"/>
        <item x="131"/>
        <item x="110"/>
        <item x="80"/>
        <item x="57"/>
        <item x="78"/>
        <item x="190"/>
        <item x="113"/>
        <item x="130"/>
        <item x="49"/>
        <item x="118"/>
        <item x="124"/>
        <item x="59"/>
        <item x="46"/>
        <item x="28"/>
        <item x="138"/>
        <item x="83"/>
        <item x="229"/>
        <item x="54"/>
        <item x="139"/>
        <item x="149"/>
        <item x="77"/>
        <item x="62"/>
        <item x="93"/>
        <item x="47"/>
        <item x="167"/>
        <item x="120"/>
        <item x="87"/>
        <item x="85"/>
        <item x="96"/>
        <item x="108"/>
        <item x="122"/>
        <item x="71"/>
        <item x="128"/>
        <item x="100"/>
        <item x="44"/>
        <item x="67"/>
        <item x="23"/>
        <item x="31"/>
        <item x="21"/>
        <item x="64"/>
        <item x="105"/>
        <item x="45"/>
        <item x="56"/>
        <item x="181"/>
        <item x="27"/>
        <item x="9"/>
        <item x="38"/>
        <item x="75"/>
        <item x="97"/>
        <item x="51"/>
        <item x="50"/>
        <item x="70"/>
        <item x="156"/>
        <item x="94"/>
        <item x="24"/>
        <item x="72"/>
        <item x="58"/>
        <item x="13"/>
        <item x="74"/>
        <item x="25"/>
        <item x="16"/>
        <item x="79"/>
        <item x="41"/>
        <item x="52"/>
        <item x="81"/>
        <item x="126"/>
        <item x="22"/>
        <item x="20"/>
        <item x="82"/>
        <item x="34"/>
        <item x="15"/>
        <item x="36"/>
        <item x="35"/>
        <item x="73"/>
        <item x="26"/>
        <item x="33"/>
        <item x="90"/>
        <item x="60"/>
        <item x="30"/>
        <item x="11"/>
        <item x="98"/>
        <item x="43"/>
        <item x="10"/>
        <item x="42"/>
        <item x="17"/>
        <item x="32"/>
        <item x="37"/>
        <item x="48"/>
        <item x="6"/>
        <item x="18"/>
        <item x="14"/>
        <item x="8"/>
        <item x="5"/>
        <item x="2"/>
        <item x="7"/>
        <item x="4"/>
        <item x="12"/>
        <item x="0"/>
        <item x="1"/>
        <item x="3"/>
        <item t="default"/>
      </items>
    </pivotField>
    <pivotField compact="0" numFmtId="168" outline="0" showAll="0"/>
    <pivotField compact="0" numFmtId="168" outline="0" showAll="0"/>
    <pivotField compact="0" outline="0" showAll="0">
      <items count="5">
        <item x="1"/>
        <item x="2"/>
        <item x="3"/>
        <item x="0"/>
        <item t="default"/>
      </items>
    </pivotField>
    <pivotField compact="0" outline="0" showAll="0"/>
    <pivotField compact="0" outline="0" showAll="0"/>
    <pivotField compact="0" outline="0" showAll="0"/>
    <pivotField compact="0" outline="0" showAll="0"/>
    <pivotField compact="0" numFmtId="167" outline="0" showAll="0"/>
    <pivotField axis="axisCol" compact="0" outline="0" showAll="0">
      <items count="6">
        <item x="4"/>
        <item x="1"/>
        <item x="2"/>
        <item x="0"/>
        <item x="3"/>
        <item t="default"/>
      </items>
    </pivotField>
  </pivotFields>
  <rowItems count="1">
    <i/>
  </rowItems>
  <colFields count="1">
    <field x="13"/>
  </colFields>
  <colItems count="6">
    <i>
      <x/>
    </i>
    <i>
      <x v="1"/>
    </i>
    <i>
      <x v="2"/>
    </i>
    <i>
      <x v="3"/>
    </i>
    <i>
      <x v="4"/>
    </i>
    <i t="grand">
      <x/>
    </i>
  </colItems>
  <dataFields count="1">
    <dataField name="Average of Domestic Sales (in $)" fld="4" subtotal="average" baseField="7" baseItem="0" numFmtId="168"/>
  </dataFields>
  <formats count="5">
    <format dxfId="4">
      <pivotArea outline="0" collapsedLevelsAreSubtotals="1" fieldPosition="0"/>
    </format>
    <format dxfId="5">
      <pivotArea field="13" type="button" dataOnly="0" labelOnly="1" outline="0" axis="axisCol" fieldPosition="0"/>
    </format>
    <format dxfId="6">
      <pivotArea type="topRight" dataOnly="0" labelOnly="1" outline="0" fieldPosition="0"/>
    </format>
    <format dxfId="7">
      <pivotArea dataOnly="0" labelOnly="1" outline="0" fieldPosition="0">
        <references count="1">
          <reference field="13" count="0"/>
        </references>
      </pivotArea>
    </format>
    <format dxfId="8">
      <pivotArea dataOnly="0" labelOnly="1" grandCol="1" outline="0" fieldPosition="0"/>
    </format>
  </formats>
  <chartFormats count="10">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6" format="3" series="1">
      <pivotArea type="data" outline="0" fieldPosition="0">
        <references count="2">
          <reference field="4294967294" count="1" selected="0">
            <x v="0"/>
          </reference>
          <reference field="13" count="1" selected="0">
            <x v="3"/>
          </reference>
        </references>
      </pivotArea>
    </chartFormat>
    <chartFormat chart="6" format="4" series="1">
      <pivotArea type="data" outline="0" fieldPosition="0">
        <references count="2">
          <reference field="4294967294" count="1" selected="0">
            <x v="0"/>
          </reference>
          <reference field="13" count="1" selected="0">
            <x v="4"/>
          </reference>
        </references>
      </pivotArea>
    </chartFormat>
    <chartFormat chart="8" format="10" series="1">
      <pivotArea type="data" outline="0" fieldPosition="0">
        <references count="2">
          <reference field="4294967294" count="1" selected="0">
            <x v="0"/>
          </reference>
          <reference field="13" count="1" selected="0">
            <x v="0"/>
          </reference>
        </references>
      </pivotArea>
    </chartFormat>
    <chartFormat chart="8" format="11" series="1">
      <pivotArea type="data" outline="0" fieldPosition="0">
        <references count="2">
          <reference field="4294967294" count="1" selected="0">
            <x v="0"/>
          </reference>
          <reference field="13" count="1" selected="0">
            <x v="1"/>
          </reference>
        </references>
      </pivotArea>
    </chartFormat>
    <chartFormat chart="8" format="12" series="1">
      <pivotArea type="data" outline="0" fieldPosition="0">
        <references count="2">
          <reference field="4294967294" count="1" selected="0">
            <x v="0"/>
          </reference>
          <reference field="13" count="1" selected="0">
            <x v="2"/>
          </reference>
        </references>
      </pivotArea>
    </chartFormat>
    <chartFormat chart="8" format="13" series="1">
      <pivotArea type="data" outline="0" fieldPosition="0">
        <references count="2">
          <reference field="4294967294" count="1" selected="0">
            <x v="0"/>
          </reference>
          <reference field="13" count="1" selected="0">
            <x v="3"/>
          </reference>
        </references>
      </pivotArea>
    </chartFormat>
    <chartFormat chart="8" format="14"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0" firstHeaderRow="1" firstDataRow="2" firstDataCol="1"/>
  <pivotFields count="23">
    <pivotField showAll="0"/>
    <pivotField showAll="0"/>
    <pivotField showAll="0"/>
    <pivotField showAll="0"/>
    <pivotField showAll="0"/>
    <pivotField showAll="0"/>
    <pivotField showAll="0"/>
    <pivotField dataField="1" showAll="0">
      <items count="920">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918"/>
        <item t="default"/>
      </items>
    </pivotField>
    <pivotField showAll="0"/>
    <pivotField axis="axisCol" showAll="0">
      <items count="6">
        <item x="1"/>
        <item x="2"/>
        <item x="3"/>
        <item x="0"/>
        <item h="1" x="4"/>
        <item t="default"/>
      </items>
    </pivotField>
    <pivotField showAll="0">
      <items count="311">
        <item x="167"/>
        <item x="87"/>
        <item x="50"/>
        <item x="9"/>
        <item x="203"/>
        <item x="138"/>
        <item x="80"/>
        <item x="191"/>
        <item x="254"/>
        <item x="52"/>
        <item x="247"/>
        <item x="290"/>
        <item x="113"/>
        <item x="163"/>
        <item x="149"/>
        <item x="103"/>
        <item x="267"/>
        <item x="242"/>
        <item x="34"/>
        <item x="27"/>
        <item x="96"/>
        <item x="200"/>
        <item x="32"/>
        <item x="259"/>
        <item x="111"/>
        <item x="197"/>
        <item x="235"/>
        <item x="190"/>
        <item x="48"/>
        <item x="134"/>
        <item x="12"/>
        <item x="68"/>
        <item x="159"/>
        <item x="62"/>
        <item x="31"/>
        <item x="1"/>
        <item x="153"/>
        <item x="233"/>
        <item x="89"/>
        <item x="234"/>
        <item x="28"/>
        <item x="206"/>
        <item x="109"/>
        <item x="36"/>
        <item x="0"/>
        <item x="97"/>
        <item x="17"/>
        <item x="66"/>
        <item x="179"/>
        <item x="90"/>
        <item x="64"/>
        <item x="19"/>
        <item x="3"/>
        <item x="13"/>
        <item x="194"/>
        <item x="39"/>
        <item x="157"/>
        <item x="227"/>
        <item x="222"/>
        <item x="277"/>
        <item x="218"/>
        <item x="63"/>
        <item x="258"/>
        <item x="141"/>
        <item x="276"/>
        <item x="230"/>
        <item x="78"/>
        <item x="150"/>
        <item x="271"/>
        <item x="246"/>
        <item x="245"/>
        <item x="175"/>
        <item x="221"/>
        <item x="122"/>
        <item x="248"/>
        <item x="209"/>
        <item x="216"/>
        <item x="127"/>
        <item x="25"/>
        <item x="14"/>
        <item x="192"/>
        <item x="133"/>
        <item x="231"/>
        <item x="204"/>
        <item x="10"/>
        <item x="261"/>
        <item x="130"/>
        <item x="217"/>
        <item x="53"/>
        <item x="93"/>
        <item x="72"/>
        <item x="226"/>
        <item x="112"/>
        <item x="195"/>
        <item x="256"/>
        <item x="172"/>
        <item x="44"/>
        <item x="182"/>
        <item x="269"/>
        <item x="249"/>
        <item x="162"/>
        <item x="119"/>
        <item x="91"/>
        <item x="116"/>
        <item x="215"/>
        <item x="69"/>
        <item x="297"/>
        <item x="136"/>
        <item x="79"/>
        <item x="266"/>
        <item x="88"/>
        <item x="42"/>
        <item x="5"/>
        <item x="142"/>
        <item x="165"/>
        <item x="151"/>
        <item x="22"/>
        <item x="11"/>
        <item x="98"/>
        <item x="173"/>
        <item x="144"/>
        <item x="33"/>
        <item x="156"/>
        <item x="95"/>
        <item x="286"/>
        <item x="43"/>
        <item x="184"/>
        <item x="71"/>
        <item x="147"/>
        <item x="37"/>
        <item x="57"/>
        <item x="6"/>
        <item x="29"/>
        <item x="214"/>
        <item x="70"/>
        <item x="16"/>
        <item x="120"/>
        <item x="76"/>
        <item x="303"/>
        <item x="193"/>
        <item x="126"/>
        <item x="61"/>
        <item x="123"/>
        <item x="20"/>
        <item x="287"/>
        <item x="67"/>
        <item x="223"/>
        <item x="143"/>
        <item x="145"/>
        <item x="4"/>
        <item x="257"/>
        <item x="305"/>
        <item x="74"/>
        <item x="211"/>
        <item x="131"/>
        <item x="275"/>
        <item x="232"/>
        <item x="283"/>
        <item x="228"/>
        <item x="265"/>
        <item x="260"/>
        <item x="18"/>
        <item x="84"/>
        <item x="185"/>
        <item x="229"/>
        <item x="219"/>
        <item x="59"/>
        <item x="274"/>
        <item x="298"/>
        <item x="293"/>
        <item x="251"/>
        <item x="205"/>
        <item x="121"/>
        <item x="299"/>
        <item x="65"/>
        <item x="176"/>
        <item x="26"/>
        <item x="294"/>
        <item x="45"/>
        <item x="35"/>
        <item x="56"/>
        <item x="270"/>
        <item x="135"/>
        <item x="104"/>
        <item x="47"/>
        <item x="160"/>
        <item x="108"/>
        <item x="8"/>
        <item x="21"/>
        <item x="41"/>
        <item x="291"/>
        <item x="24"/>
        <item x="38"/>
        <item x="7"/>
        <item x="23"/>
        <item x="117"/>
        <item x="86"/>
        <item x="224"/>
        <item x="132"/>
        <item x="51"/>
        <item x="155"/>
        <item x="107"/>
        <item x="118"/>
        <item x="158"/>
        <item x="241"/>
        <item x="296"/>
        <item x="139"/>
        <item x="306"/>
        <item x="302"/>
        <item x="243"/>
        <item x="186"/>
        <item x="105"/>
        <item x="253"/>
        <item x="30"/>
        <item x="101"/>
        <item x="237"/>
        <item x="166"/>
        <item x="210"/>
        <item x="212"/>
        <item x="161"/>
        <item x="164"/>
        <item x="268"/>
        <item x="168"/>
        <item x="281"/>
        <item x="250"/>
        <item x="129"/>
        <item x="252"/>
        <item x="198"/>
        <item x="289"/>
        <item x="100"/>
        <item x="208"/>
        <item x="295"/>
        <item x="178"/>
        <item x="94"/>
        <item x="238"/>
        <item x="188"/>
        <item x="110"/>
        <item x="292"/>
        <item x="308"/>
        <item x="124"/>
        <item x="278"/>
        <item x="272"/>
        <item x="146"/>
        <item x="213"/>
        <item x="273"/>
        <item x="263"/>
        <item x="285"/>
        <item x="83"/>
        <item x="125"/>
        <item x="81"/>
        <item x="180"/>
        <item x="55"/>
        <item x="187"/>
        <item x="73"/>
        <item x="255"/>
        <item x="307"/>
        <item x="262"/>
        <item x="58"/>
        <item x="181"/>
        <item x="279"/>
        <item x="189"/>
        <item x="154"/>
        <item x="137"/>
        <item x="15"/>
        <item x="199"/>
        <item x="196"/>
        <item x="300"/>
        <item x="140"/>
        <item x="92"/>
        <item x="220"/>
        <item x="288"/>
        <item x="169"/>
        <item x="225"/>
        <item x="85"/>
        <item x="282"/>
        <item x="75"/>
        <item x="114"/>
        <item x="284"/>
        <item x="244"/>
        <item x="77"/>
        <item x="177"/>
        <item x="174"/>
        <item x="148"/>
        <item x="280"/>
        <item x="102"/>
        <item x="207"/>
        <item x="99"/>
        <item x="115"/>
        <item x="49"/>
        <item x="304"/>
        <item x="170"/>
        <item x="60"/>
        <item x="2"/>
        <item x="202"/>
        <item x="240"/>
        <item x="171"/>
        <item x="152"/>
        <item x="82"/>
        <item x="106"/>
        <item x="54"/>
        <item x="264"/>
        <item x="236"/>
        <item x="239"/>
        <item x="128"/>
        <item x="201"/>
        <item x="301"/>
        <item x="183"/>
        <item x="46"/>
        <item x="40"/>
        <item x="309"/>
        <item t="default"/>
      </items>
    </pivotField>
    <pivotField showAll="0"/>
    <pivotField showAll="0"/>
    <pivotField showAll="0"/>
    <pivotField showAll="0"/>
    <pivotField axis="axisRow" showAll="0">
      <items count="7">
        <item x="4"/>
        <item x="1"/>
        <item x="2"/>
        <item x="0"/>
        <item x="3"/>
        <item x="5"/>
        <item t="default"/>
      </items>
    </pivotField>
    <pivotField showAll="0"/>
    <pivotField showAll="0"/>
    <pivotField showAll="0"/>
    <pivotField showAll="0"/>
    <pivotField showAll="0"/>
    <pivotField showAll="0"/>
    <pivotField showAll="0"/>
  </pivotFields>
  <rowFields count="1">
    <field x="15"/>
  </rowFields>
  <rowItems count="6">
    <i>
      <x/>
    </i>
    <i>
      <x v="1"/>
    </i>
    <i>
      <x v="2"/>
    </i>
    <i>
      <x v="3"/>
    </i>
    <i>
      <x v="4"/>
    </i>
    <i t="grand">
      <x/>
    </i>
  </rowItems>
  <colFields count="1">
    <field x="9"/>
  </colFields>
  <colItems count="5">
    <i>
      <x/>
    </i>
    <i>
      <x v="1"/>
    </i>
    <i>
      <x v="2"/>
    </i>
    <i>
      <x v="3"/>
    </i>
    <i t="grand">
      <x/>
    </i>
  </colItems>
  <dataFields count="1">
    <dataField name="Sum of World Sales (in $)" fld="7" baseField="0" baseItem="0" numFmtId="174"/>
  </dataFields>
  <formats count="5">
    <format dxfId="43">
      <pivotArea outline="0" collapsedLevelsAreSubtotals="1" fieldPosition="0"/>
    </format>
    <format dxfId="44">
      <pivotArea field="9" type="button" dataOnly="0" labelOnly="1" outline="0" axis="axisCol" fieldPosition="0"/>
    </format>
    <format dxfId="45">
      <pivotArea type="topRight" dataOnly="0" labelOnly="1" outline="0" fieldPosition="0"/>
    </format>
    <format dxfId="46">
      <pivotArea dataOnly="0" labelOnly="1" fieldPosition="0">
        <references count="1">
          <reference field="9" count="0"/>
        </references>
      </pivotArea>
    </format>
    <format dxfId="47">
      <pivotArea dataOnly="0" labelOnly="1" grandCol="1" outline="0" fieldPosition="0"/>
    </format>
  </formats>
  <chartFormats count="15">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2"/>
          </reference>
        </references>
      </pivotArea>
    </chartFormat>
    <chartFormat chart="1"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 chart="2" format="6" series="1">
      <pivotArea type="data" outline="0" fieldPosition="0">
        <references count="2">
          <reference field="4294967294" count="1" selected="0">
            <x v="0"/>
          </reference>
          <reference field="9" count="1" selected="0">
            <x v="2"/>
          </reference>
        </references>
      </pivotArea>
    </chartFormat>
    <chartFormat chart="2" format="7" series="1">
      <pivotArea type="data" outline="0" fieldPosition="0">
        <references count="2">
          <reference field="4294967294" count="1" selected="0">
            <x v="0"/>
          </reference>
          <reference field="9" count="1" selected="0">
            <x v="3"/>
          </reference>
        </references>
      </pivotArea>
    </chartFormat>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 chart="3" format="12" series="1">
      <pivotArea type="data" outline="0" fieldPosition="0">
        <references count="2">
          <reference field="4294967294" count="1" selected="0">
            <x v="0"/>
          </reference>
          <reference field="9" count="1" selected="0">
            <x v="4"/>
          </reference>
        </references>
      </pivotArea>
    </chartFormat>
    <chartFormat chart="2" format="8"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stributor" sourceName="Distributor">
  <pivotTables>
    <pivotTable tabId="7" name="PivotTable2"/>
  </pivotTables>
  <data>
    <tabular pivotCacheId="2073607425">
      <items count="34">
        <i x="18" s="1"/>
        <i x="23" s="1"/>
        <i x="21" s="1"/>
        <i x="26" s="1"/>
        <i x="7" s="1"/>
        <i x="8" s="1"/>
        <i x="32" s="1"/>
        <i x="24" s="1"/>
        <i x="16" s="1"/>
        <i x="17" s="1"/>
        <i x="9" s="1"/>
        <i x="10" s="1"/>
        <i x="19" s="1"/>
        <i x="6" s="1"/>
        <i x="12" s="1"/>
        <i x="15" s="1"/>
        <i x="2" s="1"/>
        <i x="25" s="1"/>
        <i x="22" s="1"/>
        <i x="33" s="1"/>
        <i x="30" s="1"/>
        <i x="27" s="1"/>
        <i x="4" s="1"/>
        <i x="31" s="1"/>
        <i x="11" s="1"/>
        <i x="14" s="1"/>
        <i x="13" s="1"/>
        <i x="0" s="1"/>
        <i x="20" s="1"/>
        <i x="29" s="1"/>
        <i x="3" s="1"/>
        <i x="28"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ating" sourceName="Rating">
  <pivotTables>
    <pivotTable tabId="7" name="PivotTable2"/>
    <pivotTable tabId="8" name="PivotTable2"/>
    <pivotTable tabId="8" name="PivotTable3"/>
  </pivotTables>
  <data>
    <tabular pivotCacheId="2073607425">
      <items count="5">
        <i x="4" s="1"/>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World_Sales_Brackets" sourceName="World Sales Brackets">
  <pivotTables>
    <pivotTable tabId="12" name="PivotTable4"/>
  </pivotTables>
  <data>
    <tabular pivotCacheId="978802220">
      <items count="5">
        <i x="1" s="1"/>
        <i x="2" s="1"/>
        <i x="3" s="1"/>
        <i x="0"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stributor" cache="Slicer_Distributor" caption="Distributor" rowHeight="234950"/>
  <slicer name="Rating" cache="Slicer_Rating" caption="Rating" rowHeight="234950"/>
  <slicer name="World Sales Brackets" cache="Slicer_World_Sales_Brackets" caption="World Sales Brackets" rowHeight="234950"/>
</slicers>
</file>

<file path=xl/tables/table1.xml><?xml version="1.0" encoding="utf-8"?>
<table xmlns="http://schemas.openxmlformats.org/spreadsheetml/2006/main" id="2" name="Table2" displayName="Table2" ref="A1:W919" totalsRowShown="0">
  <autoFilter ref="A1:W919"/>
  <sortState xmlns:xlrd2="http://schemas.microsoft.com/office/spreadsheetml/2017/richdata2" ref="A2:P919">
    <sortCondition descending="1" ref="H2:H919"/>
  </sortState>
  <tableColumns count="23">
    <tableColumn id="2" name="Title"/>
    <tableColumn id="3" name="Movie Info"/>
    <tableColumn id="43" name="Brief Description" dataDxfId="63">
      <calculatedColumnFormula>LEFT(B:B,50)</calculatedColumnFormula>
    </tableColumn>
    <tableColumn id="4" name="Distributor"/>
    <tableColumn id="5" name="Release Date" dataDxfId="82"/>
    <tableColumn id="6" name="Domestic Sales (in $)" dataDxfId="78"/>
    <tableColumn id="7" name="International Sales (in $)" dataDxfId="77"/>
    <tableColumn id="8" name="World Sales (in $)" dataDxfId="76"/>
    <tableColumn id="42" name="Domestic Sales Dominance" dataDxfId="64">
      <calculatedColumnFormula>IF($F2&gt;='Notes&amp;Formulas'!$I$3,"Top", "Bottom")</calculatedColumnFormula>
    </tableColumn>
    <tableColumn id="15" name="World Sales Brackets" dataDxfId="75">
      <calculatedColumnFormula array="1">_xlfn.IFS(Table2[[#This Row],[World Sales (in $)]]&lt;500000000,"Small", Table2[[#This Row],[World Sales (in $)]]&lt;1000000000, "Medium", Table2[[#This Row],[World Sales (in $)]]&lt;2000000000, "Large", Table2[[#This Row],[World Sales (in $)]]&gt;2000000000, "Top")</calculatedColumnFormula>
    </tableColumn>
    <tableColumn id="9" name="Genre"/>
    <tableColumn id="10" name="Movie Runtime"/>
    <tableColumn id="12" name="hr" dataDxfId="81">
      <calculatedColumnFormula>IFERROR(MID($L2,1,SEARCH(M$1, $L2)-2),0)</calculatedColumnFormula>
    </tableColumn>
    <tableColumn id="13" name="min" dataDxfId="80">
      <calculatedColumnFormula>IFERROR(MID($L2,SEARCH(N$1, $L2)-3,2),0)</calculatedColumnFormula>
    </tableColumn>
    <tableColumn id="14" name="Adj Movie Runtime" dataDxfId="79">
      <calculatedColumnFormula>TIME(M2, N2, 0)</calculatedColumnFormula>
    </tableColumn>
    <tableColumn id="11" name="Rating"/>
    <tableColumn id="41" name="Full Rating" dataDxfId="65">
      <calculatedColumnFormula array="1">INDEX('Notes&amp;Formulas'!F:F,MATCH($P2,'Notes&amp;Formulas'!E:E),0)</calculatedColumnFormula>
    </tableColumn>
    <tableColumn id="18" name="GenreA"/>
    <tableColumn id="21" name="GenreB"/>
    <tableColumn id="24" name="GenreC"/>
    <tableColumn id="27" name="GenreD"/>
    <tableColumn id="30" name="GenreE"/>
    <tableColumn id="33" name="GenreF"/>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T29" sqref="T2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9"/>
  <sheetViews>
    <sheetView topLeftCell="J1" workbookViewId="0">
      <selection activeCell="C1" sqref="C1"/>
    </sheetView>
  </sheetViews>
  <sheetFormatPr defaultRowHeight="14.4" x14ac:dyDescent="0.3"/>
  <cols>
    <col min="1" max="1" width="48.33203125" customWidth="1"/>
    <col min="2" max="2" width="42.44140625" customWidth="1"/>
    <col min="3" max="3" width="59" customWidth="1"/>
    <col min="4" max="4" width="30.88671875" bestFit="1" customWidth="1"/>
    <col min="5" max="5" width="13.5546875" customWidth="1"/>
    <col min="6" max="6" width="19.5546875" style="4" customWidth="1"/>
    <col min="7" max="7" width="22.44140625" style="4" customWidth="1"/>
    <col min="8" max="8" width="16.88671875" style="4" customWidth="1"/>
    <col min="9" max="9" width="20.5546875" style="4" customWidth="1"/>
    <col min="10" max="10" width="16.88671875" style="4" customWidth="1"/>
    <col min="11" max="11" width="68.44140625" bestFit="1" customWidth="1"/>
    <col min="12" max="14" width="15.21875" hidden="1" customWidth="1"/>
    <col min="15" max="15" width="15.21875" style="2" customWidth="1"/>
    <col min="16" max="16" width="8.88671875" customWidth="1"/>
    <col min="17" max="17" width="19.33203125" customWidth="1"/>
  </cols>
  <sheetData>
    <row r="1" spans="1:23" ht="28.8" x14ac:dyDescent="0.3">
      <c r="A1" t="s">
        <v>0</v>
      </c>
      <c r="B1" t="s">
        <v>1</v>
      </c>
      <c r="C1" s="19" t="s">
        <v>2366</v>
      </c>
      <c r="D1" t="s">
        <v>2</v>
      </c>
      <c r="E1" t="s">
        <v>3</v>
      </c>
      <c r="F1" s="4" t="s">
        <v>4</v>
      </c>
      <c r="G1" s="4" t="s">
        <v>5</v>
      </c>
      <c r="H1" s="4" t="s">
        <v>6</v>
      </c>
      <c r="I1" s="10" t="s">
        <v>2362</v>
      </c>
      <c r="J1" s="4" t="s">
        <v>2300</v>
      </c>
      <c r="K1" t="s">
        <v>7</v>
      </c>
      <c r="L1" t="s">
        <v>8</v>
      </c>
      <c r="M1" t="s">
        <v>2295</v>
      </c>
      <c r="N1" t="s">
        <v>2297</v>
      </c>
      <c r="O1" s="3" t="s">
        <v>2296</v>
      </c>
      <c r="P1" t="s">
        <v>2309</v>
      </c>
      <c r="Q1" t="s">
        <v>2344</v>
      </c>
      <c r="R1" t="s">
        <v>2338</v>
      </c>
      <c r="S1" t="s">
        <v>2339</v>
      </c>
      <c r="T1" t="s">
        <v>2340</v>
      </c>
      <c r="U1" t="s">
        <v>2341</v>
      </c>
      <c r="V1" t="s">
        <v>2342</v>
      </c>
      <c r="W1" t="s">
        <v>2343</v>
      </c>
    </row>
    <row r="2" spans="1:23" x14ac:dyDescent="0.3">
      <c r="A2" t="s">
        <v>20</v>
      </c>
      <c r="B2" t="s">
        <v>21</v>
      </c>
      <c r="C2" t="str">
        <f t="shared" ref="C2:C65" si="0">LEFT(B:B,50)</f>
        <v>A paraplegic Marine dispatched to the moon Pandora</v>
      </c>
      <c r="D2" t="s">
        <v>22</v>
      </c>
      <c r="E2" s="1">
        <v>40163</v>
      </c>
      <c r="F2" s="4">
        <v>760507625</v>
      </c>
      <c r="G2" s="4">
        <v>2086738578</v>
      </c>
      <c r="H2" s="4">
        <v>2847246203</v>
      </c>
      <c r="I2" s="4" t="str">
        <f>IF($F2&gt;='Notes&amp;Formulas'!$I$3,"Top", "Bottom")</f>
        <v>Top</v>
      </c>
      <c r="J2" s="4" t="str" cm="1">
        <f t="array" ref="J2">_xlfn.IFS(Table2[[#This Row],[World Sales (in $)]]&lt;500000000,"Small", Table2[[#This Row],[World Sales (in $)]]&lt;1000000000, "Medium", Table2[[#This Row],[World Sales (in $)]]&lt;2000000000, "Large", Table2[[#This Row],[World Sales (in $)]]&gt;2000000000, "Top")</f>
        <v>Top</v>
      </c>
      <c r="K2" t="s">
        <v>23</v>
      </c>
      <c r="L2" t="s">
        <v>24</v>
      </c>
      <c r="M2" t="str">
        <f>IFERROR(MID($L2,1,SEARCH(M$1, $L2)-2),0)</f>
        <v>2</v>
      </c>
      <c r="N2" t="str">
        <f>IFERROR(MID($L2,SEARCH(N$1, $L2)-3,2),0)</f>
        <v>42</v>
      </c>
      <c r="O2" s="2">
        <f>TIME(M2, N2, 0)</f>
        <v>0.1125</v>
      </c>
      <c r="P2" t="s">
        <v>15</v>
      </c>
      <c r="Q2" t="str" cm="1">
        <f t="array" ref="Q2">INDEX('Notes&amp;Formulas'!F:F,MATCH($P2,'Notes&amp;Formulas'!E:E),0)</f>
        <v>Parental Guidance Under 13</v>
      </c>
      <c r="R2" t="s">
        <v>2316</v>
      </c>
      <c r="S2" t="s">
        <v>2317</v>
      </c>
      <c r="T2" t="s">
        <v>2320</v>
      </c>
      <c r="U2" t="s">
        <v>2319</v>
      </c>
    </row>
    <row r="3" spans="1:23" x14ac:dyDescent="0.3">
      <c r="A3" t="s">
        <v>16</v>
      </c>
      <c r="B3" t="s">
        <v>17</v>
      </c>
      <c r="C3" t="str">
        <f t="shared" si="0"/>
        <v>After the devastating events of Avengers: Infinity</v>
      </c>
      <c r="D3" t="s">
        <v>12</v>
      </c>
      <c r="E3" s="1">
        <v>43579</v>
      </c>
      <c r="F3" s="4">
        <v>858373000</v>
      </c>
      <c r="G3" s="4">
        <v>1939128328</v>
      </c>
      <c r="H3" s="4">
        <v>2797501328</v>
      </c>
      <c r="I3" s="4" t="str">
        <f>IF($F3&gt;='Notes&amp;Formulas'!$I$3,"Top", "Bottom")</f>
        <v>Top</v>
      </c>
      <c r="J3" s="4" t="str" cm="1">
        <f t="array" ref="J3">_xlfn.IFS(Table2[[#This Row],[World Sales (in $)]]&lt;500000000,"Small", Table2[[#This Row],[World Sales (in $)]]&lt;1000000000, "Medium", Table2[[#This Row],[World Sales (in $)]]&lt;2000000000, "Large", Table2[[#This Row],[World Sales (in $)]]&gt;2000000000, "Top")</f>
        <v>Top</v>
      </c>
      <c r="K3" t="s">
        <v>18</v>
      </c>
      <c r="L3" t="s">
        <v>19</v>
      </c>
      <c r="M3" t="str">
        <f>IFERROR(MID($L3,1,SEARCH(M$1, $L3)-2),0)</f>
        <v>3</v>
      </c>
      <c r="N3" t="str">
        <f>IFERROR(MID($L3,SEARCH(N$1, $L3)-3,2),0)</f>
        <v xml:space="preserve"> 1</v>
      </c>
      <c r="O3" s="2">
        <f>TIME(M3, N3, 0)</f>
        <v>0.12569444444444444</v>
      </c>
      <c r="P3" t="s">
        <v>15</v>
      </c>
      <c r="Q3" t="str" cm="1">
        <f t="array" ref="Q3">INDEX('Notes&amp;Formulas'!F:F,MATCH($P3,'Notes&amp;Formulas'!E:E),0)</f>
        <v>Parental Guidance Under 13</v>
      </c>
      <c r="R3" t="s">
        <v>2316</v>
      </c>
      <c r="S3" t="s">
        <v>2317</v>
      </c>
      <c r="T3" t="s">
        <v>2318</v>
      </c>
      <c r="U3" t="s">
        <v>2319</v>
      </c>
    </row>
    <row r="4" spans="1:23" x14ac:dyDescent="0.3">
      <c r="A4" t="s">
        <v>36</v>
      </c>
      <c r="B4" t="s">
        <v>37</v>
      </c>
      <c r="C4" t="str">
        <f t="shared" si="0"/>
        <v>A seventeen-year-old aristocrat falls in love with</v>
      </c>
      <c r="D4" t="s">
        <v>38</v>
      </c>
      <c r="E4" s="1">
        <v>35783</v>
      </c>
      <c r="F4" s="4">
        <v>659363944</v>
      </c>
      <c r="G4" s="4">
        <v>1542283320</v>
      </c>
      <c r="H4" s="4">
        <v>2201647264</v>
      </c>
      <c r="I4" s="4" t="str">
        <f>IF($F4&gt;='Notes&amp;Formulas'!$I$3,"Top", "Bottom")</f>
        <v>Top</v>
      </c>
      <c r="J4" s="4" t="str" cm="1">
        <f t="array" ref="J4">_xlfn.IFS(Table2[[#This Row],[World Sales (in $)]]&lt;500000000,"Small", Table2[[#This Row],[World Sales (in $)]]&lt;1000000000, "Medium", Table2[[#This Row],[World Sales (in $)]]&lt;2000000000, "Large", Table2[[#This Row],[World Sales (in $)]]&gt;2000000000, "Top")</f>
        <v>Top</v>
      </c>
      <c r="K4" t="s">
        <v>39</v>
      </c>
      <c r="L4" t="s">
        <v>40</v>
      </c>
      <c r="M4" t="str">
        <f>IFERROR(MID($L4,1,SEARCH(M$1, $L4)-2),0)</f>
        <v>3</v>
      </c>
      <c r="N4" t="str">
        <f>IFERROR(MID($L4,SEARCH(N$1, $L4)-3,2),0)</f>
        <v>14</v>
      </c>
      <c r="O4" s="2">
        <f>TIME(M4, N4, 0)</f>
        <v>0.13472222222222222</v>
      </c>
      <c r="P4" t="s">
        <v>15</v>
      </c>
      <c r="Q4" t="str" cm="1">
        <f t="array" ref="Q4">INDEX('Notes&amp;Formulas'!F:F,MATCH($P4,'Notes&amp;Formulas'!E:E),0)</f>
        <v>Parental Guidance Under 13</v>
      </c>
      <c r="R4" t="s">
        <v>2316</v>
      </c>
      <c r="S4" t="s">
        <v>2317</v>
      </c>
      <c r="T4" t="s">
        <v>2320</v>
      </c>
      <c r="U4" t="s">
        <v>2319</v>
      </c>
    </row>
    <row r="5" spans="1:23" x14ac:dyDescent="0.3">
      <c r="A5" t="s">
        <v>10</v>
      </c>
      <c r="B5" t="s">
        <v>11</v>
      </c>
      <c r="C5" t="str">
        <f t="shared" si="0"/>
        <v>As a new threat to the galaxy rises, Rey, a desert</v>
      </c>
      <c r="D5" t="s">
        <v>12</v>
      </c>
      <c r="E5" s="1">
        <v>42354</v>
      </c>
      <c r="F5" s="4">
        <v>936662225</v>
      </c>
      <c r="G5" s="4">
        <v>1132859475</v>
      </c>
      <c r="H5" s="4">
        <v>2069521700</v>
      </c>
      <c r="I5" s="4" t="str">
        <f>IF($F5&gt;='Notes&amp;Formulas'!$I$3,"Top", "Bottom")</f>
        <v>Top</v>
      </c>
      <c r="J5" s="4" t="str" cm="1">
        <f t="array" ref="J5">_xlfn.IFS(Table2[[#This Row],[World Sales (in $)]]&lt;500000000,"Small", Table2[[#This Row],[World Sales (in $)]]&lt;1000000000, "Medium", Table2[[#This Row],[World Sales (in $)]]&lt;2000000000, "Large", Table2[[#This Row],[World Sales (in $)]]&gt;2000000000, "Top")</f>
        <v>Top</v>
      </c>
      <c r="K5" t="s">
        <v>13</v>
      </c>
      <c r="L5" t="s">
        <v>14</v>
      </c>
      <c r="M5" t="str">
        <f>IFERROR(MID($L5,1,SEARCH(M$1, $L5)-2),0)</f>
        <v>2</v>
      </c>
      <c r="N5" t="str">
        <f>IFERROR(MID($L5,SEARCH(N$1, $L5)-3,2),0)</f>
        <v>18</v>
      </c>
      <c r="O5" s="2">
        <f>TIME(M5, N5, 0)</f>
        <v>9.5833333333333326E-2</v>
      </c>
      <c r="P5" t="s">
        <v>15</v>
      </c>
      <c r="Q5" t="str" cm="1">
        <f t="array" ref="Q5">INDEX('Notes&amp;Formulas'!F:F,MATCH($P5,'Notes&amp;Formulas'!E:E),0)</f>
        <v>Parental Guidance Under 13</v>
      </c>
      <c r="R5" t="s">
        <v>2320</v>
      </c>
      <c r="S5" t="s">
        <v>2321</v>
      </c>
    </row>
    <row r="6" spans="1:23" x14ac:dyDescent="0.3">
      <c r="A6" t="s">
        <v>29</v>
      </c>
      <c r="B6" t="s">
        <v>30</v>
      </c>
      <c r="C6" t="str">
        <f t="shared" si="0"/>
        <v>The Avengers and their allies must be willing to s</v>
      </c>
      <c r="D6" t="s">
        <v>12</v>
      </c>
      <c r="E6" t="s">
        <v>27</v>
      </c>
      <c r="F6" s="4">
        <v>678815482</v>
      </c>
      <c r="G6" s="4">
        <v>1369544272</v>
      </c>
      <c r="H6" s="4">
        <v>2048359754</v>
      </c>
      <c r="I6" s="4" t="str">
        <f>IF($F6&gt;='Notes&amp;Formulas'!$I$3,"Top", "Bottom")</f>
        <v>Top</v>
      </c>
      <c r="J6" s="4" t="str" cm="1">
        <f t="array" ref="J6">_xlfn.IFS(Table2[[#This Row],[World Sales (in $)]]&lt;500000000,"Small", Table2[[#This Row],[World Sales (in $)]]&lt;1000000000, "Medium", Table2[[#This Row],[World Sales (in $)]]&lt;2000000000, "Large", Table2[[#This Row],[World Sales (in $)]]&gt;2000000000, "Top")</f>
        <v>Top</v>
      </c>
      <c r="K6" t="s">
        <v>13</v>
      </c>
      <c r="L6" t="s">
        <v>31</v>
      </c>
      <c r="M6" t="str">
        <f>IFERROR(MID($L6,1,SEARCH(M$1, $L6)-2),0)</f>
        <v>2</v>
      </c>
      <c r="N6" t="str">
        <f>IFERROR(MID($L6,SEARCH(N$1, $L6)-3,2),0)</f>
        <v>29</v>
      </c>
      <c r="O6" s="2">
        <f>TIME(M6, N6, 0)</f>
        <v>0.10347222222222223</v>
      </c>
      <c r="P6" t="s">
        <v>27</v>
      </c>
      <c r="Q6" t="str">
        <f>INDEX('Notes&amp;Formulas'!$F$6,MATCH(Table!P6, 'Notes&amp;Formulas'!$E$6),0)</f>
        <v>Unknown</v>
      </c>
      <c r="R6" t="s">
        <v>2316</v>
      </c>
      <c r="S6" t="s">
        <v>2317</v>
      </c>
      <c r="T6" t="s">
        <v>2319</v>
      </c>
    </row>
    <row r="7" spans="1:23" x14ac:dyDescent="0.3">
      <c r="A7" t="s">
        <v>41</v>
      </c>
      <c r="B7" t="s">
        <v>42</v>
      </c>
      <c r="C7" t="str">
        <f t="shared" si="0"/>
        <v>A new theme park, built on the original site of Ju</v>
      </c>
      <c r="D7" t="s">
        <v>43</v>
      </c>
      <c r="E7" s="1">
        <v>42165</v>
      </c>
      <c r="F7" s="4">
        <v>652385625</v>
      </c>
      <c r="G7" s="4">
        <v>1018130819</v>
      </c>
      <c r="H7" s="4">
        <v>1670516444</v>
      </c>
      <c r="I7" s="4" t="str">
        <f>IF($F7&gt;='Notes&amp;Formulas'!$I$3,"Top", "Bottom")</f>
        <v>Top</v>
      </c>
      <c r="J7" s="4" t="str" cm="1">
        <f t="array" ref="J7">_xlfn.IFS(Table2[[#This Row],[World Sales (in $)]]&lt;500000000,"Small", Table2[[#This Row],[World Sales (in $)]]&lt;1000000000, "Medium", Table2[[#This Row],[World Sales (in $)]]&lt;2000000000, "Large", Table2[[#This Row],[World Sales (in $)]]&gt;2000000000, "Top")</f>
        <v>Large</v>
      </c>
      <c r="K7" t="s">
        <v>13</v>
      </c>
      <c r="L7" t="s">
        <v>44</v>
      </c>
      <c r="M7" t="str">
        <f>IFERROR(MID($L7,1,SEARCH(M$1, $L7)-2),0)</f>
        <v>2</v>
      </c>
      <c r="N7" t="str">
        <f>IFERROR(MID($L7,SEARCH(N$1, $L7)-3,2),0)</f>
        <v xml:space="preserve"> 4</v>
      </c>
      <c r="O7" s="2">
        <f>TIME(M7, N7, 0)</f>
        <v>8.6111111111111124E-2</v>
      </c>
      <c r="P7" t="s">
        <v>15</v>
      </c>
      <c r="Q7" t="str" cm="1">
        <f t="array" ref="Q7">INDEX('Notes&amp;Formulas'!F:F,MATCH($P7,'Notes&amp;Formulas'!E:E),0)</f>
        <v>Parental Guidance Under 13</v>
      </c>
      <c r="R7" t="s">
        <v>2316</v>
      </c>
      <c r="S7" t="s">
        <v>2317</v>
      </c>
      <c r="T7" t="s">
        <v>2319</v>
      </c>
    </row>
    <row r="8" spans="1:23" x14ac:dyDescent="0.3">
      <c r="A8" t="s">
        <v>55</v>
      </c>
      <c r="B8" t="s">
        <v>56</v>
      </c>
      <c r="C8" t="str">
        <f t="shared" si="0"/>
        <v>After the murder of his father, a young lion princ</v>
      </c>
      <c r="D8" t="s">
        <v>12</v>
      </c>
      <c r="E8" s="1">
        <v>43657</v>
      </c>
      <c r="F8" s="4">
        <v>543638043</v>
      </c>
      <c r="G8" s="4">
        <v>1119261396</v>
      </c>
      <c r="H8" s="4">
        <v>1662899439</v>
      </c>
      <c r="I8" s="4" t="str">
        <f>IF($F8&gt;='Notes&amp;Formulas'!$I$3,"Top", "Bottom")</f>
        <v>Top</v>
      </c>
      <c r="J8" s="4" t="str" cm="1">
        <f t="array" ref="J8">_xlfn.IFS(Table2[[#This Row],[World Sales (in $)]]&lt;500000000,"Small", Table2[[#This Row],[World Sales (in $)]]&lt;1000000000, "Medium", Table2[[#This Row],[World Sales (in $)]]&lt;2000000000, "Large", Table2[[#This Row],[World Sales (in $)]]&gt;2000000000, "Top")</f>
        <v>Large</v>
      </c>
      <c r="K8" t="s">
        <v>57</v>
      </c>
      <c r="L8" t="s">
        <v>54</v>
      </c>
      <c r="M8" t="str">
        <f>IFERROR(MID($L8,1,SEARCH(M$1, $L8)-2),0)</f>
        <v>1</v>
      </c>
      <c r="N8" t="str">
        <f>IFERROR(MID($L8,SEARCH(N$1, $L8)-3,2),0)</f>
        <v>58</v>
      </c>
      <c r="O8" s="2">
        <f>TIME(M8, N8, 0)</f>
        <v>8.1944444444444445E-2</v>
      </c>
      <c r="P8" t="s">
        <v>58</v>
      </c>
      <c r="Q8" t="str" cm="1">
        <f t="array" ref="Q8">INDEX('Notes&amp;Formulas'!F:F,MATCH($P8,'Notes&amp;Formulas'!E:E),0)</f>
        <v>Parental Guidance</v>
      </c>
      <c r="R8" t="s">
        <v>2316</v>
      </c>
      <c r="S8" t="s">
        <v>2317</v>
      </c>
      <c r="T8" t="s">
        <v>2319</v>
      </c>
    </row>
    <row r="9" spans="1:23" x14ac:dyDescent="0.3">
      <c r="A9" t="s">
        <v>32</v>
      </c>
      <c r="B9" t="s">
        <v>33</v>
      </c>
      <c r="C9" t="str">
        <f t="shared" si="0"/>
        <v>With Spider-Man's identity now revealed, Peter ask</v>
      </c>
      <c r="D9" t="s">
        <v>34</v>
      </c>
      <c r="E9" t="s">
        <v>27</v>
      </c>
      <c r="F9" s="4">
        <v>675813257</v>
      </c>
      <c r="G9" s="4">
        <v>868642706</v>
      </c>
      <c r="H9" s="4">
        <v>1544455963</v>
      </c>
      <c r="I9" s="4" t="str">
        <f>IF($F9&gt;='Notes&amp;Formulas'!$I$3,"Top", "Bottom")</f>
        <v>Top</v>
      </c>
      <c r="J9" s="4" t="str" cm="1">
        <f t="array" ref="J9">_xlfn.IFS(Table2[[#This Row],[World Sales (in $)]]&lt;500000000,"Small", Table2[[#This Row],[World Sales (in $)]]&lt;1000000000, "Medium", Table2[[#This Row],[World Sales (in $)]]&lt;2000000000, "Large", Table2[[#This Row],[World Sales (in $)]]&gt;2000000000, "Top")</f>
        <v>Large</v>
      </c>
      <c r="K9" t="s">
        <v>23</v>
      </c>
      <c r="L9" t="s">
        <v>35</v>
      </c>
      <c r="M9" t="str">
        <f>IFERROR(MID($L9,1,SEARCH(M$1, $L9)-2),0)</f>
        <v>2</v>
      </c>
      <c r="N9" t="str">
        <f>IFERROR(MID($L9,SEARCH(N$1, $L9)-3,2),0)</f>
        <v>28</v>
      </c>
      <c r="O9" s="2">
        <f>TIME(M9, N9, 0)</f>
        <v>0.10277777777777779</v>
      </c>
      <c r="P9" t="s">
        <v>27</v>
      </c>
      <c r="Q9" t="str">
        <f>INDEX('Notes&amp;Formulas'!$F$6,MATCH(Table!P9, 'Notes&amp;Formulas'!$E$6),0)</f>
        <v>Unknown</v>
      </c>
      <c r="R9" t="s">
        <v>2317</v>
      </c>
      <c r="S9" t="s">
        <v>2322</v>
      </c>
      <c r="T9" t="s">
        <v>2320</v>
      </c>
      <c r="U9" t="s">
        <v>2323</v>
      </c>
      <c r="V9" t="s">
        <v>2324</v>
      </c>
    </row>
    <row r="10" spans="1:23" x14ac:dyDescent="0.3">
      <c r="A10" t="s">
        <v>45</v>
      </c>
      <c r="B10" t="s">
        <v>46</v>
      </c>
      <c r="C10" t="str">
        <f t="shared" si="0"/>
        <v>Earth's mightiest heroes must come together and le</v>
      </c>
      <c r="D10" t="s">
        <v>12</v>
      </c>
      <c r="E10" s="1">
        <v>41024</v>
      </c>
      <c r="F10" s="4">
        <v>623357910</v>
      </c>
      <c r="G10" s="4">
        <v>895457605</v>
      </c>
      <c r="H10" s="4">
        <v>1518815515</v>
      </c>
      <c r="I10" s="4" t="str">
        <f>IF($F10&gt;='Notes&amp;Formulas'!$I$3,"Top", "Bottom")</f>
        <v>Top</v>
      </c>
      <c r="J10" s="4" t="str" cm="1">
        <f t="array" ref="J10">_xlfn.IFS(Table2[[#This Row],[World Sales (in $)]]&lt;500000000,"Small", Table2[[#This Row],[World Sales (in $)]]&lt;1000000000, "Medium", Table2[[#This Row],[World Sales (in $)]]&lt;2000000000, "Large", Table2[[#This Row],[World Sales (in $)]]&gt;2000000000, "Top")</f>
        <v>Large</v>
      </c>
      <c r="K10" t="s">
        <v>13</v>
      </c>
      <c r="L10" t="s">
        <v>47</v>
      </c>
      <c r="M10" t="str">
        <f>IFERROR(MID($L10,1,SEARCH(M$1, $L10)-2),0)</f>
        <v>2</v>
      </c>
      <c r="N10" t="str">
        <f>IFERROR(MID($L10,SEARCH(N$1, $L10)-3,2),0)</f>
        <v>23</v>
      </c>
      <c r="O10" s="2">
        <f>TIME(M10, N10, 0)</f>
        <v>9.930555555555555E-2</v>
      </c>
      <c r="P10" t="s">
        <v>15</v>
      </c>
      <c r="Q10" t="str" cm="1">
        <f t="array" ref="Q10">INDEX('Notes&amp;Formulas'!F:F,MATCH($P10,'Notes&amp;Formulas'!E:E),0)</f>
        <v>Parental Guidance Under 13</v>
      </c>
      <c r="R10" t="s">
        <v>2316</v>
      </c>
      <c r="S10" t="s">
        <v>2317</v>
      </c>
      <c r="T10" t="s">
        <v>2318</v>
      </c>
      <c r="U10" t="s">
        <v>2319</v>
      </c>
    </row>
    <row r="11" spans="1:23" x14ac:dyDescent="0.3">
      <c r="A11" t="s">
        <v>201</v>
      </c>
      <c r="B11" t="s">
        <v>202</v>
      </c>
      <c r="C11" t="str">
        <f t="shared" si="0"/>
        <v>Deckard Shaw seeks revenge against Dominic Toretto</v>
      </c>
      <c r="D11" t="s">
        <v>43</v>
      </c>
      <c r="E11" s="1">
        <v>42095</v>
      </c>
      <c r="F11" s="4">
        <v>353007020</v>
      </c>
      <c r="G11" s="4">
        <v>1162334379</v>
      </c>
      <c r="H11" s="4">
        <v>1515341399</v>
      </c>
      <c r="I11" s="4" t="str">
        <f>IF($F11&gt;='Notes&amp;Formulas'!$I$3,"Top", "Bottom")</f>
        <v>Top</v>
      </c>
      <c r="J11" s="4" t="str" cm="1">
        <f t="array" ref="J11">_xlfn.IFS(Table2[[#This Row],[World Sales (in $)]]&lt;500000000,"Small", Table2[[#This Row],[World Sales (in $)]]&lt;1000000000, "Medium", Table2[[#This Row],[World Sales (in $)]]&lt;2000000000, "Large", Table2[[#This Row],[World Sales (in $)]]&gt;2000000000, "Top")</f>
        <v>Large</v>
      </c>
      <c r="K11" t="s">
        <v>203</v>
      </c>
      <c r="L11" t="s">
        <v>204</v>
      </c>
      <c r="M11" t="str">
        <f>IFERROR(MID($L11,1,SEARCH(M$1, $L11)-2),0)</f>
        <v>2</v>
      </c>
      <c r="N11" t="str">
        <f>IFERROR(MID($L11,SEARCH(N$1, $L11)-3,2),0)</f>
        <v>17</v>
      </c>
      <c r="O11" s="2">
        <f>TIME(M11, N11, 0)</f>
        <v>9.5138888888888884E-2</v>
      </c>
      <c r="P11" t="s">
        <v>15</v>
      </c>
      <c r="Q11" t="str" cm="1">
        <f t="array" ref="Q11">INDEX('Notes&amp;Formulas'!F:F,MATCH($P11,'Notes&amp;Formulas'!E:E),0)</f>
        <v>Parental Guidance Under 13</v>
      </c>
      <c r="R11" t="s">
        <v>2316</v>
      </c>
      <c r="S11" t="s">
        <v>2317</v>
      </c>
      <c r="T11" t="s">
        <v>2319</v>
      </c>
    </row>
    <row r="12" spans="1:23" x14ac:dyDescent="0.3">
      <c r="A12" t="s">
        <v>77</v>
      </c>
      <c r="B12" t="s">
        <v>78</v>
      </c>
      <c r="C12" t="str">
        <f t="shared" si="0"/>
        <v>Anna, Elsa, Kristoff, Olaf and Sven leave Arendell</v>
      </c>
      <c r="D12" t="s">
        <v>12</v>
      </c>
      <c r="E12" s="1">
        <v>43789</v>
      </c>
      <c r="F12" s="4">
        <v>477373578</v>
      </c>
      <c r="G12" s="4">
        <v>972653355</v>
      </c>
      <c r="H12" s="4">
        <v>1450026933</v>
      </c>
      <c r="I12" s="4" t="str">
        <f>IF($F12&gt;='Notes&amp;Formulas'!$I$3,"Top", "Bottom")</f>
        <v>Top</v>
      </c>
      <c r="J12" s="4" t="str" cm="1">
        <f t="array" ref="J12">_xlfn.IFS(Table2[[#This Row],[World Sales (in $)]]&lt;500000000,"Small", Table2[[#This Row],[World Sales (in $)]]&lt;1000000000, "Medium", Table2[[#This Row],[World Sales (in $)]]&lt;2000000000, "Large", Table2[[#This Row],[World Sales (in $)]]&gt;2000000000, "Top")</f>
        <v>Large</v>
      </c>
      <c r="K12" t="s">
        <v>79</v>
      </c>
      <c r="L12" t="s">
        <v>80</v>
      </c>
      <c r="M12" t="str">
        <f>IFERROR(MID($L12,1,SEARCH(M$1, $L12)-2),0)</f>
        <v>1</v>
      </c>
      <c r="N12" t="str">
        <f>IFERROR(MID($L12,SEARCH(N$1, $L12)-3,2),0)</f>
        <v>43</v>
      </c>
      <c r="O12" s="2">
        <f>TIME(M12, N12, 0)</f>
        <v>7.1527777777777787E-2</v>
      </c>
      <c r="P12" t="s">
        <v>58</v>
      </c>
      <c r="Q12" t="str" cm="1">
        <f t="array" ref="Q12">INDEX('Notes&amp;Formulas'!F:F,MATCH($P12,'Notes&amp;Formulas'!E:E),0)</f>
        <v>Parental Guidance</v>
      </c>
      <c r="R12" t="s">
        <v>2316</v>
      </c>
      <c r="S12" t="s">
        <v>2325</v>
      </c>
    </row>
    <row r="13" spans="1:23" x14ac:dyDescent="0.3">
      <c r="A13" t="s">
        <v>87</v>
      </c>
      <c r="B13" t="s">
        <v>88</v>
      </c>
      <c r="C13" t="str">
        <f t="shared" si="0"/>
        <v>When Tony Stark and Bruce Banner try to jump-start</v>
      </c>
      <c r="D13" t="s">
        <v>12</v>
      </c>
      <c r="E13" s="1">
        <v>42116</v>
      </c>
      <c r="F13" s="4">
        <v>459005868</v>
      </c>
      <c r="G13" s="4">
        <v>943803672</v>
      </c>
      <c r="H13" s="4">
        <v>1402809540</v>
      </c>
      <c r="I13" s="4" t="str">
        <f>IF($F13&gt;='Notes&amp;Formulas'!$I$3,"Top", "Bottom")</f>
        <v>Top</v>
      </c>
      <c r="J13" s="4" t="str" cm="1">
        <f t="array" ref="J13">_xlfn.IFS(Table2[[#This Row],[World Sales (in $)]]&lt;500000000,"Small", Table2[[#This Row],[World Sales (in $)]]&lt;1000000000, "Medium", Table2[[#This Row],[World Sales (in $)]]&lt;2000000000, "Large", Table2[[#This Row],[World Sales (in $)]]&gt;2000000000, "Top")</f>
        <v>Large</v>
      </c>
      <c r="K13" t="s">
        <v>13</v>
      </c>
      <c r="L13" t="s">
        <v>68</v>
      </c>
      <c r="M13" t="str">
        <f>IFERROR(MID($L13,1,SEARCH(M$1, $L13)-2),0)</f>
        <v>2</v>
      </c>
      <c r="N13" t="str">
        <f>IFERROR(MID($L13,SEARCH(N$1, $L13)-3,2),0)</f>
        <v>21</v>
      </c>
      <c r="O13" s="2">
        <f>TIME(M13, N13, 0)</f>
        <v>9.7916666666666666E-2</v>
      </c>
      <c r="P13" t="s">
        <v>15</v>
      </c>
      <c r="Q13" t="str" cm="1">
        <f t="array" ref="Q13">INDEX('Notes&amp;Formulas'!F:F,MATCH($P13,'Notes&amp;Formulas'!E:E),0)</f>
        <v>Parental Guidance Under 13</v>
      </c>
      <c r="R13" t="s">
        <v>2317</v>
      </c>
      <c r="S13" t="s">
        <v>2322</v>
      </c>
      <c r="T13" t="s">
        <v>2326</v>
      </c>
      <c r="U13" t="s">
        <v>2323</v>
      </c>
      <c r="V13" t="s">
        <v>2318</v>
      </c>
      <c r="W13" t="s">
        <v>2324</v>
      </c>
    </row>
    <row r="14" spans="1:23" x14ac:dyDescent="0.3">
      <c r="A14" t="s">
        <v>25</v>
      </c>
      <c r="B14" t="s">
        <v>26</v>
      </c>
      <c r="C14" t="str">
        <f t="shared" si="0"/>
        <v xml:space="preserve">T'Challa, heir to the hidden but advanced kingdom </v>
      </c>
      <c r="D14" t="s">
        <v>12</v>
      </c>
      <c r="E14" t="s">
        <v>27</v>
      </c>
      <c r="F14" s="4">
        <v>700426566</v>
      </c>
      <c r="G14" s="4">
        <v>647171407</v>
      </c>
      <c r="H14" s="4">
        <v>1347597973</v>
      </c>
      <c r="I14" s="4" t="str">
        <f>IF($F14&gt;='Notes&amp;Formulas'!$I$3,"Top", "Bottom")</f>
        <v>Top</v>
      </c>
      <c r="J14" s="4" t="str" cm="1">
        <f t="array" ref="J14">_xlfn.IFS(Table2[[#This Row],[World Sales (in $)]]&lt;500000000,"Small", Table2[[#This Row],[World Sales (in $)]]&lt;1000000000, "Medium", Table2[[#This Row],[World Sales (in $)]]&lt;2000000000, "Large", Table2[[#This Row],[World Sales (in $)]]&gt;2000000000, "Top")</f>
        <v>Large</v>
      </c>
      <c r="K14" t="s">
        <v>13</v>
      </c>
      <c r="L14" t="s">
        <v>28</v>
      </c>
      <c r="M14" t="str">
        <f>IFERROR(MID($L14,1,SEARCH(M$1, $L14)-2),0)</f>
        <v>2</v>
      </c>
      <c r="N14" t="str">
        <f>IFERROR(MID($L14,SEARCH(N$1, $L14)-3,2),0)</f>
        <v>14</v>
      </c>
      <c r="O14" s="2">
        <f>TIME(M14, N14, 0)</f>
        <v>9.3055555555555558E-2</v>
      </c>
      <c r="P14" t="s">
        <v>27</v>
      </c>
      <c r="Q14" t="str">
        <f>INDEX('Notes&amp;Formulas'!$F$6,MATCH(Table!P14, 'Notes&amp;Formulas'!$E$6),0)</f>
        <v>Unknown</v>
      </c>
      <c r="R14" t="s">
        <v>2316</v>
      </c>
      <c r="S14" t="s">
        <v>2317</v>
      </c>
      <c r="T14" t="s">
        <v>2319</v>
      </c>
    </row>
    <row r="15" spans="1:23" x14ac:dyDescent="0.3">
      <c r="A15" t="s">
        <v>160</v>
      </c>
      <c r="B15" t="s">
        <v>161</v>
      </c>
      <c r="C15" t="str">
        <f t="shared" si="0"/>
        <v>Harry, Ron, and Hermione search for Voldemort's re</v>
      </c>
      <c r="D15" t="s">
        <v>61</v>
      </c>
      <c r="E15" t="s">
        <v>27</v>
      </c>
      <c r="F15" s="4">
        <v>381409310</v>
      </c>
      <c r="G15" s="4">
        <v>960912354</v>
      </c>
      <c r="H15" s="4">
        <v>1342321665</v>
      </c>
      <c r="I15" s="4" t="str">
        <f>IF($F15&gt;='Notes&amp;Formulas'!$I$3,"Top", "Bottom")</f>
        <v>Top</v>
      </c>
      <c r="J15" s="4" t="str" cm="1">
        <f t="array" ref="J15">_xlfn.IFS(Table2[[#This Row],[World Sales (in $)]]&lt;500000000,"Small", Table2[[#This Row],[World Sales (in $)]]&lt;1000000000, "Medium", Table2[[#This Row],[World Sales (in $)]]&lt;2000000000, "Large", Table2[[#This Row],[World Sales (in $)]]&gt;2000000000, "Top")</f>
        <v>Large</v>
      </c>
      <c r="K15" t="s">
        <v>162</v>
      </c>
      <c r="L15" t="s">
        <v>132</v>
      </c>
      <c r="M15" t="str">
        <f>IFERROR(MID($L15,1,SEARCH(M$1, $L15)-2),0)</f>
        <v>2</v>
      </c>
      <c r="N15" t="str">
        <f>IFERROR(MID($L15,SEARCH(N$1, $L15)-3,2),0)</f>
        <v>10</v>
      </c>
      <c r="O15" s="2">
        <f>TIME(M15, N15, 0)</f>
        <v>9.0277777777777776E-2</v>
      </c>
      <c r="P15" t="s">
        <v>27</v>
      </c>
      <c r="Q15" t="str">
        <f>INDEX('Notes&amp;Formulas'!$F$6,MATCH(Table!P15, 'Notes&amp;Formulas'!$E$6),0)</f>
        <v>Unknown</v>
      </c>
      <c r="R15" t="s">
        <v>2316</v>
      </c>
      <c r="S15" t="s">
        <v>2317</v>
      </c>
      <c r="T15" t="s">
        <v>2319</v>
      </c>
    </row>
    <row r="16" spans="1:23" x14ac:dyDescent="0.3">
      <c r="A16" t="s">
        <v>48</v>
      </c>
      <c r="B16" t="s">
        <v>49</v>
      </c>
      <c r="C16" t="str">
        <f t="shared" si="0"/>
        <v>The Star Wars saga continues as new heroes and gal</v>
      </c>
      <c r="D16" t="s">
        <v>12</v>
      </c>
      <c r="E16" s="1">
        <v>43082</v>
      </c>
      <c r="F16" s="4">
        <v>620181382</v>
      </c>
      <c r="G16" s="4">
        <v>712517448</v>
      </c>
      <c r="H16" s="4">
        <v>1332698830</v>
      </c>
      <c r="I16" s="4" t="str">
        <f>IF($F16&gt;='Notes&amp;Formulas'!$I$3,"Top", "Bottom")</f>
        <v>Top</v>
      </c>
      <c r="J16" s="4" t="str" cm="1">
        <f t="array" ref="J16">_xlfn.IFS(Table2[[#This Row],[World Sales (in $)]]&lt;500000000,"Small", Table2[[#This Row],[World Sales (in $)]]&lt;1000000000, "Medium", Table2[[#This Row],[World Sales (in $)]]&lt;2000000000, "Large", Table2[[#This Row],[World Sales (in $)]]&gt;2000000000, "Top")</f>
        <v>Large</v>
      </c>
      <c r="K16" t="s">
        <v>23</v>
      </c>
      <c r="L16" t="s">
        <v>50</v>
      </c>
      <c r="M16" t="str">
        <f>IFERROR(MID($L16,1,SEARCH(M$1, $L16)-2),0)</f>
        <v>2</v>
      </c>
      <c r="N16" t="str">
        <f>IFERROR(MID($L16,SEARCH(N$1, $L16)-3,2),0)</f>
        <v>32</v>
      </c>
      <c r="O16" s="2">
        <f>TIME(M16, N16, 0)</f>
        <v>0.10555555555555556</v>
      </c>
      <c r="P16" t="s">
        <v>15</v>
      </c>
      <c r="Q16" t="str" cm="1">
        <f t="array" ref="Q16">INDEX('Notes&amp;Formulas'!F:F,MATCH($P16,'Notes&amp;Formulas'!E:E),0)</f>
        <v>Parental Guidance Under 13</v>
      </c>
      <c r="R16" t="s">
        <v>2317</v>
      </c>
      <c r="S16" t="s">
        <v>2318</v>
      </c>
      <c r="T16" t="s">
        <v>2327</v>
      </c>
    </row>
    <row r="17" spans="1:23" x14ac:dyDescent="0.3">
      <c r="A17" t="s">
        <v>122</v>
      </c>
      <c r="B17" t="s">
        <v>123</v>
      </c>
      <c r="C17" t="str">
        <f t="shared" si="0"/>
        <v>When the island's dormant volcano begins roaring t</v>
      </c>
      <c r="D17" t="s">
        <v>43</v>
      </c>
      <c r="E17" s="1">
        <v>43257</v>
      </c>
      <c r="F17" s="4">
        <v>417719760</v>
      </c>
      <c r="G17" s="4">
        <v>892746536</v>
      </c>
      <c r="H17" s="4">
        <v>1310466296</v>
      </c>
      <c r="I17" s="4" t="str">
        <f>IF($F17&gt;='Notes&amp;Formulas'!$I$3,"Top", "Bottom")</f>
        <v>Top</v>
      </c>
      <c r="J17" s="4" t="str" cm="1">
        <f t="array" ref="J17">_xlfn.IFS(Table2[[#This Row],[World Sales (in $)]]&lt;500000000,"Small", Table2[[#This Row],[World Sales (in $)]]&lt;1000000000, "Medium", Table2[[#This Row],[World Sales (in $)]]&lt;2000000000, "Large", Table2[[#This Row],[World Sales (in $)]]&gt;2000000000, "Top")</f>
        <v>Large</v>
      </c>
      <c r="K17" t="s">
        <v>13</v>
      </c>
      <c r="L17" t="s">
        <v>124</v>
      </c>
      <c r="M17" t="str">
        <f>IFERROR(MID($L17,1,SEARCH(M$1, $L17)-2),0)</f>
        <v>2</v>
      </c>
      <c r="N17" t="str">
        <f>IFERROR(MID($L17,SEARCH(N$1, $L17)-3,2),0)</f>
        <v xml:space="preserve"> 8</v>
      </c>
      <c r="O17" s="2">
        <f>TIME(M17, N17, 0)</f>
        <v>8.8888888888888892E-2</v>
      </c>
      <c r="P17" t="s">
        <v>15</v>
      </c>
      <c r="Q17" t="str" cm="1">
        <f t="array" ref="Q17">INDEX('Notes&amp;Formulas'!F:F,MATCH($P17,'Notes&amp;Formulas'!E:E),0)</f>
        <v>Parental Guidance Under 13</v>
      </c>
      <c r="R17" t="s">
        <v>2316</v>
      </c>
      <c r="S17" t="s">
        <v>2317</v>
      </c>
      <c r="T17" t="s">
        <v>2318</v>
      </c>
      <c r="U17" t="s">
        <v>2319</v>
      </c>
    </row>
    <row r="18" spans="1:23" x14ac:dyDescent="0.3">
      <c r="A18" t="s">
        <v>152</v>
      </c>
      <c r="B18" t="s">
        <v>153</v>
      </c>
      <c r="C18" t="str">
        <f t="shared" si="0"/>
        <v>When the newly crowned Queen Elsa accidentally use</v>
      </c>
      <c r="D18" t="s">
        <v>12</v>
      </c>
      <c r="E18" s="1">
        <v>41600</v>
      </c>
      <c r="F18" s="4">
        <v>400953009</v>
      </c>
      <c r="G18" s="4">
        <v>880555091</v>
      </c>
      <c r="H18" s="4">
        <v>1281508100</v>
      </c>
      <c r="I18" s="4" t="str">
        <f>IF($F18&gt;='Notes&amp;Formulas'!$I$3,"Top", "Bottom")</f>
        <v>Top</v>
      </c>
      <c r="J18" s="4" t="str" cm="1">
        <f t="array" ref="J18">_xlfn.IFS(Table2[[#This Row],[World Sales (in $)]]&lt;500000000,"Small", Table2[[#This Row],[World Sales (in $)]]&lt;1000000000, "Medium", Table2[[#This Row],[World Sales (in $)]]&lt;2000000000, "Large", Table2[[#This Row],[World Sales (in $)]]&gt;2000000000, "Top")</f>
        <v>Large</v>
      </c>
      <c r="K18" t="s">
        <v>79</v>
      </c>
      <c r="L18" t="s">
        <v>154</v>
      </c>
      <c r="M18" t="str">
        <f>IFERROR(MID($L18,1,SEARCH(M$1, $L18)-2),0)</f>
        <v>1</v>
      </c>
      <c r="N18" t="str">
        <f>IFERROR(MID($L18,SEARCH(N$1, $L18)-3,2),0)</f>
        <v>42</v>
      </c>
      <c r="O18" s="2">
        <f>TIME(M18, N18, 0)</f>
        <v>7.0833333333333331E-2</v>
      </c>
      <c r="P18" t="s">
        <v>58</v>
      </c>
      <c r="Q18" t="str" cm="1">
        <f t="array" ref="Q18">INDEX('Notes&amp;Formulas'!F:F,MATCH($P18,'Notes&amp;Formulas'!E:E),0)</f>
        <v>Parental Guidance</v>
      </c>
      <c r="R18" t="s">
        <v>2316</v>
      </c>
      <c r="S18" t="s">
        <v>2317</v>
      </c>
      <c r="T18" t="s">
        <v>2319</v>
      </c>
    </row>
    <row r="19" spans="1:23" x14ac:dyDescent="0.3">
      <c r="A19" t="s">
        <v>69</v>
      </c>
      <c r="B19" t="s">
        <v>70</v>
      </c>
      <c r="C19" t="str">
        <f t="shared" si="0"/>
        <v>A selfish Prince is cursed to become a monster for</v>
      </c>
      <c r="D19" t="s">
        <v>12</v>
      </c>
      <c r="E19" s="1">
        <v>42810</v>
      </c>
      <c r="F19" s="4">
        <v>504481165</v>
      </c>
      <c r="G19" s="4">
        <v>769095055</v>
      </c>
      <c r="H19" s="4">
        <v>1273576220</v>
      </c>
      <c r="I19" s="4" t="str">
        <f>IF($F19&gt;='Notes&amp;Formulas'!$I$3,"Top", "Bottom")</f>
        <v>Top</v>
      </c>
      <c r="J19" s="4" t="str" cm="1">
        <f t="array" ref="J19">_xlfn.IFS(Table2[[#This Row],[World Sales (in $)]]&lt;500000000,"Small", Table2[[#This Row],[World Sales (in $)]]&lt;1000000000, "Medium", Table2[[#This Row],[World Sales (in $)]]&lt;2000000000, "Large", Table2[[#This Row],[World Sales (in $)]]&gt;2000000000, "Top")</f>
        <v>Large</v>
      </c>
      <c r="K19" t="s">
        <v>71</v>
      </c>
      <c r="L19" t="s">
        <v>72</v>
      </c>
      <c r="M19" t="str">
        <f>IFERROR(MID($L19,1,SEARCH(M$1, $L19)-2),0)</f>
        <v>2</v>
      </c>
      <c r="N19" t="str">
        <f>IFERROR(MID($L19,SEARCH(N$1, $L19)-3,2),0)</f>
        <v xml:space="preserve"> 9</v>
      </c>
      <c r="O19" s="2">
        <f>TIME(M19, N19, 0)</f>
        <v>8.9583333333333334E-2</v>
      </c>
      <c r="P19" t="s">
        <v>58</v>
      </c>
      <c r="Q19" t="str" cm="1">
        <f t="array" ref="Q19">INDEX('Notes&amp;Formulas'!F:F,MATCH($P19,'Notes&amp;Formulas'!E:E),0)</f>
        <v>Parental Guidance</v>
      </c>
      <c r="R19" t="s">
        <v>2317</v>
      </c>
      <c r="S19" t="s">
        <v>2322</v>
      </c>
      <c r="T19" t="s">
        <v>2326</v>
      </c>
      <c r="U19" t="s">
        <v>2323</v>
      </c>
      <c r="V19" t="s">
        <v>2318</v>
      </c>
      <c r="W19" t="s">
        <v>2324</v>
      </c>
    </row>
    <row r="20" spans="1:23" x14ac:dyDescent="0.3">
      <c r="A20" t="s">
        <v>51</v>
      </c>
      <c r="B20" t="s">
        <v>52</v>
      </c>
      <c r="C20" t="str">
        <f t="shared" si="0"/>
        <v>The Incredibles family takes on a new mission whic</v>
      </c>
      <c r="D20" t="s">
        <v>12</v>
      </c>
      <c r="E20" t="s">
        <v>27</v>
      </c>
      <c r="F20" s="4">
        <v>608581744</v>
      </c>
      <c r="G20" s="4">
        <v>634507500</v>
      </c>
      <c r="H20" s="4">
        <v>1243089244</v>
      </c>
      <c r="I20" s="4" t="str">
        <f>IF($F20&gt;='Notes&amp;Formulas'!$I$3,"Top", "Bottom")</f>
        <v>Top</v>
      </c>
      <c r="J20" s="4" t="str" cm="1">
        <f t="array" ref="J20">_xlfn.IFS(Table2[[#This Row],[World Sales (in $)]]&lt;500000000,"Small", Table2[[#This Row],[World Sales (in $)]]&lt;1000000000, "Medium", Table2[[#This Row],[World Sales (in $)]]&lt;2000000000, "Large", Table2[[#This Row],[World Sales (in $)]]&gt;2000000000, "Top")</f>
        <v>Large</v>
      </c>
      <c r="K20" t="s">
        <v>53</v>
      </c>
      <c r="L20" t="s">
        <v>54</v>
      </c>
      <c r="M20" t="str">
        <f>IFERROR(MID($L20,1,SEARCH(M$1, $L20)-2),0)</f>
        <v>1</v>
      </c>
      <c r="N20" t="str">
        <f>IFERROR(MID($L20,SEARCH(N$1, $L20)-3,2),0)</f>
        <v>58</v>
      </c>
      <c r="O20" s="2">
        <f>TIME(M20, N20, 0)</f>
        <v>8.1944444444444445E-2</v>
      </c>
      <c r="P20" t="s">
        <v>27</v>
      </c>
      <c r="Q20" t="str">
        <f>INDEX('Notes&amp;Formulas'!$F$6,MATCH(Table!P20, 'Notes&amp;Formulas'!$E$6),0)</f>
        <v>Unknown</v>
      </c>
      <c r="R20" t="s">
        <v>2317</v>
      </c>
      <c r="S20" t="s">
        <v>2323</v>
      </c>
      <c r="T20" t="s">
        <v>2318</v>
      </c>
      <c r="U20" t="s">
        <v>2324</v>
      </c>
      <c r="V20" t="s">
        <v>2321</v>
      </c>
    </row>
    <row r="21" spans="1:23" x14ac:dyDescent="0.3">
      <c r="A21" t="s">
        <v>494</v>
      </c>
      <c r="B21" t="s">
        <v>495</v>
      </c>
      <c r="C21" t="str">
        <f t="shared" si="0"/>
        <v>When a mysterious woman seduces Dominic Toretto in</v>
      </c>
      <c r="D21" t="s">
        <v>43</v>
      </c>
      <c r="E21" s="1">
        <v>42837</v>
      </c>
      <c r="F21" s="4">
        <v>226008385</v>
      </c>
      <c r="G21" s="4">
        <v>1009996733</v>
      </c>
      <c r="H21" s="4">
        <v>1236005118</v>
      </c>
      <c r="I21" s="4" t="str">
        <f>IF($F21&gt;='Notes&amp;Formulas'!$I$3,"Top", "Bottom")</f>
        <v>Top</v>
      </c>
      <c r="J21" s="4" t="str" cm="1">
        <f t="array" ref="J21">_xlfn.IFS(Table2[[#This Row],[World Sales (in $)]]&lt;500000000,"Small", Table2[[#This Row],[World Sales (in $)]]&lt;1000000000, "Medium", Table2[[#This Row],[World Sales (in $)]]&lt;2000000000, "Large", Table2[[#This Row],[World Sales (in $)]]&gt;2000000000, "Top")</f>
        <v>Large</v>
      </c>
      <c r="K21" t="s">
        <v>448</v>
      </c>
      <c r="L21" t="s">
        <v>83</v>
      </c>
      <c r="M21" t="str">
        <f>IFERROR(MID($L21,1,SEARCH(M$1, $L21)-2),0)</f>
        <v>2</v>
      </c>
      <c r="N21" t="str">
        <f>IFERROR(MID($L21,SEARCH(N$1, $L21)-3,2),0)</f>
        <v>16</v>
      </c>
      <c r="O21" s="2">
        <f>TIME(M21, N21, 0)</f>
        <v>9.4444444444444442E-2</v>
      </c>
      <c r="P21" t="s">
        <v>15</v>
      </c>
      <c r="Q21" t="str" cm="1">
        <f t="array" ref="Q21">INDEX('Notes&amp;Formulas'!F:F,MATCH($P21,'Notes&amp;Formulas'!E:E),0)</f>
        <v>Parental Guidance Under 13</v>
      </c>
      <c r="R21" t="s">
        <v>2316</v>
      </c>
      <c r="S21" t="s">
        <v>2317</v>
      </c>
      <c r="T21" t="s">
        <v>2322</v>
      </c>
      <c r="U21" t="s">
        <v>2326</v>
      </c>
      <c r="V21" t="s">
        <v>2323</v>
      </c>
      <c r="W21" t="s">
        <v>2319</v>
      </c>
    </row>
    <row r="22" spans="1:23" x14ac:dyDescent="0.3">
      <c r="A22" t="s">
        <v>130</v>
      </c>
      <c r="B22" t="s">
        <v>131</v>
      </c>
      <c r="C22" t="str">
        <f t="shared" si="0"/>
        <v>When Tony Stark's world is torn apart by a formida</v>
      </c>
      <c r="D22" t="s">
        <v>12</v>
      </c>
      <c r="E22" s="1">
        <v>41388</v>
      </c>
      <c r="F22" s="4">
        <v>409013994</v>
      </c>
      <c r="G22" s="4">
        <v>805797258</v>
      </c>
      <c r="H22" s="4">
        <v>1214811252</v>
      </c>
      <c r="I22" s="4" t="str">
        <f>IF($F22&gt;='Notes&amp;Formulas'!$I$3,"Top", "Bottom")</f>
        <v>Top</v>
      </c>
      <c r="J22" s="4" t="str" cm="1">
        <f t="array" ref="J22">_xlfn.IFS(Table2[[#This Row],[World Sales (in $)]]&lt;500000000,"Small", Table2[[#This Row],[World Sales (in $)]]&lt;1000000000, "Medium", Table2[[#This Row],[World Sales (in $)]]&lt;2000000000, "Large", Table2[[#This Row],[World Sales (in $)]]&gt;2000000000, "Top")</f>
        <v>Large</v>
      </c>
      <c r="K22" t="s">
        <v>13</v>
      </c>
      <c r="L22" t="s">
        <v>132</v>
      </c>
      <c r="M22" t="str">
        <f>IFERROR(MID($L22,1,SEARCH(M$1, $L22)-2),0)</f>
        <v>2</v>
      </c>
      <c r="N22" t="str">
        <f>IFERROR(MID($L22,SEARCH(N$1, $L22)-3,2),0)</f>
        <v>10</v>
      </c>
      <c r="O22" s="2">
        <f>TIME(M22, N22, 0)</f>
        <v>9.0277777777777776E-2</v>
      </c>
      <c r="P22" t="s">
        <v>15</v>
      </c>
      <c r="Q22" t="str" cm="1">
        <f t="array" ref="Q22">INDEX('Notes&amp;Formulas'!F:F,MATCH($P22,'Notes&amp;Formulas'!E:E),0)</f>
        <v>Parental Guidance Under 13</v>
      </c>
      <c r="R22" t="s">
        <v>2316</v>
      </c>
      <c r="S22" t="s">
        <v>2328</v>
      </c>
      <c r="T22" t="s">
        <v>2325</v>
      </c>
    </row>
    <row r="23" spans="1:23" x14ac:dyDescent="0.3">
      <c r="A23" t="s">
        <v>222</v>
      </c>
      <c r="B23" t="s">
        <v>223</v>
      </c>
      <c r="C23" t="str">
        <f t="shared" si="0"/>
        <v>Minions Stuart, Kevin, and Bob are recruited by Sc</v>
      </c>
      <c r="D23" t="s">
        <v>43</v>
      </c>
      <c r="E23" s="1">
        <v>42103</v>
      </c>
      <c r="F23" s="4">
        <v>336045770</v>
      </c>
      <c r="G23" s="4">
        <v>823398892</v>
      </c>
      <c r="H23" s="4">
        <v>1159444662</v>
      </c>
      <c r="I23" s="4" t="str">
        <f>IF($F23&gt;='Notes&amp;Formulas'!$I$3,"Top", "Bottom")</f>
        <v>Top</v>
      </c>
      <c r="J23" s="4" t="str" cm="1">
        <f t="array" ref="J23">_xlfn.IFS(Table2[[#This Row],[World Sales (in $)]]&lt;500000000,"Small", Table2[[#This Row],[World Sales (in $)]]&lt;1000000000, "Medium", Table2[[#This Row],[World Sales (in $)]]&lt;2000000000, "Large", Table2[[#This Row],[World Sales (in $)]]&gt;2000000000, "Top")</f>
        <v>Large</v>
      </c>
      <c r="K23" t="s">
        <v>185</v>
      </c>
      <c r="L23" t="s">
        <v>224</v>
      </c>
      <c r="M23" t="str">
        <f>IFERROR(MID($L23,1,SEARCH(M$1, $L23)-2),0)</f>
        <v>1</v>
      </c>
      <c r="N23" t="str">
        <f>IFERROR(MID($L23,SEARCH(N$1, $L23)-3,2),0)</f>
        <v>31</v>
      </c>
      <c r="O23" s="2">
        <f>TIME(M23, N23, 0)</f>
        <v>6.3194444444444442E-2</v>
      </c>
      <c r="P23" t="s">
        <v>58</v>
      </c>
      <c r="Q23" t="str" cm="1">
        <f t="array" ref="Q23">INDEX('Notes&amp;Formulas'!F:F,MATCH($P23,'Notes&amp;Formulas'!E:E),0)</f>
        <v>Parental Guidance</v>
      </c>
      <c r="R23" t="s">
        <v>2316</v>
      </c>
      <c r="S23" t="s">
        <v>2317</v>
      </c>
      <c r="T23" t="s">
        <v>2319</v>
      </c>
    </row>
    <row r="24" spans="1:23" x14ac:dyDescent="0.3">
      <c r="A24" t="s">
        <v>133</v>
      </c>
      <c r="B24" t="s">
        <v>134</v>
      </c>
      <c r="C24" t="str">
        <f t="shared" si="0"/>
        <v>Political involvement in the Avengers' affairs cau</v>
      </c>
      <c r="D24" t="s">
        <v>12</v>
      </c>
      <c r="E24" s="1">
        <v>42487</v>
      </c>
      <c r="F24" s="4">
        <v>408084349</v>
      </c>
      <c r="G24" s="4">
        <v>745253147</v>
      </c>
      <c r="H24" s="4">
        <v>1153337496</v>
      </c>
      <c r="I24" s="4" t="str">
        <f>IF($F24&gt;='Notes&amp;Formulas'!$I$3,"Top", "Bottom")</f>
        <v>Top</v>
      </c>
      <c r="J24" s="4" t="str" cm="1">
        <f t="array" ref="J24">_xlfn.IFS(Table2[[#This Row],[World Sales (in $)]]&lt;500000000,"Small", Table2[[#This Row],[World Sales (in $)]]&lt;1000000000, "Medium", Table2[[#This Row],[World Sales (in $)]]&lt;2000000000, "Large", Table2[[#This Row],[World Sales (in $)]]&gt;2000000000, "Top")</f>
        <v>Large</v>
      </c>
      <c r="K24" t="s">
        <v>13</v>
      </c>
      <c r="L24" t="s">
        <v>135</v>
      </c>
      <c r="M24" t="str">
        <f>IFERROR(MID($L24,1,SEARCH(M$1, $L24)-2),0)</f>
        <v>2</v>
      </c>
      <c r="N24" t="str">
        <f>IFERROR(MID($L24,SEARCH(N$1, $L24)-3,2),0)</f>
        <v>27</v>
      </c>
      <c r="O24" s="2">
        <f>TIME(M24, N24, 0)</f>
        <v>0.10208333333333335</v>
      </c>
      <c r="P24" t="s">
        <v>15</v>
      </c>
      <c r="Q24" t="str" cm="1">
        <f t="array" ref="Q24">INDEX('Notes&amp;Formulas'!F:F,MATCH($P24,'Notes&amp;Formulas'!E:E),0)</f>
        <v>Parental Guidance Under 13</v>
      </c>
      <c r="R24" t="s">
        <v>2317</v>
      </c>
      <c r="S24" t="s">
        <v>2322</v>
      </c>
      <c r="T24" t="s">
        <v>2326</v>
      </c>
      <c r="U24" t="s">
        <v>2328</v>
      </c>
      <c r="V24" t="s">
        <v>2323</v>
      </c>
      <c r="W24" t="s">
        <v>2319</v>
      </c>
    </row>
    <row r="25" spans="1:23" x14ac:dyDescent="0.3">
      <c r="A25" t="s">
        <v>229</v>
      </c>
      <c r="B25" t="s">
        <v>230</v>
      </c>
      <c r="C25" t="str">
        <f t="shared" si="0"/>
        <v>Arthur Curry, the human-born heir to the underwate</v>
      </c>
      <c r="D25" t="s">
        <v>61</v>
      </c>
      <c r="E25" t="s">
        <v>27</v>
      </c>
      <c r="F25" s="4">
        <v>335061807</v>
      </c>
      <c r="G25" s="4">
        <v>813424079</v>
      </c>
      <c r="H25" s="4">
        <v>1148485886</v>
      </c>
      <c r="I25" s="4" t="str">
        <f>IF($F25&gt;='Notes&amp;Formulas'!$I$3,"Top", "Bottom")</f>
        <v>Top</v>
      </c>
      <c r="J25" s="4" t="str" cm="1">
        <f t="array" ref="J25">_xlfn.IFS(Table2[[#This Row],[World Sales (in $)]]&lt;500000000,"Small", Table2[[#This Row],[World Sales (in $)]]&lt;1000000000, "Medium", Table2[[#This Row],[World Sales (in $)]]&lt;2000000000, "Large", Table2[[#This Row],[World Sales (in $)]]&gt;2000000000, "Top")</f>
        <v>Large</v>
      </c>
      <c r="K25" t="s">
        <v>23</v>
      </c>
      <c r="L25" t="s">
        <v>47</v>
      </c>
      <c r="M25" t="str">
        <f>IFERROR(MID($L25,1,SEARCH(M$1, $L25)-2),0)</f>
        <v>2</v>
      </c>
      <c r="N25" t="str">
        <f>IFERROR(MID($L25,SEARCH(N$1, $L25)-3,2),0)</f>
        <v>23</v>
      </c>
      <c r="O25" s="2">
        <f>TIME(M25, N25, 0)</f>
        <v>9.930555555555555E-2</v>
      </c>
      <c r="P25" t="s">
        <v>27</v>
      </c>
      <c r="Q25" t="str">
        <f>INDEX('Notes&amp;Formulas'!$F$6,MATCH(Table!P25, 'Notes&amp;Formulas'!$E$6),0)</f>
        <v>Unknown</v>
      </c>
      <c r="R25" t="s">
        <v>2316</v>
      </c>
      <c r="S25" t="s">
        <v>2317</v>
      </c>
      <c r="T25" t="s">
        <v>2319</v>
      </c>
    </row>
    <row r="26" spans="1:23" x14ac:dyDescent="0.3">
      <c r="A26" t="s">
        <v>168</v>
      </c>
      <c r="B26" t="s">
        <v>169</v>
      </c>
      <c r="C26" t="str">
        <f t="shared" si="0"/>
        <v xml:space="preserve">Gandalf and Aragorn lead the World of Men against </v>
      </c>
      <c r="D26" t="s">
        <v>170</v>
      </c>
      <c r="E26" s="1">
        <v>37972</v>
      </c>
      <c r="F26" s="4">
        <v>377845905</v>
      </c>
      <c r="G26" s="4">
        <v>768185007</v>
      </c>
      <c r="H26" s="4">
        <v>1146030912</v>
      </c>
      <c r="I26" s="4" t="str">
        <f>IF($F26&gt;='Notes&amp;Formulas'!$I$3,"Top", "Bottom")</f>
        <v>Top</v>
      </c>
      <c r="J26" s="4" t="str" cm="1">
        <f t="array" ref="J26">_xlfn.IFS(Table2[[#This Row],[World Sales (in $)]]&lt;500000000,"Small", Table2[[#This Row],[World Sales (in $)]]&lt;1000000000, "Medium", Table2[[#This Row],[World Sales (in $)]]&lt;2000000000, "Large", Table2[[#This Row],[World Sales (in $)]]&gt;2000000000, "Top")</f>
        <v>Large</v>
      </c>
      <c r="K26" t="s">
        <v>171</v>
      </c>
      <c r="L26" t="s">
        <v>172</v>
      </c>
      <c r="M26" t="str">
        <f>IFERROR(MID($L26,1,SEARCH(M$1, $L26)-2),0)</f>
        <v>3</v>
      </c>
      <c r="N26" t="str">
        <f>IFERROR(MID($L26,SEARCH(N$1, $L26)-3,2),0)</f>
        <v>21</v>
      </c>
      <c r="O26" s="2">
        <f>TIME(M26, N26, 0)</f>
        <v>0.13958333333333334</v>
      </c>
      <c r="P26" t="s">
        <v>15</v>
      </c>
      <c r="Q26" t="str" cm="1">
        <f t="array" ref="Q26">INDEX('Notes&amp;Formulas'!F:F,MATCH($P26,'Notes&amp;Formulas'!E:E),0)</f>
        <v>Parental Guidance Under 13</v>
      </c>
      <c r="R26" t="s">
        <v>2316</v>
      </c>
      <c r="S26" t="s">
        <v>2317</v>
      </c>
      <c r="T26" t="s">
        <v>2318</v>
      </c>
      <c r="U26" t="s">
        <v>2319</v>
      </c>
    </row>
    <row r="27" spans="1:23" x14ac:dyDescent="0.3">
      <c r="A27" t="s">
        <v>155</v>
      </c>
      <c r="B27" t="s">
        <v>156</v>
      </c>
      <c r="C27" t="str">
        <f t="shared" si="0"/>
        <v>Following the events of Avengers: Endgame, Spider-</v>
      </c>
      <c r="D27" t="s">
        <v>34</v>
      </c>
      <c r="E27" s="1">
        <v>43644</v>
      </c>
      <c r="F27" s="4">
        <v>390532085</v>
      </c>
      <c r="G27" s="4">
        <v>741395911</v>
      </c>
      <c r="H27" s="4">
        <v>1131927996</v>
      </c>
      <c r="I27" s="4" t="str">
        <f>IF($F27&gt;='Notes&amp;Formulas'!$I$3,"Top", "Bottom")</f>
        <v>Top</v>
      </c>
      <c r="J27" s="4" t="str" cm="1">
        <f t="array" ref="J27">_xlfn.IFS(Table2[[#This Row],[World Sales (in $)]]&lt;500000000,"Small", Table2[[#This Row],[World Sales (in $)]]&lt;1000000000, "Medium", Table2[[#This Row],[World Sales (in $)]]&lt;2000000000, "Large", Table2[[#This Row],[World Sales (in $)]]&gt;2000000000, "Top")</f>
        <v>Large</v>
      </c>
      <c r="K27" t="s">
        <v>13</v>
      </c>
      <c r="L27" t="s">
        <v>72</v>
      </c>
      <c r="M27" t="str">
        <f>IFERROR(MID($L27,1,SEARCH(M$1, $L27)-2),0)</f>
        <v>2</v>
      </c>
      <c r="N27" t="str">
        <f>IFERROR(MID($L27,SEARCH(N$1, $L27)-3,2),0)</f>
        <v xml:space="preserve"> 9</v>
      </c>
      <c r="O27" s="2">
        <f>TIME(M27, N27, 0)</f>
        <v>8.9583333333333334E-2</v>
      </c>
      <c r="P27" t="s">
        <v>15</v>
      </c>
      <c r="Q27" t="str" cm="1">
        <f t="array" ref="Q27">INDEX('Notes&amp;Formulas'!F:F,MATCH($P27,'Notes&amp;Formulas'!E:E),0)</f>
        <v>Parental Guidance Under 13</v>
      </c>
      <c r="R27" t="s">
        <v>2316</v>
      </c>
      <c r="S27" t="s">
        <v>2317</v>
      </c>
      <c r="T27" t="s">
        <v>2320</v>
      </c>
      <c r="U27" t="s">
        <v>2318</v>
      </c>
    </row>
    <row r="28" spans="1:23" x14ac:dyDescent="0.3">
      <c r="A28" t="s">
        <v>107</v>
      </c>
      <c r="B28" t="s">
        <v>108</v>
      </c>
      <c r="C28" t="str">
        <f t="shared" si="0"/>
        <v>Carol Danvers becomes one of the universe's most p</v>
      </c>
      <c r="D28" t="s">
        <v>12</v>
      </c>
      <c r="E28" s="1">
        <v>43530</v>
      </c>
      <c r="F28" s="4">
        <v>426829839</v>
      </c>
      <c r="G28" s="4">
        <v>701633133</v>
      </c>
      <c r="H28" s="4">
        <v>1128462972</v>
      </c>
      <c r="I28" s="4" t="str">
        <f>IF($F28&gt;='Notes&amp;Formulas'!$I$3,"Top", "Bottom")</f>
        <v>Top</v>
      </c>
      <c r="J28" s="4" t="str" cm="1">
        <f t="array" ref="J28">_xlfn.IFS(Table2[[#This Row],[World Sales (in $)]]&lt;500000000,"Small", Table2[[#This Row],[World Sales (in $)]]&lt;1000000000, "Medium", Table2[[#This Row],[World Sales (in $)]]&lt;2000000000, "Large", Table2[[#This Row],[World Sales (in $)]]&gt;2000000000, "Top")</f>
        <v>Large</v>
      </c>
      <c r="K28" t="s">
        <v>13</v>
      </c>
      <c r="L28" t="s">
        <v>109</v>
      </c>
      <c r="M28" t="str">
        <f>IFERROR(MID($L28,1,SEARCH(M$1, $L28)-2),0)</f>
        <v>2</v>
      </c>
      <c r="N28" t="str">
        <f>IFERROR(MID($L28,SEARCH(N$1, $L28)-3,2),0)</f>
        <v xml:space="preserve"> 3</v>
      </c>
      <c r="O28" s="2">
        <f>TIME(M28, N28, 0)</f>
        <v>8.5416666666666655E-2</v>
      </c>
      <c r="P28" t="s">
        <v>15</v>
      </c>
      <c r="Q28" t="str" cm="1">
        <f t="array" ref="Q28">INDEX('Notes&amp;Formulas'!F:F,MATCH($P28,'Notes&amp;Formulas'!E:E),0)</f>
        <v>Parental Guidance Under 13</v>
      </c>
      <c r="R28" t="s">
        <v>2316</v>
      </c>
      <c r="S28" t="s">
        <v>2317</v>
      </c>
      <c r="T28" t="s">
        <v>2319</v>
      </c>
    </row>
    <row r="29" spans="1:23" x14ac:dyDescent="0.3">
      <c r="A29" t="s">
        <v>205</v>
      </c>
      <c r="B29" t="s">
        <v>206</v>
      </c>
      <c r="C29" t="str">
        <f t="shared" si="0"/>
        <v>The Autobots learn of a Cybertronian spacecraft hi</v>
      </c>
      <c r="D29" t="s">
        <v>151</v>
      </c>
      <c r="E29" s="1">
        <v>40723</v>
      </c>
      <c r="F29" s="4">
        <v>352390543</v>
      </c>
      <c r="G29" s="4">
        <v>771403536</v>
      </c>
      <c r="H29" s="4">
        <v>1123794079</v>
      </c>
      <c r="I29" s="4" t="str">
        <f>IF($F29&gt;='Notes&amp;Formulas'!$I$3,"Top", "Bottom")</f>
        <v>Top</v>
      </c>
      <c r="J29" s="4" t="str" cm="1">
        <f t="array" ref="J29">_xlfn.IFS(Table2[[#This Row],[World Sales (in $)]]&lt;500000000,"Small", Table2[[#This Row],[World Sales (in $)]]&lt;1000000000, "Medium", Table2[[#This Row],[World Sales (in $)]]&lt;2000000000, "Large", Table2[[#This Row],[World Sales (in $)]]&gt;2000000000, "Top")</f>
        <v>Large</v>
      </c>
      <c r="K29" t="s">
        <v>13</v>
      </c>
      <c r="L29" t="s">
        <v>207</v>
      </c>
      <c r="M29" t="str">
        <f>IFERROR(MID($L29,1,SEARCH(M$1, $L29)-2),0)</f>
        <v>2</v>
      </c>
      <c r="N29" t="str">
        <f>IFERROR(MID($L29,SEARCH(N$1, $L29)-3,2),0)</f>
        <v>34</v>
      </c>
      <c r="O29" s="2">
        <f>TIME(M29, N29, 0)</f>
        <v>0.10694444444444444</v>
      </c>
      <c r="P29" t="s">
        <v>15</v>
      </c>
      <c r="Q29" t="str" cm="1">
        <f t="array" ref="Q29">INDEX('Notes&amp;Formulas'!F:F,MATCH($P29,'Notes&amp;Formulas'!E:E),0)</f>
        <v>Parental Guidance Under 13</v>
      </c>
      <c r="R29" t="s">
        <v>2316</v>
      </c>
      <c r="S29" t="s">
        <v>2317</v>
      </c>
      <c r="T29" t="s">
        <v>2319</v>
      </c>
    </row>
    <row r="30" spans="1:23" x14ac:dyDescent="0.3">
      <c r="A30" t="s">
        <v>287</v>
      </c>
      <c r="B30" t="s">
        <v>288</v>
      </c>
      <c r="C30" t="str">
        <f t="shared" si="0"/>
        <v xml:space="preserve">James Bond's loyalty to M is tested when her past </v>
      </c>
      <c r="D30" t="s">
        <v>34</v>
      </c>
      <c r="E30" s="1">
        <v>41207</v>
      </c>
      <c r="F30" s="4">
        <v>304360277</v>
      </c>
      <c r="G30" s="4">
        <v>804209222</v>
      </c>
      <c r="H30" s="4">
        <v>1108569499</v>
      </c>
      <c r="I30" s="4" t="str">
        <f>IF($F30&gt;='Notes&amp;Formulas'!$I$3,"Top", "Bottom")</f>
        <v>Top</v>
      </c>
      <c r="J30" s="4" t="str" cm="1">
        <f t="array" ref="J30">_xlfn.IFS(Table2[[#This Row],[World Sales (in $)]]&lt;500000000,"Small", Table2[[#This Row],[World Sales (in $)]]&lt;1000000000, "Medium", Table2[[#This Row],[World Sales (in $)]]&lt;2000000000, "Large", Table2[[#This Row],[World Sales (in $)]]&gt;2000000000, "Top")</f>
        <v>Large</v>
      </c>
      <c r="K30" t="s">
        <v>289</v>
      </c>
      <c r="L30" t="s">
        <v>47</v>
      </c>
      <c r="M30" t="str">
        <f>IFERROR(MID($L30,1,SEARCH(M$1, $L30)-2),0)</f>
        <v>2</v>
      </c>
      <c r="N30" t="str">
        <f>IFERROR(MID($L30,SEARCH(N$1, $L30)-3,2),0)</f>
        <v>23</v>
      </c>
      <c r="O30" s="2">
        <f>TIME(M30, N30, 0)</f>
        <v>9.930555555555555E-2</v>
      </c>
      <c r="P30" t="s">
        <v>15</v>
      </c>
      <c r="Q30" t="str" cm="1">
        <f t="array" ref="Q30">INDEX('Notes&amp;Formulas'!F:F,MATCH($P30,'Notes&amp;Formulas'!E:E),0)</f>
        <v>Parental Guidance Under 13</v>
      </c>
      <c r="R30" t="s">
        <v>2316</v>
      </c>
      <c r="S30" t="s">
        <v>2317</v>
      </c>
      <c r="T30" t="s">
        <v>2319</v>
      </c>
    </row>
    <row r="31" spans="1:23" x14ac:dyDescent="0.3">
      <c r="A31" t="s">
        <v>418</v>
      </c>
      <c r="B31" t="s">
        <v>419</v>
      </c>
      <c r="C31" t="str">
        <f t="shared" si="0"/>
        <v>When humanity allies with a bounty hunter in pursu</v>
      </c>
      <c r="D31" t="s">
        <v>38</v>
      </c>
      <c r="E31" s="1">
        <v>41815</v>
      </c>
      <c r="F31" s="4">
        <v>245439076</v>
      </c>
      <c r="G31" s="4">
        <v>858614996</v>
      </c>
      <c r="H31" s="4">
        <v>1104054072</v>
      </c>
      <c r="I31" s="4" t="str">
        <f>IF($F31&gt;='Notes&amp;Formulas'!$I$3,"Top", "Bottom")</f>
        <v>Top</v>
      </c>
      <c r="J31" s="4" t="str" cm="1">
        <f t="array" ref="J31">_xlfn.IFS(Table2[[#This Row],[World Sales (in $)]]&lt;500000000,"Small", Table2[[#This Row],[World Sales (in $)]]&lt;1000000000, "Medium", Table2[[#This Row],[World Sales (in $)]]&lt;2000000000, "Large", Table2[[#This Row],[World Sales (in $)]]&gt;2000000000, "Top")</f>
        <v>Large</v>
      </c>
      <c r="K31" t="s">
        <v>13</v>
      </c>
      <c r="L31" t="s">
        <v>420</v>
      </c>
      <c r="M31" t="str">
        <f>IFERROR(MID($L31,1,SEARCH(M$1, $L31)-2),0)</f>
        <v>2</v>
      </c>
      <c r="N31" t="str">
        <f>IFERROR(MID($L31,SEARCH(N$1, $L31)-3,2),0)</f>
        <v>45</v>
      </c>
      <c r="O31" s="2">
        <f>TIME(M31, N31, 0)</f>
        <v>0.11458333333333333</v>
      </c>
      <c r="P31" t="s">
        <v>15</v>
      </c>
      <c r="Q31" t="str" cm="1">
        <f t="array" ref="Q31">INDEX('Notes&amp;Formulas'!F:F,MATCH($P31,'Notes&amp;Formulas'!E:E),0)</f>
        <v>Parental Guidance Under 13</v>
      </c>
      <c r="R31" t="s">
        <v>2316</v>
      </c>
      <c r="S31" t="s">
        <v>2317</v>
      </c>
      <c r="T31" t="s">
        <v>2325</v>
      </c>
    </row>
    <row r="32" spans="1:23" x14ac:dyDescent="0.3">
      <c r="A32" t="s">
        <v>89</v>
      </c>
      <c r="B32" t="s">
        <v>90</v>
      </c>
      <c r="C32" t="str">
        <f t="shared" si="0"/>
        <v>Eight years after the Joker's reign of anarchy, Ba</v>
      </c>
      <c r="D32" t="s">
        <v>61</v>
      </c>
      <c r="E32" s="1">
        <v>41109</v>
      </c>
      <c r="F32" s="4">
        <v>448139099</v>
      </c>
      <c r="G32" s="4">
        <v>633003513</v>
      </c>
      <c r="H32" s="4">
        <v>1081142612</v>
      </c>
      <c r="I32" s="4" t="str">
        <f>IF($F32&gt;='Notes&amp;Formulas'!$I$3,"Top", "Bottom")</f>
        <v>Top</v>
      </c>
      <c r="J32" s="4" t="str" cm="1">
        <f t="array" ref="J32">_xlfn.IFS(Table2[[#This Row],[World Sales (in $)]]&lt;500000000,"Small", Table2[[#This Row],[World Sales (in $)]]&lt;1000000000, "Medium", Table2[[#This Row],[World Sales (in $)]]&lt;2000000000, "Large", Table2[[#This Row],[World Sales (in $)]]&gt;2000000000, "Top")</f>
        <v>Large</v>
      </c>
      <c r="K32" t="s">
        <v>91</v>
      </c>
      <c r="L32" t="s">
        <v>92</v>
      </c>
      <c r="M32" t="str">
        <f>IFERROR(MID($L32,1,SEARCH(M$1, $L32)-2),0)</f>
        <v>2</v>
      </c>
      <c r="N32" t="str">
        <f>IFERROR(MID($L32,SEARCH(N$1, $L32)-3,2),0)</f>
        <v>44</v>
      </c>
      <c r="O32" s="2">
        <f>TIME(M32, N32, 0)</f>
        <v>0.11388888888888889</v>
      </c>
      <c r="P32" t="s">
        <v>15</v>
      </c>
      <c r="Q32" t="str" cm="1">
        <f t="array" ref="Q32">INDEX('Notes&amp;Formulas'!F:F,MATCH($P32,'Notes&amp;Formulas'!E:E),0)</f>
        <v>Parental Guidance Under 13</v>
      </c>
      <c r="R32" t="s">
        <v>2316</v>
      </c>
      <c r="S32" t="s">
        <v>2317</v>
      </c>
      <c r="T32" t="s">
        <v>2319</v>
      </c>
    </row>
    <row r="33" spans="1:23" x14ac:dyDescent="0.3">
      <c r="A33" t="s">
        <v>225</v>
      </c>
      <c r="B33" t="s">
        <v>226</v>
      </c>
      <c r="C33" t="str">
        <f t="shared" si="0"/>
        <v xml:space="preserve">In Gotham City, mentally troubled comedian Arthur </v>
      </c>
      <c r="D33" t="s">
        <v>61</v>
      </c>
      <c r="E33" s="1">
        <v>43740</v>
      </c>
      <c r="F33" s="4">
        <v>335451311</v>
      </c>
      <c r="G33" s="4">
        <v>738968073</v>
      </c>
      <c r="H33" s="4">
        <v>1074419384</v>
      </c>
      <c r="I33" s="4" t="str">
        <f>IF($F33&gt;='Notes&amp;Formulas'!$I$3,"Top", "Bottom")</f>
        <v>Top</v>
      </c>
      <c r="J33" s="4" t="str" cm="1">
        <f t="array" ref="J33">_xlfn.IFS(Table2[[#This Row],[World Sales (in $)]]&lt;500000000,"Small", Table2[[#This Row],[World Sales (in $)]]&lt;1000000000, "Medium", Table2[[#This Row],[World Sales (in $)]]&lt;2000000000, "Large", Table2[[#This Row],[World Sales (in $)]]&gt;2000000000, "Top")</f>
        <v>Large</v>
      </c>
      <c r="K33" t="s">
        <v>227</v>
      </c>
      <c r="L33" t="s">
        <v>228</v>
      </c>
      <c r="M33" t="str">
        <f>IFERROR(MID($L33,1,SEARCH(M$1, $L33)-2),0)</f>
        <v>2</v>
      </c>
      <c r="N33" t="str">
        <f>IFERROR(MID($L33,SEARCH(N$1, $L33)-3,2),0)</f>
        <v xml:space="preserve"> 2</v>
      </c>
      <c r="O33" s="2">
        <f>TIME(M33, N33, 0)</f>
        <v>8.4722222222222213E-2</v>
      </c>
      <c r="P33" t="s">
        <v>179</v>
      </c>
      <c r="Q33" t="str" cm="1">
        <f t="array" ref="Q33">INDEX('Notes&amp;Formulas'!F:F,MATCH($P33,'Notes&amp;Formulas'!E:E),0)</f>
        <v>Restricted</v>
      </c>
      <c r="R33" t="s">
        <v>2316</v>
      </c>
      <c r="S33" t="s">
        <v>2328</v>
      </c>
      <c r="T33" t="s">
        <v>2320</v>
      </c>
    </row>
    <row r="34" spans="1:23" x14ac:dyDescent="0.3">
      <c r="A34" t="s">
        <v>66</v>
      </c>
      <c r="B34" t="s">
        <v>67</v>
      </c>
      <c r="C34" t="str">
        <f t="shared" si="0"/>
        <v>In the riveting conclusion of the landmark Skywalk</v>
      </c>
      <c r="D34" t="s">
        <v>12</v>
      </c>
      <c r="E34" s="1">
        <v>43817</v>
      </c>
      <c r="F34" s="4">
        <v>515202542</v>
      </c>
      <c r="G34" s="4">
        <v>558946737</v>
      </c>
      <c r="H34" s="4">
        <v>1074149279</v>
      </c>
      <c r="I34" s="4" t="str">
        <f>IF($F34&gt;='Notes&amp;Formulas'!$I$3,"Top", "Bottom")</f>
        <v>Top</v>
      </c>
      <c r="J34" s="4" t="str" cm="1">
        <f t="array" ref="J34">_xlfn.IFS(Table2[[#This Row],[World Sales (in $)]]&lt;500000000,"Small", Table2[[#This Row],[World Sales (in $)]]&lt;1000000000, "Medium", Table2[[#This Row],[World Sales (in $)]]&lt;2000000000, "Large", Table2[[#This Row],[World Sales (in $)]]&gt;2000000000, "Top")</f>
        <v>Large</v>
      </c>
      <c r="K34" t="s">
        <v>23</v>
      </c>
      <c r="L34" t="s">
        <v>68</v>
      </c>
      <c r="M34" t="str">
        <f>IFERROR(MID($L34,1,SEARCH(M$1, $L34)-2),0)</f>
        <v>2</v>
      </c>
      <c r="N34" t="str">
        <f>IFERROR(MID($L34,SEARCH(N$1, $L34)-3,2),0)</f>
        <v>21</v>
      </c>
      <c r="O34" s="2">
        <f>TIME(M34, N34, 0)</f>
        <v>9.7916666666666666E-2</v>
      </c>
      <c r="P34" t="s">
        <v>15</v>
      </c>
      <c r="Q34" t="str" cm="1">
        <f t="array" ref="Q34">INDEX('Notes&amp;Formulas'!F:F,MATCH($P34,'Notes&amp;Formulas'!E:E),0)</f>
        <v>Parental Guidance Under 13</v>
      </c>
      <c r="R34" t="s">
        <v>2328</v>
      </c>
      <c r="S34" t="s">
        <v>2320</v>
      </c>
      <c r="T34" t="s">
        <v>2325</v>
      </c>
    </row>
    <row r="35" spans="1:23" x14ac:dyDescent="0.3">
      <c r="A35" t="s">
        <v>102</v>
      </c>
      <c r="B35" t="s">
        <v>103</v>
      </c>
      <c r="C35" t="str">
        <f t="shared" si="0"/>
        <v xml:space="preserve">When a new toy called "Forky" joins Woody and the </v>
      </c>
      <c r="D35" t="s">
        <v>12</v>
      </c>
      <c r="E35" s="1">
        <v>43636</v>
      </c>
      <c r="F35" s="4">
        <v>434038008</v>
      </c>
      <c r="G35" s="4">
        <v>639356585</v>
      </c>
      <c r="H35" s="4">
        <v>1073394593</v>
      </c>
      <c r="I35" s="4" t="str">
        <f>IF($F35&gt;='Notes&amp;Formulas'!$I$3,"Top", "Bottom")</f>
        <v>Top</v>
      </c>
      <c r="J35" s="4" t="str" cm="1">
        <f t="array" ref="J35">_xlfn.IFS(Table2[[#This Row],[World Sales (in $)]]&lt;500000000,"Small", Table2[[#This Row],[World Sales (in $)]]&lt;1000000000, "Medium", Table2[[#This Row],[World Sales (in $)]]&lt;2000000000, "Large", Table2[[#This Row],[World Sales (in $)]]&gt;2000000000, "Top")</f>
        <v>Large</v>
      </c>
      <c r="K35" t="s">
        <v>104</v>
      </c>
      <c r="L35" t="s">
        <v>105</v>
      </c>
      <c r="M35" t="str">
        <f>IFERROR(MID($L35,1,SEARCH(M$1, $L35)-2),0)</f>
        <v>1</v>
      </c>
      <c r="N35" t="str">
        <f>IFERROR(MID($L35,SEARCH(N$1, $L35)-3,2),0)</f>
        <v>40</v>
      </c>
      <c r="O35" s="2">
        <f>TIME(M35, N35, 0)</f>
        <v>6.9444444444444434E-2</v>
      </c>
      <c r="P35" t="s">
        <v>106</v>
      </c>
      <c r="Q35" cm="1">
        <f t="array" ref="Q35">INDEX('Notes&amp;Formulas'!F:F,MATCH($P35,'Notes&amp;Formulas'!E:E),0)</f>
        <v>0</v>
      </c>
      <c r="R35" t="s">
        <v>2316</v>
      </c>
      <c r="S35" t="s">
        <v>2317</v>
      </c>
      <c r="T35" t="s">
        <v>2318</v>
      </c>
      <c r="U35" t="s">
        <v>2319</v>
      </c>
    </row>
    <row r="36" spans="1:23" x14ac:dyDescent="0.3">
      <c r="A36" t="s">
        <v>125</v>
      </c>
      <c r="B36" t="s">
        <v>126</v>
      </c>
      <c r="C36" t="str">
        <f t="shared" si="0"/>
        <v>The toys are mistakenly delivered to a day-care ce</v>
      </c>
      <c r="D36" t="s">
        <v>12</v>
      </c>
      <c r="E36" s="1">
        <v>40345</v>
      </c>
      <c r="F36" s="4">
        <v>415004880</v>
      </c>
      <c r="G36" s="4">
        <v>651965931</v>
      </c>
      <c r="H36" s="4">
        <v>1066970811</v>
      </c>
      <c r="I36" s="4" t="str">
        <f>IF($F36&gt;='Notes&amp;Formulas'!$I$3,"Top", "Bottom")</f>
        <v>Top</v>
      </c>
      <c r="J36" s="4" t="str" cm="1">
        <f t="array" ref="J36">_xlfn.IFS(Table2[[#This Row],[World Sales (in $)]]&lt;500000000,"Small", Table2[[#This Row],[World Sales (in $)]]&lt;1000000000, "Medium", Table2[[#This Row],[World Sales (in $)]]&lt;2000000000, "Large", Table2[[#This Row],[World Sales (in $)]]&gt;2000000000, "Top")</f>
        <v>Large</v>
      </c>
      <c r="K36" t="s">
        <v>104</v>
      </c>
      <c r="L36" t="s">
        <v>80</v>
      </c>
      <c r="M36" t="str">
        <f>IFERROR(MID($L36,1,SEARCH(M$1, $L36)-2),0)</f>
        <v>1</v>
      </c>
      <c r="N36" t="str">
        <f>IFERROR(MID($L36,SEARCH(N$1, $L36)-3,2),0)</f>
        <v>43</v>
      </c>
      <c r="O36" s="2">
        <f>TIME(M36, N36, 0)</f>
        <v>7.1527777777777787E-2</v>
      </c>
      <c r="P36" t="s">
        <v>27</v>
      </c>
      <c r="Q36" t="str">
        <f>INDEX('Notes&amp;Formulas'!$F$6,MATCH(Table!P36, 'Notes&amp;Formulas'!$E$6),0)</f>
        <v>Unknown</v>
      </c>
      <c r="R36" t="s">
        <v>2317</v>
      </c>
      <c r="S36" t="s">
        <v>2322</v>
      </c>
      <c r="T36" t="s">
        <v>2326</v>
      </c>
      <c r="U36" t="s">
        <v>2323</v>
      </c>
      <c r="V36" t="s">
        <v>2318</v>
      </c>
    </row>
    <row r="37" spans="1:23" x14ac:dyDescent="0.3">
      <c r="A37" t="s">
        <v>115</v>
      </c>
      <c r="B37" t="s">
        <v>116</v>
      </c>
      <c r="C37" t="str">
        <f t="shared" si="0"/>
        <v>Jack Sparrow races to recover the heart of Davy Jo</v>
      </c>
      <c r="D37" t="s">
        <v>12</v>
      </c>
      <c r="E37" s="1">
        <v>38904</v>
      </c>
      <c r="F37" s="4">
        <v>423315812</v>
      </c>
      <c r="G37" s="4">
        <v>642863935</v>
      </c>
      <c r="H37" s="4">
        <v>1066179747</v>
      </c>
      <c r="I37" s="4" t="str">
        <f>IF($F37&gt;='Notes&amp;Formulas'!$I$3,"Top", "Bottom")</f>
        <v>Top</v>
      </c>
      <c r="J37" s="4" t="str" cm="1">
        <f t="array" ref="J37">_xlfn.IFS(Table2[[#This Row],[World Sales (in $)]]&lt;500000000,"Small", Table2[[#This Row],[World Sales (in $)]]&lt;1000000000, "Medium", Table2[[#This Row],[World Sales (in $)]]&lt;2000000000, "Large", Table2[[#This Row],[World Sales (in $)]]&gt;2000000000, "Top")</f>
        <v>Large</v>
      </c>
      <c r="K37" t="s">
        <v>117</v>
      </c>
      <c r="L37" t="s">
        <v>118</v>
      </c>
      <c r="M37" t="str">
        <f>IFERROR(MID($L37,1,SEARCH(M$1, $L37)-2),0)</f>
        <v>2</v>
      </c>
      <c r="N37" t="str">
        <f>IFERROR(MID($L37,SEARCH(N$1, $L37)-3,2),0)</f>
        <v>31</v>
      </c>
      <c r="O37" s="2">
        <f>TIME(M37, N37, 0)</f>
        <v>0.10486111111111111</v>
      </c>
      <c r="P37" t="s">
        <v>15</v>
      </c>
      <c r="Q37" t="str" cm="1">
        <f t="array" ref="Q37">INDEX('Notes&amp;Formulas'!F:F,MATCH($P37,'Notes&amp;Formulas'!E:E),0)</f>
        <v>Parental Guidance Under 13</v>
      </c>
      <c r="R37" t="s">
        <v>2317</v>
      </c>
      <c r="S37" t="s">
        <v>2322</v>
      </c>
      <c r="T37" t="s">
        <v>2326</v>
      </c>
      <c r="U37" t="s">
        <v>2323</v>
      </c>
      <c r="V37" t="s">
        <v>2318</v>
      </c>
    </row>
    <row r="38" spans="1:23" x14ac:dyDescent="0.3">
      <c r="A38" t="s">
        <v>119</v>
      </c>
      <c r="B38" t="s">
        <v>120</v>
      </c>
      <c r="C38" t="str">
        <f t="shared" si="0"/>
        <v>Lion prince Simba and his father are targeted by h</v>
      </c>
      <c r="D38" t="s">
        <v>12</v>
      </c>
      <c r="E38" s="1">
        <v>34500</v>
      </c>
      <c r="F38" s="4">
        <v>422783777</v>
      </c>
      <c r="G38" s="4">
        <v>640828028</v>
      </c>
      <c r="H38" s="4">
        <v>1063611805</v>
      </c>
      <c r="I38" s="4" t="str">
        <f>IF($F38&gt;='Notes&amp;Formulas'!$I$3,"Top", "Bottom")</f>
        <v>Top</v>
      </c>
      <c r="J38" s="4" t="str" cm="1">
        <f t="array" ref="J38">_xlfn.IFS(Table2[[#This Row],[World Sales (in $)]]&lt;500000000,"Small", Table2[[#This Row],[World Sales (in $)]]&lt;1000000000, "Medium", Table2[[#This Row],[World Sales (in $)]]&lt;2000000000, "Large", Table2[[#This Row],[World Sales (in $)]]&gt;2000000000, "Top")</f>
        <v>Large</v>
      </c>
      <c r="K38" t="s">
        <v>57</v>
      </c>
      <c r="L38" t="s">
        <v>121</v>
      </c>
      <c r="M38" t="str">
        <f>IFERROR(MID($L38,1,SEARCH(M$1, $L38)-2),0)</f>
        <v>1</v>
      </c>
      <c r="N38" t="str">
        <f>IFERROR(MID($L38,SEARCH(N$1, $L38)-3,2),0)</f>
        <v>28</v>
      </c>
      <c r="O38" s="2">
        <f>TIME(M38, N38, 0)</f>
        <v>6.1111111111111116E-2</v>
      </c>
      <c r="P38" t="s">
        <v>106</v>
      </c>
      <c r="Q38" cm="1">
        <f t="array" ref="Q38">INDEX('Notes&amp;Formulas'!F:F,MATCH($P38,'Notes&amp;Formulas'!E:E),0)</f>
        <v>0</v>
      </c>
      <c r="R38" t="s">
        <v>2316</v>
      </c>
      <c r="S38" t="s">
        <v>2317</v>
      </c>
      <c r="T38" t="s">
        <v>2318</v>
      </c>
    </row>
    <row r="39" spans="1:23" x14ac:dyDescent="0.3">
      <c r="A39" t="s">
        <v>63</v>
      </c>
      <c r="B39" t="s">
        <v>64</v>
      </c>
      <c r="C39" t="str">
        <f t="shared" si="0"/>
        <v xml:space="preserve">In a time of conflict, a group of unlikely heroes </v>
      </c>
      <c r="D39" t="s">
        <v>12</v>
      </c>
      <c r="E39" s="1">
        <v>42718</v>
      </c>
      <c r="F39" s="4">
        <v>532177324</v>
      </c>
      <c r="G39" s="4">
        <v>523880396</v>
      </c>
      <c r="H39" s="4">
        <v>1056057720</v>
      </c>
      <c r="I39" s="4" t="str">
        <f>IF($F39&gt;='Notes&amp;Formulas'!$I$3,"Top", "Bottom")</f>
        <v>Top</v>
      </c>
      <c r="J39" s="4" t="str" cm="1">
        <f t="array" ref="J39">_xlfn.IFS(Table2[[#This Row],[World Sales (in $)]]&lt;500000000,"Small", Table2[[#This Row],[World Sales (in $)]]&lt;1000000000, "Medium", Table2[[#This Row],[World Sales (in $)]]&lt;2000000000, "Large", Table2[[#This Row],[World Sales (in $)]]&gt;2000000000, "Top")</f>
        <v>Large</v>
      </c>
      <c r="K39" t="s">
        <v>13</v>
      </c>
      <c r="L39" t="s">
        <v>65</v>
      </c>
      <c r="M39" t="str">
        <f>IFERROR(MID($L39,1,SEARCH(M$1, $L39)-2),0)</f>
        <v>2</v>
      </c>
      <c r="N39" t="str">
        <f>IFERROR(MID($L39,SEARCH(N$1, $L39)-3,2),0)</f>
        <v>13</v>
      </c>
      <c r="O39" s="2">
        <f>TIME(M39, N39, 0)</f>
        <v>9.2361111111111116E-2</v>
      </c>
      <c r="P39" t="s">
        <v>15</v>
      </c>
      <c r="Q39" t="str" cm="1">
        <f t="array" ref="Q39">INDEX('Notes&amp;Formulas'!F:F,MATCH($P39,'Notes&amp;Formulas'!E:E),0)</f>
        <v>Parental Guidance Under 13</v>
      </c>
      <c r="R39" t="s">
        <v>2317</v>
      </c>
      <c r="S39" t="s">
        <v>2322</v>
      </c>
      <c r="T39" t="s">
        <v>2320</v>
      </c>
      <c r="U39" t="s">
        <v>2323</v>
      </c>
      <c r="V39" t="s">
        <v>2324</v>
      </c>
    </row>
    <row r="40" spans="1:23" x14ac:dyDescent="0.3">
      <c r="A40" t="s">
        <v>198</v>
      </c>
      <c r="B40" t="s">
        <v>199</v>
      </c>
      <c r="C40" t="str">
        <f t="shared" si="0"/>
        <v>A kind-hearted street urchin and a power-hungry Gr</v>
      </c>
      <c r="D40" t="s">
        <v>12</v>
      </c>
      <c r="E40" s="1">
        <v>43607</v>
      </c>
      <c r="F40" s="4">
        <v>355559216</v>
      </c>
      <c r="G40" s="4">
        <v>695134737</v>
      </c>
      <c r="H40" s="4">
        <v>1050693953</v>
      </c>
      <c r="I40" s="4" t="str">
        <f>IF($F40&gt;='Notes&amp;Formulas'!$I$3,"Top", "Bottom")</f>
        <v>Top</v>
      </c>
      <c r="J40" s="4" t="str" cm="1">
        <f t="array" ref="J40">_xlfn.IFS(Table2[[#This Row],[World Sales (in $)]]&lt;500000000,"Small", Table2[[#This Row],[World Sales (in $)]]&lt;1000000000, "Medium", Table2[[#This Row],[World Sales (in $)]]&lt;2000000000, "Large", Table2[[#This Row],[World Sales (in $)]]&gt;2000000000, "Top")</f>
        <v>Large</v>
      </c>
      <c r="K40" t="s">
        <v>200</v>
      </c>
      <c r="L40" t="s">
        <v>124</v>
      </c>
      <c r="M40" t="str">
        <f>IFERROR(MID($L40,1,SEARCH(M$1, $L40)-2),0)</f>
        <v>2</v>
      </c>
      <c r="N40" t="str">
        <f>IFERROR(MID($L40,SEARCH(N$1, $L40)-3,2),0)</f>
        <v xml:space="preserve"> 8</v>
      </c>
      <c r="O40" s="2">
        <f>TIME(M40, N40, 0)</f>
        <v>8.8888888888888892E-2</v>
      </c>
      <c r="P40" t="s">
        <v>58</v>
      </c>
      <c r="Q40" t="str" cm="1">
        <f t="array" ref="Q40">INDEX('Notes&amp;Formulas'!F:F,MATCH($P40,'Notes&amp;Formulas'!E:E),0)</f>
        <v>Parental Guidance</v>
      </c>
      <c r="R40" t="s">
        <v>2316</v>
      </c>
      <c r="S40" t="s">
        <v>2317</v>
      </c>
      <c r="T40" t="s">
        <v>2319</v>
      </c>
    </row>
    <row r="41" spans="1:23" x14ac:dyDescent="0.3">
      <c r="A41" t="s">
        <v>442</v>
      </c>
      <c r="B41" t="s">
        <v>443</v>
      </c>
      <c r="C41" t="str">
        <f t="shared" si="0"/>
        <v>Jack Sparrow and Barbossa embark on a quest to fin</v>
      </c>
      <c r="D41" t="s">
        <v>12</v>
      </c>
      <c r="E41" s="1">
        <v>40681</v>
      </c>
      <c r="F41" s="4">
        <v>241071802</v>
      </c>
      <c r="G41" s="4">
        <v>804642000</v>
      </c>
      <c r="H41" s="4">
        <v>1045713802</v>
      </c>
      <c r="I41" s="4" t="str">
        <f>IF($F41&gt;='Notes&amp;Formulas'!$I$3,"Top", "Bottom")</f>
        <v>Top</v>
      </c>
      <c r="J41" s="4" t="str" cm="1">
        <f t="array" ref="J41">_xlfn.IFS(Table2[[#This Row],[World Sales (in $)]]&lt;500000000,"Small", Table2[[#This Row],[World Sales (in $)]]&lt;1000000000, "Medium", Table2[[#This Row],[World Sales (in $)]]&lt;2000000000, "Large", Table2[[#This Row],[World Sales (in $)]]&gt;2000000000, "Top")</f>
        <v>Large</v>
      </c>
      <c r="K41" t="s">
        <v>117</v>
      </c>
      <c r="L41" t="s">
        <v>204</v>
      </c>
      <c r="M41" t="str">
        <f>IFERROR(MID($L41,1,SEARCH(M$1, $L41)-2),0)</f>
        <v>2</v>
      </c>
      <c r="N41" t="str">
        <f>IFERROR(MID($L41,SEARCH(N$1, $L41)-3,2),0)</f>
        <v>17</v>
      </c>
      <c r="O41" s="2">
        <f>TIME(M41, N41, 0)</f>
        <v>9.5138888888888884E-2</v>
      </c>
      <c r="P41" t="s">
        <v>15</v>
      </c>
      <c r="Q41" t="str" cm="1">
        <f t="array" ref="Q41">INDEX('Notes&amp;Formulas'!F:F,MATCH($P41,'Notes&amp;Formulas'!E:E),0)</f>
        <v>Parental Guidance Under 13</v>
      </c>
      <c r="R41" t="s">
        <v>2317</v>
      </c>
      <c r="S41" t="s">
        <v>2326</v>
      </c>
      <c r="T41" t="s">
        <v>2323</v>
      </c>
      <c r="U41" t="s">
        <v>2318</v>
      </c>
      <c r="V41" t="s">
        <v>2324</v>
      </c>
      <c r="W41" t="s">
        <v>2321</v>
      </c>
    </row>
    <row r="42" spans="1:23" x14ac:dyDescent="0.3">
      <c r="A42" t="s">
        <v>365</v>
      </c>
      <c r="B42" t="s">
        <v>366</v>
      </c>
      <c r="C42" t="str">
        <f t="shared" si="0"/>
        <v>Gru meets his long-lost, charming, cheerful, and m</v>
      </c>
      <c r="D42" t="s">
        <v>43</v>
      </c>
      <c r="E42" s="1">
        <v>42900</v>
      </c>
      <c r="F42" s="4">
        <v>264624300</v>
      </c>
      <c r="G42" s="4">
        <v>770175831</v>
      </c>
      <c r="H42" s="4">
        <v>1034800131</v>
      </c>
      <c r="I42" s="4" t="str">
        <f>IF($F42&gt;='Notes&amp;Formulas'!$I$3,"Top", "Bottom")</f>
        <v>Top</v>
      </c>
      <c r="J42" s="4" t="str" cm="1">
        <f t="array" ref="J42">_xlfn.IFS(Table2[[#This Row],[World Sales (in $)]]&lt;500000000,"Small", Table2[[#This Row],[World Sales (in $)]]&lt;1000000000, "Medium", Table2[[#This Row],[World Sales (in $)]]&lt;2000000000, "Large", Table2[[#This Row],[World Sales (in $)]]&gt;2000000000, "Top")</f>
        <v>Large</v>
      </c>
      <c r="K42" t="s">
        <v>185</v>
      </c>
      <c r="L42" t="s">
        <v>367</v>
      </c>
      <c r="M42" t="str">
        <f>IFERROR(MID($L42,1,SEARCH(M$1, $L42)-2),0)</f>
        <v>1</v>
      </c>
      <c r="N42" t="str">
        <f>IFERROR(MID($L42,SEARCH(N$1, $L42)-3,2),0)</f>
        <v>29</v>
      </c>
      <c r="O42" s="2">
        <f>TIME(M42, N42, 0)</f>
        <v>6.1805555555555558E-2</v>
      </c>
      <c r="P42" t="s">
        <v>58</v>
      </c>
      <c r="Q42" t="str" cm="1">
        <f t="array" ref="Q42">INDEX('Notes&amp;Formulas'!F:F,MATCH($P42,'Notes&amp;Formulas'!E:E),0)</f>
        <v>Parental Guidance</v>
      </c>
      <c r="R42" t="s">
        <v>2316</v>
      </c>
      <c r="S42" t="s">
        <v>2317</v>
      </c>
      <c r="T42" t="s">
        <v>2318</v>
      </c>
    </row>
    <row r="43" spans="1:23" x14ac:dyDescent="0.3">
      <c r="A43" t="s">
        <v>146</v>
      </c>
      <c r="B43" t="s">
        <v>147</v>
      </c>
      <c r="C43" t="str">
        <f t="shared" si="0"/>
        <v>A pragmatic paleontologist touring an almost compl</v>
      </c>
      <c r="D43" t="s">
        <v>43</v>
      </c>
      <c r="E43" s="1">
        <v>34131</v>
      </c>
      <c r="F43" s="4">
        <v>404214720</v>
      </c>
      <c r="G43" s="4">
        <v>629713583</v>
      </c>
      <c r="H43" s="4">
        <v>1033928303</v>
      </c>
      <c r="I43" s="4" t="str">
        <f>IF($F43&gt;='Notes&amp;Formulas'!$I$3,"Top", "Bottom")</f>
        <v>Top</v>
      </c>
      <c r="J43" s="4" t="str" cm="1">
        <f t="array" ref="J43">_xlfn.IFS(Table2[[#This Row],[World Sales (in $)]]&lt;500000000,"Small", Table2[[#This Row],[World Sales (in $)]]&lt;1000000000, "Medium", Table2[[#This Row],[World Sales (in $)]]&lt;2000000000, "Large", Table2[[#This Row],[World Sales (in $)]]&gt;2000000000, "Top")</f>
        <v>Large</v>
      </c>
      <c r="K43" t="s">
        <v>138</v>
      </c>
      <c r="L43" t="s">
        <v>148</v>
      </c>
      <c r="M43" t="str">
        <f>IFERROR(MID($L43,1,SEARCH(M$1, $L43)-2),0)</f>
        <v>2</v>
      </c>
      <c r="N43" t="str">
        <f>IFERROR(MID($L43,SEARCH(N$1, $L43)-3,2),0)</f>
        <v xml:space="preserve"> 7</v>
      </c>
      <c r="O43" s="2">
        <f>TIME(M43, N43, 0)</f>
        <v>8.819444444444445E-2</v>
      </c>
      <c r="P43" t="s">
        <v>15</v>
      </c>
      <c r="Q43" t="str" cm="1">
        <f t="array" ref="Q43">INDEX('Notes&amp;Formulas'!F:F,MATCH($P43,'Notes&amp;Formulas'!E:E),0)</f>
        <v>Parental Guidance Under 13</v>
      </c>
      <c r="R43" t="s">
        <v>2317</v>
      </c>
      <c r="S43" t="s">
        <v>2322</v>
      </c>
      <c r="T43" t="s">
        <v>2326</v>
      </c>
      <c r="U43" t="s">
        <v>2328</v>
      </c>
      <c r="V43" t="s">
        <v>2323</v>
      </c>
      <c r="W43" t="s">
        <v>2319</v>
      </c>
    </row>
    <row r="44" spans="1:23" x14ac:dyDescent="0.3">
      <c r="A44" t="s">
        <v>73</v>
      </c>
      <c r="B44" t="s">
        <v>74</v>
      </c>
      <c r="C44" t="str">
        <f t="shared" si="0"/>
        <v>Friendly but forgetful blue tang Dory begins a sea</v>
      </c>
      <c r="D44" t="s">
        <v>12</v>
      </c>
      <c r="E44" t="s">
        <v>27</v>
      </c>
      <c r="F44" s="4">
        <v>486295561</v>
      </c>
      <c r="G44" s="4">
        <v>542275381</v>
      </c>
      <c r="H44" s="4">
        <v>1028570942</v>
      </c>
      <c r="I44" s="4" t="str">
        <f>IF($F44&gt;='Notes&amp;Formulas'!$I$3,"Top", "Bottom")</f>
        <v>Top</v>
      </c>
      <c r="J44" s="4" t="str" cm="1">
        <f t="array" ref="J44">_xlfn.IFS(Table2[[#This Row],[World Sales (in $)]]&lt;500000000,"Small", Table2[[#This Row],[World Sales (in $)]]&lt;1000000000, "Medium", Table2[[#This Row],[World Sales (in $)]]&lt;2000000000, "Large", Table2[[#This Row],[World Sales (in $)]]&gt;2000000000, "Top")</f>
        <v>Large</v>
      </c>
      <c r="K44" t="s">
        <v>75</v>
      </c>
      <c r="L44" t="s">
        <v>76</v>
      </c>
      <c r="M44" t="str">
        <f>IFERROR(MID($L44,1,SEARCH(M$1, $L44)-2),0)</f>
        <v>1</v>
      </c>
      <c r="N44" t="str">
        <f>IFERROR(MID($L44,SEARCH(N$1, $L44)-3,2),0)</f>
        <v>37</v>
      </c>
      <c r="O44" s="2">
        <f>TIME(M44, N44, 0)</f>
        <v>6.7361111111111108E-2</v>
      </c>
      <c r="P44" t="s">
        <v>27</v>
      </c>
      <c r="Q44" t="str">
        <f>INDEX('Notes&amp;Formulas'!$F$6,MATCH(Table!P44, 'Notes&amp;Formulas'!$E$6),0)</f>
        <v>Unknown</v>
      </c>
      <c r="R44" t="s">
        <v>2316</v>
      </c>
      <c r="S44" t="s">
        <v>2317</v>
      </c>
      <c r="T44" t="s">
        <v>2319</v>
      </c>
      <c r="U44" t="s">
        <v>2325</v>
      </c>
    </row>
    <row r="45" spans="1:23" x14ac:dyDescent="0.3">
      <c r="A45" t="s">
        <v>81</v>
      </c>
      <c r="B45" t="s">
        <v>82</v>
      </c>
      <c r="C45" t="str">
        <f t="shared" si="0"/>
        <v xml:space="preserve">Two Jedi escape a hostile blockade to find allies </v>
      </c>
      <c r="D45" t="s">
        <v>22</v>
      </c>
      <c r="E45" s="1">
        <v>36299</v>
      </c>
      <c r="F45" s="4">
        <v>474544677</v>
      </c>
      <c r="G45" s="4">
        <v>552538030</v>
      </c>
      <c r="H45" s="4">
        <v>1027082707</v>
      </c>
      <c r="I45" s="4" t="str">
        <f>IF($F45&gt;='Notes&amp;Formulas'!$I$3,"Top", "Bottom")</f>
        <v>Top</v>
      </c>
      <c r="J45" s="4" t="str" cm="1">
        <f t="array" ref="J45">_xlfn.IFS(Table2[[#This Row],[World Sales (in $)]]&lt;500000000,"Small", Table2[[#This Row],[World Sales (in $)]]&lt;1000000000, "Medium", Table2[[#This Row],[World Sales (in $)]]&lt;2000000000, "Large", Table2[[#This Row],[World Sales (in $)]]&gt;2000000000, "Top")</f>
        <v>Large</v>
      </c>
      <c r="K45" t="s">
        <v>23</v>
      </c>
      <c r="L45" t="s">
        <v>83</v>
      </c>
      <c r="M45" t="str">
        <f>IFERROR(MID($L45,1,SEARCH(M$1, $L45)-2),0)</f>
        <v>2</v>
      </c>
      <c r="N45" t="str">
        <f>IFERROR(MID($L45,SEARCH(N$1, $L45)-3,2),0)</f>
        <v>16</v>
      </c>
      <c r="O45" s="2">
        <f>TIME(M45, N45, 0)</f>
        <v>9.4444444444444442E-2</v>
      </c>
      <c r="P45" t="s">
        <v>58</v>
      </c>
      <c r="Q45" t="str" cm="1">
        <f t="array" ref="Q45">INDEX('Notes&amp;Formulas'!F:F,MATCH($P45,'Notes&amp;Formulas'!E:E),0)</f>
        <v>Parental Guidance</v>
      </c>
      <c r="R45" t="s">
        <v>2317</v>
      </c>
      <c r="S45" t="s">
        <v>2322</v>
      </c>
      <c r="T45" t="s">
        <v>2326</v>
      </c>
      <c r="U45" t="s">
        <v>2323</v>
      </c>
    </row>
    <row r="46" spans="1:23" x14ac:dyDescent="0.3">
      <c r="A46" t="s">
        <v>233</v>
      </c>
      <c r="B46" t="s">
        <v>234</v>
      </c>
      <c r="C46" t="str">
        <f t="shared" si="0"/>
        <v>Nineteen-year-old Alice returns to the magical wor</v>
      </c>
      <c r="D46" t="s">
        <v>12</v>
      </c>
      <c r="E46" s="1">
        <v>40240</v>
      </c>
      <c r="F46" s="4">
        <v>334191110</v>
      </c>
      <c r="G46" s="4">
        <v>691277106</v>
      </c>
      <c r="H46" s="4">
        <v>1025468216</v>
      </c>
      <c r="I46" s="4" t="str">
        <f>IF($F46&gt;='Notes&amp;Formulas'!$I$3,"Top", "Bottom")</f>
        <v>Top</v>
      </c>
      <c r="J46" s="4" t="str" cm="1">
        <f t="array" ref="J46">_xlfn.IFS(Table2[[#This Row],[World Sales (in $)]]&lt;500000000,"Small", Table2[[#This Row],[World Sales (in $)]]&lt;1000000000, "Medium", Table2[[#This Row],[World Sales (in $)]]&lt;2000000000, "Large", Table2[[#This Row],[World Sales (in $)]]&gt;2000000000, "Top")</f>
        <v>Large</v>
      </c>
      <c r="K46" t="s">
        <v>235</v>
      </c>
      <c r="L46" t="s">
        <v>193</v>
      </c>
      <c r="M46" t="str">
        <f>IFERROR(MID($L46,1,SEARCH(M$1, $L46)-2),0)</f>
        <v>1</v>
      </c>
      <c r="N46" t="str">
        <f>IFERROR(MID($L46,SEARCH(N$1, $L46)-3,2),0)</f>
        <v>48</v>
      </c>
      <c r="O46" s="2">
        <f>TIME(M46, N46, 0)</f>
        <v>7.4999999999999997E-2</v>
      </c>
      <c r="P46" t="s">
        <v>58</v>
      </c>
      <c r="Q46" t="str" cm="1">
        <f t="array" ref="Q46">INDEX('Notes&amp;Formulas'!F:F,MATCH($P46,'Notes&amp;Formulas'!E:E),0)</f>
        <v>Parental Guidance</v>
      </c>
      <c r="R46" t="s">
        <v>2316</v>
      </c>
      <c r="S46" t="s">
        <v>2317</v>
      </c>
      <c r="T46" t="s">
        <v>2318</v>
      </c>
      <c r="U46" t="s">
        <v>2319</v>
      </c>
    </row>
    <row r="47" spans="1:23" x14ac:dyDescent="0.3">
      <c r="A47" t="s">
        <v>214</v>
      </c>
      <c r="B47" t="s">
        <v>215</v>
      </c>
      <c r="C47" t="str">
        <f t="shared" si="0"/>
        <v>In a city of anthropomorphic animals, a rookie bun</v>
      </c>
      <c r="D47" t="s">
        <v>12</v>
      </c>
      <c r="E47" t="s">
        <v>27</v>
      </c>
      <c r="F47" s="4">
        <v>341268248</v>
      </c>
      <c r="G47" s="4">
        <v>682852856</v>
      </c>
      <c r="H47" s="4">
        <v>1024121104</v>
      </c>
      <c r="I47" s="4" t="str">
        <f>IF($F47&gt;='Notes&amp;Formulas'!$I$3,"Top", "Bottom")</f>
        <v>Top</v>
      </c>
      <c r="J47" s="4" t="str" cm="1">
        <f t="array" ref="J47">_xlfn.IFS(Table2[[#This Row],[World Sales (in $)]]&lt;500000000,"Small", Table2[[#This Row],[World Sales (in $)]]&lt;1000000000, "Medium", Table2[[#This Row],[World Sales (in $)]]&lt;2000000000, "Large", Table2[[#This Row],[World Sales (in $)]]&gt;2000000000, "Top")</f>
        <v>Large</v>
      </c>
      <c r="K47" t="s">
        <v>216</v>
      </c>
      <c r="L47" t="s">
        <v>193</v>
      </c>
      <c r="M47" t="str">
        <f>IFERROR(MID($L47,1,SEARCH(M$1, $L47)-2),0)</f>
        <v>1</v>
      </c>
      <c r="N47" t="str">
        <f>IFERROR(MID($L47,SEARCH(N$1, $L47)-3,2),0)</f>
        <v>48</v>
      </c>
      <c r="O47" s="2">
        <f>TIME(M47, N47, 0)</f>
        <v>7.4999999999999997E-2</v>
      </c>
      <c r="P47" t="s">
        <v>27</v>
      </c>
      <c r="Q47" t="str">
        <f>INDEX('Notes&amp;Formulas'!$F$6,MATCH(Table!P47, 'Notes&amp;Formulas'!$E$6),0)</f>
        <v>Unknown</v>
      </c>
      <c r="R47" t="s">
        <v>2317</v>
      </c>
      <c r="S47" t="s">
        <v>2323</v>
      </c>
      <c r="T47" t="s">
        <v>2318</v>
      </c>
      <c r="U47" t="s">
        <v>2327</v>
      </c>
    </row>
    <row r="48" spans="1:23" x14ac:dyDescent="0.3">
      <c r="A48" t="s">
        <v>290</v>
      </c>
      <c r="B48" t="s">
        <v>291</v>
      </c>
      <c r="C48" t="str">
        <f t="shared" si="0"/>
        <v>A reluctant Hobbit, Bilbo Baggins, sets out to the</v>
      </c>
      <c r="D48" t="s">
        <v>61</v>
      </c>
      <c r="E48" t="s">
        <v>27</v>
      </c>
      <c r="F48" s="4">
        <v>303003568</v>
      </c>
      <c r="G48" s="4">
        <v>714000000</v>
      </c>
      <c r="H48" s="4">
        <v>1017003568</v>
      </c>
      <c r="I48" s="4" t="str">
        <f>IF($F48&gt;='Notes&amp;Formulas'!$I$3,"Top", "Bottom")</f>
        <v>Top</v>
      </c>
      <c r="J48" s="4" t="str" cm="1">
        <f t="array" ref="J48">_xlfn.IFS(Table2[[#This Row],[World Sales (in $)]]&lt;500000000,"Small", Table2[[#This Row],[World Sales (in $)]]&lt;1000000000, "Medium", Table2[[#This Row],[World Sales (in $)]]&lt;2000000000, "Large", Table2[[#This Row],[World Sales (in $)]]&gt;2000000000, "Top")</f>
        <v>Large</v>
      </c>
      <c r="K48" t="s">
        <v>292</v>
      </c>
      <c r="L48" t="s">
        <v>278</v>
      </c>
      <c r="M48" t="str">
        <f>IFERROR(MID($L48,1,SEARCH(M$1, $L48)-2),0)</f>
        <v>2</v>
      </c>
      <c r="N48" t="str">
        <f>IFERROR(MID($L48,SEARCH(N$1, $L48)-3,2),0)</f>
        <v>49</v>
      </c>
      <c r="O48" s="2">
        <f>TIME(M48, N48, 0)</f>
        <v>0.1173611111111111</v>
      </c>
      <c r="P48" t="s">
        <v>27</v>
      </c>
      <c r="Q48" t="str">
        <f>INDEX('Notes&amp;Formulas'!$F$6,MATCH(Table!P48, 'Notes&amp;Formulas'!$E$6),0)</f>
        <v>Unknown</v>
      </c>
      <c r="R48" t="s">
        <v>2317</v>
      </c>
      <c r="S48" t="s">
        <v>2322</v>
      </c>
      <c r="T48" t="s">
        <v>2326</v>
      </c>
      <c r="U48" t="s">
        <v>2328</v>
      </c>
      <c r="V48" t="s">
        <v>2323</v>
      </c>
      <c r="W48" t="s">
        <v>2327</v>
      </c>
    </row>
    <row r="49" spans="1:23" x14ac:dyDescent="0.3">
      <c r="A49" t="s">
        <v>260</v>
      </c>
      <c r="B49" t="s">
        <v>261</v>
      </c>
      <c r="C49" t="str">
        <f t="shared" si="0"/>
        <v>An orphaned boy enrolls in a school of wizardry, w</v>
      </c>
      <c r="D49" t="s">
        <v>61</v>
      </c>
      <c r="E49" s="1">
        <v>37211</v>
      </c>
      <c r="F49" s="4">
        <v>318087620</v>
      </c>
      <c r="G49" s="4">
        <v>698725454</v>
      </c>
      <c r="H49" s="4">
        <v>1016813075</v>
      </c>
      <c r="I49" s="4" t="str">
        <f>IF($F49&gt;='Notes&amp;Formulas'!$I$3,"Top", "Bottom")</f>
        <v>Top</v>
      </c>
      <c r="J49" s="4" t="str" cm="1">
        <f t="array" ref="J49">_xlfn.IFS(Table2[[#This Row],[World Sales (in $)]]&lt;500000000,"Small", Table2[[#This Row],[World Sales (in $)]]&lt;1000000000, "Medium", Table2[[#This Row],[World Sales (in $)]]&lt;2000000000, "Large", Table2[[#This Row],[World Sales (in $)]]&gt;2000000000, "Top")</f>
        <v>Large</v>
      </c>
      <c r="K49" t="s">
        <v>262</v>
      </c>
      <c r="L49" t="s">
        <v>50</v>
      </c>
      <c r="M49" t="str">
        <f>IFERROR(MID($L49,1,SEARCH(M$1, $L49)-2),0)</f>
        <v>2</v>
      </c>
      <c r="N49" t="str">
        <f>IFERROR(MID($L49,SEARCH(N$1, $L49)-3,2),0)</f>
        <v>32</v>
      </c>
      <c r="O49" s="2">
        <f>TIME(M49, N49, 0)</f>
        <v>0.10555555555555556</v>
      </c>
      <c r="P49" t="s">
        <v>58</v>
      </c>
      <c r="Q49" t="str" cm="1">
        <f t="array" ref="Q49">INDEX('Notes&amp;Formulas'!F:F,MATCH($P49,'Notes&amp;Formulas'!E:E),0)</f>
        <v>Parental Guidance</v>
      </c>
      <c r="R49" t="s">
        <v>2317</v>
      </c>
      <c r="S49" t="s">
        <v>2318</v>
      </c>
    </row>
    <row r="50" spans="1:23" x14ac:dyDescent="0.3">
      <c r="A50" t="s">
        <v>59</v>
      </c>
      <c r="B50" t="s">
        <v>60</v>
      </c>
      <c r="C50" t="str">
        <f t="shared" si="0"/>
        <v>When the menace known as the Joker wreaks havoc an</v>
      </c>
      <c r="D50" t="s">
        <v>61</v>
      </c>
      <c r="E50" s="1">
        <v>39645</v>
      </c>
      <c r="F50" s="4">
        <v>534858444</v>
      </c>
      <c r="G50" s="4">
        <v>471115201</v>
      </c>
      <c r="H50" s="4">
        <v>1005973645</v>
      </c>
      <c r="I50" s="4" t="str">
        <f>IF($F50&gt;='Notes&amp;Formulas'!$I$3,"Top", "Bottom")</f>
        <v>Top</v>
      </c>
      <c r="J50" s="4" t="str" cm="1">
        <f t="array" ref="J50">_xlfn.IFS(Table2[[#This Row],[World Sales (in $)]]&lt;500000000,"Small", Table2[[#This Row],[World Sales (in $)]]&lt;1000000000, "Medium", Table2[[#This Row],[World Sales (in $)]]&lt;2000000000, "Large", Table2[[#This Row],[World Sales (in $)]]&gt;2000000000, "Top")</f>
        <v>Large</v>
      </c>
      <c r="K50" t="s">
        <v>62</v>
      </c>
      <c r="L50" t="s">
        <v>50</v>
      </c>
      <c r="M50" t="str">
        <f>IFERROR(MID($L50,1,SEARCH(M$1, $L50)-2),0)</f>
        <v>2</v>
      </c>
      <c r="N50" t="str">
        <f>IFERROR(MID($L50,SEARCH(N$1, $L50)-3,2),0)</f>
        <v>32</v>
      </c>
      <c r="O50" s="2">
        <f>TIME(M50, N50, 0)</f>
        <v>0.10555555555555556</v>
      </c>
      <c r="P50" t="s">
        <v>15</v>
      </c>
      <c r="Q50" t="str" cm="1">
        <f t="array" ref="Q50">INDEX('Notes&amp;Formulas'!F:F,MATCH($P50,'Notes&amp;Formulas'!E:E),0)</f>
        <v>Parental Guidance Under 13</v>
      </c>
      <c r="R50" t="s">
        <v>2317</v>
      </c>
      <c r="S50" t="s">
        <v>2323</v>
      </c>
      <c r="T50" t="s">
        <v>2318</v>
      </c>
    </row>
    <row r="51" spans="1:23" x14ac:dyDescent="0.3">
      <c r="A51" t="s">
        <v>304</v>
      </c>
      <c r="B51" t="s">
        <v>305</v>
      </c>
      <c r="C51" t="str">
        <f t="shared" si="0"/>
        <v xml:space="preserve">As Harry, Ron, and Hermione race against time and </v>
      </c>
      <c r="D51" t="s">
        <v>61</v>
      </c>
      <c r="E51" t="s">
        <v>27</v>
      </c>
      <c r="F51" s="4">
        <v>296347721</v>
      </c>
      <c r="G51" s="4">
        <v>680695761</v>
      </c>
      <c r="H51" s="4">
        <v>977043483</v>
      </c>
      <c r="I51" s="4" t="str">
        <f>IF($F51&gt;='Notes&amp;Formulas'!$I$3,"Top", "Bottom")</f>
        <v>Top</v>
      </c>
      <c r="J51" s="4" t="str" cm="1">
        <f t="array" ref="J51">_xlfn.IFS(Table2[[#This Row],[World Sales (in $)]]&lt;500000000,"Small", Table2[[#This Row],[World Sales (in $)]]&lt;1000000000, "Medium", Table2[[#This Row],[World Sales (in $)]]&lt;2000000000, "Large", Table2[[#This Row],[World Sales (in $)]]&gt;2000000000, "Top")</f>
        <v>Medium</v>
      </c>
      <c r="K51" t="s">
        <v>235</v>
      </c>
      <c r="L51" t="s">
        <v>114</v>
      </c>
      <c r="M51" t="str">
        <f>IFERROR(MID($L51,1,SEARCH(M$1, $L51)-2),0)</f>
        <v>2</v>
      </c>
      <c r="N51" t="str">
        <f>IFERROR(MID($L51,SEARCH(N$1, $L51)-3,2),0)</f>
        <v>26</v>
      </c>
      <c r="O51" s="2">
        <f>TIME(M51, N51, 0)</f>
        <v>0.1013888888888889</v>
      </c>
      <c r="P51" t="s">
        <v>27</v>
      </c>
      <c r="Q51" t="str">
        <f>INDEX('Notes&amp;Formulas'!$F$6,MATCH(Table!P51, 'Notes&amp;Formulas'!$E$6),0)</f>
        <v>Unknown</v>
      </c>
      <c r="R51" t="s">
        <v>2316</v>
      </c>
      <c r="S51" t="s">
        <v>2328</v>
      </c>
      <c r="T51" t="s">
        <v>2320</v>
      </c>
      <c r="U51" t="s">
        <v>2325</v>
      </c>
    </row>
    <row r="52" spans="1:23" x14ac:dyDescent="0.3">
      <c r="A52" t="s">
        <v>183</v>
      </c>
      <c r="B52" t="s">
        <v>184</v>
      </c>
      <c r="C52" t="str">
        <f t="shared" si="0"/>
        <v>When Gru, the world's most super-bad turned super-</v>
      </c>
      <c r="D52" t="s">
        <v>43</v>
      </c>
      <c r="E52" s="1">
        <v>41445</v>
      </c>
      <c r="F52" s="4">
        <v>368065385</v>
      </c>
      <c r="G52" s="4">
        <v>602700620</v>
      </c>
      <c r="H52" s="4">
        <v>970766005</v>
      </c>
      <c r="I52" s="4" t="str">
        <f>IF($F52&gt;='Notes&amp;Formulas'!$I$3,"Top", "Bottom")</f>
        <v>Top</v>
      </c>
      <c r="J52" s="4" t="str" cm="1">
        <f t="array" ref="J52">_xlfn.IFS(Table2[[#This Row],[World Sales (in $)]]&lt;500000000,"Small", Table2[[#This Row],[World Sales (in $)]]&lt;1000000000, "Medium", Table2[[#This Row],[World Sales (in $)]]&lt;2000000000, "Large", Table2[[#This Row],[World Sales (in $)]]&gt;2000000000, "Top")</f>
        <v>Medium</v>
      </c>
      <c r="K52" t="s">
        <v>185</v>
      </c>
      <c r="L52" t="s">
        <v>186</v>
      </c>
      <c r="M52" t="str">
        <f>IFERROR(MID($L52,1,SEARCH(M$1, $L52)-2),0)</f>
        <v>1</v>
      </c>
      <c r="N52" t="str">
        <f>IFERROR(MID($L52,SEARCH(N$1, $L52)-3,2),0)</f>
        <v>38</v>
      </c>
      <c r="O52" s="2">
        <f>TIME(M52, N52, 0)</f>
        <v>6.805555555555555E-2</v>
      </c>
      <c r="P52" t="s">
        <v>58</v>
      </c>
      <c r="Q52" t="str" cm="1">
        <f t="array" ref="Q52">INDEX('Notes&amp;Formulas'!F:F,MATCH($P52,'Notes&amp;Formulas'!E:E),0)</f>
        <v>Parental Guidance</v>
      </c>
      <c r="R52" t="s">
        <v>2317</v>
      </c>
      <c r="S52" t="s">
        <v>2323</v>
      </c>
      <c r="T52" t="s">
        <v>2318</v>
      </c>
      <c r="U52" t="s">
        <v>2327</v>
      </c>
    </row>
    <row r="53" spans="1:23" x14ac:dyDescent="0.3">
      <c r="A53" t="s">
        <v>187</v>
      </c>
      <c r="B53" t="s">
        <v>188</v>
      </c>
      <c r="C53" t="str">
        <f t="shared" si="0"/>
        <v>After a threat from the tiger Shere Khan forces hi</v>
      </c>
      <c r="D53" t="s">
        <v>12</v>
      </c>
      <c r="E53" s="1">
        <v>42467</v>
      </c>
      <c r="F53" s="4">
        <v>364001123</v>
      </c>
      <c r="G53" s="4">
        <v>602553806</v>
      </c>
      <c r="H53" s="4">
        <v>966554929</v>
      </c>
      <c r="I53" s="4" t="str">
        <f>IF($F53&gt;='Notes&amp;Formulas'!$I$3,"Top", "Bottom")</f>
        <v>Top</v>
      </c>
      <c r="J53" s="4" t="str" cm="1">
        <f t="array" ref="J53">_xlfn.IFS(Table2[[#This Row],[World Sales (in $)]]&lt;500000000,"Small", Table2[[#This Row],[World Sales (in $)]]&lt;1000000000, "Medium", Table2[[#This Row],[World Sales (in $)]]&lt;2000000000, "Large", Table2[[#This Row],[World Sales (in $)]]&gt;2000000000, "Top")</f>
        <v>Medium</v>
      </c>
      <c r="K53" t="s">
        <v>189</v>
      </c>
      <c r="L53" t="s">
        <v>190</v>
      </c>
      <c r="M53" t="str">
        <f>IFERROR(MID($L53,1,SEARCH(M$1, $L53)-2),0)</f>
        <v>1</v>
      </c>
      <c r="N53" t="str">
        <f>IFERROR(MID($L53,SEARCH(N$1, $L53)-3,2),0)</f>
        <v>46</v>
      </c>
      <c r="O53" s="2">
        <f>TIME(M53, N53, 0)</f>
        <v>7.3611111111111113E-2</v>
      </c>
      <c r="P53" t="s">
        <v>58</v>
      </c>
      <c r="Q53" t="str" cm="1">
        <f t="array" ref="Q53">INDEX('Notes&amp;Formulas'!F:F,MATCH($P53,'Notes&amp;Formulas'!E:E),0)</f>
        <v>Parental Guidance</v>
      </c>
      <c r="R53" t="s">
        <v>2317</v>
      </c>
      <c r="S53" t="s">
        <v>2322</v>
      </c>
      <c r="T53" t="s">
        <v>2326</v>
      </c>
      <c r="U53" t="s">
        <v>2328</v>
      </c>
      <c r="V53" t="s">
        <v>2323</v>
      </c>
      <c r="W53" t="s">
        <v>2319</v>
      </c>
    </row>
    <row r="54" spans="1:23" x14ac:dyDescent="0.3">
      <c r="A54" t="s">
        <v>142</v>
      </c>
      <c r="B54" t="s">
        <v>143</v>
      </c>
      <c r="C54" t="str">
        <f t="shared" si="0"/>
        <v>Four teenagers are sucked into a magical video gam</v>
      </c>
      <c r="D54" t="s">
        <v>34</v>
      </c>
      <c r="E54" s="1">
        <v>43089</v>
      </c>
      <c r="F54" s="4">
        <v>404540171</v>
      </c>
      <c r="G54" s="4">
        <v>558002774</v>
      </c>
      <c r="H54" s="4">
        <v>962542945</v>
      </c>
      <c r="I54" s="4" t="str">
        <f>IF($F54&gt;='Notes&amp;Formulas'!$I$3,"Top", "Bottom")</f>
        <v>Top</v>
      </c>
      <c r="J54" s="4" t="str" cm="1">
        <f t="array" ref="J54">_xlfn.IFS(Table2[[#This Row],[World Sales (in $)]]&lt;500000000,"Small", Table2[[#This Row],[World Sales (in $)]]&lt;1000000000, "Medium", Table2[[#This Row],[World Sales (in $)]]&lt;2000000000, "Large", Table2[[#This Row],[World Sales (in $)]]&gt;2000000000, "Top")</f>
        <v>Medium</v>
      </c>
      <c r="K54" t="s">
        <v>144</v>
      </c>
      <c r="L54" t="s">
        <v>145</v>
      </c>
      <c r="M54" t="str">
        <f>IFERROR(MID($L54,1,SEARCH(M$1, $L54)-2),0)</f>
        <v>1</v>
      </c>
      <c r="N54" t="str">
        <f>IFERROR(MID($L54,SEARCH(N$1, $L54)-3,2),0)</f>
        <v>59</v>
      </c>
      <c r="O54" s="2">
        <f>TIME(M54, N54, 0)</f>
        <v>8.2638888888888887E-2</v>
      </c>
      <c r="P54" t="s">
        <v>15</v>
      </c>
      <c r="Q54" t="str" cm="1">
        <f t="array" ref="Q54">INDEX('Notes&amp;Formulas'!F:F,MATCH($P54,'Notes&amp;Formulas'!E:E),0)</f>
        <v>Parental Guidance Under 13</v>
      </c>
      <c r="R54" t="s">
        <v>2317</v>
      </c>
      <c r="S54" t="s">
        <v>2320</v>
      </c>
      <c r="T54" t="s">
        <v>2323</v>
      </c>
      <c r="U54" t="s">
        <v>2318</v>
      </c>
    </row>
    <row r="55" spans="1:23" x14ac:dyDescent="0.3">
      <c r="A55" t="s">
        <v>397</v>
      </c>
      <c r="B55" t="s">
        <v>398</v>
      </c>
      <c r="C55" t="str">
        <f t="shared" si="0"/>
        <v>Bilbo and company are forced to engage in a war ag</v>
      </c>
      <c r="D55" t="s">
        <v>61</v>
      </c>
      <c r="E55" t="s">
        <v>27</v>
      </c>
      <c r="F55" s="4">
        <v>255119788</v>
      </c>
      <c r="G55" s="4">
        <v>707063077</v>
      </c>
      <c r="H55" s="4">
        <v>962182865</v>
      </c>
      <c r="I55" s="4" t="str">
        <f>IF($F55&gt;='Notes&amp;Formulas'!$I$3,"Top", "Bottom")</f>
        <v>Top</v>
      </c>
      <c r="J55" s="4" t="str" cm="1">
        <f t="array" ref="J55">_xlfn.IFS(Table2[[#This Row],[World Sales (in $)]]&lt;500000000,"Small", Table2[[#This Row],[World Sales (in $)]]&lt;1000000000, "Medium", Table2[[#This Row],[World Sales (in $)]]&lt;2000000000, "Large", Table2[[#This Row],[World Sales (in $)]]&gt;2000000000, "Top")</f>
        <v>Medium</v>
      </c>
      <c r="K55" t="s">
        <v>292</v>
      </c>
      <c r="L55" t="s">
        <v>256</v>
      </c>
      <c r="M55" t="str">
        <f>IFERROR(MID($L55,1,SEARCH(M$1, $L55)-2),0)</f>
        <v>2</v>
      </c>
      <c r="N55" t="str">
        <f>IFERROR(MID($L55,SEARCH(N$1, $L55)-3,2),0)</f>
        <v>24</v>
      </c>
      <c r="O55" s="2">
        <f>TIME(M55, N55, 0)</f>
        <v>9.9999999999999992E-2</v>
      </c>
      <c r="P55" t="s">
        <v>27</v>
      </c>
      <c r="Q55" t="str">
        <f>INDEX('Notes&amp;Formulas'!$F$6,MATCH(Table!P55, 'Notes&amp;Formulas'!$E$6),0)</f>
        <v>Unknown</v>
      </c>
      <c r="R55" t="s">
        <v>2316</v>
      </c>
      <c r="S55" t="s">
        <v>2317</v>
      </c>
      <c r="T55" t="s">
        <v>2326</v>
      </c>
      <c r="U55" t="s">
        <v>2318</v>
      </c>
    </row>
    <row r="56" spans="1:23" x14ac:dyDescent="0.3">
      <c r="A56" t="s">
        <v>276</v>
      </c>
      <c r="B56" t="s">
        <v>277</v>
      </c>
      <c r="C56" t="str">
        <f t="shared" si="0"/>
        <v xml:space="preserve">Captain Barbossa, Will Turner and Elizabeth Swann </v>
      </c>
      <c r="D56" t="s">
        <v>12</v>
      </c>
      <c r="E56" s="1">
        <v>39224</v>
      </c>
      <c r="F56" s="4">
        <v>309420425</v>
      </c>
      <c r="G56" s="4">
        <v>651576067</v>
      </c>
      <c r="H56" s="4">
        <v>960996492</v>
      </c>
      <c r="I56" s="4" t="str">
        <f>IF($F56&gt;='Notes&amp;Formulas'!$I$3,"Top", "Bottom")</f>
        <v>Top</v>
      </c>
      <c r="J56" s="4" t="str" cm="1">
        <f t="array" ref="J56">_xlfn.IFS(Table2[[#This Row],[World Sales (in $)]]&lt;500000000,"Small", Table2[[#This Row],[World Sales (in $)]]&lt;1000000000, "Medium", Table2[[#This Row],[World Sales (in $)]]&lt;2000000000, "Large", Table2[[#This Row],[World Sales (in $)]]&gt;2000000000, "Top")</f>
        <v>Medium</v>
      </c>
      <c r="K56" t="s">
        <v>117</v>
      </c>
      <c r="L56" t="s">
        <v>278</v>
      </c>
      <c r="M56" t="str">
        <f>IFERROR(MID($L56,1,SEARCH(M$1, $L56)-2),0)</f>
        <v>2</v>
      </c>
      <c r="N56" t="str">
        <f>IFERROR(MID($L56,SEARCH(N$1, $L56)-3,2),0)</f>
        <v>49</v>
      </c>
      <c r="O56" s="2">
        <f>TIME(M56, N56, 0)</f>
        <v>0.1173611111111111</v>
      </c>
      <c r="P56" t="s">
        <v>15</v>
      </c>
      <c r="Q56" t="str" cm="1">
        <f t="array" ref="Q56">INDEX('Notes&amp;Formulas'!F:F,MATCH($P56,'Notes&amp;Formulas'!E:E),0)</f>
        <v>Parental Guidance Under 13</v>
      </c>
      <c r="R56" t="s">
        <v>2317</v>
      </c>
      <c r="S56" t="s">
        <v>2318</v>
      </c>
    </row>
    <row r="57" spans="1:23" x14ac:dyDescent="0.3">
      <c r="A57" t="s">
        <v>384</v>
      </c>
      <c r="B57" t="s">
        <v>385</v>
      </c>
      <c r="C57" t="str">
        <f t="shared" si="0"/>
        <v xml:space="preserve">The dwarves, along with Bilbo Baggins and Gandalf </v>
      </c>
      <c r="D57" t="s">
        <v>61</v>
      </c>
      <c r="E57" t="s">
        <v>27</v>
      </c>
      <c r="F57" s="4">
        <v>258366855</v>
      </c>
      <c r="G57" s="4">
        <v>700640658</v>
      </c>
      <c r="H57" s="4">
        <v>959007513</v>
      </c>
      <c r="I57" s="4" t="str">
        <f>IF($F57&gt;='Notes&amp;Formulas'!$I$3,"Top", "Bottom")</f>
        <v>Top</v>
      </c>
      <c r="J57" s="4" t="str" cm="1">
        <f t="array" ref="J57">_xlfn.IFS(Table2[[#This Row],[World Sales (in $)]]&lt;500000000,"Small", Table2[[#This Row],[World Sales (in $)]]&lt;1000000000, "Medium", Table2[[#This Row],[World Sales (in $)]]&lt;2000000000, "Large", Table2[[#This Row],[World Sales (in $)]]&gt;2000000000, "Top")</f>
        <v>Medium</v>
      </c>
      <c r="K57" t="s">
        <v>292</v>
      </c>
      <c r="L57" t="s">
        <v>370</v>
      </c>
      <c r="M57" t="str">
        <f>IFERROR(MID($L57,1,SEARCH(M$1, $L57)-2),0)</f>
        <v>2</v>
      </c>
      <c r="N57" t="str">
        <f>IFERROR(MID($L57,SEARCH(N$1, $L57)-3,2),0)</f>
        <v>41</v>
      </c>
      <c r="O57" s="2">
        <f>TIME(M57, N57, 0)</f>
        <v>0.11180555555555556</v>
      </c>
      <c r="P57" t="s">
        <v>27</v>
      </c>
      <c r="Q57" t="str">
        <f>INDEX('Notes&amp;Formulas'!$F$6,MATCH(Table!P57, 'Notes&amp;Formulas'!$E$6),0)</f>
        <v>Unknown</v>
      </c>
      <c r="R57" t="s">
        <v>2316</v>
      </c>
      <c r="S57" t="s">
        <v>2317</v>
      </c>
      <c r="T57" t="s">
        <v>2318</v>
      </c>
    </row>
    <row r="58" spans="1:23" x14ac:dyDescent="0.3">
      <c r="A58" t="s">
        <v>211</v>
      </c>
      <c r="B58" t="s">
        <v>212</v>
      </c>
      <c r="C58" t="str">
        <f t="shared" si="0"/>
        <v>While Frodo and Sam edge closer to Mordor with the</v>
      </c>
      <c r="D58" t="s">
        <v>170</v>
      </c>
      <c r="E58" s="1">
        <v>37608</v>
      </c>
      <c r="F58" s="4">
        <v>342551365</v>
      </c>
      <c r="G58" s="4">
        <v>604943730</v>
      </c>
      <c r="H58" s="4">
        <v>947495095</v>
      </c>
      <c r="I58" s="4" t="str">
        <f>IF($F58&gt;='Notes&amp;Formulas'!$I$3,"Top", "Bottom")</f>
        <v>Top</v>
      </c>
      <c r="J58" s="4" t="str" cm="1">
        <f t="array" ref="J58">_xlfn.IFS(Table2[[#This Row],[World Sales (in $)]]&lt;500000000,"Small", Table2[[#This Row],[World Sales (in $)]]&lt;1000000000, "Medium", Table2[[#This Row],[World Sales (in $)]]&lt;2000000000, "Large", Table2[[#This Row],[World Sales (in $)]]&gt;2000000000, "Top")</f>
        <v>Medium</v>
      </c>
      <c r="K58" t="s">
        <v>171</v>
      </c>
      <c r="L58" t="s">
        <v>213</v>
      </c>
      <c r="M58" t="str">
        <f>IFERROR(MID($L58,1,SEARCH(M$1, $L58)-2),0)</f>
        <v>2</v>
      </c>
      <c r="N58" t="str">
        <f>IFERROR(MID($L58,SEARCH(N$1, $L58)-3,2),0)</f>
        <v>59</v>
      </c>
      <c r="O58" s="2">
        <f>TIME(M58, N58, 0)</f>
        <v>0.12430555555555556</v>
      </c>
      <c r="P58" t="s">
        <v>58</v>
      </c>
      <c r="Q58" t="str" cm="1">
        <f t="array" ref="Q58">INDEX('Notes&amp;Formulas'!F:F,MATCH($P58,'Notes&amp;Formulas'!E:E),0)</f>
        <v>Parental Guidance</v>
      </c>
      <c r="R58" t="s">
        <v>2317</v>
      </c>
      <c r="S58" t="s">
        <v>2318</v>
      </c>
    </row>
    <row r="59" spans="1:23" x14ac:dyDescent="0.3">
      <c r="A59" t="s">
        <v>318</v>
      </c>
      <c r="B59" t="s">
        <v>319</v>
      </c>
      <c r="C59" t="str">
        <f t="shared" si="0"/>
        <v>With their warning about Lord Voldemort's return s</v>
      </c>
      <c r="D59" t="s">
        <v>61</v>
      </c>
      <c r="E59" s="1">
        <v>39274</v>
      </c>
      <c r="F59" s="4">
        <v>292353413</v>
      </c>
      <c r="G59" s="4">
        <v>649818982</v>
      </c>
      <c r="H59" s="4">
        <v>942172396</v>
      </c>
      <c r="I59" s="4" t="str">
        <f>IF($F59&gt;='Notes&amp;Formulas'!$I$3,"Top", "Bottom")</f>
        <v>Top</v>
      </c>
      <c r="J59" s="4" t="str" cm="1">
        <f t="array" ref="J59">_xlfn.IFS(Table2[[#This Row],[World Sales (in $)]]&lt;500000000,"Small", Table2[[#This Row],[World Sales (in $)]]&lt;1000000000, "Medium", Table2[[#This Row],[World Sales (in $)]]&lt;2000000000, "Large", Table2[[#This Row],[World Sales (in $)]]&gt;2000000000, "Top")</f>
        <v>Medium</v>
      </c>
      <c r="K59" t="s">
        <v>295</v>
      </c>
      <c r="L59" t="s">
        <v>14</v>
      </c>
      <c r="M59" t="str">
        <f>IFERROR(MID($L59,1,SEARCH(M$1, $L59)-2),0)</f>
        <v>2</v>
      </c>
      <c r="N59" t="str">
        <f>IFERROR(MID($L59,SEARCH(N$1, $L59)-3,2),0)</f>
        <v>18</v>
      </c>
      <c r="O59" s="2">
        <f>TIME(M59, N59, 0)</f>
        <v>9.5833333333333326E-2</v>
      </c>
      <c r="P59" t="s">
        <v>15</v>
      </c>
      <c r="Q59" t="str" cm="1">
        <f t="array" ref="Q59">INDEX('Notes&amp;Formulas'!F:F,MATCH($P59,'Notes&amp;Formulas'!E:E),0)</f>
        <v>Parental Guidance Under 13</v>
      </c>
      <c r="R59" t="s">
        <v>2316</v>
      </c>
      <c r="S59" t="s">
        <v>2317</v>
      </c>
      <c r="T59" t="s">
        <v>2320</v>
      </c>
      <c r="U59" t="s">
        <v>2318</v>
      </c>
    </row>
    <row r="60" spans="1:23" x14ac:dyDescent="0.3">
      <c r="A60" t="s">
        <v>163</v>
      </c>
      <c r="B60" t="s">
        <v>164</v>
      </c>
      <c r="C60" t="str">
        <f t="shared" si="0"/>
        <v>After his son is captured in the Great Barrier Ree</v>
      </c>
      <c r="D60" t="s">
        <v>12</v>
      </c>
      <c r="E60" s="1">
        <v>37771</v>
      </c>
      <c r="F60" s="4">
        <v>380843261</v>
      </c>
      <c r="G60" s="4">
        <v>559509384</v>
      </c>
      <c r="H60" s="4">
        <v>940352645</v>
      </c>
      <c r="I60" s="4" t="str">
        <f>IF($F60&gt;='Notes&amp;Formulas'!$I$3,"Top", "Bottom")</f>
        <v>Top</v>
      </c>
      <c r="J60" s="4" t="str" cm="1">
        <f t="array" ref="J60">_xlfn.IFS(Table2[[#This Row],[World Sales (in $)]]&lt;500000000,"Small", Table2[[#This Row],[World Sales (in $)]]&lt;1000000000, "Medium", Table2[[#This Row],[World Sales (in $)]]&lt;2000000000, "Large", Table2[[#This Row],[World Sales (in $)]]&gt;2000000000, "Top")</f>
        <v>Medium</v>
      </c>
      <c r="K60" t="s">
        <v>75</v>
      </c>
      <c r="L60" t="s">
        <v>105</v>
      </c>
      <c r="M60" t="str">
        <f>IFERROR(MID($L60,1,SEARCH(M$1, $L60)-2),0)</f>
        <v>1</v>
      </c>
      <c r="N60" t="str">
        <f>IFERROR(MID($L60,SEARCH(N$1, $L60)-3,2),0)</f>
        <v>40</v>
      </c>
      <c r="O60" s="2">
        <f>TIME(M60, N60, 0)</f>
        <v>6.9444444444444434E-2</v>
      </c>
      <c r="P60" t="s">
        <v>27</v>
      </c>
      <c r="Q60" t="str">
        <f>INDEX('Notes&amp;Formulas'!$F$6,MATCH(Table!P60, 'Notes&amp;Formulas'!$E$6),0)</f>
        <v>Unknown</v>
      </c>
      <c r="R60" t="s">
        <v>2316</v>
      </c>
      <c r="S60" t="s">
        <v>2317</v>
      </c>
      <c r="T60" t="s">
        <v>2323</v>
      </c>
      <c r="U60" t="s">
        <v>2318</v>
      </c>
      <c r="V60" t="s">
        <v>2327</v>
      </c>
    </row>
    <row r="61" spans="1:23" x14ac:dyDescent="0.3">
      <c r="A61" t="s">
        <v>293</v>
      </c>
      <c r="B61" t="s">
        <v>294</v>
      </c>
      <c r="C61" t="str">
        <f t="shared" si="0"/>
        <v>As Harry Potter begins his sixth year at Hogwarts,</v>
      </c>
      <c r="D61" t="s">
        <v>61</v>
      </c>
      <c r="E61" s="1">
        <v>40009</v>
      </c>
      <c r="F61" s="4">
        <v>302305431</v>
      </c>
      <c r="G61" s="4">
        <v>632148664</v>
      </c>
      <c r="H61" s="4">
        <v>934454096</v>
      </c>
      <c r="I61" s="4" t="str">
        <f>IF($F61&gt;='Notes&amp;Formulas'!$I$3,"Top", "Bottom")</f>
        <v>Top</v>
      </c>
      <c r="J61" s="4" t="str" cm="1">
        <f t="array" ref="J61">_xlfn.IFS(Table2[[#This Row],[World Sales (in $)]]&lt;500000000,"Small", Table2[[#This Row],[World Sales (in $)]]&lt;1000000000, "Medium", Table2[[#This Row],[World Sales (in $)]]&lt;2000000000, "Large", Table2[[#This Row],[World Sales (in $)]]&gt;2000000000, "Top")</f>
        <v>Medium</v>
      </c>
      <c r="K61" t="s">
        <v>295</v>
      </c>
      <c r="L61" t="s">
        <v>296</v>
      </c>
      <c r="M61" t="str">
        <f>IFERROR(MID($L61,1,SEARCH(M$1, $L61)-2),0)</f>
        <v>2</v>
      </c>
      <c r="N61" t="str">
        <f>IFERROR(MID($L61,SEARCH(N$1, $L61)-3,2),0)</f>
        <v>33</v>
      </c>
      <c r="O61" s="2">
        <f>TIME(M61, N61, 0)</f>
        <v>0.10625</v>
      </c>
      <c r="P61" t="s">
        <v>58</v>
      </c>
      <c r="Q61" t="str" cm="1">
        <f t="array" ref="Q61">INDEX('Notes&amp;Formulas'!F:F,MATCH($P61,'Notes&amp;Formulas'!E:E),0)</f>
        <v>Parental Guidance</v>
      </c>
      <c r="R61" t="s">
        <v>2317</v>
      </c>
      <c r="S61" t="s">
        <v>2322</v>
      </c>
      <c r="T61" t="s">
        <v>2326</v>
      </c>
      <c r="U61" t="s">
        <v>2323</v>
      </c>
    </row>
    <row r="62" spans="1:23" x14ac:dyDescent="0.3">
      <c r="A62" t="s">
        <v>93</v>
      </c>
      <c r="B62" t="s">
        <v>94</v>
      </c>
      <c r="C62" t="str">
        <f t="shared" si="0"/>
        <v>Shrek and Fiona travel to the Kingdom of Far Far A</v>
      </c>
      <c r="D62" t="s">
        <v>95</v>
      </c>
      <c r="E62" s="1">
        <v>38126</v>
      </c>
      <c r="F62" s="4">
        <v>441226247</v>
      </c>
      <c r="G62" s="4">
        <v>487534523</v>
      </c>
      <c r="H62" s="4">
        <v>928760770</v>
      </c>
      <c r="I62" s="4" t="str">
        <f>IF($F62&gt;='Notes&amp;Formulas'!$I$3,"Top", "Bottom")</f>
        <v>Top</v>
      </c>
      <c r="J62" s="4" t="str" cm="1">
        <f t="array" ref="J62">_xlfn.IFS(Table2[[#This Row],[World Sales (in $)]]&lt;500000000,"Small", Table2[[#This Row],[World Sales (in $)]]&lt;1000000000, "Medium", Table2[[#This Row],[World Sales (in $)]]&lt;2000000000, "Large", Table2[[#This Row],[World Sales (in $)]]&gt;2000000000, "Top")</f>
        <v>Medium</v>
      </c>
      <c r="K62" t="s">
        <v>96</v>
      </c>
      <c r="L62" t="s">
        <v>97</v>
      </c>
      <c r="M62" t="str">
        <f>IFERROR(MID($L62,1,SEARCH(M$1, $L62)-2),0)</f>
        <v>1</v>
      </c>
      <c r="N62" t="str">
        <f>IFERROR(MID($L62,SEARCH(N$1, $L62)-3,2),0)</f>
        <v>33</v>
      </c>
      <c r="O62" s="2">
        <f>TIME(M62, N62, 0)</f>
        <v>6.458333333333334E-2</v>
      </c>
      <c r="P62" t="s">
        <v>58</v>
      </c>
      <c r="Q62" t="str" cm="1">
        <f t="array" ref="Q62">INDEX('Notes&amp;Formulas'!F:F,MATCH($P62,'Notes&amp;Formulas'!E:E),0)</f>
        <v>Parental Guidance</v>
      </c>
      <c r="R62" t="s">
        <v>2316</v>
      </c>
      <c r="S62" t="s">
        <v>2317</v>
      </c>
      <c r="T62" t="s">
        <v>2323</v>
      </c>
      <c r="U62" t="s">
        <v>2318</v>
      </c>
      <c r="V62" t="s">
        <v>2327</v>
      </c>
    </row>
    <row r="63" spans="1:23" x14ac:dyDescent="0.3">
      <c r="A63" t="s">
        <v>542</v>
      </c>
      <c r="B63" t="s">
        <v>543</v>
      </c>
      <c r="C63" t="str">
        <f t="shared" si="0"/>
        <v>The story of the legendary British rock band Queen</v>
      </c>
      <c r="D63" t="s">
        <v>22</v>
      </c>
      <c r="E63" s="1">
        <v>43399</v>
      </c>
      <c r="F63" s="4">
        <v>216668042</v>
      </c>
      <c r="G63" s="4">
        <v>694141269</v>
      </c>
      <c r="H63" s="4">
        <v>910809311</v>
      </c>
      <c r="I63" s="4" t="str">
        <f>IF($F63&gt;='Notes&amp;Formulas'!$I$3,"Top", "Bottom")</f>
        <v>Top</v>
      </c>
      <c r="J63" s="4" t="str" cm="1">
        <f t="array" ref="J63">_xlfn.IFS(Table2[[#This Row],[World Sales (in $)]]&lt;500000000,"Small", Table2[[#This Row],[World Sales (in $)]]&lt;1000000000, "Medium", Table2[[#This Row],[World Sales (in $)]]&lt;2000000000, "Large", Table2[[#This Row],[World Sales (in $)]]&gt;2000000000, "Top")</f>
        <v>Medium</v>
      </c>
      <c r="K63" t="s">
        <v>544</v>
      </c>
      <c r="L63" t="s">
        <v>28</v>
      </c>
      <c r="M63" t="str">
        <f>IFERROR(MID($L63,1,SEARCH(M$1, $L63)-2),0)</f>
        <v>2</v>
      </c>
      <c r="N63" t="str">
        <f>IFERROR(MID($L63,SEARCH(N$1, $L63)-3,2),0)</f>
        <v>14</v>
      </c>
      <c r="O63" s="2">
        <f>TIME(M63, N63, 0)</f>
        <v>9.3055555555555558E-2</v>
      </c>
      <c r="P63" t="s">
        <v>15</v>
      </c>
      <c r="Q63" t="str" cm="1">
        <f t="array" ref="Q63">INDEX('Notes&amp;Formulas'!F:F,MATCH($P63,'Notes&amp;Formulas'!E:E),0)</f>
        <v>Parental Guidance Under 13</v>
      </c>
      <c r="R63" t="s">
        <v>2317</v>
      </c>
      <c r="S63" t="s">
        <v>2322</v>
      </c>
      <c r="T63" t="s">
        <v>2326</v>
      </c>
      <c r="U63" t="s">
        <v>2323</v>
      </c>
      <c r="V63" t="s">
        <v>2318</v>
      </c>
      <c r="W63" t="s">
        <v>2321</v>
      </c>
    </row>
    <row r="64" spans="1:23" x14ac:dyDescent="0.3">
      <c r="A64" t="s">
        <v>266</v>
      </c>
      <c r="B64" t="s">
        <v>267</v>
      </c>
      <c r="C64" t="str">
        <f t="shared" si="0"/>
        <v xml:space="preserve">A meek Hobbit from the Shire and eight companions </v>
      </c>
      <c r="D64" t="s">
        <v>170</v>
      </c>
      <c r="E64" s="1">
        <v>37244</v>
      </c>
      <c r="F64" s="4">
        <v>315710750</v>
      </c>
      <c r="G64" s="4">
        <v>581979322</v>
      </c>
      <c r="H64" s="4">
        <v>897690072</v>
      </c>
      <c r="I64" s="4" t="str">
        <f>IF($F64&gt;='Notes&amp;Formulas'!$I$3,"Top", "Bottom")</f>
        <v>Top</v>
      </c>
      <c r="J64" s="4" t="str" cm="1">
        <f t="array" ref="J64">_xlfn.IFS(Table2[[#This Row],[World Sales (in $)]]&lt;500000000,"Small", Table2[[#This Row],[World Sales (in $)]]&lt;1000000000, "Medium", Table2[[#This Row],[World Sales (in $)]]&lt;2000000000, "Large", Table2[[#This Row],[World Sales (in $)]]&gt;2000000000, "Top")</f>
        <v>Medium</v>
      </c>
      <c r="K64" t="s">
        <v>171</v>
      </c>
      <c r="L64" t="s">
        <v>268</v>
      </c>
      <c r="M64" t="str">
        <f>IFERROR(MID($L64,1,SEARCH(M$1, $L64)-2),0)</f>
        <v>2</v>
      </c>
      <c r="N64" t="str">
        <f>IFERROR(MID($L64,SEARCH(N$1, $L64)-3,2),0)</f>
        <v>58</v>
      </c>
      <c r="O64" s="2">
        <f>TIME(M64, N64, 0)</f>
        <v>0.12361111111111112</v>
      </c>
      <c r="P64" t="s">
        <v>15</v>
      </c>
      <c r="Q64" t="str" cm="1">
        <f t="array" ref="Q64">INDEX('Notes&amp;Formulas'!F:F,MATCH($P64,'Notes&amp;Formulas'!E:E),0)</f>
        <v>Parental Guidance Under 13</v>
      </c>
      <c r="R64" t="s">
        <v>2329</v>
      </c>
      <c r="S64" t="s">
        <v>2320</v>
      </c>
      <c r="T64" t="s">
        <v>2330</v>
      </c>
    </row>
    <row r="65" spans="1:23" x14ac:dyDescent="0.3">
      <c r="A65" t="s">
        <v>329</v>
      </c>
      <c r="B65" t="s">
        <v>330</v>
      </c>
      <c r="C65" t="str">
        <f t="shared" si="0"/>
        <v>Harry Potter finds himself competing in a hazardou</v>
      </c>
      <c r="D65" t="s">
        <v>61</v>
      </c>
      <c r="E65" s="1">
        <v>38672</v>
      </c>
      <c r="F65" s="4">
        <v>290417905</v>
      </c>
      <c r="G65" s="4">
        <v>606260335</v>
      </c>
      <c r="H65" s="4">
        <v>896678241</v>
      </c>
      <c r="I65" s="4" t="str">
        <f>IF($F65&gt;='Notes&amp;Formulas'!$I$3,"Top", "Bottom")</f>
        <v>Top</v>
      </c>
      <c r="J65" s="4" t="str" cm="1">
        <f t="array" ref="J65">_xlfn.IFS(Table2[[#This Row],[World Sales (in $)]]&lt;500000000,"Small", Table2[[#This Row],[World Sales (in $)]]&lt;1000000000, "Medium", Table2[[#This Row],[World Sales (in $)]]&lt;2000000000, "Large", Table2[[#This Row],[World Sales (in $)]]&gt;2000000000, "Top")</f>
        <v>Medium</v>
      </c>
      <c r="K65" t="s">
        <v>235</v>
      </c>
      <c r="L65" t="s">
        <v>331</v>
      </c>
      <c r="M65" t="str">
        <f>IFERROR(MID($L65,1,SEARCH(M$1, $L65)-2),0)</f>
        <v>2</v>
      </c>
      <c r="N65" t="str">
        <f>IFERROR(MID($L65,SEARCH(N$1, $L65)-3,2),0)</f>
        <v>37</v>
      </c>
      <c r="O65" s="2">
        <f>TIME(M65, N65, 0)</f>
        <v>0.10902777777777778</v>
      </c>
      <c r="P65" t="s">
        <v>15</v>
      </c>
      <c r="Q65" t="str" cm="1">
        <f t="array" ref="Q65">INDEX('Notes&amp;Formulas'!F:F,MATCH($P65,'Notes&amp;Formulas'!E:E),0)</f>
        <v>Parental Guidance Under 13</v>
      </c>
      <c r="R65" t="s">
        <v>2316</v>
      </c>
      <c r="S65" t="s">
        <v>2317</v>
      </c>
      <c r="T65" t="s">
        <v>2320</v>
      </c>
      <c r="U65" t="s">
        <v>2318</v>
      </c>
    </row>
    <row r="66" spans="1:23" x14ac:dyDescent="0.3">
      <c r="A66" t="s">
        <v>219</v>
      </c>
      <c r="B66" t="s">
        <v>220</v>
      </c>
      <c r="C66" t="str">
        <f t="shared" ref="C66:C129" si="1">LEFT(B:B,50)</f>
        <v>A strange black entity from another world bonds wi</v>
      </c>
      <c r="D66" t="s">
        <v>34</v>
      </c>
      <c r="E66" s="1">
        <v>39203</v>
      </c>
      <c r="F66" s="4">
        <v>336530303</v>
      </c>
      <c r="G66" s="4">
        <v>558453070</v>
      </c>
      <c r="H66" s="4">
        <v>894983373</v>
      </c>
      <c r="I66" s="4" t="str">
        <f>IF($F66&gt;='Notes&amp;Formulas'!$I$3,"Top", "Bottom")</f>
        <v>Top</v>
      </c>
      <c r="J66" s="4" t="str" cm="1">
        <f t="array" ref="J66">_xlfn.IFS(Table2[[#This Row],[World Sales (in $)]]&lt;500000000,"Small", Table2[[#This Row],[World Sales (in $)]]&lt;1000000000, "Medium", Table2[[#This Row],[World Sales (in $)]]&lt;2000000000, "Large", Table2[[#This Row],[World Sales (in $)]]&gt;2000000000, "Top")</f>
        <v>Medium</v>
      </c>
      <c r="K66" t="s">
        <v>13</v>
      </c>
      <c r="L66" t="s">
        <v>221</v>
      </c>
      <c r="M66" t="str">
        <f>IFERROR(MID($L66,1,SEARCH(M$1, $L66)-2),0)</f>
        <v>2</v>
      </c>
      <c r="N66" t="str">
        <f>IFERROR(MID($L66,SEARCH(N$1, $L66)-3,2),0)</f>
        <v>19</v>
      </c>
      <c r="O66" s="2">
        <f>TIME(M66, N66, 0)</f>
        <v>9.6527777777777768E-2</v>
      </c>
      <c r="P66" t="s">
        <v>15</v>
      </c>
      <c r="Q66" t="str" cm="1">
        <f t="array" ref="Q66">INDEX('Notes&amp;Formulas'!F:F,MATCH($P66,'Notes&amp;Formulas'!E:E),0)</f>
        <v>Parental Guidance Under 13</v>
      </c>
      <c r="R66" t="s">
        <v>2317</v>
      </c>
      <c r="S66" t="s">
        <v>2323</v>
      </c>
      <c r="T66" t="s">
        <v>2318</v>
      </c>
      <c r="U66" t="s">
        <v>2327</v>
      </c>
    </row>
    <row r="67" spans="1:23" x14ac:dyDescent="0.3">
      <c r="A67" t="s">
        <v>649</v>
      </c>
      <c r="B67" t="s">
        <v>650</v>
      </c>
      <c r="C67" t="str">
        <f t="shared" si="1"/>
        <v>When Sid's attempt to adopt three dinosaur eggs ge</v>
      </c>
      <c r="D67" t="s">
        <v>22</v>
      </c>
      <c r="E67" s="1">
        <v>39993</v>
      </c>
      <c r="F67" s="4">
        <v>196573705</v>
      </c>
      <c r="G67" s="4">
        <v>690113112</v>
      </c>
      <c r="H67" s="4">
        <v>886686817</v>
      </c>
      <c r="I67" s="4" t="str">
        <f>IF($F67&gt;='Notes&amp;Formulas'!$I$3,"Top", "Bottom")</f>
        <v>Top</v>
      </c>
      <c r="J67" s="4" t="str" cm="1">
        <f t="array" ref="J67">_xlfn.IFS(Table2[[#This Row],[World Sales (in $)]]&lt;500000000,"Small", Table2[[#This Row],[World Sales (in $)]]&lt;1000000000, "Medium", Table2[[#This Row],[World Sales (in $)]]&lt;2000000000, "Large", Table2[[#This Row],[World Sales (in $)]]&gt;2000000000, "Top")</f>
        <v>Medium</v>
      </c>
      <c r="K67" t="s">
        <v>75</v>
      </c>
      <c r="L67" t="s">
        <v>571</v>
      </c>
      <c r="M67" t="str">
        <f>IFERROR(MID($L67,1,SEARCH(M$1, $L67)-2),0)</f>
        <v>1</v>
      </c>
      <c r="N67" t="str">
        <f>IFERROR(MID($L67,SEARCH(N$1, $L67)-3,2),0)</f>
        <v>34</v>
      </c>
      <c r="O67" s="2">
        <f>TIME(M67, N67, 0)</f>
        <v>6.5277777777777782E-2</v>
      </c>
      <c r="P67" t="s">
        <v>58</v>
      </c>
      <c r="Q67" t="str" cm="1">
        <f t="array" ref="Q67">INDEX('Notes&amp;Formulas'!F:F,MATCH($P67,'Notes&amp;Formulas'!E:E),0)</f>
        <v>Parental Guidance</v>
      </c>
      <c r="R67" t="s">
        <v>2316</v>
      </c>
      <c r="S67" t="s">
        <v>2317</v>
      </c>
      <c r="T67" t="s">
        <v>2319</v>
      </c>
    </row>
    <row r="68" spans="1:23" x14ac:dyDescent="0.3">
      <c r="A68" t="s">
        <v>636</v>
      </c>
      <c r="B68" t="s">
        <v>637</v>
      </c>
      <c r="C68" t="str">
        <f t="shared" si="1"/>
        <v>A cryptic message from James Bond's past sends him</v>
      </c>
      <c r="D68" t="s">
        <v>34</v>
      </c>
      <c r="E68" s="1">
        <v>42303</v>
      </c>
      <c r="F68" s="4">
        <v>200074609</v>
      </c>
      <c r="G68" s="4">
        <v>680606910</v>
      </c>
      <c r="H68" s="4">
        <v>880681519</v>
      </c>
      <c r="I68" s="4" t="str">
        <f>IF($F68&gt;='Notes&amp;Formulas'!$I$3,"Top", "Bottom")</f>
        <v>Top</v>
      </c>
      <c r="J68" s="4" t="str" cm="1">
        <f t="array" ref="J68">_xlfn.IFS(Table2[[#This Row],[World Sales (in $)]]&lt;500000000,"Small", Table2[[#This Row],[World Sales (in $)]]&lt;1000000000, "Medium", Table2[[#This Row],[World Sales (in $)]]&lt;2000000000, "Large", Table2[[#This Row],[World Sales (in $)]]&gt;2000000000, "Top")</f>
        <v>Medium</v>
      </c>
      <c r="K68" t="s">
        <v>289</v>
      </c>
      <c r="L68" t="s">
        <v>35</v>
      </c>
      <c r="M68" t="str">
        <f>IFERROR(MID($L68,1,SEARCH(M$1, $L68)-2),0)</f>
        <v>2</v>
      </c>
      <c r="N68" t="str">
        <f>IFERROR(MID($L68,SEARCH(N$1, $L68)-3,2),0)</f>
        <v>28</v>
      </c>
      <c r="O68" s="2">
        <f>TIME(M68, N68, 0)</f>
        <v>0.10277777777777779</v>
      </c>
      <c r="P68" t="s">
        <v>15</v>
      </c>
      <c r="Q68" t="str" cm="1">
        <f t="array" ref="Q68">INDEX('Notes&amp;Formulas'!F:F,MATCH($P68,'Notes&amp;Formulas'!E:E),0)</f>
        <v>Parental Guidance Under 13</v>
      </c>
      <c r="R68" t="s">
        <v>2317</v>
      </c>
      <c r="S68" t="s">
        <v>2322</v>
      </c>
      <c r="T68" t="s">
        <v>2326</v>
      </c>
      <c r="U68" t="s">
        <v>2323</v>
      </c>
    </row>
    <row r="69" spans="1:23" x14ac:dyDescent="0.3">
      <c r="A69" t="s">
        <v>231</v>
      </c>
      <c r="B69" t="s">
        <v>232</v>
      </c>
      <c r="C69" t="str">
        <f t="shared" si="1"/>
        <v>Peter Parker balances his life as an ordinary high</v>
      </c>
      <c r="D69" t="s">
        <v>34</v>
      </c>
      <c r="E69" s="1">
        <v>42921</v>
      </c>
      <c r="F69" s="4">
        <v>334201140</v>
      </c>
      <c r="G69" s="4">
        <v>545965784</v>
      </c>
      <c r="H69" s="4">
        <v>880166924</v>
      </c>
      <c r="I69" s="4" t="str">
        <f>IF($F69&gt;='Notes&amp;Formulas'!$I$3,"Top", "Bottom")</f>
        <v>Top</v>
      </c>
      <c r="J69" s="4" t="str" cm="1">
        <f t="array" ref="J69">_xlfn.IFS(Table2[[#This Row],[World Sales (in $)]]&lt;500000000,"Small", Table2[[#This Row],[World Sales (in $)]]&lt;1000000000, "Medium", Table2[[#This Row],[World Sales (in $)]]&lt;2000000000, "Large", Table2[[#This Row],[World Sales (in $)]]&gt;2000000000, "Top")</f>
        <v>Medium</v>
      </c>
      <c r="K69" t="s">
        <v>13</v>
      </c>
      <c r="L69" t="s">
        <v>65</v>
      </c>
      <c r="M69" t="str">
        <f>IFERROR(MID($L69,1,SEARCH(M$1, $L69)-2),0)</f>
        <v>2</v>
      </c>
      <c r="N69" t="str">
        <f>IFERROR(MID($L69,SEARCH(N$1, $L69)-3,2),0)</f>
        <v>13</v>
      </c>
      <c r="O69" s="2">
        <f>TIME(M69, N69, 0)</f>
        <v>9.2361111111111116E-2</v>
      </c>
      <c r="P69" t="s">
        <v>15</v>
      </c>
      <c r="Q69" t="str" cm="1">
        <f t="array" ref="Q69">INDEX('Notes&amp;Formulas'!F:F,MATCH($P69,'Notes&amp;Formulas'!E:E),0)</f>
        <v>Parental Guidance Under 13</v>
      </c>
      <c r="R69" t="s">
        <v>2316</v>
      </c>
      <c r="S69" t="s">
        <v>2317</v>
      </c>
      <c r="T69" t="s">
        <v>2325</v>
      </c>
    </row>
    <row r="70" spans="1:23" x14ac:dyDescent="0.3">
      <c r="A70" t="s">
        <v>368</v>
      </c>
      <c r="B70" t="s">
        <v>369</v>
      </c>
      <c r="C70" t="str">
        <f t="shared" si="1"/>
        <v>An ancient prophecy seems to be coming true when a</v>
      </c>
      <c r="D70" t="s">
        <v>61</v>
      </c>
      <c r="E70" s="1">
        <v>37574</v>
      </c>
      <c r="F70" s="4">
        <v>262450136</v>
      </c>
      <c r="G70" s="4">
        <v>617152229</v>
      </c>
      <c r="H70" s="4">
        <v>879602366</v>
      </c>
      <c r="I70" s="4" t="str">
        <f>IF($F70&gt;='Notes&amp;Formulas'!$I$3,"Top", "Bottom")</f>
        <v>Top</v>
      </c>
      <c r="J70" s="4" t="str" cm="1">
        <f t="array" ref="J70">_xlfn.IFS(Table2[[#This Row],[World Sales (in $)]]&lt;500000000,"Small", Table2[[#This Row],[World Sales (in $)]]&lt;1000000000, "Medium", Table2[[#This Row],[World Sales (in $)]]&lt;2000000000, "Large", Table2[[#This Row],[World Sales (in $)]]&gt;2000000000, "Top")</f>
        <v>Medium</v>
      </c>
      <c r="K70" t="s">
        <v>235</v>
      </c>
      <c r="L70" t="s">
        <v>370</v>
      </c>
      <c r="M70" t="str">
        <f>IFERROR(MID($L70,1,SEARCH(M$1, $L70)-2),0)</f>
        <v>2</v>
      </c>
      <c r="N70" t="str">
        <f>IFERROR(MID($L70,SEARCH(N$1, $L70)-3,2),0)</f>
        <v>41</v>
      </c>
      <c r="O70" s="2">
        <f>TIME(M70, N70, 0)</f>
        <v>0.11180555555555556</v>
      </c>
      <c r="P70" t="s">
        <v>58</v>
      </c>
      <c r="Q70" t="str" cm="1">
        <f t="array" ref="Q70">INDEX('Notes&amp;Formulas'!F:F,MATCH($P70,'Notes&amp;Formulas'!E:E),0)</f>
        <v>Parental Guidance</v>
      </c>
      <c r="R70" t="s">
        <v>2316</v>
      </c>
      <c r="S70" t="s">
        <v>2317</v>
      </c>
      <c r="T70" t="s">
        <v>2319</v>
      </c>
    </row>
    <row r="71" spans="1:23" x14ac:dyDescent="0.3">
      <c r="A71" t="s">
        <v>914</v>
      </c>
      <c r="B71" t="s">
        <v>915</v>
      </c>
      <c r="C71" t="str">
        <f t="shared" si="1"/>
        <v>Manny, Diego, and Sid embark upon another adventur</v>
      </c>
      <c r="D71" t="s">
        <v>22</v>
      </c>
      <c r="E71" s="1">
        <v>41087</v>
      </c>
      <c r="F71" s="4">
        <v>161321843</v>
      </c>
      <c r="G71" s="4">
        <v>715922939</v>
      </c>
      <c r="H71" s="4">
        <v>877244782</v>
      </c>
      <c r="I71" s="4" t="str">
        <f>IF($F71&gt;='Notes&amp;Formulas'!$I$3,"Top", "Bottom")</f>
        <v>Top</v>
      </c>
      <c r="J71" s="4" t="str" cm="1">
        <f t="array" ref="J71">_xlfn.IFS(Table2[[#This Row],[World Sales (in $)]]&lt;500000000,"Small", Table2[[#This Row],[World Sales (in $)]]&lt;1000000000, "Medium", Table2[[#This Row],[World Sales (in $)]]&lt;2000000000, "Large", Table2[[#This Row],[World Sales (in $)]]&gt;2000000000, "Top")</f>
        <v>Medium</v>
      </c>
      <c r="K71" t="s">
        <v>75</v>
      </c>
      <c r="L71" t="s">
        <v>121</v>
      </c>
      <c r="M71" t="str">
        <f>IFERROR(MID($L71,1,SEARCH(M$1, $L71)-2),0)</f>
        <v>1</v>
      </c>
      <c r="N71" t="str">
        <f>IFERROR(MID($L71,SEARCH(N$1, $L71)-3,2),0)</f>
        <v>28</v>
      </c>
      <c r="O71" s="2">
        <f>TIME(M71, N71, 0)</f>
        <v>6.1111111111111116E-2</v>
      </c>
      <c r="P71" t="s">
        <v>58</v>
      </c>
      <c r="Q71" t="str" cm="1">
        <f t="array" ref="Q71">INDEX('Notes&amp;Formulas'!F:F,MATCH($P71,'Notes&amp;Formulas'!E:E),0)</f>
        <v>Parental Guidance</v>
      </c>
      <c r="R71" t="s">
        <v>2317</v>
      </c>
      <c r="S71" t="s">
        <v>2323</v>
      </c>
      <c r="T71" t="s">
        <v>2318</v>
      </c>
      <c r="U71" t="s">
        <v>2327</v>
      </c>
    </row>
    <row r="72" spans="1:23" x14ac:dyDescent="0.3">
      <c r="A72" t="s">
        <v>180</v>
      </c>
      <c r="B72" t="s">
        <v>181</v>
      </c>
      <c r="C72" t="str">
        <f t="shared" si="1"/>
        <v>The quiet life of a terrier named Max is upended w</v>
      </c>
      <c r="D72" t="s">
        <v>43</v>
      </c>
      <c r="E72" s="1">
        <v>42545</v>
      </c>
      <c r="F72" s="4">
        <v>368384330</v>
      </c>
      <c r="G72" s="4">
        <v>507074301</v>
      </c>
      <c r="H72" s="4">
        <v>875458631</v>
      </c>
      <c r="I72" s="4" t="str">
        <f>IF($F72&gt;='Notes&amp;Formulas'!$I$3,"Top", "Bottom")</f>
        <v>Top</v>
      </c>
      <c r="J72" s="4" t="str" cm="1">
        <f t="array" ref="J72">_xlfn.IFS(Table2[[#This Row],[World Sales (in $)]]&lt;500000000,"Small", Table2[[#This Row],[World Sales (in $)]]&lt;1000000000, "Medium", Table2[[#This Row],[World Sales (in $)]]&lt;2000000000, "Large", Table2[[#This Row],[World Sales (in $)]]&gt;2000000000, "Top")</f>
        <v>Medium</v>
      </c>
      <c r="K72" t="s">
        <v>75</v>
      </c>
      <c r="L72" t="s">
        <v>182</v>
      </c>
      <c r="M72" t="str">
        <f>IFERROR(MID($L72,1,SEARCH(M$1, $L72)-2),0)</f>
        <v>1</v>
      </c>
      <c r="N72" t="str">
        <f>IFERROR(MID($L72,SEARCH(N$1, $L72)-3,2),0)</f>
        <v>27</v>
      </c>
      <c r="O72" s="2">
        <f>TIME(M72, N72, 0)</f>
        <v>6.0416666666666667E-2</v>
      </c>
      <c r="P72" t="s">
        <v>58</v>
      </c>
      <c r="Q72" t="str" cm="1">
        <f t="array" ref="Q72">INDEX('Notes&amp;Formulas'!F:F,MATCH($P72,'Notes&amp;Formulas'!E:E),0)</f>
        <v>Parental Guidance</v>
      </c>
      <c r="R72" t="s">
        <v>2317</v>
      </c>
      <c r="S72" t="s">
        <v>2322</v>
      </c>
      <c r="T72" t="s">
        <v>2326</v>
      </c>
      <c r="U72" t="s">
        <v>2323</v>
      </c>
    </row>
    <row r="73" spans="1:23" x14ac:dyDescent="0.3">
      <c r="A73" t="s">
        <v>240</v>
      </c>
      <c r="B73" t="s">
        <v>241</v>
      </c>
      <c r="C73" t="str">
        <f t="shared" si="1"/>
        <v>Fearing that the actions of Superman are left unch</v>
      </c>
      <c r="D73" t="s">
        <v>61</v>
      </c>
      <c r="E73" s="1">
        <v>42452</v>
      </c>
      <c r="F73" s="4">
        <v>330360194</v>
      </c>
      <c r="G73" s="4">
        <v>543277334</v>
      </c>
      <c r="H73" s="4">
        <v>873637528</v>
      </c>
      <c r="I73" s="4" t="str">
        <f>IF($F73&gt;='Notes&amp;Formulas'!$I$3,"Top", "Bottom")</f>
        <v>Top</v>
      </c>
      <c r="J73" s="4" t="str" cm="1">
        <f t="array" ref="J73">_xlfn.IFS(Table2[[#This Row],[World Sales (in $)]]&lt;500000000,"Small", Table2[[#This Row],[World Sales (in $)]]&lt;1000000000, "Medium", Table2[[#This Row],[World Sales (in $)]]&lt;2000000000, "Large", Table2[[#This Row],[World Sales (in $)]]&gt;2000000000, "Top")</f>
        <v>Medium</v>
      </c>
      <c r="K73" t="s">
        <v>13</v>
      </c>
      <c r="L73" t="s">
        <v>50</v>
      </c>
      <c r="M73" t="str">
        <f>IFERROR(MID($L73,1,SEARCH(M$1, $L73)-2),0)</f>
        <v>2</v>
      </c>
      <c r="N73" t="str">
        <f>IFERROR(MID($L73,SEARCH(N$1, $L73)-3,2),0)</f>
        <v>32</v>
      </c>
      <c r="O73" s="2">
        <f>TIME(M73, N73, 0)</f>
        <v>0.10555555555555556</v>
      </c>
      <c r="P73" t="s">
        <v>15</v>
      </c>
      <c r="Q73" t="str" cm="1">
        <f t="array" ref="Q73">INDEX('Notes&amp;Formulas'!F:F,MATCH($P73,'Notes&amp;Formulas'!E:E),0)</f>
        <v>Parental Guidance Under 13</v>
      </c>
      <c r="R73" t="s">
        <v>2317</v>
      </c>
      <c r="S73" t="s">
        <v>2322</v>
      </c>
      <c r="T73" t="s">
        <v>2326</v>
      </c>
      <c r="U73" t="s">
        <v>2323</v>
      </c>
    </row>
    <row r="74" spans="1:23" x14ac:dyDescent="0.3">
      <c r="A74" t="s">
        <v>165</v>
      </c>
      <c r="B74" t="s">
        <v>166</v>
      </c>
      <c r="C74" t="str">
        <f t="shared" si="1"/>
        <v>Three years into the Clone Wars, the Jedi rescue P</v>
      </c>
      <c r="D74" t="s">
        <v>22</v>
      </c>
      <c r="E74" s="1">
        <v>38490</v>
      </c>
      <c r="F74" s="4">
        <v>380270577</v>
      </c>
      <c r="G74" s="4">
        <v>488119983</v>
      </c>
      <c r="H74" s="4">
        <v>868390560</v>
      </c>
      <c r="I74" s="4" t="str">
        <f>IF($F74&gt;='Notes&amp;Formulas'!$I$3,"Top", "Bottom")</f>
        <v>Top</v>
      </c>
      <c r="J74" s="4" t="str" cm="1">
        <f t="array" ref="J74">_xlfn.IFS(Table2[[#This Row],[World Sales (in $)]]&lt;500000000,"Small", Table2[[#This Row],[World Sales (in $)]]&lt;1000000000, "Medium", Table2[[#This Row],[World Sales (in $)]]&lt;2000000000, "Large", Table2[[#This Row],[World Sales (in $)]]&gt;2000000000, "Top")</f>
        <v>Medium</v>
      </c>
      <c r="K74" t="s">
        <v>23</v>
      </c>
      <c r="L74" t="s">
        <v>167</v>
      </c>
      <c r="M74" t="str">
        <f>IFERROR(MID($L74,1,SEARCH(M$1, $L74)-2),0)</f>
        <v>2</v>
      </c>
      <c r="N74" t="str">
        <f>IFERROR(MID($L74,SEARCH(N$1, $L74)-3,2),0)</f>
        <v>20</v>
      </c>
      <c r="O74" s="2">
        <f>TIME(M74, N74, 0)</f>
        <v>9.7222222222222224E-2</v>
      </c>
      <c r="P74" t="s">
        <v>15</v>
      </c>
      <c r="Q74" t="str" cm="1">
        <f t="array" ref="Q74">INDEX('Notes&amp;Formulas'!F:F,MATCH($P74,'Notes&amp;Formulas'!E:E),0)</f>
        <v>Parental Guidance Under 13</v>
      </c>
      <c r="R74" t="s">
        <v>2316</v>
      </c>
      <c r="S74" t="s">
        <v>2317</v>
      </c>
      <c r="T74" t="s">
        <v>2319</v>
      </c>
    </row>
    <row r="75" spans="1:23" x14ac:dyDescent="0.3">
      <c r="A75" t="s">
        <v>110</v>
      </c>
      <c r="B75" t="s">
        <v>111</v>
      </c>
      <c r="C75" t="str">
        <f t="shared" si="1"/>
        <v xml:space="preserve">Katniss Everdeen and Peeta Mellark become targets </v>
      </c>
      <c r="D75" t="s">
        <v>112</v>
      </c>
      <c r="E75" s="1">
        <v>41593</v>
      </c>
      <c r="F75" s="4">
        <v>424668047</v>
      </c>
      <c r="G75" s="4">
        <v>440343699</v>
      </c>
      <c r="H75" s="4">
        <v>865011746</v>
      </c>
      <c r="I75" s="4" t="str">
        <f>IF($F75&gt;='Notes&amp;Formulas'!$I$3,"Top", "Bottom")</f>
        <v>Top</v>
      </c>
      <c r="J75" s="4" t="str" cm="1">
        <f t="array" ref="J75">_xlfn.IFS(Table2[[#This Row],[World Sales (in $)]]&lt;500000000,"Small", Table2[[#This Row],[World Sales (in $)]]&lt;1000000000, "Medium", Table2[[#This Row],[World Sales (in $)]]&lt;2000000000, "Large", Table2[[#This Row],[World Sales (in $)]]&gt;2000000000, "Top")</f>
        <v>Medium</v>
      </c>
      <c r="K75" t="s">
        <v>113</v>
      </c>
      <c r="L75" t="s">
        <v>114</v>
      </c>
      <c r="M75" t="str">
        <f>IFERROR(MID($L75,1,SEARCH(M$1, $L75)-2),0)</f>
        <v>2</v>
      </c>
      <c r="N75" t="str">
        <f>IFERROR(MID($L75,SEARCH(N$1, $L75)-3,2),0)</f>
        <v>26</v>
      </c>
      <c r="O75" s="2">
        <f>TIME(M75, N75, 0)</f>
        <v>0.1013888888888889</v>
      </c>
      <c r="P75" t="s">
        <v>15</v>
      </c>
      <c r="Q75" t="str" cm="1">
        <f t="array" ref="Q75">INDEX('Notes&amp;Formulas'!F:F,MATCH($P75,'Notes&amp;Formulas'!E:E),0)</f>
        <v>Parental Guidance Under 13</v>
      </c>
      <c r="R75" t="s">
        <v>2316</v>
      </c>
      <c r="S75" t="s">
        <v>2317</v>
      </c>
      <c r="T75" t="s">
        <v>2318</v>
      </c>
      <c r="U75" t="s">
        <v>2319</v>
      </c>
    </row>
    <row r="76" spans="1:23" x14ac:dyDescent="0.3">
      <c r="A76" t="s">
        <v>157</v>
      </c>
      <c r="B76" t="s">
        <v>158</v>
      </c>
      <c r="C76" t="str">
        <f t="shared" si="1"/>
        <v xml:space="preserve">The Guardians struggle to keep together as a team </v>
      </c>
      <c r="D76" t="s">
        <v>12</v>
      </c>
      <c r="E76" s="1">
        <v>42850</v>
      </c>
      <c r="F76" s="4">
        <v>389813101</v>
      </c>
      <c r="G76" s="4">
        <v>473942950</v>
      </c>
      <c r="H76" s="4">
        <v>863756051</v>
      </c>
      <c r="I76" s="4" t="str">
        <f>IF($F76&gt;='Notes&amp;Formulas'!$I$3,"Top", "Bottom")</f>
        <v>Top</v>
      </c>
      <c r="J76" s="4" t="str" cm="1">
        <f t="array" ref="J76">_xlfn.IFS(Table2[[#This Row],[World Sales (in $)]]&lt;500000000,"Small", Table2[[#This Row],[World Sales (in $)]]&lt;1000000000, "Medium", Table2[[#This Row],[World Sales (in $)]]&lt;2000000000, "Large", Table2[[#This Row],[World Sales (in $)]]&gt;2000000000, "Top")</f>
        <v>Medium</v>
      </c>
      <c r="K76" t="s">
        <v>159</v>
      </c>
      <c r="L76" t="s">
        <v>83</v>
      </c>
      <c r="M76" t="str">
        <f>IFERROR(MID($L76,1,SEARCH(M$1, $L76)-2),0)</f>
        <v>2</v>
      </c>
      <c r="N76" t="str">
        <f>IFERROR(MID($L76,SEARCH(N$1, $L76)-3,2),0)</f>
        <v>16</v>
      </c>
      <c r="O76" s="2">
        <f>TIME(M76, N76, 0)</f>
        <v>9.4444444444444442E-2</v>
      </c>
      <c r="P76" t="s">
        <v>15</v>
      </c>
      <c r="Q76" t="str" cm="1">
        <f t="array" ref="Q76">INDEX('Notes&amp;Formulas'!F:F,MATCH($P76,'Notes&amp;Formulas'!E:E),0)</f>
        <v>Parental Guidance Under 13</v>
      </c>
      <c r="R76" t="s">
        <v>2316</v>
      </c>
      <c r="S76" t="s">
        <v>2317</v>
      </c>
      <c r="T76" t="s">
        <v>2320</v>
      </c>
      <c r="U76" t="s">
        <v>2319</v>
      </c>
      <c r="V76" t="s">
        <v>2325</v>
      </c>
    </row>
    <row r="77" spans="1:23" x14ac:dyDescent="0.3">
      <c r="A77" t="s">
        <v>194</v>
      </c>
      <c r="B77" t="s">
        <v>195</v>
      </c>
      <c r="C77" t="str">
        <f t="shared" si="1"/>
        <v>After young Riley is uprooted from her Midwest lif</v>
      </c>
      <c r="D77" t="s">
        <v>12</v>
      </c>
      <c r="E77" s="1">
        <v>42165</v>
      </c>
      <c r="F77" s="4">
        <v>356921711</v>
      </c>
      <c r="G77" s="4">
        <v>501926308</v>
      </c>
      <c r="H77" s="4">
        <v>858848019</v>
      </c>
      <c r="I77" s="4" t="str">
        <f>IF($F77&gt;='Notes&amp;Formulas'!$I$3,"Top", "Bottom")</f>
        <v>Top</v>
      </c>
      <c r="J77" s="4" t="str" cm="1">
        <f t="array" ref="J77">_xlfn.IFS(Table2[[#This Row],[World Sales (in $)]]&lt;500000000,"Small", Table2[[#This Row],[World Sales (in $)]]&lt;1000000000, "Medium", Table2[[#This Row],[World Sales (in $)]]&lt;2000000000, "Large", Table2[[#This Row],[World Sales (in $)]]&gt;2000000000, "Top")</f>
        <v>Medium</v>
      </c>
      <c r="K77" t="s">
        <v>196</v>
      </c>
      <c r="L77" t="s">
        <v>197</v>
      </c>
      <c r="M77" t="str">
        <f>IFERROR(MID($L77,1,SEARCH(M$1, $L77)-2),0)</f>
        <v>1</v>
      </c>
      <c r="N77" t="str">
        <f>IFERROR(MID($L77,SEARCH(N$1, $L77)-3,2),0)</f>
        <v>35</v>
      </c>
      <c r="O77" s="2">
        <f>TIME(M77, N77, 0)</f>
        <v>6.5972222222222224E-2</v>
      </c>
      <c r="P77" t="s">
        <v>58</v>
      </c>
      <c r="Q77" t="str" cm="1">
        <f t="array" ref="Q77">INDEX('Notes&amp;Formulas'!F:F,MATCH($P77,'Notes&amp;Formulas'!E:E),0)</f>
        <v>Parental Guidance</v>
      </c>
      <c r="R77" t="s">
        <v>2316</v>
      </c>
      <c r="S77" t="s">
        <v>2317</v>
      </c>
      <c r="T77" t="s">
        <v>2326</v>
      </c>
      <c r="U77" t="s">
        <v>2319</v>
      </c>
    </row>
    <row r="78" spans="1:23" x14ac:dyDescent="0.3">
      <c r="A78" t="s">
        <v>565</v>
      </c>
      <c r="B78" t="s">
        <v>566</v>
      </c>
      <c r="C78" t="str">
        <f t="shared" si="1"/>
        <v>A failed reporter is bonded to an alien entity, on</v>
      </c>
      <c r="D78" t="s">
        <v>34</v>
      </c>
      <c r="E78" s="1">
        <v>43376</v>
      </c>
      <c r="F78" s="4">
        <v>213515506</v>
      </c>
      <c r="G78" s="4">
        <v>642569645</v>
      </c>
      <c r="H78" s="4">
        <v>856085151</v>
      </c>
      <c r="I78" s="4" t="str">
        <f>IF($F78&gt;='Notes&amp;Formulas'!$I$3,"Top", "Bottom")</f>
        <v>Top</v>
      </c>
      <c r="J78" s="4" t="str" cm="1">
        <f t="array" ref="J78">_xlfn.IFS(Table2[[#This Row],[World Sales (in $)]]&lt;500000000,"Small", Table2[[#This Row],[World Sales (in $)]]&lt;1000000000, "Medium", Table2[[#This Row],[World Sales (in $)]]&lt;2000000000, "Large", Table2[[#This Row],[World Sales (in $)]]&gt;2000000000, "Top")</f>
        <v>Medium</v>
      </c>
      <c r="K78" t="s">
        <v>13</v>
      </c>
      <c r="L78" t="s">
        <v>567</v>
      </c>
      <c r="M78" t="str">
        <f>IFERROR(MID($L78,1,SEARCH(M$1, $L78)-2),0)</f>
        <v>1</v>
      </c>
      <c r="N78" t="str">
        <f>IFERROR(MID($L78,SEARCH(N$1, $L78)-3,2),0)</f>
        <v>52</v>
      </c>
      <c r="O78" s="2">
        <f>TIME(M78, N78, 0)</f>
        <v>7.7777777777777779E-2</v>
      </c>
      <c r="P78" t="s">
        <v>15</v>
      </c>
      <c r="Q78" t="str" cm="1">
        <f t="array" ref="Q78">INDEX('Notes&amp;Formulas'!F:F,MATCH($P78,'Notes&amp;Formulas'!E:E),0)</f>
        <v>Parental Guidance Under 13</v>
      </c>
      <c r="R78" t="s">
        <v>2317</v>
      </c>
      <c r="S78" t="s">
        <v>2322</v>
      </c>
      <c r="T78" t="s">
        <v>2326</v>
      </c>
      <c r="U78" t="s">
        <v>2320</v>
      </c>
      <c r="V78" t="s">
        <v>2323</v>
      </c>
      <c r="W78" t="s">
        <v>2318</v>
      </c>
    </row>
    <row r="79" spans="1:23" x14ac:dyDescent="0.3">
      <c r="A79" t="s">
        <v>269</v>
      </c>
      <c r="B79" t="s">
        <v>270</v>
      </c>
      <c r="C79" t="str">
        <f t="shared" si="1"/>
        <v>Imprisoned on the planet Sakaar, Thor must race ag</v>
      </c>
      <c r="D79" t="s">
        <v>12</v>
      </c>
      <c r="E79" s="1">
        <v>43032</v>
      </c>
      <c r="F79" s="4">
        <v>315058289</v>
      </c>
      <c r="G79" s="4">
        <v>538925622</v>
      </c>
      <c r="H79" s="4">
        <v>853983911</v>
      </c>
      <c r="I79" s="4" t="str">
        <f>IF($F79&gt;='Notes&amp;Formulas'!$I$3,"Top", "Bottom")</f>
        <v>Top</v>
      </c>
      <c r="J79" s="4" t="str" cm="1">
        <f t="array" ref="J79">_xlfn.IFS(Table2[[#This Row],[World Sales (in $)]]&lt;500000000,"Small", Table2[[#This Row],[World Sales (in $)]]&lt;1000000000, "Medium", Table2[[#This Row],[World Sales (in $)]]&lt;2000000000, "Large", Table2[[#This Row],[World Sales (in $)]]&gt;2000000000, "Top")</f>
        <v>Medium</v>
      </c>
      <c r="K79" t="s">
        <v>271</v>
      </c>
      <c r="L79" t="s">
        <v>132</v>
      </c>
      <c r="M79" t="str">
        <f>IFERROR(MID($L79,1,SEARCH(M$1, $L79)-2),0)</f>
        <v>2</v>
      </c>
      <c r="N79" t="str">
        <f>IFERROR(MID($L79,SEARCH(N$1, $L79)-3,2),0)</f>
        <v>10</v>
      </c>
      <c r="O79" s="2">
        <f>TIME(M79, N79, 0)</f>
        <v>9.0277777777777776E-2</v>
      </c>
      <c r="P79" t="s">
        <v>15</v>
      </c>
      <c r="Q79" t="str" cm="1">
        <f t="array" ref="Q79">INDEX('Notes&amp;Formulas'!F:F,MATCH($P79,'Notes&amp;Formulas'!E:E),0)</f>
        <v>Parental Guidance Under 13</v>
      </c>
      <c r="R79" t="s">
        <v>2316</v>
      </c>
      <c r="S79" t="s">
        <v>2317</v>
      </c>
      <c r="T79" t="s">
        <v>2319</v>
      </c>
    </row>
    <row r="80" spans="1:23" x14ac:dyDescent="0.3">
      <c r="A80" t="s">
        <v>316</v>
      </c>
      <c r="B80" t="s">
        <v>317</v>
      </c>
      <c r="C80" t="str">
        <f t="shared" si="1"/>
        <v>A thief who steals corporate secrets through the u</v>
      </c>
      <c r="D80" t="s">
        <v>61</v>
      </c>
      <c r="E80" s="1">
        <v>40374</v>
      </c>
      <c r="F80" s="4">
        <v>292576195</v>
      </c>
      <c r="G80" s="4">
        <v>544260772</v>
      </c>
      <c r="H80" s="4">
        <v>836836967</v>
      </c>
      <c r="I80" s="4" t="str">
        <f>IF($F80&gt;='Notes&amp;Formulas'!$I$3,"Top", "Bottom")</f>
        <v>Top</v>
      </c>
      <c r="J80" s="4" t="str" cm="1">
        <f t="array" ref="J80">_xlfn.IFS(Table2[[#This Row],[World Sales (in $)]]&lt;500000000,"Small", Table2[[#This Row],[World Sales (in $)]]&lt;1000000000, "Medium", Table2[[#This Row],[World Sales (in $)]]&lt;2000000000, "Large", Table2[[#This Row],[World Sales (in $)]]&gt;2000000000, "Top")</f>
        <v>Medium</v>
      </c>
      <c r="K80" t="s">
        <v>138</v>
      </c>
      <c r="L80" t="s">
        <v>35</v>
      </c>
      <c r="M80" t="str">
        <f>IFERROR(MID($L80,1,SEARCH(M$1, $L80)-2),0)</f>
        <v>2</v>
      </c>
      <c r="N80" t="str">
        <f>IFERROR(MID($L80,SEARCH(N$1, $L80)-3,2),0)</f>
        <v>28</v>
      </c>
      <c r="O80" s="2">
        <f>TIME(M80, N80, 0)</f>
        <v>0.10277777777777779</v>
      </c>
      <c r="P80" t="s">
        <v>15</v>
      </c>
      <c r="Q80" t="str" cm="1">
        <f t="array" ref="Q80">INDEX('Notes&amp;Formulas'!F:F,MATCH($P80,'Notes&amp;Formulas'!E:E),0)</f>
        <v>Parental Guidance Under 13</v>
      </c>
      <c r="R80" t="s">
        <v>2316</v>
      </c>
      <c r="S80" t="s">
        <v>2317</v>
      </c>
      <c r="T80" t="s">
        <v>2326</v>
      </c>
      <c r="U80" t="s">
        <v>2318</v>
      </c>
      <c r="V80" t="s">
        <v>2319</v>
      </c>
    </row>
    <row r="81" spans="1:23" x14ac:dyDescent="0.3">
      <c r="A81" t="s">
        <v>149</v>
      </c>
      <c r="B81" t="s">
        <v>150</v>
      </c>
      <c r="C81" t="str">
        <f t="shared" si="1"/>
        <v>Sam Witwicky leaves the Autobots behind for a norm</v>
      </c>
      <c r="D81" t="s">
        <v>151</v>
      </c>
      <c r="E81" s="1">
        <v>39983</v>
      </c>
      <c r="F81" s="4">
        <v>402111870</v>
      </c>
      <c r="G81" s="4">
        <v>434191823</v>
      </c>
      <c r="H81" s="4">
        <v>836303693</v>
      </c>
      <c r="I81" s="4" t="str">
        <f>IF($F81&gt;='Notes&amp;Formulas'!$I$3,"Top", "Bottom")</f>
        <v>Top</v>
      </c>
      <c r="J81" s="4" t="str" cm="1">
        <f t="array" ref="J81">_xlfn.IFS(Table2[[#This Row],[World Sales (in $)]]&lt;500000000,"Small", Table2[[#This Row],[World Sales (in $)]]&lt;1000000000, "Medium", Table2[[#This Row],[World Sales (in $)]]&lt;2000000000, "Large", Table2[[#This Row],[World Sales (in $)]]&gt;2000000000, "Top")</f>
        <v>Medium</v>
      </c>
      <c r="K81" t="s">
        <v>13</v>
      </c>
      <c r="L81" t="s">
        <v>31</v>
      </c>
      <c r="M81" t="str">
        <f>IFERROR(MID($L81,1,SEARCH(M$1, $L81)-2),0)</f>
        <v>2</v>
      </c>
      <c r="N81" t="str">
        <f>IFERROR(MID($L81,SEARCH(N$1, $L81)-3,2),0)</f>
        <v>29</v>
      </c>
      <c r="O81" s="2">
        <f>TIME(M81, N81, 0)</f>
        <v>0.10347222222222223</v>
      </c>
      <c r="P81" t="s">
        <v>15</v>
      </c>
      <c r="Q81" t="str" cm="1">
        <f t="array" ref="Q81">INDEX('Notes&amp;Formulas'!F:F,MATCH($P81,'Notes&amp;Formulas'!E:E),0)</f>
        <v>Parental Guidance Under 13</v>
      </c>
      <c r="R81" t="s">
        <v>2316</v>
      </c>
      <c r="S81" t="s">
        <v>2317</v>
      </c>
      <c r="T81" t="s">
        <v>2319</v>
      </c>
      <c r="U81" t="s">
        <v>2325</v>
      </c>
    </row>
    <row r="82" spans="1:23" x14ac:dyDescent="0.3">
      <c r="A82" t="s">
        <v>320</v>
      </c>
      <c r="B82" t="s">
        <v>321</v>
      </c>
      <c r="C82" t="str">
        <f t="shared" si="1"/>
        <v>After the birth of Renesmee/Nessie, the Cullens ga</v>
      </c>
      <c r="D82" t="s">
        <v>112</v>
      </c>
      <c r="E82" s="1">
        <v>41227</v>
      </c>
      <c r="F82" s="4">
        <v>292324737</v>
      </c>
      <c r="G82" s="4">
        <v>537422917</v>
      </c>
      <c r="H82" s="4">
        <v>829747654</v>
      </c>
      <c r="I82" s="4" t="str">
        <f>IF($F82&gt;='Notes&amp;Formulas'!$I$3,"Top", "Bottom")</f>
        <v>Top</v>
      </c>
      <c r="J82" s="4" t="str" cm="1">
        <f t="array" ref="J82">_xlfn.IFS(Table2[[#This Row],[World Sales (in $)]]&lt;500000000,"Small", Table2[[#This Row],[World Sales (in $)]]&lt;1000000000, "Medium", Table2[[#This Row],[World Sales (in $)]]&lt;2000000000, "Large", Table2[[#This Row],[World Sales (in $)]]&gt;2000000000, "Top")</f>
        <v>Medium</v>
      </c>
      <c r="K82" t="s">
        <v>303</v>
      </c>
      <c r="L82" t="s">
        <v>101</v>
      </c>
      <c r="M82" t="str">
        <f>IFERROR(MID($L82,1,SEARCH(M$1, $L82)-2),0)</f>
        <v>1</v>
      </c>
      <c r="N82" t="str">
        <f>IFERROR(MID($L82,SEARCH(N$1, $L82)-3,2),0)</f>
        <v>55</v>
      </c>
      <c r="O82" s="2">
        <f>TIME(M82, N82, 0)</f>
        <v>7.9861111111111105E-2</v>
      </c>
      <c r="P82" t="s">
        <v>15</v>
      </c>
      <c r="Q82" t="str" cm="1">
        <f t="array" ref="Q82">INDEX('Notes&amp;Formulas'!F:F,MATCH($P82,'Notes&amp;Formulas'!E:E),0)</f>
        <v>Parental Guidance Under 13</v>
      </c>
      <c r="R82" t="s">
        <v>2316</v>
      </c>
      <c r="S82" t="s">
        <v>2317</v>
      </c>
      <c r="T82" t="s">
        <v>2319</v>
      </c>
    </row>
    <row r="83" spans="1:23" x14ac:dyDescent="0.3">
      <c r="A83" t="s">
        <v>140</v>
      </c>
      <c r="B83" t="s">
        <v>141</v>
      </c>
      <c r="C83" t="str">
        <f t="shared" si="1"/>
        <v>When bitten by a genetically modified spider, a ne</v>
      </c>
      <c r="D83" t="s">
        <v>34</v>
      </c>
      <c r="E83" s="1">
        <v>37379</v>
      </c>
      <c r="F83" s="4">
        <v>407022860</v>
      </c>
      <c r="G83" s="4">
        <v>418002176</v>
      </c>
      <c r="H83" s="4">
        <v>825025036</v>
      </c>
      <c r="I83" s="4" t="str">
        <f>IF($F83&gt;='Notes&amp;Formulas'!$I$3,"Top", "Bottom")</f>
        <v>Top</v>
      </c>
      <c r="J83" s="4" t="str" cm="1">
        <f t="array" ref="J83">_xlfn.IFS(Table2[[#This Row],[World Sales (in $)]]&lt;500000000,"Small", Table2[[#This Row],[World Sales (in $)]]&lt;1000000000, "Medium", Table2[[#This Row],[World Sales (in $)]]&lt;2000000000, "Large", Table2[[#This Row],[World Sales (in $)]]&gt;2000000000, "Top")</f>
        <v>Medium</v>
      </c>
      <c r="K83" t="s">
        <v>13</v>
      </c>
      <c r="L83" t="s">
        <v>86</v>
      </c>
      <c r="M83" t="str">
        <f>IFERROR(MID($L83,1,SEARCH(M$1, $L83)-2),0)</f>
        <v>2</v>
      </c>
      <c r="N83" t="str">
        <f>IFERROR(MID($L83,SEARCH(N$1, $L83)-3,2),0)</f>
        <v xml:space="preserve"> 1</v>
      </c>
      <c r="O83" s="2">
        <f>TIME(M83, N83, 0)</f>
        <v>8.4027777777777771E-2</v>
      </c>
      <c r="P83" t="s">
        <v>15</v>
      </c>
      <c r="Q83" t="str" cm="1">
        <f t="array" ref="Q83">INDEX('Notes&amp;Formulas'!F:F,MATCH($P83,'Notes&amp;Formulas'!E:E),0)</f>
        <v>Parental Guidance Under 13</v>
      </c>
      <c r="R83" t="s">
        <v>2317</v>
      </c>
      <c r="S83" t="s">
        <v>2320</v>
      </c>
      <c r="T83" t="s">
        <v>2318</v>
      </c>
      <c r="U83" t="s">
        <v>2321</v>
      </c>
    </row>
    <row r="84" spans="1:23" x14ac:dyDescent="0.3">
      <c r="A84" t="s">
        <v>127</v>
      </c>
      <c r="B84" t="s">
        <v>128</v>
      </c>
      <c r="C84" t="str">
        <f t="shared" si="1"/>
        <v xml:space="preserve">When a pilot crashes and tells of conflict in the </v>
      </c>
      <c r="D84" t="s">
        <v>61</v>
      </c>
      <c r="E84" s="1">
        <v>42885</v>
      </c>
      <c r="F84" s="4">
        <v>412815408</v>
      </c>
      <c r="G84" s="4">
        <v>410009114</v>
      </c>
      <c r="H84" s="4">
        <v>822824522</v>
      </c>
      <c r="I84" s="4" t="str">
        <f>IF($F84&gt;='Notes&amp;Formulas'!$I$3,"Top", "Bottom")</f>
        <v>Top</v>
      </c>
      <c r="J84" s="4" t="str" cm="1">
        <f t="array" ref="J84">_xlfn.IFS(Table2[[#This Row],[World Sales (in $)]]&lt;500000000,"Small", Table2[[#This Row],[World Sales (in $)]]&lt;1000000000, "Medium", Table2[[#This Row],[World Sales (in $)]]&lt;2000000000, "Large", Table2[[#This Row],[World Sales (in $)]]&gt;2000000000, "Top")</f>
        <v>Medium</v>
      </c>
      <c r="K84" t="s">
        <v>129</v>
      </c>
      <c r="L84" t="s">
        <v>68</v>
      </c>
      <c r="M84" t="str">
        <f>IFERROR(MID($L84,1,SEARCH(M$1, $L84)-2),0)</f>
        <v>2</v>
      </c>
      <c r="N84" t="str">
        <f>IFERROR(MID($L84,SEARCH(N$1, $L84)-3,2),0)</f>
        <v>21</v>
      </c>
      <c r="O84" s="2">
        <f>TIME(M84, N84, 0)</f>
        <v>9.7916666666666666E-2</v>
      </c>
      <c r="P84" t="s">
        <v>15</v>
      </c>
      <c r="Q84" t="str" cm="1">
        <f t="array" ref="Q84">INDEX('Notes&amp;Formulas'!F:F,MATCH($P84,'Notes&amp;Formulas'!E:E),0)</f>
        <v>Parental Guidance Under 13</v>
      </c>
      <c r="R84" t="s">
        <v>2316</v>
      </c>
      <c r="S84" t="s">
        <v>2317</v>
      </c>
      <c r="T84" t="s">
        <v>2319</v>
      </c>
    </row>
    <row r="85" spans="1:23" x14ac:dyDescent="0.3">
      <c r="A85" t="s">
        <v>282</v>
      </c>
      <c r="B85" t="s">
        <v>283</v>
      </c>
      <c r="C85" t="str">
        <f t="shared" si="1"/>
        <v xml:space="preserve">The aliens are coming and their goal is to invade </v>
      </c>
      <c r="D85" t="s">
        <v>22</v>
      </c>
      <c r="E85" s="1">
        <v>35249</v>
      </c>
      <c r="F85" s="4">
        <v>306169268</v>
      </c>
      <c r="G85" s="4">
        <v>511231623</v>
      </c>
      <c r="H85" s="4">
        <v>817400891</v>
      </c>
      <c r="I85" s="4" t="str">
        <f>IF($F85&gt;='Notes&amp;Formulas'!$I$3,"Top", "Bottom")</f>
        <v>Top</v>
      </c>
      <c r="J85" s="4" t="str" cm="1">
        <f t="array" ref="J85">_xlfn.IFS(Table2[[#This Row],[World Sales (in $)]]&lt;500000000,"Small", Table2[[#This Row],[World Sales (in $)]]&lt;1000000000, "Medium", Table2[[#This Row],[World Sales (in $)]]&lt;2000000000, "Large", Table2[[#This Row],[World Sales (in $)]]&gt;2000000000, "Top")</f>
        <v>Medium</v>
      </c>
      <c r="K85" t="s">
        <v>13</v>
      </c>
      <c r="L85" t="s">
        <v>284</v>
      </c>
      <c r="M85" t="str">
        <f>IFERROR(MID($L85,1,SEARCH(M$1, $L85)-2),0)</f>
        <v>2</v>
      </c>
      <c r="N85" t="str">
        <f>IFERROR(MID($L85,SEARCH(N$1, $L85)-3,2),0)</f>
        <v>25</v>
      </c>
      <c r="O85" s="2">
        <f>TIME(M85, N85, 0)</f>
        <v>0.10069444444444443</v>
      </c>
      <c r="P85" t="s">
        <v>15</v>
      </c>
      <c r="Q85" t="str" cm="1">
        <f t="array" ref="Q85">INDEX('Notes&amp;Formulas'!F:F,MATCH($P85,'Notes&amp;Formulas'!E:E),0)</f>
        <v>Parental Guidance Under 13</v>
      </c>
      <c r="R85" t="s">
        <v>2316</v>
      </c>
      <c r="S85" t="s">
        <v>2317</v>
      </c>
      <c r="T85" t="s">
        <v>2318</v>
      </c>
      <c r="U85" t="s">
        <v>2319</v>
      </c>
      <c r="V85" t="s">
        <v>2331</v>
      </c>
    </row>
    <row r="86" spans="1:23" x14ac:dyDescent="0.3">
      <c r="A86" t="s">
        <v>458</v>
      </c>
      <c r="B86" t="s">
        <v>459</v>
      </c>
      <c r="C86" t="str">
        <f t="shared" si="1"/>
        <v>The adventures of writer Newt Scamander in New Yor</v>
      </c>
      <c r="D86" t="s">
        <v>61</v>
      </c>
      <c r="E86" s="1">
        <v>42690</v>
      </c>
      <c r="F86" s="4">
        <v>234037575</v>
      </c>
      <c r="G86" s="4">
        <v>580006426</v>
      </c>
      <c r="H86" s="4">
        <v>814044001</v>
      </c>
      <c r="I86" s="4" t="str">
        <f>IF($F86&gt;='Notes&amp;Formulas'!$I$3,"Top", "Bottom")</f>
        <v>Top</v>
      </c>
      <c r="J86" s="4" t="str" cm="1">
        <f t="array" ref="J86">_xlfn.IFS(Table2[[#This Row],[World Sales (in $)]]&lt;500000000,"Small", Table2[[#This Row],[World Sales (in $)]]&lt;1000000000, "Medium", Table2[[#This Row],[World Sales (in $)]]&lt;2000000000, "Large", Table2[[#This Row],[World Sales (in $)]]&gt;2000000000, "Top")</f>
        <v>Medium</v>
      </c>
      <c r="K86" t="s">
        <v>262</v>
      </c>
      <c r="L86" t="s">
        <v>460</v>
      </c>
      <c r="M86" t="str">
        <f>IFERROR(MID($L86,1,SEARCH(M$1, $L86)-2),0)</f>
        <v>2</v>
      </c>
      <c r="N86" t="str">
        <f>IFERROR(MID($L86,SEARCH(N$1, $L86)-3,2),0)</f>
        <v>12</v>
      </c>
      <c r="O86" s="2">
        <f>TIME(M86, N86, 0)</f>
        <v>9.1666666666666674E-2</v>
      </c>
      <c r="P86" t="s">
        <v>15</v>
      </c>
      <c r="Q86" t="str" cm="1">
        <f t="array" ref="Q86">INDEX('Notes&amp;Formulas'!F:F,MATCH($P86,'Notes&amp;Formulas'!E:E),0)</f>
        <v>Parental Guidance Under 13</v>
      </c>
      <c r="R86" t="s">
        <v>2316</v>
      </c>
      <c r="S86" t="s">
        <v>2317</v>
      </c>
      <c r="T86" t="s">
        <v>2319</v>
      </c>
    </row>
    <row r="87" spans="1:23" x14ac:dyDescent="0.3">
      <c r="A87" t="s">
        <v>250</v>
      </c>
      <c r="B87" t="s">
        <v>251</v>
      </c>
      <c r="C87" t="str">
        <f t="shared" si="1"/>
        <v xml:space="preserve">Reluctantly designated as the heir to the land of </v>
      </c>
      <c r="D87" t="s">
        <v>151</v>
      </c>
      <c r="E87" s="1">
        <v>39219</v>
      </c>
      <c r="F87" s="4">
        <v>322719944</v>
      </c>
      <c r="G87" s="4">
        <v>490647436</v>
      </c>
      <c r="H87" s="4">
        <v>813367380</v>
      </c>
      <c r="I87" s="4" t="str">
        <f>IF($F87&gt;='Notes&amp;Formulas'!$I$3,"Top", "Bottom")</f>
        <v>Top</v>
      </c>
      <c r="J87" s="4" t="str" cm="1">
        <f t="array" ref="J87">_xlfn.IFS(Table2[[#This Row],[World Sales (in $)]]&lt;500000000,"Small", Table2[[#This Row],[World Sales (in $)]]&lt;1000000000, "Medium", Table2[[#This Row],[World Sales (in $)]]&lt;2000000000, "Large", Table2[[#This Row],[World Sales (in $)]]&gt;2000000000, "Top")</f>
        <v>Medium</v>
      </c>
      <c r="K87" t="s">
        <v>96</v>
      </c>
      <c r="L87" t="s">
        <v>97</v>
      </c>
      <c r="M87" t="str">
        <f>IFERROR(MID($L87,1,SEARCH(M$1, $L87)-2),0)</f>
        <v>1</v>
      </c>
      <c r="N87" t="str">
        <f>IFERROR(MID($L87,SEARCH(N$1, $L87)-3,2),0)</f>
        <v>33</v>
      </c>
      <c r="O87" s="2">
        <f>TIME(M87, N87, 0)</f>
        <v>6.458333333333334E-2</v>
      </c>
      <c r="P87" t="s">
        <v>58</v>
      </c>
      <c r="Q87" t="str" cm="1">
        <f t="array" ref="Q87">INDEX('Notes&amp;Formulas'!F:F,MATCH($P87,'Notes&amp;Formulas'!E:E),0)</f>
        <v>Parental Guidance</v>
      </c>
      <c r="R87" t="s">
        <v>2317</v>
      </c>
      <c r="S87" t="s">
        <v>2323</v>
      </c>
      <c r="T87" t="s">
        <v>2318</v>
      </c>
    </row>
    <row r="88" spans="1:23" x14ac:dyDescent="0.3">
      <c r="A88" t="s">
        <v>583</v>
      </c>
      <c r="B88" t="s">
        <v>584</v>
      </c>
      <c r="C88" t="str">
        <f t="shared" si="1"/>
        <v>Aspiring musician Miguel, confronted with his fami</v>
      </c>
      <c r="D88" t="s">
        <v>12</v>
      </c>
      <c r="E88" t="s">
        <v>27</v>
      </c>
      <c r="F88" s="4">
        <v>210460015</v>
      </c>
      <c r="G88" s="4">
        <v>597357873</v>
      </c>
      <c r="H88" s="4">
        <v>807817888</v>
      </c>
      <c r="I88" s="4" t="str">
        <f>IF($F88&gt;='Notes&amp;Formulas'!$I$3,"Top", "Bottom")</f>
        <v>Top</v>
      </c>
      <c r="J88" s="4" t="str" cm="1">
        <f t="array" ref="J88">_xlfn.IFS(Table2[[#This Row],[World Sales (in $)]]&lt;500000000,"Small", Table2[[#This Row],[World Sales (in $)]]&lt;1000000000, "Medium", Table2[[#This Row],[World Sales (in $)]]&lt;2000000000, "Large", Table2[[#This Row],[World Sales (in $)]]&gt;2000000000, "Top")</f>
        <v>Medium</v>
      </c>
      <c r="K88" t="s">
        <v>585</v>
      </c>
      <c r="L88" t="s">
        <v>428</v>
      </c>
      <c r="M88" t="str">
        <f>IFERROR(MID($L88,1,SEARCH(M$1, $L88)-2),0)</f>
        <v>1</v>
      </c>
      <c r="N88" t="str">
        <f>IFERROR(MID($L88,SEARCH(N$1, $L88)-3,2),0)</f>
        <v>45</v>
      </c>
      <c r="O88" s="2">
        <f>TIME(M88, N88, 0)</f>
        <v>7.2916666666666671E-2</v>
      </c>
      <c r="P88" t="s">
        <v>27</v>
      </c>
      <c r="Q88" t="str">
        <f>INDEX('Notes&amp;Formulas'!$F$6,MATCH(Table!P88, 'Notes&amp;Formulas'!$E$6),0)</f>
        <v>Unknown</v>
      </c>
      <c r="R88" t="s">
        <v>2317</v>
      </c>
      <c r="S88" t="s">
        <v>2322</v>
      </c>
      <c r="T88" t="s">
        <v>2326</v>
      </c>
      <c r="U88" t="s">
        <v>2323</v>
      </c>
      <c r="V88" t="s">
        <v>2318</v>
      </c>
      <c r="W88" t="s">
        <v>2321</v>
      </c>
    </row>
    <row r="89" spans="1:23" x14ac:dyDescent="0.3">
      <c r="A89" t="s">
        <v>252</v>
      </c>
      <c r="B89" t="s">
        <v>253</v>
      </c>
      <c r="C89" t="str">
        <f t="shared" si="1"/>
        <v>In Jumanji: The Next Level, the gang is back but t</v>
      </c>
      <c r="D89" t="s">
        <v>34</v>
      </c>
      <c r="E89" s="1">
        <v>43803</v>
      </c>
      <c r="F89" s="4">
        <v>320314960</v>
      </c>
      <c r="G89" s="4">
        <v>479744747</v>
      </c>
      <c r="H89" s="4">
        <v>800059707</v>
      </c>
      <c r="I89" s="4" t="str">
        <f>IF($F89&gt;='Notes&amp;Formulas'!$I$3,"Top", "Bottom")</f>
        <v>Top</v>
      </c>
      <c r="J89" s="4" t="str" cm="1">
        <f t="array" ref="J89">_xlfn.IFS(Table2[[#This Row],[World Sales (in $)]]&lt;500000000,"Small", Table2[[#This Row],[World Sales (in $)]]&lt;1000000000, "Medium", Table2[[#This Row],[World Sales (in $)]]&lt;2000000000, "Large", Table2[[#This Row],[World Sales (in $)]]&gt;2000000000, "Top")</f>
        <v>Medium</v>
      </c>
      <c r="K89" t="s">
        <v>144</v>
      </c>
      <c r="L89" t="s">
        <v>109</v>
      </c>
      <c r="M89" t="str">
        <f>IFERROR(MID($L89,1,SEARCH(M$1, $L89)-2),0)</f>
        <v>2</v>
      </c>
      <c r="N89" t="str">
        <f>IFERROR(MID($L89,SEARCH(N$1, $L89)-3,2),0)</f>
        <v xml:space="preserve"> 3</v>
      </c>
      <c r="O89" s="2">
        <f>TIME(M89, N89, 0)</f>
        <v>8.5416666666666655E-2</v>
      </c>
      <c r="P89" t="s">
        <v>15</v>
      </c>
      <c r="Q89" t="str" cm="1">
        <f t="array" ref="Q89">INDEX('Notes&amp;Formulas'!F:F,MATCH($P89,'Notes&amp;Formulas'!E:E),0)</f>
        <v>Parental Guidance Under 13</v>
      </c>
      <c r="R89" t="s">
        <v>2317</v>
      </c>
      <c r="S89" t="s">
        <v>2322</v>
      </c>
      <c r="T89" t="s">
        <v>2326</v>
      </c>
      <c r="U89" t="s">
        <v>2323</v>
      </c>
      <c r="V89" t="s">
        <v>2318</v>
      </c>
      <c r="W89" t="s">
        <v>2330</v>
      </c>
    </row>
    <row r="90" spans="1:23" x14ac:dyDescent="0.3">
      <c r="A90" t="s">
        <v>410</v>
      </c>
      <c r="B90" t="s">
        <v>411</v>
      </c>
      <c r="C90" t="str">
        <f t="shared" si="1"/>
        <v xml:space="preserve">Harry Potter, Ron and Hermione return to Hogwarts </v>
      </c>
      <c r="D90" t="s">
        <v>61</v>
      </c>
      <c r="E90" s="1">
        <v>38138</v>
      </c>
      <c r="F90" s="4">
        <v>249975996</v>
      </c>
      <c r="G90" s="4">
        <v>547385621</v>
      </c>
      <c r="H90" s="4">
        <v>797361618</v>
      </c>
      <c r="I90" s="4" t="str">
        <f>IF($F90&gt;='Notes&amp;Formulas'!$I$3,"Top", "Bottom")</f>
        <v>Top</v>
      </c>
      <c r="J90" s="4" t="str" cm="1">
        <f t="array" ref="J90">_xlfn.IFS(Table2[[#This Row],[World Sales (in $)]]&lt;500000000,"Small", Table2[[#This Row],[World Sales (in $)]]&lt;1000000000, "Medium", Table2[[#This Row],[World Sales (in $)]]&lt;2000000000, "Large", Table2[[#This Row],[World Sales (in $)]]&gt;2000000000, "Top")</f>
        <v>Medium</v>
      </c>
      <c r="K90" t="s">
        <v>235</v>
      </c>
      <c r="L90" t="s">
        <v>139</v>
      </c>
      <c r="M90" t="str">
        <f>IFERROR(MID($L90,1,SEARCH(M$1, $L90)-2),0)</f>
        <v>2</v>
      </c>
      <c r="N90" t="str">
        <f>IFERROR(MID($L90,SEARCH(N$1, $L90)-3,2),0)</f>
        <v>22</v>
      </c>
      <c r="O90" s="2">
        <f>TIME(M90, N90, 0)</f>
        <v>9.8611111111111108E-2</v>
      </c>
      <c r="P90" t="s">
        <v>58</v>
      </c>
      <c r="Q90" t="str" cm="1">
        <f t="array" ref="Q90">INDEX('Notes&amp;Formulas'!F:F,MATCH($P90,'Notes&amp;Formulas'!E:E),0)</f>
        <v>Parental Guidance</v>
      </c>
      <c r="R90" t="s">
        <v>2316</v>
      </c>
      <c r="S90" t="s">
        <v>2317</v>
      </c>
      <c r="T90" t="s">
        <v>2326</v>
      </c>
      <c r="U90" t="s">
        <v>2318</v>
      </c>
    </row>
    <row r="91" spans="1:23" x14ac:dyDescent="0.3">
      <c r="A91" t="s">
        <v>818</v>
      </c>
      <c r="B91" t="s">
        <v>819</v>
      </c>
      <c r="C91" t="str">
        <f t="shared" si="1"/>
        <v>Captain Jack Sparrow is pursued by old rival Capta</v>
      </c>
      <c r="D91" t="s">
        <v>12</v>
      </c>
      <c r="E91" s="1">
        <v>42879</v>
      </c>
      <c r="F91" s="4">
        <v>172558876</v>
      </c>
      <c r="G91" s="4">
        <v>622322566</v>
      </c>
      <c r="H91" s="4">
        <v>794881442</v>
      </c>
      <c r="I91" s="4" t="str">
        <f>IF($F91&gt;='Notes&amp;Formulas'!$I$3,"Top", "Bottom")</f>
        <v>Top</v>
      </c>
      <c r="J91" s="4" t="str" cm="1">
        <f t="array" ref="J91">_xlfn.IFS(Table2[[#This Row],[World Sales (in $)]]&lt;500000000,"Small", Table2[[#This Row],[World Sales (in $)]]&lt;1000000000, "Medium", Table2[[#This Row],[World Sales (in $)]]&lt;2000000000, "Large", Table2[[#This Row],[World Sales (in $)]]&gt;2000000000, "Top")</f>
        <v>Medium</v>
      </c>
      <c r="K91" t="s">
        <v>117</v>
      </c>
      <c r="L91" t="s">
        <v>72</v>
      </c>
      <c r="M91" t="str">
        <f>IFERROR(MID($L91,1,SEARCH(M$1, $L91)-2),0)</f>
        <v>2</v>
      </c>
      <c r="N91" t="str">
        <f>IFERROR(MID($L91,SEARCH(N$1, $L91)-3,2),0)</f>
        <v xml:space="preserve"> 9</v>
      </c>
      <c r="O91" s="2">
        <f>TIME(M91, N91, 0)</f>
        <v>8.9583333333333334E-2</v>
      </c>
      <c r="P91" t="s">
        <v>15</v>
      </c>
      <c r="Q91" t="str" cm="1">
        <f t="array" ref="Q91">INDEX('Notes&amp;Formulas'!F:F,MATCH($P91,'Notes&amp;Formulas'!E:E),0)</f>
        <v>Parental Guidance Under 13</v>
      </c>
      <c r="R91" t="s">
        <v>2317</v>
      </c>
      <c r="S91" t="s">
        <v>2323</v>
      </c>
      <c r="T91" t="s">
        <v>2318</v>
      </c>
      <c r="U91" t="s">
        <v>2327</v>
      </c>
    </row>
    <row r="92" spans="1:23" x14ac:dyDescent="0.3">
      <c r="A92" t="s">
        <v>98</v>
      </c>
      <c r="B92" t="s">
        <v>99</v>
      </c>
      <c r="C92" t="str">
        <f t="shared" si="1"/>
        <v>A troubled child summons the courage to help a fri</v>
      </c>
      <c r="D92" t="s">
        <v>43</v>
      </c>
      <c r="E92" s="1">
        <v>30113</v>
      </c>
      <c r="F92" s="4">
        <v>435110554</v>
      </c>
      <c r="G92" s="4">
        <v>304203888</v>
      </c>
      <c r="H92" s="4">
        <v>792910554</v>
      </c>
      <c r="I92" s="4" t="str">
        <f>IF($F92&gt;='Notes&amp;Formulas'!$I$3,"Top", "Bottom")</f>
        <v>Top</v>
      </c>
      <c r="J92" s="4" t="str" cm="1">
        <f t="array" ref="J92">_xlfn.IFS(Table2[[#This Row],[World Sales (in $)]]&lt;500000000,"Small", Table2[[#This Row],[World Sales (in $)]]&lt;1000000000, "Medium", Table2[[#This Row],[World Sales (in $)]]&lt;2000000000, "Large", Table2[[#This Row],[World Sales (in $)]]&gt;2000000000, "Top")</f>
        <v>Medium</v>
      </c>
      <c r="K92" t="s">
        <v>100</v>
      </c>
      <c r="L92" t="s">
        <v>101</v>
      </c>
      <c r="M92" t="str">
        <f>IFERROR(MID($L92,1,SEARCH(M$1, $L92)-2),0)</f>
        <v>1</v>
      </c>
      <c r="N92" t="str">
        <f>IFERROR(MID($L92,SEARCH(N$1, $L92)-3,2),0)</f>
        <v>55</v>
      </c>
      <c r="O92" s="2">
        <f>TIME(M92, N92, 0)</f>
        <v>7.9861111111111105E-2</v>
      </c>
      <c r="P92" t="s">
        <v>58</v>
      </c>
      <c r="Q92" t="str" cm="1">
        <f t="array" ref="Q92">INDEX('Notes&amp;Formulas'!F:F,MATCH($P92,'Notes&amp;Formulas'!E:E),0)</f>
        <v>Parental Guidance</v>
      </c>
      <c r="R92" t="s">
        <v>2316</v>
      </c>
      <c r="S92" t="s">
        <v>2317</v>
      </c>
      <c r="T92" t="s">
        <v>2318</v>
      </c>
    </row>
    <row r="93" spans="1:23" x14ac:dyDescent="0.3">
      <c r="A93" t="s">
        <v>503</v>
      </c>
      <c r="B93" t="s">
        <v>504</v>
      </c>
      <c r="C93" t="str">
        <f t="shared" si="1"/>
        <v>Ethan Hunt and his IMF team, along with some famil</v>
      </c>
      <c r="D93" t="s">
        <v>38</v>
      </c>
      <c r="E93" s="1">
        <v>43306</v>
      </c>
      <c r="F93" s="4">
        <v>220159104</v>
      </c>
      <c r="G93" s="4">
        <v>571498294</v>
      </c>
      <c r="H93" s="4">
        <v>791657398</v>
      </c>
      <c r="I93" s="4" t="str">
        <f>IF($F93&gt;='Notes&amp;Formulas'!$I$3,"Top", "Bottom")</f>
        <v>Top</v>
      </c>
      <c r="J93" s="4" t="str" cm="1">
        <f t="array" ref="J93">_xlfn.IFS(Table2[[#This Row],[World Sales (in $)]]&lt;500000000,"Small", Table2[[#This Row],[World Sales (in $)]]&lt;1000000000, "Medium", Table2[[#This Row],[World Sales (in $)]]&lt;2000000000, "Large", Table2[[#This Row],[World Sales (in $)]]&gt;2000000000, "Top")</f>
        <v>Medium</v>
      </c>
      <c r="K93" t="s">
        <v>289</v>
      </c>
      <c r="L93" t="s">
        <v>135</v>
      </c>
      <c r="M93" t="str">
        <f>IFERROR(MID($L93,1,SEARCH(M$1, $L93)-2),0)</f>
        <v>2</v>
      </c>
      <c r="N93" t="str">
        <f>IFERROR(MID($L93,SEARCH(N$1, $L93)-3,2),0)</f>
        <v>27</v>
      </c>
      <c r="O93" s="2">
        <f>TIME(M93, N93, 0)</f>
        <v>0.10208333333333335</v>
      </c>
      <c r="P93" t="s">
        <v>15</v>
      </c>
      <c r="Q93" t="str" cm="1">
        <f t="array" ref="Q93">INDEX('Notes&amp;Formulas'!F:F,MATCH($P93,'Notes&amp;Formulas'!E:E),0)</f>
        <v>Parental Guidance Under 13</v>
      </c>
      <c r="R93" t="s">
        <v>2317</v>
      </c>
      <c r="S93" t="s">
        <v>2323</v>
      </c>
      <c r="T93" t="s">
        <v>2319</v>
      </c>
    </row>
    <row r="94" spans="1:23" x14ac:dyDescent="0.3">
      <c r="A94" t="s">
        <v>871</v>
      </c>
      <c r="B94" t="s">
        <v>872</v>
      </c>
      <c r="C94" t="str">
        <f t="shared" si="1"/>
        <v>A frustrated writer struggles to keep his family a</v>
      </c>
      <c r="D94" t="s">
        <v>34</v>
      </c>
      <c r="E94" s="1">
        <v>40128</v>
      </c>
      <c r="F94" s="4">
        <v>166112167</v>
      </c>
      <c r="G94" s="4">
        <v>625105659</v>
      </c>
      <c r="H94" s="4">
        <v>791217826</v>
      </c>
      <c r="I94" s="4" t="str">
        <f>IF($F94&gt;='Notes&amp;Formulas'!$I$3,"Top", "Bottom")</f>
        <v>Top</v>
      </c>
      <c r="J94" s="4" t="str" cm="1">
        <f t="array" ref="J94">_xlfn.IFS(Table2[[#This Row],[World Sales (in $)]]&lt;500000000,"Small", Table2[[#This Row],[World Sales (in $)]]&lt;1000000000, "Medium", Table2[[#This Row],[World Sales (in $)]]&lt;2000000000, "Large", Table2[[#This Row],[World Sales (in $)]]&gt;2000000000, "Top")</f>
        <v>Medium</v>
      </c>
      <c r="K94" t="s">
        <v>13</v>
      </c>
      <c r="L94" t="s">
        <v>873</v>
      </c>
      <c r="M94" t="str">
        <f>IFERROR(MID($L94,1,SEARCH(M$1, $L94)-2),0)</f>
        <v>2</v>
      </c>
      <c r="N94" t="str">
        <f>IFERROR(MID($L94,SEARCH(N$1, $L94)-3,2),0)</f>
        <v>38</v>
      </c>
      <c r="O94" s="2">
        <f>TIME(M94, N94, 0)</f>
        <v>0.10972222222222222</v>
      </c>
      <c r="P94" t="s">
        <v>15</v>
      </c>
      <c r="Q94" t="str" cm="1">
        <f t="array" ref="Q94">INDEX('Notes&amp;Formulas'!F:F,MATCH($P94,'Notes&amp;Formulas'!E:E),0)</f>
        <v>Parental Guidance Under 13</v>
      </c>
      <c r="R94" t="s">
        <v>2316</v>
      </c>
      <c r="S94" t="s">
        <v>2317</v>
      </c>
      <c r="T94" t="s">
        <v>2325</v>
      </c>
    </row>
    <row r="95" spans="1:23" x14ac:dyDescent="0.3">
      <c r="A95" t="s">
        <v>263</v>
      </c>
      <c r="B95" t="s">
        <v>264</v>
      </c>
      <c r="C95" t="str">
        <f t="shared" si="1"/>
        <v>In 1957, archaeologist and adventurer Dr. Henry "I</v>
      </c>
      <c r="D95" t="s">
        <v>38</v>
      </c>
      <c r="E95" s="1">
        <v>39589</v>
      </c>
      <c r="F95" s="4">
        <v>317101119</v>
      </c>
      <c r="G95" s="4">
        <v>473552823</v>
      </c>
      <c r="H95" s="4">
        <v>790653942</v>
      </c>
      <c r="I95" s="4" t="str">
        <f>IF($F95&gt;='Notes&amp;Formulas'!$I$3,"Top", "Bottom")</f>
        <v>Top</v>
      </c>
      <c r="J95" s="4" t="str" cm="1">
        <f t="array" ref="J95">_xlfn.IFS(Table2[[#This Row],[World Sales (in $)]]&lt;500000000,"Small", Table2[[#This Row],[World Sales (in $)]]&lt;1000000000, "Medium", Table2[[#This Row],[World Sales (in $)]]&lt;2000000000, "Large", Table2[[#This Row],[World Sales (in $)]]&gt;2000000000, "Top")</f>
        <v>Medium</v>
      </c>
      <c r="K95" t="s">
        <v>265</v>
      </c>
      <c r="L95" t="s">
        <v>228</v>
      </c>
      <c r="M95" t="str">
        <f>IFERROR(MID($L95,1,SEARCH(M$1, $L95)-2),0)</f>
        <v>2</v>
      </c>
      <c r="N95" t="str">
        <f>IFERROR(MID($L95,SEARCH(N$1, $L95)-3,2),0)</f>
        <v xml:space="preserve"> 2</v>
      </c>
      <c r="O95" s="2">
        <f>TIME(M95, N95, 0)</f>
        <v>8.4722222222222213E-2</v>
      </c>
      <c r="P95" t="s">
        <v>15</v>
      </c>
      <c r="Q95" t="str" cm="1">
        <f t="array" ref="Q95">INDEX('Notes&amp;Formulas'!F:F,MATCH($P95,'Notes&amp;Formulas'!E:E),0)</f>
        <v>Parental Guidance Under 13</v>
      </c>
      <c r="R95" t="s">
        <v>2316</v>
      </c>
      <c r="S95" t="s">
        <v>2317</v>
      </c>
      <c r="T95" t="s">
        <v>2319</v>
      </c>
    </row>
    <row r="96" spans="1:23" x14ac:dyDescent="0.3">
      <c r="A96" t="s">
        <v>173</v>
      </c>
      <c r="B96" t="s">
        <v>174</v>
      </c>
      <c r="C96" t="str">
        <f t="shared" si="1"/>
        <v>Peter Parker is beset with troubles in his failing</v>
      </c>
      <c r="D96" t="s">
        <v>34</v>
      </c>
      <c r="E96" s="1">
        <v>38168</v>
      </c>
      <c r="F96" s="4">
        <v>373585825</v>
      </c>
      <c r="G96" s="4">
        <v>415390628</v>
      </c>
      <c r="H96" s="4">
        <v>788976453</v>
      </c>
      <c r="I96" s="4" t="str">
        <f>IF($F96&gt;='Notes&amp;Formulas'!$I$3,"Top", "Bottom")</f>
        <v>Top</v>
      </c>
      <c r="J96" s="4" t="str" cm="1">
        <f t="array" ref="J96">_xlfn.IFS(Table2[[#This Row],[World Sales (in $)]]&lt;500000000,"Small", Table2[[#This Row],[World Sales (in $)]]&lt;1000000000, "Medium", Table2[[#This Row],[World Sales (in $)]]&lt;2000000000, "Large", Table2[[#This Row],[World Sales (in $)]]&gt;2000000000, "Top")</f>
        <v>Medium</v>
      </c>
      <c r="K96" t="s">
        <v>13</v>
      </c>
      <c r="L96" t="s">
        <v>148</v>
      </c>
      <c r="M96" t="str">
        <f>IFERROR(MID($L96,1,SEARCH(M$1, $L96)-2),0)</f>
        <v>2</v>
      </c>
      <c r="N96" t="str">
        <f>IFERROR(MID($L96,SEARCH(N$1, $L96)-3,2),0)</f>
        <v xml:space="preserve"> 7</v>
      </c>
      <c r="O96" s="2">
        <f>TIME(M96, N96, 0)</f>
        <v>8.819444444444445E-2</v>
      </c>
      <c r="P96" t="s">
        <v>15</v>
      </c>
      <c r="Q96" t="str" cm="1">
        <f t="array" ref="Q96">INDEX('Notes&amp;Formulas'!F:F,MATCH($P96,'Notes&amp;Formulas'!E:E),0)</f>
        <v>Parental Guidance Under 13</v>
      </c>
      <c r="R96" t="s">
        <v>2316</v>
      </c>
      <c r="S96" t="s">
        <v>2317</v>
      </c>
    </row>
    <row r="97" spans="1:23" x14ac:dyDescent="0.3">
      <c r="A97" t="s">
        <v>446</v>
      </c>
      <c r="B97" t="s">
        <v>447</v>
      </c>
      <c r="C97" t="str">
        <f t="shared" si="1"/>
        <v xml:space="preserve">Hobbs has Dominic and Brian reassemble their crew </v>
      </c>
      <c r="D97" t="s">
        <v>43</v>
      </c>
      <c r="E97" s="1">
        <v>41411</v>
      </c>
      <c r="F97" s="4">
        <v>238679850</v>
      </c>
      <c r="G97" s="4">
        <v>550001118</v>
      </c>
      <c r="H97" s="4">
        <v>788680968</v>
      </c>
      <c r="I97" s="4" t="str">
        <f>IF($F97&gt;='Notes&amp;Formulas'!$I$3,"Top", "Bottom")</f>
        <v>Top</v>
      </c>
      <c r="J97" s="4" t="str" cm="1">
        <f t="array" ref="J97">_xlfn.IFS(Table2[[#This Row],[World Sales (in $)]]&lt;500000000,"Small", Table2[[#This Row],[World Sales (in $)]]&lt;1000000000, "Medium", Table2[[#This Row],[World Sales (in $)]]&lt;2000000000, "Large", Table2[[#This Row],[World Sales (in $)]]&gt;2000000000, "Top")</f>
        <v>Medium</v>
      </c>
      <c r="K97" t="s">
        <v>448</v>
      </c>
      <c r="L97" t="s">
        <v>132</v>
      </c>
      <c r="M97" t="str">
        <f>IFERROR(MID($L97,1,SEARCH(M$1, $L97)-2),0)</f>
        <v>2</v>
      </c>
      <c r="N97" t="str">
        <f>IFERROR(MID($L97,SEARCH(N$1, $L97)-3,2),0)</f>
        <v>10</v>
      </c>
      <c r="O97" s="2">
        <f>TIME(M97, N97, 0)</f>
        <v>9.0277777777777776E-2</v>
      </c>
      <c r="P97" t="s">
        <v>15</v>
      </c>
      <c r="Q97" t="str" cm="1">
        <f t="array" ref="Q97">INDEX('Notes&amp;Formulas'!F:F,MATCH($P97,'Notes&amp;Formulas'!E:E),0)</f>
        <v>Parental Guidance Under 13</v>
      </c>
      <c r="R97" t="s">
        <v>2316</v>
      </c>
      <c r="S97" t="s">
        <v>2317</v>
      </c>
      <c r="T97" t="s">
        <v>2319</v>
      </c>
    </row>
    <row r="98" spans="1:23" x14ac:dyDescent="0.3">
      <c r="A98" t="s">
        <v>248</v>
      </c>
      <c r="B98" t="s">
        <v>249</v>
      </c>
      <c r="C98" t="str">
        <f t="shared" si="1"/>
        <v xml:space="preserve">Foul-mouthed mutant mercenary Wade Wilson (a.k.a. </v>
      </c>
      <c r="D98" t="s">
        <v>22</v>
      </c>
      <c r="E98" s="1">
        <v>43236</v>
      </c>
      <c r="F98" s="4">
        <v>324591735</v>
      </c>
      <c r="G98" s="4">
        <v>461304874</v>
      </c>
      <c r="H98" s="4">
        <v>785896609</v>
      </c>
      <c r="I98" s="4" t="str">
        <f>IF($F98&gt;='Notes&amp;Formulas'!$I$3,"Top", "Bottom")</f>
        <v>Top</v>
      </c>
      <c r="J98" s="4" t="str" cm="1">
        <f t="array" ref="J98">_xlfn.IFS(Table2[[#This Row],[World Sales (in $)]]&lt;500000000,"Small", Table2[[#This Row],[World Sales (in $)]]&lt;1000000000, "Medium", Table2[[#This Row],[World Sales (in $)]]&lt;2000000000, "Large", Table2[[#This Row],[World Sales (in $)]]&gt;2000000000, "Top")</f>
        <v>Medium</v>
      </c>
      <c r="K98" t="s">
        <v>159</v>
      </c>
      <c r="L98" t="s">
        <v>145</v>
      </c>
      <c r="M98" t="str">
        <f>IFERROR(MID($L98,1,SEARCH(M$1, $L98)-2),0)</f>
        <v>1</v>
      </c>
      <c r="N98" t="str">
        <f>IFERROR(MID($L98,SEARCH(N$1, $L98)-3,2),0)</f>
        <v>59</v>
      </c>
      <c r="O98" s="2">
        <f>TIME(M98, N98, 0)</f>
        <v>8.2638888888888887E-2</v>
      </c>
      <c r="P98" t="s">
        <v>179</v>
      </c>
      <c r="Q98" t="str" cm="1">
        <f t="array" ref="Q98">INDEX('Notes&amp;Formulas'!F:F,MATCH($P98,'Notes&amp;Formulas'!E:E),0)</f>
        <v>Restricted</v>
      </c>
      <c r="R98" t="s">
        <v>2316</v>
      </c>
      <c r="S98" t="s">
        <v>2328</v>
      </c>
      <c r="T98" t="s">
        <v>2325</v>
      </c>
    </row>
    <row r="99" spans="1:23" x14ac:dyDescent="0.3">
      <c r="A99" t="s">
        <v>191</v>
      </c>
      <c r="B99" t="s">
        <v>192</v>
      </c>
      <c r="C99" t="str">
        <f t="shared" si="1"/>
        <v xml:space="preserve">A wisecracking mercenary gets experimented on and </v>
      </c>
      <c r="D99" t="s">
        <v>22</v>
      </c>
      <c r="E99" s="1">
        <v>42409</v>
      </c>
      <c r="F99" s="4">
        <v>363070709</v>
      </c>
      <c r="G99" s="4">
        <v>419766082</v>
      </c>
      <c r="H99" s="4">
        <v>782836791</v>
      </c>
      <c r="I99" s="4" t="str">
        <f>IF($F99&gt;='Notes&amp;Formulas'!$I$3,"Top", "Bottom")</f>
        <v>Top</v>
      </c>
      <c r="J99" s="4" t="str" cm="1">
        <f t="array" ref="J99">_xlfn.IFS(Table2[[#This Row],[World Sales (in $)]]&lt;500000000,"Small", Table2[[#This Row],[World Sales (in $)]]&lt;1000000000, "Medium", Table2[[#This Row],[World Sales (in $)]]&lt;2000000000, "Large", Table2[[#This Row],[World Sales (in $)]]&gt;2000000000, "Top")</f>
        <v>Medium</v>
      </c>
      <c r="K99" t="s">
        <v>159</v>
      </c>
      <c r="L99" t="s">
        <v>193</v>
      </c>
      <c r="M99" t="str">
        <f>IFERROR(MID($L99,1,SEARCH(M$1, $L99)-2),0)</f>
        <v>1</v>
      </c>
      <c r="N99" t="str">
        <f>IFERROR(MID($L99,SEARCH(N$1, $L99)-3,2),0)</f>
        <v>48</v>
      </c>
      <c r="O99" s="2">
        <f>TIME(M99, N99, 0)</f>
        <v>7.4999999999999997E-2</v>
      </c>
      <c r="P99" t="s">
        <v>179</v>
      </c>
      <c r="Q99" t="str" cm="1">
        <f t="array" ref="Q99">INDEX('Notes&amp;Formulas'!F:F,MATCH($P99,'Notes&amp;Formulas'!E:E),0)</f>
        <v>Restricted</v>
      </c>
      <c r="R99" t="s">
        <v>2316</v>
      </c>
      <c r="S99" t="s">
        <v>2317</v>
      </c>
      <c r="T99" t="s">
        <v>2326</v>
      </c>
      <c r="U99" t="s">
        <v>2319</v>
      </c>
    </row>
    <row r="100" spans="1:23" x14ac:dyDescent="0.3">
      <c r="A100" t="s">
        <v>84</v>
      </c>
      <c r="B100" t="s">
        <v>85</v>
      </c>
      <c r="C100" t="str">
        <f t="shared" si="1"/>
        <v xml:space="preserve">Luke Skywalker joins forces with a Jedi Knight, a </v>
      </c>
      <c r="D100" t="s">
        <v>22</v>
      </c>
      <c r="E100" s="1">
        <v>28270</v>
      </c>
      <c r="F100" s="4">
        <v>460998507</v>
      </c>
      <c r="G100" s="4">
        <v>195751992</v>
      </c>
      <c r="H100" s="4">
        <v>775398007</v>
      </c>
      <c r="I100" s="4" t="str">
        <f>IF($F100&gt;='Notes&amp;Formulas'!$I$3,"Top", "Bottom")</f>
        <v>Top</v>
      </c>
      <c r="J100" s="4" t="str" cm="1">
        <f t="array" ref="J100">_xlfn.IFS(Table2[[#This Row],[World Sales (in $)]]&lt;500000000,"Small", Table2[[#This Row],[World Sales (in $)]]&lt;1000000000, "Medium", Table2[[#This Row],[World Sales (in $)]]&lt;2000000000, "Large", Table2[[#This Row],[World Sales (in $)]]&gt;2000000000, "Top")</f>
        <v>Medium</v>
      </c>
      <c r="K100" t="s">
        <v>23</v>
      </c>
      <c r="L100" t="s">
        <v>86</v>
      </c>
      <c r="M100" t="str">
        <f>IFERROR(MID($L100,1,SEARCH(M$1, $L100)-2),0)</f>
        <v>2</v>
      </c>
      <c r="N100" t="str">
        <f>IFERROR(MID($L100,SEARCH(N$1, $L100)-3,2),0)</f>
        <v xml:space="preserve"> 1</v>
      </c>
      <c r="O100" s="2">
        <f>TIME(M100, N100, 0)</f>
        <v>8.4027777777777771E-2</v>
      </c>
      <c r="P100" t="s">
        <v>58</v>
      </c>
      <c r="Q100" t="str" cm="1">
        <f t="array" ref="Q100">INDEX('Notes&amp;Formulas'!F:F,MATCH($P100,'Notes&amp;Formulas'!E:E),0)</f>
        <v>Parental Guidance</v>
      </c>
      <c r="R100" t="s">
        <v>2316</v>
      </c>
      <c r="S100" t="s">
        <v>2317</v>
      </c>
      <c r="T100" t="s">
        <v>2326</v>
      </c>
      <c r="U100" t="s">
        <v>2319</v>
      </c>
    </row>
    <row r="101" spans="1:23" x14ac:dyDescent="0.3">
      <c r="A101" t="s">
        <v>926</v>
      </c>
      <c r="B101" t="s">
        <v>927</v>
      </c>
      <c r="C101" t="str">
        <f t="shared" si="1"/>
        <v>James Bond has left active service. His peace is s</v>
      </c>
      <c r="D101" t="s">
        <v>817</v>
      </c>
      <c r="E101" t="s">
        <v>27</v>
      </c>
      <c r="F101" s="4">
        <v>160772007</v>
      </c>
      <c r="G101" s="4">
        <v>613262000</v>
      </c>
      <c r="H101" s="4">
        <v>774034007</v>
      </c>
      <c r="I101" s="4" t="str">
        <f>IF($F101&gt;='Notes&amp;Formulas'!$I$3,"Top", "Bottom")</f>
        <v>Top</v>
      </c>
      <c r="J101" s="4" t="str" cm="1">
        <f t="array" ref="J101">_xlfn.IFS(Table2[[#This Row],[World Sales (in $)]]&lt;500000000,"Small", Table2[[#This Row],[World Sales (in $)]]&lt;1000000000, "Medium", Table2[[#This Row],[World Sales (in $)]]&lt;2000000000, "Large", Table2[[#This Row],[World Sales (in $)]]&gt;2000000000, "Top")</f>
        <v>Medium</v>
      </c>
      <c r="K101" t="s">
        <v>289</v>
      </c>
      <c r="L101" t="s">
        <v>928</v>
      </c>
      <c r="M101" t="str">
        <f>IFERROR(MID($L101,1,SEARCH(M$1, $L101)-2),0)</f>
        <v>2</v>
      </c>
      <c r="N101" t="str">
        <f>IFERROR(MID($L101,SEARCH(N$1, $L101)-3,2),0)</f>
        <v>43</v>
      </c>
      <c r="O101" s="2">
        <f>TIME(M101, N101, 0)</f>
        <v>0.11319444444444444</v>
      </c>
      <c r="P101" t="s">
        <v>27</v>
      </c>
      <c r="Q101" t="str">
        <f>INDEX('Notes&amp;Formulas'!$F$6,MATCH(Table!P101, 'Notes&amp;Formulas'!$E$6),0)</f>
        <v>Unknown</v>
      </c>
      <c r="R101" t="s">
        <v>2316</v>
      </c>
      <c r="S101" t="s">
        <v>2317</v>
      </c>
      <c r="T101" t="s">
        <v>2318</v>
      </c>
      <c r="U101" t="s">
        <v>2319</v>
      </c>
    </row>
    <row r="102" spans="1:23" x14ac:dyDescent="0.3">
      <c r="A102" t="s">
        <v>236</v>
      </c>
      <c r="B102" t="s">
        <v>237</v>
      </c>
      <c r="C102" t="str">
        <f t="shared" si="1"/>
        <v>A group of intergalactic criminals must pull toget</v>
      </c>
      <c r="D102" t="s">
        <v>12</v>
      </c>
      <c r="E102" s="1">
        <v>41850</v>
      </c>
      <c r="F102" s="4">
        <v>333718600</v>
      </c>
      <c r="G102" s="4">
        <v>439631547</v>
      </c>
      <c r="H102" s="4">
        <v>773350147</v>
      </c>
      <c r="I102" s="4" t="str">
        <f>IF($F102&gt;='Notes&amp;Formulas'!$I$3,"Top", "Bottom")</f>
        <v>Top</v>
      </c>
      <c r="J102" s="4" t="str" cm="1">
        <f t="array" ref="J102">_xlfn.IFS(Table2[[#This Row],[World Sales (in $)]]&lt;500000000,"Small", Table2[[#This Row],[World Sales (in $)]]&lt;1000000000, "Medium", Table2[[#This Row],[World Sales (in $)]]&lt;2000000000, "Large", Table2[[#This Row],[World Sales (in $)]]&gt;2000000000, "Top")</f>
        <v>Medium</v>
      </c>
      <c r="K102" t="s">
        <v>159</v>
      </c>
      <c r="L102" t="s">
        <v>86</v>
      </c>
      <c r="M102" t="str">
        <f>IFERROR(MID($L102,1,SEARCH(M$1, $L102)-2),0)</f>
        <v>2</v>
      </c>
      <c r="N102" t="str">
        <f>IFERROR(MID($L102,SEARCH(N$1, $L102)-3,2),0)</f>
        <v xml:space="preserve"> 1</v>
      </c>
      <c r="O102" s="2">
        <f>TIME(M102, N102, 0)</f>
        <v>8.4027777777777771E-2</v>
      </c>
      <c r="P102" t="s">
        <v>15</v>
      </c>
      <c r="Q102" t="str" cm="1">
        <f t="array" ref="Q102">INDEX('Notes&amp;Formulas'!F:F,MATCH($P102,'Notes&amp;Formulas'!E:E),0)</f>
        <v>Parental Guidance Under 13</v>
      </c>
      <c r="R102" t="s">
        <v>2316</v>
      </c>
      <c r="S102" t="s">
        <v>2317</v>
      </c>
      <c r="T102" t="s">
        <v>2325</v>
      </c>
    </row>
    <row r="103" spans="1:23" x14ac:dyDescent="0.3">
      <c r="A103" t="s">
        <v>531</v>
      </c>
      <c r="B103" t="s">
        <v>532</v>
      </c>
      <c r="C103" t="str">
        <f t="shared" si="1"/>
        <v xml:space="preserve">A murder inside the Louvre, and clues in Da Vinci </v>
      </c>
      <c r="D103" t="s">
        <v>34</v>
      </c>
      <c r="E103" s="1">
        <v>38854</v>
      </c>
      <c r="F103" s="4">
        <v>217536138</v>
      </c>
      <c r="G103" s="4">
        <v>542470807</v>
      </c>
      <c r="H103" s="4">
        <v>760006945</v>
      </c>
      <c r="I103" s="4" t="str">
        <f>IF($F103&gt;='Notes&amp;Formulas'!$I$3,"Top", "Bottom")</f>
        <v>Top</v>
      </c>
      <c r="J103" s="4" t="str" cm="1">
        <f t="array" ref="J103">_xlfn.IFS(Table2[[#This Row],[World Sales (in $)]]&lt;500000000,"Small", Table2[[#This Row],[World Sales (in $)]]&lt;1000000000, "Medium", Table2[[#This Row],[World Sales (in $)]]&lt;2000000000, "Large", Table2[[#This Row],[World Sales (in $)]]&gt;2000000000, "Top")</f>
        <v>Medium</v>
      </c>
      <c r="K103" t="s">
        <v>533</v>
      </c>
      <c r="L103" t="s">
        <v>31</v>
      </c>
      <c r="M103" t="str">
        <f>IFERROR(MID($L103,1,SEARCH(M$1, $L103)-2),0)</f>
        <v>2</v>
      </c>
      <c r="N103" t="str">
        <f>IFERROR(MID($L103,SEARCH(N$1, $L103)-3,2),0)</f>
        <v>29</v>
      </c>
      <c r="O103" s="2">
        <f>TIME(M103, N103, 0)</f>
        <v>0.10347222222222223</v>
      </c>
      <c r="P103" t="s">
        <v>15</v>
      </c>
      <c r="Q103" t="str" cm="1">
        <f t="array" ref="Q103">INDEX('Notes&amp;Formulas'!F:F,MATCH($P103,'Notes&amp;Formulas'!E:E),0)</f>
        <v>Parental Guidance Under 13</v>
      </c>
      <c r="R103" t="s">
        <v>2316</v>
      </c>
      <c r="S103" t="s">
        <v>2317</v>
      </c>
      <c r="T103" t="s">
        <v>2326</v>
      </c>
      <c r="U103" t="s">
        <v>2319</v>
      </c>
    </row>
    <row r="104" spans="1:23" x14ac:dyDescent="0.3">
      <c r="A104" t="s">
        <v>800</v>
      </c>
      <c r="B104" t="s">
        <v>801</v>
      </c>
      <c r="C104" t="str">
        <f t="shared" si="1"/>
        <v xml:space="preserve">Lawman Luke Hobbs (Dwayne "The Rock" Johnson) and </v>
      </c>
      <c r="D104" t="s">
        <v>43</v>
      </c>
      <c r="E104" s="1">
        <v>43647</v>
      </c>
      <c r="F104" s="4">
        <v>173956935</v>
      </c>
      <c r="G104" s="4">
        <v>585100000</v>
      </c>
      <c r="H104" s="4">
        <v>759056935</v>
      </c>
      <c r="I104" s="4" t="str">
        <f>IF($F104&gt;='Notes&amp;Formulas'!$I$3,"Top", "Bottom")</f>
        <v>Top</v>
      </c>
      <c r="J104" s="4" t="str" cm="1">
        <f t="array" ref="J104">_xlfn.IFS(Table2[[#This Row],[World Sales (in $)]]&lt;500000000,"Small", Table2[[#This Row],[World Sales (in $)]]&lt;1000000000, "Medium", Table2[[#This Row],[World Sales (in $)]]&lt;2000000000, "Large", Table2[[#This Row],[World Sales (in $)]]&gt;2000000000, "Top")</f>
        <v>Medium</v>
      </c>
      <c r="K104" t="s">
        <v>289</v>
      </c>
      <c r="L104" t="s">
        <v>204</v>
      </c>
      <c r="M104" t="str">
        <f>IFERROR(MID($L104,1,SEARCH(M$1, $L104)-2),0)</f>
        <v>2</v>
      </c>
      <c r="N104" t="str">
        <f>IFERROR(MID($L104,SEARCH(N$1, $L104)-3,2),0)</f>
        <v>17</v>
      </c>
      <c r="O104" s="2">
        <f>TIME(M104, N104, 0)</f>
        <v>9.5138888888888884E-2</v>
      </c>
      <c r="P104" t="s">
        <v>27</v>
      </c>
      <c r="Q104" t="str">
        <f>INDEX('Notes&amp;Formulas'!$F$6,MATCH(Table!P104, 'Notes&amp;Formulas'!$E$6),0)</f>
        <v>Unknown</v>
      </c>
      <c r="R104" t="s">
        <v>2327</v>
      </c>
      <c r="S104" t="s">
        <v>2325</v>
      </c>
    </row>
    <row r="105" spans="1:23" x14ac:dyDescent="0.3">
      <c r="A105" t="s">
        <v>439</v>
      </c>
      <c r="B105" t="s">
        <v>440</v>
      </c>
      <c r="C105" t="str">
        <f t="shared" si="1"/>
        <v>A vengeful fairy is driven to curse an infant prin</v>
      </c>
      <c r="D105" t="s">
        <v>12</v>
      </c>
      <c r="E105" s="1">
        <v>41787</v>
      </c>
      <c r="F105" s="4">
        <v>241410378</v>
      </c>
      <c r="G105" s="4">
        <v>517001401</v>
      </c>
      <c r="H105" s="4">
        <v>758411779</v>
      </c>
      <c r="I105" s="4" t="str">
        <f>IF($F105&gt;='Notes&amp;Formulas'!$I$3,"Top", "Bottom")</f>
        <v>Top</v>
      </c>
      <c r="J105" s="4" t="str" cm="1">
        <f t="array" ref="J105">_xlfn.IFS(Table2[[#This Row],[World Sales (in $)]]&lt;500000000,"Small", Table2[[#This Row],[World Sales (in $)]]&lt;1000000000, "Medium", Table2[[#This Row],[World Sales (in $)]]&lt;2000000000, "Large", Table2[[#This Row],[World Sales (in $)]]&gt;2000000000, "Top")</f>
        <v>Medium</v>
      </c>
      <c r="K105" t="s">
        <v>441</v>
      </c>
      <c r="L105" t="s">
        <v>76</v>
      </c>
      <c r="M105" t="str">
        <f>IFERROR(MID($L105,1,SEARCH(M$1, $L105)-2),0)</f>
        <v>1</v>
      </c>
      <c r="N105" t="str">
        <f>IFERROR(MID($L105,SEARCH(N$1, $L105)-3,2),0)</f>
        <v>37</v>
      </c>
      <c r="O105" s="2">
        <f>TIME(M105, N105, 0)</f>
        <v>6.7361111111111108E-2</v>
      </c>
      <c r="P105" t="s">
        <v>58</v>
      </c>
      <c r="Q105" t="str" cm="1">
        <f t="array" ref="Q105">INDEX('Notes&amp;Formulas'!F:F,MATCH($P105,'Notes&amp;Formulas'!E:E),0)</f>
        <v>Parental Guidance</v>
      </c>
      <c r="R105" t="s">
        <v>2316</v>
      </c>
      <c r="S105" t="s">
        <v>2317</v>
      </c>
      <c r="T105" t="s">
        <v>2325</v>
      </c>
    </row>
    <row r="106" spans="1:23" x14ac:dyDescent="0.3">
      <c r="A106" t="s">
        <v>371</v>
      </c>
      <c r="B106" t="s">
        <v>372</v>
      </c>
      <c r="C106" t="str">
        <f t="shared" si="1"/>
        <v>After Peter Parker is bitten by a genetically alte</v>
      </c>
      <c r="D106" t="s">
        <v>34</v>
      </c>
      <c r="E106" s="1">
        <v>41088</v>
      </c>
      <c r="F106" s="4">
        <v>262030663</v>
      </c>
      <c r="G106" s="4">
        <v>495900000</v>
      </c>
      <c r="H106" s="4">
        <v>757930663</v>
      </c>
      <c r="I106" s="4" t="str">
        <f>IF($F106&gt;='Notes&amp;Formulas'!$I$3,"Top", "Bottom")</f>
        <v>Top</v>
      </c>
      <c r="J106" s="4" t="str" cm="1">
        <f t="array" ref="J106">_xlfn.IFS(Table2[[#This Row],[World Sales (in $)]]&lt;500000000,"Small", Table2[[#This Row],[World Sales (in $)]]&lt;1000000000, "Medium", Table2[[#This Row],[World Sales (in $)]]&lt;2000000000, "Large", Table2[[#This Row],[World Sales (in $)]]&gt;2000000000, "Top")</f>
        <v>Medium</v>
      </c>
      <c r="K106" t="s">
        <v>13</v>
      </c>
      <c r="L106" t="s">
        <v>83</v>
      </c>
      <c r="M106" t="str">
        <f>IFERROR(MID($L106,1,SEARCH(M$1, $L106)-2),0)</f>
        <v>2</v>
      </c>
      <c r="N106" t="str">
        <f>IFERROR(MID($L106,SEARCH(N$1, $L106)-3,2),0)</f>
        <v>16</v>
      </c>
      <c r="O106" s="2">
        <f>TIME(M106, N106, 0)</f>
        <v>9.4444444444444442E-2</v>
      </c>
      <c r="P106" t="s">
        <v>15</v>
      </c>
      <c r="Q106" t="str" cm="1">
        <f t="array" ref="Q106">INDEX('Notes&amp;Formulas'!F:F,MATCH($P106,'Notes&amp;Formulas'!E:E),0)</f>
        <v>Parental Guidance Under 13</v>
      </c>
      <c r="R106" t="s">
        <v>2317</v>
      </c>
      <c r="S106" t="s">
        <v>2323</v>
      </c>
      <c r="T106" t="s">
        <v>2318</v>
      </c>
      <c r="U106" t="s">
        <v>2321</v>
      </c>
    </row>
    <row r="107" spans="1:23" x14ac:dyDescent="0.3">
      <c r="A107" t="s">
        <v>217</v>
      </c>
      <c r="B107" t="s">
        <v>218</v>
      </c>
      <c r="C107" t="str">
        <f t="shared" si="1"/>
        <v>Katniss Everdeen is in District 13 after she shatt</v>
      </c>
      <c r="D107" t="s">
        <v>112</v>
      </c>
      <c r="E107" s="1">
        <v>41962</v>
      </c>
      <c r="F107" s="4">
        <v>337135885</v>
      </c>
      <c r="G107" s="4">
        <v>418220826</v>
      </c>
      <c r="H107" s="4">
        <v>755356711</v>
      </c>
      <c r="I107" s="4" t="str">
        <f>IF($F107&gt;='Notes&amp;Formulas'!$I$3,"Top", "Bottom")</f>
        <v>Top</v>
      </c>
      <c r="J107" s="4" t="str" cm="1">
        <f t="array" ref="J107">_xlfn.IFS(Table2[[#This Row],[World Sales (in $)]]&lt;500000000,"Small", Table2[[#This Row],[World Sales (in $)]]&lt;1000000000, "Medium", Table2[[#This Row],[World Sales (in $)]]&lt;2000000000, "Large", Table2[[#This Row],[World Sales (in $)]]&gt;2000000000, "Top")</f>
        <v>Medium</v>
      </c>
      <c r="K107" t="s">
        <v>138</v>
      </c>
      <c r="L107" t="s">
        <v>109</v>
      </c>
      <c r="M107" t="str">
        <f>IFERROR(MID($L107,1,SEARCH(M$1, $L107)-2),0)</f>
        <v>2</v>
      </c>
      <c r="N107" t="str">
        <f>IFERROR(MID($L107,SEARCH(N$1, $L107)-3,2),0)</f>
        <v xml:space="preserve"> 3</v>
      </c>
      <c r="O107" s="2">
        <f>TIME(M107, N107, 0)</f>
        <v>8.5416666666666655E-2</v>
      </c>
      <c r="P107" t="s">
        <v>15</v>
      </c>
      <c r="Q107" t="str" cm="1">
        <f t="array" ref="Q107">INDEX('Notes&amp;Formulas'!F:F,MATCH($P107,'Notes&amp;Formulas'!E:E),0)</f>
        <v>Parental Guidance Under 13</v>
      </c>
      <c r="R107" t="s">
        <v>2316</v>
      </c>
      <c r="S107" t="s">
        <v>2317</v>
      </c>
      <c r="T107" t="s">
        <v>2319</v>
      </c>
    </row>
    <row r="108" spans="1:23" x14ac:dyDescent="0.3">
      <c r="A108" t="s">
        <v>444</v>
      </c>
      <c r="B108" t="s">
        <v>445</v>
      </c>
      <c r="C108" t="str">
        <f t="shared" si="1"/>
        <v xml:space="preserve">Rumpelstiltskin tricks a mid-life crisis burdened </v>
      </c>
      <c r="D108" t="s">
        <v>151</v>
      </c>
      <c r="E108" s="1">
        <v>40318</v>
      </c>
      <c r="F108" s="4">
        <v>238736787</v>
      </c>
      <c r="G108" s="4">
        <v>513864080</v>
      </c>
      <c r="H108" s="4">
        <v>752600867</v>
      </c>
      <c r="I108" s="4" t="str">
        <f>IF($F108&gt;='Notes&amp;Formulas'!$I$3,"Top", "Bottom")</f>
        <v>Top</v>
      </c>
      <c r="J108" s="4" t="str" cm="1">
        <f t="array" ref="J108">_xlfn.IFS(Table2[[#This Row],[World Sales (in $)]]&lt;500000000,"Small", Table2[[#This Row],[World Sales (in $)]]&lt;1000000000, "Medium", Table2[[#This Row],[World Sales (in $)]]&lt;2000000000, "Large", Table2[[#This Row],[World Sales (in $)]]&gt;2000000000, "Top")</f>
        <v>Medium</v>
      </c>
      <c r="K108" t="s">
        <v>96</v>
      </c>
      <c r="L108" t="s">
        <v>97</v>
      </c>
      <c r="M108" t="str">
        <f>IFERROR(MID($L108,1,SEARCH(M$1, $L108)-2),0)</f>
        <v>1</v>
      </c>
      <c r="N108" t="str">
        <f>IFERROR(MID($L108,SEARCH(N$1, $L108)-3,2),0)</f>
        <v>33</v>
      </c>
      <c r="O108" s="2">
        <f>TIME(M108, N108, 0)</f>
        <v>6.458333333333334E-2</v>
      </c>
      <c r="P108" t="s">
        <v>58</v>
      </c>
      <c r="Q108" t="str" cm="1">
        <f t="array" ref="Q108">INDEX('Notes&amp;Formulas'!F:F,MATCH($P108,'Notes&amp;Formulas'!E:E),0)</f>
        <v>Parental Guidance</v>
      </c>
      <c r="R108" t="s">
        <v>2316</v>
      </c>
      <c r="S108" t="s">
        <v>2317</v>
      </c>
      <c r="T108" t="s">
        <v>2319</v>
      </c>
      <c r="U108" t="s">
        <v>2325</v>
      </c>
    </row>
    <row r="109" spans="1:23" x14ac:dyDescent="0.3">
      <c r="A109" t="s">
        <v>547</v>
      </c>
      <c r="B109" t="s">
        <v>548</v>
      </c>
      <c r="C109" t="str">
        <f t="shared" si="1"/>
        <v xml:space="preserve">The Madagascar animals join a struggling European </v>
      </c>
      <c r="D109" t="s">
        <v>151</v>
      </c>
      <c r="E109" s="1">
        <v>41066</v>
      </c>
      <c r="F109" s="4">
        <v>216391482</v>
      </c>
      <c r="G109" s="4">
        <v>530529792</v>
      </c>
      <c r="H109" s="4">
        <v>746921274</v>
      </c>
      <c r="I109" s="4" t="str">
        <f>IF($F109&gt;='Notes&amp;Formulas'!$I$3,"Top", "Bottom")</f>
        <v>Top</v>
      </c>
      <c r="J109" s="4" t="str" cm="1">
        <f t="array" ref="J109">_xlfn.IFS(Table2[[#This Row],[World Sales (in $)]]&lt;500000000,"Small", Table2[[#This Row],[World Sales (in $)]]&lt;1000000000, "Medium", Table2[[#This Row],[World Sales (in $)]]&lt;2000000000, "Large", Table2[[#This Row],[World Sales (in $)]]&gt;2000000000, "Top")</f>
        <v>Medium</v>
      </c>
      <c r="K109" t="s">
        <v>75</v>
      </c>
      <c r="L109" t="s">
        <v>197</v>
      </c>
      <c r="M109" t="str">
        <f>IFERROR(MID($L109,1,SEARCH(M$1, $L109)-2),0)</f>
        <v>1</v>
      </c>
      <c r="N109" t="str">
        <f>IFERROR(MID($L109,SEARCH(N$1, $L109)-3,2),0)</f>
        <v>35</v>
      </c>
      <c r="O109" s="2">
        <f>TIME(M109, N109, 0)</f>
        <v>6.5972222222222224E-2</v>
      </c>
      <c r="P109" t="s">
        <v>58</v>
      </c>
      <c r="Q109" t="str" cm="1">
        <f t="array" ref="Q109">INDEX('Notes&amp;Formulas'!F:F,MATCH($P109,'Notes&amp;Formulas'!E:E),0)</f>
        <v>Parental Guidance</v>
      </c>
      <c r="R109" t="s">
        <v>2317</v>
      </c>
      <c r="S109" t="s">
        <v>2322</v>
      </c>
      <c r="T109" t="s">
        <v>2326</v>
      </c>
      <c r="U109" t="s">
        <v>2323</v>
      </c>
      <c r="V109" t="s">
        <v>2318</v>
      </c>
      <c r="W109" t="s">
        <v>2321</v>
      </c>
    </row>
    <row r="110" spans="1:23" x14ac:dyDescent="0.3">
      <c r="A110" t="s">
        <v>246</v>
      </c>
      <c r="B110" t="s">
        <v>247</v>
      </c>
      <c r="C110" t="str">
        <f t="shared" si="1"/>
        <v>A secret government agency recruits some of the mo</v>
      </c>
      <c r="D110" t="s">
        <v>61</v>
      </c>
      <c r="E110" s="1">
        <v>42585</v>
      </c>
      <c r="F110" s="4">
        <v>325100054</v>
      </c>
      <c r="G110" s="4">
        <v>421746840</v>
      </c>
      <c r="H110" s="4">
        <v>746846894</v>
      </c>
      <c r="I110" s="4" t="str">
        <f>IF($F110&gt;='Notes&amp;Formulas'!$I$3,"Top", "Bottom")</f>
        <v>Top</v>
      </c>
      <c r="J110" s="4" t="str" cm="1">
        <f t="array" ref="J110">_xlfn.IFS(Table2[[#This Row],[World Sales (in $)]]&lt;500000000,"Small", Table2[[#This Row],[World Sales (in $)]]&lt;1000000000, "Medium", Table2[[#This Row],[World Sales (in $)]]&lt;2000000000, "Large", Table2[[#This Row],[World Sales (in $)]]&gt;2000000000, "Top")</f>
        <v>Medium</v>
      </c>
      <c r="K110" t="s">
        <v>23</v>
      </c>
      <c r="L110" t="s">
        <v>109</v>
      </c>
      <c r="M110" t="str">
        <f>IFERROR(MID($L110,1,SEARCH(M$1, $L110)-2),0)</f>
        <v>2</v>
      </c>
      <c r="N110" t="str">
        <f>IFERROR(MID($L110,SEARCH(N$1, $L110)-3,2),0)</f>
        <v xml:space="preserve"> 3</v>
      </c>
      <c r="O110" s="2">
        <f>TIME(M110, N110, 0)</f>
        <v>8.5416666666666655E-2</v>
      </c>
      <c r="P110" t="s">
        <v>15</v>
      </c>
      <c r="Q110" t="str" cm="1">
        <f t="array" ref="Q110">INDEX('Notes&amp;Formulas'!F:F,MATCH($P110,'Notes&amp;Formulas'!E:E),0)</f>
        <v>Parental Guidance Under 13</v>
      </c>
      <c r="R110" t="s">
        <v>2317</v>
      </c>
      <c r="S110" t="s">
        <v>2322</v>
      </c>
      <c r="T110" t="s">
        <v>2326</v>
      </c>
      <c r="U110" t="s">
        <v>2323</v>
      </c>
    </row>
    <row r="111" spans="1:23" x14ac:dyDescent="0.3">
      <c r="A111" t="s">
        <v>461</v>
      </c>
      <c r="B111" t="s">
        <v>462</v>
      </c>
      <c r="C111" t="str">
        <f t="shared" si="1"/>
        <v>The X-Men send Wolverine to the past in a desperat</v>
      </c>
      <c r="D111" t="s">
        <v>22</v>
      </c>
      <c r="E111" s="1">
        <v>41780</v>
      </c>
      <c r="F111" s="4">
        <v>233921534</v>
      </c>
      <c r="G111" s="4">
        <v>512124166</v>
      </c>
      <c r="H111" s="4">
        <v>746045700</v>
      </c>
      <c r="I111" s="4" t="str">
        <f>IF($F111&gt;='Notes&amp;Formulas'!$I$3,"Top", "Bottom")</f>
        <v>Top</v>
      </c>
      <c r="J111" s="4" t="str" cm="1">
        <f t="array" ref="J111">_xlfn.IFS(Table2[[#This Row],[World Sales (in $)]]&lt;500000000,"Small", Table2[[#This Row],[World Sales (in $)]]&lt;1000000000, "Medium", Table2[[#This Row],[World Sales (in $)]]&lt;2000000000, "Large", Table2[[#This Row],[World Sales (in $)]]&gt;2000000000, "Top")</f>
        <v>Medium</v>
      </c>
      <c r="K111" t="s">
        <v>138</v>
      </c>
      <c r="L111" t="s">
        <v>460</v>
      </c>
      <c r="M111" t="str">
        <f>IFERROR(MID($L111,1,SEARCH(M$1, $L111)-2),0)</f>
        <v>2</v>
      </c>
      <c r="N111" t="str">
        <f>IFERROR(MID($L111,SEARCH(N$1, $L111)-3,2),0)</f>
        <v>12</v>
      </c>
      <c r="O111" s="2">
        <f>TIME(M111, N111, 0)</f>
        <v>9.1666666666666674E-2</v>
      </c>
      <c r="P111" t="s">
        <v>15</v>
      </c>
      <c r="Q111" t="str" cm="1">
        <f t="array" ref="Q111">INDEX('Notes&amp;Formulas'!F:F,MATCH($P111,'Notes&amp;Formulas'!E:E),0)</f>
        <v>Parental Guidance Under 13</v>
      </c>
      <c r="R111" t="s">
        <v>2316</v>
      </c>
      <c r="S111" t="s">
        <v>2317</v>
      </c>
      <c r="T111" t="s">
        <v>2318</v>
      </c>
      <c r="U111" t="s">
        <v>2319</v>
      </c>
    </row>
    <row r="112" spans="1:23" x14ac:dyDescent="0.3">
      <c r="A112" t="s">
        <v>322</v>
      </c>
      <c r="B112" t="s">
        <v>323</v>
      </c>
      <c r="C112" t="str">
        <f t="shared" si="1"/>
        <v>Four kids travel through a wardrobe to the land of</v>
      </c>
      <c r="D112" t="s">
        <v>12</v>
      </c>
      <c r="E112" s="1">
        <v>38693</v>
      </c>
      <c r="F112" s="4">
        <v>291710957</v>
      </c>
      <c r="G112" s="4">
        <v>453302158</v>
      </c>
      <c r="H112" s="4">
        <v>745013115</v>
      </c>
      <c r="I112" s="4" t="str">
        <f>IF($F112&gt;='Notes&amp;Formulas'!$I$3,"Top", "Bottom")</f>
        <v>Top</v>
      </c>
      <c r="J112" s="4" t="str" cm="1">
        <f t="array" ref="J112">_xlfn.IFS(Table2[[#This Row],[World Sales (in $)]]&lt;500000000,"Small", Table2[[#This Row],[World Sales (in $)]]&lt;1000000000, "Medium", Table2[[#This Row],[World Sales (in $)]]&lt;2000000000, "Large", Table2[[#This Row],[World Sales (in $)]]&gt;2000000000, "Top")</f>
        <v>Medium</v>
      </c>
      <c r="K112" t="s">
        <v>262</v>
      </c>
      <c r="L112" t="s">
        <v>47</v>
      </c>
      <c r="M112" t="str">
        <f>IFERROR(MID($L112,1,SEARCH(M$1, $L112)-2),0)</f>
        <v>2</v>
      </c>
      <c r="N112" t="str">
        <f>IFERROR(MID($L112,SEARCH(N$1, $L112)-3,2),0)</f>
        <v>23</v>
      </c>
      <c r="O112" s="2">
        <f>TIME(M112, N112, 0)</f>
        <v>9.930555555555555E-2</v>
      </c>
      <c r="P112" t="s">
        <v>58</v>
      </c>
      <c r="Q112" t="str" cm="1">
        <f t="array" ref="Q112">INDEX('Notes&amp;Formulas'!F:F,MATCH($P112,'Notes&amp;Formulas'!E:E),0)</f>
        <v>Parental Guidance</v>
      </c>
      <c r="R112" t="s">
        <v>2316</v>
      </c>
      <c r="S112" t="s">
        <v>2317</v>
      </c>
      <c r="T112" t="s">
        <v>2319</v>
      </c>
      <c r="U112" t="s">
        <v>2325</v>
      </c>
    </row>
    <row r="113" spans="1:23" x14ac:dyDescent="0.3">
      <c r="A113" t="s">
        <v>359</v>
      </c>
      <c r="B113" t="s">
        <v>360</v>
      </c>
      <c r="C113" t="str">
        <f t="shared" si="1"/>
        <v>A look at the relationship between Mike Wazowski (</v>
      </c>
      <c r="D113" t="s">
        <v>12</v>
      </c>
      <c r="E113" t="s">
        <v>27</v>
      </c>
      <c r="F113" s="4">
        <v>268492764</v>
      </c>
      <c r="G113" s="4">
        <v>475066881</v>
      </c>
      <c r="H113" s="4">
        <v>743559645</v>
      </c>
      <c r="I113" s="4" t="str">
        <f>IF($F113&gt;='Notes&amp;Formulas'!$I$3,"Top", "Bottom")</f>
        <v>Top</v>
      </c>
      <c r="J113" s="4" t="str" cm="1">
        <f t="array" ref="J113">_xlfn.IFS(Table2[[#This Row],[World Sales (in $)]]&lt;500000000,"Small", Table2[[#This Row],[World Sales (in $)]]&lt;1000000000, "Medium", Table2[[#This Row],[World Sales (in $)]]&lt;2000000000, "Large", Table2[[#This Row],[World Sales (in $)]]&gt;2000000000, "Top")</f>
        <v>Medium</v>
      </c>
      <c r="K113" t="s">
        <v>104</v>
      </c>
      <c r="L113" t="s">
        <v>361</v>
      </c>
      <c r="M113" t="str">
        <f>IFERROR(MID($L113,1,SEARCH(M$1, $L113)-2),0)</f>
        <v>1</v>
      </c>
      <c r="N113" t="str">
        <f>IFERROR(MID($L113,SEARCH(N$1, $L113)-3,2),0)</f>
        <v>44</v>
      </c>
      <c r="O113" s="2">
        <f>TIME(M113, N113, 0)</f>
        <v>7.2222222222222229E-2</v>
      </c>
      <c r="P113" t="s">
        <v>27</v>
      </c>
      <c r="Q113" t="str">
        <f>INDEX('Notes&amp;Formulas'!$F$6,MATCH(Table!P113, 'Notes&amp;Formulas'!$E$6),0)</f>
        <v>Unknown</v>
      </c>
      <c r="R113" t="s">
        <v>2317</v>
      </c>
      <c r="S113" t="s">
        <v>2323</v>
      </c>
      <c r="T113" t="s">
        <v>2318</v>
      </c>
    </row>
    <row r="114" spans="1:23" x14ac:dyDescent="0.3">
      <c r="A114" t="s">
        <v>337</v>
      </c>
      <c r="B114" t="s">
        <v>338</v>
      </c>
      <c r="C114" t="str">
        <f t="shared" si="1"/>
        <v>Freedom fighters Neo, Trinity and Morpheus continu</v>
      </c>
      <c r="D114" t="s">
        <v>61</v>
      </c>
      <c r="E114" s="1">
        <v>37756</v>
      </c>
      <c r="F114" s="4">
        <v>281576461</v>
      </c>
      <c r="G114" s="4">
        <v>460271476</v>
      </c>
      <c r="H114" s="4">
        <v>741847937</v>
      </c>
      <c r="I114" s="4" t="str">
        <f>IF($F114&gt;='Notes&amp;Formulas'!$I$3,"Top", "Bottom")</f>
        <v>Top</v>
      </c>
      <c r="J114" s="4" t="str" cm="1">
        <f t="array" ref="J114">_xlfn.IFS(Table2[[#This Row],[World Sales (in $)]]&lt;500000000,"Small", Table2[[#This Row],[World Sales (in $)]]&lt;1000000000, "Medium", Table2[[#This Row],[World Sales (in $)]]&lt;2000000000, "Large", Table2[[#This Row],[World Sales (in $)]]&gt;2000000000, "Top")</f>
        <v>Medium</v>
      </c>
      <c r="K114" t="s">
        <v>339</v>
      </c>
      <c r="L114" t="s">
        <v>14</v>
      </c>
      <c r="M114" t="str">
        <f>IFERROR(MID($L114,1,SEARCH(M$1, $L114)-2),0)</f>
        <v>2</v>
      </c>
      <c r="N114" t="str">
        <f>IFERROR(MID($L114,SEARCH(N$1, $L114)-3,2),0)</f>
        <v>18</v>
      </c>
      <c r="O114" s="2">
        <f>TIME(M114, N114, 0)</f>
        <v>9.5833333333333326E-2</v>
      </c>
      <c r="P114" t="s">
        <v>179</v>
      </c>
      <c r="Q114" t="str" cm="1">
        <f t="array" ref="Q114">INDEX('Notes&amp;Formulas'!F:F,MATCH($P114,'Notes&amp;Formulas'!E:E),0)</f>
        <v>Restricted</v>
      </c>
      <c r="R114" t="s">
        <v>2317</v>
      </c>
      <c r="S114" t="s">
        <v>2322</v>
      </c>
      <c r="T114" t="s">
        <v>2326</v>
      </c>
      <c r="U114" t="s">
        <v>2323</v>
      </c>
      <c r="V114" t="s">
        <v>2318</v>
      </c>
    </row>
    <row r="115" spans="1:23" x14ac:dyDescent="0.3">
      <c r="A115" t="s">
        <v>310</v>
      </c>
      <c r="B115" t="s">
        <v>311</v>
      </c>
      <c r="C115" t="str">
        <f t="shared" si="1"/>
        <v>78-year-old Carl Fredricksen travels to Paradise F</v>
      </c>
      <c r="D115" t="s">
        <v>12</v>
      </c>
      <c r="E115" s="1">
        <v>39961</v>
      </c>
      <c r="F115" s="4">
        <v>293004164</v>
      </c>
      <c r="G115" s="4">
        <v>442094938</v>
      </c>
      <c r="H115" s="4">
        <v>735099102</v>
      </c>
      <c r="I115" s="4" t="str">
        <f>IF($F115&gt;='Notes&amp;Formulas'!$I$3,"Top", "Bottom")</f>
        <v>Top</v>
      </c>
      <c r="J115" s="4" t="str" cm="1">
        <f t="array" ref="J115">_xlfn.IFS(Table2[[#This Row],[World Sales (in $)]]&lt;500000000,"Small", Table2[[#This Row],[World Sales (in $)]]&lt;1000000000, "Medium", Table2[[#This Row],[World Sales (in $)]]&lt;2000000000, "Large", Table2[[#This Row],[World Sales (in $)]]&gt;2000000000, "Top")</f>
        <v>Medium</v>
      </c>
      <c r="K115" t="s">
        <v>312</v>
      </c>
      <c r="L115" t="s">
        <v>313</v>
      </c>
      <c r="M115" t="str">
        <f>IFERROR(MID($L115,1,SEARCH(M$1, $L115)-2),0)</f>
        <v>1</v>
      </c>
      <c r="N115" t="str">
        <f>IFERROR(MID($L115,SEARCH(N$1, $L115)-3,2),0)</f>
        <v>36</v>
      </c>
      <c r="O115" s="2">
        <f>TIME(M115, N115, 0)</f>
        <v>6.6666666666666666E-2</v>
      </c>
      <c r="P115" t="s">
        <v>58</v>
      </c>
      <c r="Q115" t="str" cm="1">
        <f t="array" ref="Q115">INDEX('Notes&amp;Formulas'!F:F,MATCH($P115,'Notes&amp;Formulas'!E:E),0)</f>
        <v>Parental Guidance</v>
      </c>
      <c r="R115" t="s">
        <v>2316</v>
      </c>
      <c r="S115" t="s">
        <v>2319</v>
      </c>
    </row>
    <row r="116" spans="1:23" x14ac:dyDescent="0.3">
      <c r="A116" t="s">
        <v>810</v>
      </c>
      <c r="B116" t="s">
        <v>811</v>
      </c>
      <c r="C116" t="str">
        <f t="shared" si="1"/>
        <v>Dom and the crew must take on an international ter</v>
      </c>
      <c r="D116" t="s">
        <v>43</v>
      </c>
      <c r="E116" t="s">
        <v>27</v>
      </c>
      <c r="F116" s="4">
        <v>173005945</v>
      </c>
      <c r="G116" s="4">
        <v>553223556</v>
      </c>
      <c r="H116" s="4">
        <v>726229501</v>
      </c>
      <c r="I116" s="4" t="str">
        <f>IF($F116&gt;='Notes&amp;Formulas'!$I$3,"Top", "Bottom")</f>
        <v>Top</v>
      </c>
      <c r="J116" s="4" t="str" cm="1">
        <f t="array" ref="J116">_xlfn.IFS(Table2[[#This Row],[World Sales (in $)]]&lt;500000000,"Small", Table2[[#This Row],[World Sales (in $)]]&lt;1000000000, "Medium", Table2[[#This Row],[World Sales (in $)]]&lt;2000000000, "Large", Table2[[#This Row],[World Sales (in $)]]&gt;2000000000, "Top")</f>
        <v>Medium</v>
      </c>
      <c r="K116" t="s">
        <v>448</v>
      </c>
      <c r="L116" t="s">
        <v>47</v>
      </c>
      <c r="M116" t="str">
        <f>IFERROR(MID($L116,1,SEARCH(M$1, $L116)-2),0)</f>
        <v>2</v>
      </c>
      <c r="N116" t="str">
        <f>IFERROR(MID($L116,SEARCH(N$1, $L116)-3,2),0)</f>
        <v>23</v>
      </c>
      <c r="O116" s="2">
        <f>TIME(M116, N116, 0)</f>
        <v>9.930555555555555E-2</v>
      </c>
      <c r="P116" t="s">
        <v>27</v>
      </c>
      <c r="Q116" t="str">
        <f>INDEX('Notes&amp;Formulas'!$F$6,MATCH(Table!P116, 'Notes&amp;Formulas'!$E$6),0)</f>
        <v>Unknown</v>
      </c>
      <c r="R116" t="s">
        <v>2317</v>
      </c>
      <c r="S116" t="s">
        <v>2322</v>
      </c>
      <c r="T116" t="s">
        <v>2326</v>
      </c>
      <c r="U116" t="s">
        <v>2320</v>
      </c>
      <c r="V116" t="s">
        <v>2323</v>
      </c>
    </row>
    <row r="117" spans="1:23" x14ac:dyDescent="0.3">
      <c r="A117" t="s">
        <v>350</v>
      </c>
      <c r="B117" t="s">
        <v>351</v>
      </c>
      <c r="C117" t="str">
        <f t="shared" si="1"/>
        <v>Two astronauts work together to survive after an a</v>
      </c>
      <c r="D117" t="s">
        <v>61</v>
      </c>
      <c r="E117" s="1">
        <v>41550</v>
      </c>
      <c r="F117" s="4">
        <v>274092705</v>
      </c>
      <c r="G117" s="4">
        <v>449100000</v>
      </c>
      <c r="H117" s="4">
        <v>723192705</v>
      </c>
      <c r="I117" s="4" t="str">
        <f>IF($F117&gt;='Notes&amp;Formulas'!$I$3,"Top", "Bottom")</f>
        <v>Top</v>
      </c>
      <c r="J117" s="4" t="str" cm="1">
        <f t="array" ref="J117">_xlfn.IFS(Table2[[#This Row],[World Sales (in $)]]&lt;500000000,"Small", Table2[[#This Row],[World Sales (in $)]]&lt;1000000000, "Medium", Table2[[#This Row],[World Sales (in $)]]&lt;2000000000, "Large", Table2[[#This Row],[World Sales (in $)]]&gt;2000000000, "Top")</f>
        <v>Medium</v>
      </c>
      <c r="K117" t="s">
        <v>352</v>
      </c>
      <c r="L117" t="s">
        <v>224</v>
      </c>
      <c r="M117" t="str">
        <f>IFERROR(MID($L117,1,SEARCH(M$1, $L117)-2),0)</f>
        <v>1</v>
      </c>
      <c r="N117" t="str">
        <f>IFERROR(MID($L117,SEARCH(N$1, $L117)-3,2),0)</f>
        <v>31</v>
      </c>
      <c r="O117" s="2">
        <f>TIME(M117, N117, 0)</f>
        <v>6.3194444444444442E-2</v>
      </c>
      <c r="P117" t="s">
        <v>15</v>
      </c>
      <c r="Q117" t="str" cm="1">
        <f t="array" ref="Q117">INDEX('Notes&amp;Formulas'!F:F,MATCH($P117,'Notes&amp;Formulas'!E:E),0)</f>
        <v>Parental Guidance Under 13</v>
      </c>
      <c r="R117" t="s">
        <v>2316</v>
      </c>
      <c r="S117" t="s">
        <v>2328</v>
      </c>
      <c r="T117" t="s">
        <v>2325</v>
      </c>
    </row>
    <row r="118" spans="1:23" x14ac:dyDescent="0.3">
      <c r="A118" t="s">
        <v>382</v>
      </c>
      <c r="B118" t="s">
        <v>383</v>
      </c>
      <c r="C118" t="str">
        <f t="shared" si="1"/>
        <v>As Steve Rogers struggles to embrace his role in t</v>
      </c>
      <c r="D118" t="s">
        <v>12</v>
      </c>
      <c r="E118" s="1">
        <v>41724</v>
      </c>
      <c r="F118" s="4">
        <v>259766572</v>
      </c>
      <c r="G118" s="4">
        <v>454654931</v>
      </c>
      <c r="H118" s="4">
        <v>714421503</v>
      </c>
      <c r="I118" s="4" t="str">
        <f>IF($F118&gt;='Notes&amp;Formulas'!$I$3,"Top", "Bottom")</f>
        <v>Top</v>
      </c>
      <c r="J118" s="4" t="str" cm="1">
        <f t="array" ref="J118">_xlfn.IFS(Table2[[#This Row],[World Sales (in $)]]&lt;500000000,"Small", Table2[[#This Row],[World Sales (in $)]]&lt;1000000000, "Medium", Table2[[#This Row],[World Sales (in $)]]&lt;2000000000, "Large", Table2[[#This Row],[World Sales (in $)]]&gt;2000000000, "Top")</f>
        <v>Medium</v>
      </c>
      <c r="K118" t="s">
        <v>138</v>
      </c>
      <c r="L118" t="s">
        <v>83</v>
      </c>
      <c r="M118" t="str">
        <f>IFERROR(MID($L118,1,SEARCH(M$1, $L118)-2),0)</f>
        <v>2</v>
      </c>
      <c r="N118" t="str">
        <f>IFERROR(MID($L118,SEARCH(N$1, $L118)-3,2),0)</f>
        <v>16</v>
      </c>
      <c r="O118" s="2">
        <f>TIME(M118, N118, 0)</f>
        <v>9.4444444444444442E-2</v>
      </c>
      <c r="P118" t="s">
        <v>15</v>
      </c>
      <c r="Q118" t="str" cm="1">
        <f t="array" ref="Q118">INDEX('Notes&amp;Formulas'!F:F,MATCH($P118,'Notes&amp;Formulas'!E:E),0)</f>
        <v>Parental Guidance Under 13</v>
      </c>
      <c r="R118" t="s">
        <v>2316</v>
      </c>
      <c r="S118" t="s">
        <v>2320</v>
      </c>
      <c r="T118" t="s">
        <v>2319</v>
      </c>
      <c r="U118" t="s">
        <v>2325</v>
      </c>
    </row>
    <row r="119" spans="1:23" x14ac:dyDescent="0.3">
      <c r="A119" t="s">
        <v>340</v>
      </c>
      <c r="B119" t="s">
        <v>341</v>
      </c>
      <c r="C119" t="str">
        <f t="shared" si="1"/>
        <v>The Quileutes close in on expecting parents Edward</v>
      </c>
      <c r="D119" t="s">
        <v>299</v>
      </c>
      <c r="E119" s="1">
        <v>40863</v>
      </c>
      <c r="F119" s="4">
        <v>281287133</v>
      </c>
      <c r="G119" s="4">
        <v>430918723</v>
      </c>
      <c r="H119" s="4">
        <v>712205856</v>
      </c>
      <c r="I119" s="4" t="str">
        <f>IF($F119&gt;='Notes&amp;Formulas'!$I$3,"Top", "Bottom")</f>
        <v>Top</v>
      </c>
      <c r="J119" s="4" t="str" cm="1">
        <f t="array" ref="J119">_xlfn.IFS(Table2[[#This Row],[World Sales (in $)]]&lt;500000000,"Small", Table2[[#This Row],[World Sales (in $)]]&lt;1000000000, "Medium", Table2[[#This Row],[World Sales (in $)]]&lt;2000000000, "Large", Table2[[#This Row],[World Sales (in $)]]&gt;2000000000, "Top")</f>
        <v>Medium</v>
      </c>
      <c r="K119" t="s">
        <v>342</v>
      </c>
      <c r="L119" t="s">
        <v>343</v>
      </c>
      <c r="M119" t="str">
        <f>IFERROR(MID($L119,1,SEARCH(M$1, $L119)-2),0)</f>
        <v>1</v>
      </c>
      <c r="N119" t="str">
        <f>IFERROR(MID($L119,SEARCH(N$1, $L119)-3,2),0)</f>
        <v>57</v>
      </c>
      <c r="O119" s="2">
        <f>TIME(M119, N119, 0)</f>
        <v>8.1250000000000003E-2</v>
      </c>
      <c r="P119" t="s">
        <v>15</v>
      </c>
      <c r="Q119" t="str" cm="1">
        <f t="array" ref="Q119">INDEX('Notes&amp;Formulas'!F:F,MATCH($P119,'Notes&amp;Formulas'!E:E),0)</f>
        <v>Parental Guidance Under 13</v>
      </c>
      <c r="R119" t="s">
        <v>2316</v>
      </c>
      <c r="S119" t="s">
        <v>2317</v>
      </c>
      <c r="T119" t="s">
        <v>2319</v>
      </c>
      <c r="U119" t="s">
        <v>2325</v>
      </c>
    </row>
    <row r="120" spans="1:23" x14ac:dyDescent="0.3">
      <c r="A120" t="s">
        <v>301</v>
      </c>
      <c r="B120" t="s">
        <v>302</v>
      </c>
      <c r="C120" t="str">
        <f t="shared" si="1"/>
        <v>Edward leaves Bella after an attack that nearly cl</v>
      </c>
      <c r="D120" t="s">
        <v>299</v>
      </c>
      <c r="E120" s="1">
        <v>40135</v>
      </c>
      <c r="F120" s="4">
        <v>297816253</v>
      </c>
      <c r="G120" s="4">
        <v>413209228</v>
      </c>
      <c r="H120" s="4">
        <v>711025481</v>
      </c>
      <c r="I120" s="4" t="str">
        <f>IF($F120&gt;='Notes&amp;Formulas'!$I$3,"Top", "Bottom")</f>
        <v>Top</v>
      </c>
      <c r="J120" s="4" t="str" cm="1">
        <f t="array" ref="J120">_xlfn.IFS(Table2[[#This Row],[World Sales (in $)]]&lt;500000000,"Small", Table2[[#This Row],[World Sales (in $)]]&lt;1000000000, "Medium", Table2[[#This Row],[World Sales (in $)]]&lt;2000000000, "Large", Table2[[#This Row],[World Sales (in $)]]&gt;2000000000, "Top")</f>
        <v>Medium</v>
      </c>
      <c r="K120" t="s">
        <v>303</v>
      </c>
      <c r="L120" t="s">
        <v>132</v>
      </c>
      <c r="M120" t="str">
        <f>IFERROR(MID($L120,1,SEARCH(M$1, $L120)-2),0)</f>
        <v>2</v>
      </c>
      <c r="N120" t="str">
        <f>IFERROR(MID($L120,SEARCH(N$1, $L120)-3,2),0)</f>
        <v>10</v>
      </c>
      <c r="O120" s="2">
        <f>TIME(M120, N120, 0)</f>
        <v>9.0277777777777776E-2</v>
      </c>
      <c r="P120" t="s">
        <v>15</v>
      </c>
      <c r="Q120" t="str" cm="1">
        <f t="array" ref="Q120">INDEX('Notes&amp;Formulas'!F:F,MATCH($P120,'Notes&amp;Formulas'!E:E),0)</f>
        <v>Parental Guidance Under 13</v>
      </c>
      <c r="R120" t="s">
        <v>2317</v>
      </c>
      <c r="S120" t="s">
        <v>2320</v>
      </c>
      <c r="T120" t="s">
        <v>2318</v>
      </c>
      <c r="U120" t="s">
        <v>2321</v>
      </c>
      <c r="V120" t="s">
        <v>2325</v>
      </c>
    </row>
    <row r="121" spans="1:23" x14ac:dyDescent="0.3">
      <c r="A121" t="s">
        <v>595</v>
      </c>
      <c r="B121" t="s">
        <v>596</v>
      </c>
      <c r="C121" t="str">
        <f t="shared" si="1"/>
        <v>A growing nation of genetically evolved apes led b</v>
      </c>
      <c r="D121" t="s">
        <v>22</v>
      </c>
      <c r="E121" s="1">
        <v>41829</v>
      </c>
      <c r="F121" s="4">
        <v>208545589</v>
      </c>
      <c r="G121" s="4">
        <v>502098977</v>
      </c>
      <c r="H121" s="4">
        <v>710644566</v>
      </c>
      <c r="I121" s="4" t="str">
        <f>IF($F121&gt;='Notes&amp;Formulas'!$I$3,"Top", "Bottom")</f>
        <v>Top</v>
      </c>
      <c r="J121" s="4" t="str" cm="1">
        <f t="array" ref="J121">_xlfn.IFS(Table2[[#This Row],[World Sales (in $)]]&lt;500000000,"Small", Table2[[#This Row],[World Sales (in $)]]&lt;1000000000, "Medium", Table2[[#This Row],[World Sales (in $)]]&lt;2000000000, "Large", Table2[[#This Row],[World Sales (in $)]]&gt;2000000000, "Top")</f>
        <v>Medium</v>
      </c>
      <c r="K121" t="s">
        <v>113</v>
      </c>
      <c r="L121" t="s">
        <v>132</v>
      </c>
      <c r="M121" t="str">
        <f>IFERROR(MID($L121,1,SEARCH(M$1, $L121)-2),0)</f>
        <v>2</v>
      </c>
      <c r="N121" t="str">
        <f>IFERROR(MID($L121,SEARCH(N$1, $L121)-3,2),0)</f>
        <v>10</v>
      </c>
      <c r="O121" s="2">
        <f>TIME(M121, N121, 0)</f>
        <v>9.0277777777777776E-2</v>
      </c>
      <c r="P121" t="s">
        <v>15</v>
      </c>
      <c r="Q121" t="str" cm="1">
        <f t="array" ref="Q121">INDEX('Notes&amp;Formulas'!F:F,MATCH($P121,'Notes&amp;Formulas'!E:E),0)</f>
        <v>Parental Guidance Under 13</v>
      </c>
      <c r="R121" t="s">
        <v>2317</v>
      </c>
      <c r="S121" t="s">
        <v>2320</v>
      </c>
      <c r="T121" t="s">
        <v>2318</v>
      </c>
      <c r="U121" t="s">
        <v>2321</v>
      </c>
    </row>
    <row r="122" spans="1:23" x14ac:dyDescent="0.3">
      <c r="A122" t="s">
        <v>254</v>
      </c>
      <c r="B122" t="s">
        <v>255</v>
      </c>
      <c r="C122" t="str">
        <f t="shared" si="1"/>
        <v>An ancient struggle between two Cybertronian races</v>
      </c>
      <c r="D122" t="s">
        <v>151</v>
      </c>
      <c r="E122" s="1">
        <v>39261</v>
      </c>
      <c r="F122" s="4">
        <v>319246193</v>
      </c>
      <c r="G122" s="4">
        <v>390463587</v>
      </c>
      <c r="H122" s="4">
        <v>709709780</v>
      </c>
      <c r="I122" s="4" t="str">
        <f>IF($F122&gt;='Notes&amp;Formulas'!$I$3,"Top", "Bottom")</f>
        <v>Top</v>
      </c>
      <c r="J122" s="4" t="str" cm="1">
        <f t="array" ref="J122">_xlfn.IFS(Table2[[#This Row],[World Sales (in $)]]&lt;500000000,"Small", Table2[[#This Row],[World Sales (in $)]]&lt;1000000000, "Medium", Table2[[#This Row],[World Sales (in $)]]&lt;2000000000, "Large", Table2[[#This Row],[World Sales (in $)]]&gt;2000000000, "Top")</f>
        <v>Medium</v>
      </c>
      <c r="K122" t="s">
        <v>13</v>
      </c>
      <c r="L122" t="s">
        <v>256</v>
      </c>
      <c r="M122" t="str">
        <f>IFERROR(MID($L122,1,SEARCH(M$1, $L122)-2),0)</f>
        <v>2</v>
      </c>
      <c r="N122" t="str">
        <f>IFERROR(MID($L122,SEARCH(N$1, $L122)-3,2),0)</f>
        <v>24</v>
      </c>
      <c r="O122" s="2">
        <f>TIME(M122, N122, 0)</f>
        <v>9.9999999999999992E-2</v>
      </c>
      <c r="P122" t="s">
        <v>15</v>
      </c>
      <c r="Q122" t="str" cm="1">
        <f t="array" ref="Q122">INDEX('Notes&amp;Formulas'!F:F,MATCH($P122,'Notes&amp;Formulas'!E:E),0)</f>
        <v>Parental Guidance Under 13</v>
      </c>
      <c r="R122" t="s">
        <v>2316</v>
      </c>
      <c r="S122" t="s">
        <v>2317</v>
      </c>
      <c r="T122" t="s">
        <v>2320</v>
      </c>
      <c r="U122" t="s">
        <v>2319</v>
      </c>
      <c r="V122" t="s">
        <v>2325</v>
      </c>
    </row>
    <row r="123" spans="1:23" x14ac:dyDescent="0.3">
      <c r="A123" t="s">
        <v>614</v>
      </c>
      <c r="B123" t="s">
        <v>615</v>
      </c>
      <c r="C123" t="str">
        <f t="shared" si="1"/>
        <v xml:space="preserve">When New York is put under siege by Oscorp, it is </v>
      </c>
      <c r="D123" t="s">
        <v>34</v>
      </c>
      <c r="E123" t="s">
        <v>27</v>
      </c>
      <c r="F123" s="4">
        <v>202853933</v>
      </c>
      <c r="G123" s="4">
        <v>506128390</v>
      </c>
      <c r="H123" s="4">
        <v>708982323</v>
      </c>
      <c r="I123" s="4" t="str">
        <f>IF($F123&gt;='Notes&amp;Formulas'!$I$3,"Top", "Bottom")</f>
        <v>Top</v>
      </c>
      <c r="J123" s="4" t="str" cm="1">
        <f t="array" ref="J123">_xlfn.IFS(Table2[[#This Row],[World Sales (in $)]]&lt;500000000,"Small", Table2[[#This Row],[World Sales (in $)]]&lt;1000000000, "Medium", Table2[[#This Row],[World Sales (in $)]]&lt;2000000000, "Large", Table2[[#This Row],[World Sales (in $)]]&gt;2000000000, "Top")</f>
        <v>Medium</v>
      </c>
      <c r="K123" t="s">
        <v>13</v>
      </c>
      <c r="L123" t="s">
        <v>139</v>
      </c>
      <c r="M123" t="str">
        <f>IFERROR(MID($L123,1,SEARCH(M$1, $L123)-2),0)</f>
        <v>2</v>
      </c>
      <c r="N123" t="str">
        <f>IFERROR(MID($L123,SEARCH(N$1, $L123)-3,2),0)</f>
        <v>22</v>
      </c>
      <c r="O123" s="2">
        <f>TIME(M123, N123, 0)</f>
        <v>9.8611111111111108E-2</v>
      </c>
      <c r="P123" t="s">
        <v>27</v>
      </c>
      <c r="Q123" t="str">
        <f>INDEX('Notes&amp;Formulas'!$F$6,MATCH(Table!P123, 'Notes&amp;Formulas'!$E$6),0)</f>
        <v>Unknown</v>
      </c>
      <c r="R123" t="s">
        <v>2316</v>
      </c>
      <c r="S123" t="s">
        <v>2317</v>
      </c>
      <c r="T123" t="s">
        <v>2319</v>
      </c>
    </row>
    <row r="124" spans="1:23" x14ac:dyDescent="0.3">
      <c r="A124" t="s">
        <v>242</v>
      </c>
      <c r="B124" t="s">
        <v>243</v>
      </c>
      <c r="C124" t="str">
        <f t="shared" si="1"/>
        <v>In the summer of 1989, a group of bullied kids ban</v>
      </c>
      <c r="D124" t="s">
        <v>61</v>
      </c>
      <c r="E124" s="1">
        <v>42984</v>
      </c>
      <c r="F124" s="4">
        <v>328828874</v>
      </c>
      <c r="G124" s="4">
        <v>372967570</v>
      </c>
      <c r="H124" s="4">
        <v>701796444</v>
      </c>
      <c r="I124" s="4" t="str">
        <f>IF($F124&gt;='Notes&amp;Formulas'!$I$3,"Top", "Bottom")</f>
        <v>Top</v>
      </c>
      <c r="J124" s="4" t="str" cm="1">
        <f t="array" ref="J124">_xlfn.IFS(Table2[[#This Row],[World Sales (in $)]]&lt;500000000,"Small", Table2[[#This Row],[World Sales (in $)]]&lt;1000000000, "Medium", Table2[[#This Row],[World Sales (in $)]]&lt;2000000000, "Large", Table2[[#This Row],[World Sales (in $)]]&gt;2000000000, "Top")</f>
        <v>Medium</v>
      </c>
      <c r="K124" t="s">
        <v>244</v>
      </c>
      <c r="L124" t="s">
        <v>245</v>
      </c>
      <c r="M124" t="str">
        <f>IFERROR(MID($L124,1,SEARCH(M$1, $L124)-2),0)</f>
        <v>2</v>
      </c>
      <c r="N124" t="str">
        <f>IFERROR(MID($L124,SEARCH(N$1, $L124)-3,2),0)</f>
        <v>15</v>
      </c>
      <c r="O124" s="2">
        <f>TIME(M124, N124, 0)</f>
        <v>9.375E-2</v>
      </c>
      <c r="P124" t="s">
        <v>179</v>
      </c>
      <c r="Q124" t="str" cm="1">
        <f t="array" ref="Q124">INDEX('Notes&amp;Formulas'!F:F,MATCH($P124,'Notes&amp;Formulas'!E:E),0)</f>
        <v>Restricted</v>
      </c>
      <c r="R124" t="s">
        <v>2316</v>
      </c>
      <c r="S124" t="s">
        <v>2317</v>
      </c>
      <c r="T124" t="s">
        <v>2319</v>
      </c>
    </row>
    <row r="125" spans="1:23" x14ac:dyDescent="0.3">
      <c r="A125" t="s">
        <v>685</v>
      </c>
      <c r="B125" t="s">
        <v>686</v>
      </c>
      <c r="C125" t="str">
        <f t="shared" si="1"/>
        <v>A team of explorers travel through a wormhole in s</v>
      </c>
      <c r="D125" t="s">
        <v>38</v>
      </c>
      <c r="E125" s="1">
        <v>41948</v>
      </c>
      <c r="F125" s="4">
        <v>188020017</v>
      </c>
      <c r="G125" s="4">
        <v>513709189</v>
      </c>
      <c r="H125" s="4">
        <v>701729206</v>
      </c>
      <c r="I125" s="4" t="str">
        <f>IF($F125&gt;='Notes&amp;Formulas'!$I$3,"Top", "Bottom")</f>
        <v>Top</v>
      </c>
      <c r="J125" s="4" t="str" cm="1">
        <f t="array" ref="J125">_xlfn.IFS(Table2[[#This Row],[World Sales (in $)]]&lt;500000000,"Small", Table2[[#This Row],[World Sales (in $)]]&lt;1000000000, "Medium", Table2[[#This Row],[World Sales (in $)]]&lt;2000000000, "Large", Table2[[#This Row],[World Sales (in $)]]&gt;2000000000, "Top")</f>
        <v>Medium</v>
      </c>
      <c r="K125" t="s">
        <v>479</v>
      </c>
      <c r="L125" t="s">
        <v>278</v>
      </c>
      <c r="M125" t="str">
        <f>IFERROR(MID($L125,1,SEARCH(M$1, $L125)-2),0)</f>
        <v>2</v>
      </c>
      <c r="N125" t="str">
        <f>IFERROR(MID($L125,SEARCH(N$1, $L125)-3,2),0)</f>
        <v>49</v>
      </c>
      <c r="O125" s="2">
        <f>TIME(M125, N125, 0)</f>
        <v>0.1173611111111111</v>
      </c>
      <c r="P125" t="s">
        <v>15</v>
      </c>
      <c r="Q125" t="str" cm="1">
        <f t="array" ref="Q125">INDEX('Notes&amp;Formulas'!F:F,MATCH($P125,'Notes&amp;Formulas'!E:E),0)</f>
        <v>Parental Guidance Under 13</v>
      </c>
      <c r="R125" t="s">
        <v>2332</v>
      </c>
    </row>
    <row r="126" spans="1:23" x14ac:dyDescent="0.3">
      <c r="A126" t="s">
        <v>297</v>
      </c>
      <c r="B126" t="s">
        <v>298</v>
      </c>
      <c r="C126" t="str">
        <f t="shared" si="1"/>
        <v xml:space="preserve">As a string of mysterious killings grips Seattle, </v>
      </c>
      <c r="D126" t="s">
        <v>299</v>
      </c>
      <c r="E126" s="1">
        <v>40359</v>
      </c>
      <c r="F126" s="4">
        <v>300531751</v>
      </c>
      <c r="G126" s="4">
        <v>397959596</v>
      </c>
      <c r="H126" s="4">
        <v>698491347</v>
      </c>
      <c r="I126" s="4" t="str">
        <f>IF($F126&gt;='Notes&amp;Formulas'!$I$3,"Top", "Bottom")</f>
        <v>Top</v>
      </c>
      <c r="J126" s="4" t="str" cm="1">
        <f t="array" ref="J126">_xlfn.IFS(Table2[[#This Row],[World Sales (in $)]]&lt;500000000,"Small", Table2[[#This Row],[World Sales (in $)]]&lt;1000000000, "Medium", Table2[[#This Row],[World Sales (in $)]]&lt;2000000000, "Large", Table2[[#This Row],[World Sales (in $)]]&gt;2000000000, "Top")</f>
        <v>Medium</v>
      </c>
      <c r="K126" t="s">
        <v>300</v>
      </c>
      <c r="L126" t="s">
        <v>44</v>
      </c>
      <c r="M126" t="str">
        <f>IFERROR(MID($L126,1,SEARCH(M$1, $L126)-2),0)</f>
        <v>2</v>
      </c>
      <c r="N126" t="str">
        <f>IFERROR(MID($L126,SEARCH(N$1, $L126)-3,2),0)</f>
        <v xml:space="preserve"> 4</v>
      </c>
      <c r="O126" s="2">
        <f>TIME(M126, N126, 0)</f>
        <v>8.6111111111111124E-2</v>
      </c>
      <c r="P126" t="s">
        <v>15</v>
      </c>
      <c r="Q126" t="str" cm="1">
        <f t="array" ref="Q126">INDEX('Notes&amp;Formulas'!F:F,MATCH($P126,'Notes&amp;Formulas'!E:E),0)</f>
        <v>Parental Guidance Under 13</v>
      </c>
      <c r="R126" t="s">
        <v>2317</v>
      </c>
      <c r="S126" t="s">
        <v>2320</v>
      </c>
      <c r="T126" t="s">
        <v>2319</v>
      </c>
    </row>
    <row r="127" spans="1:23" x14ac:dyDescent="0.3">
      <c r="A127" t="s">
        <v>588</v>
      </c>
      <c r="B127" t="s">
        <v>589</v>
      </c>
      <c r="C127" t="str">
        <f t="shared" si="1"/>
        <v>The IMF is shut down when it's implicated in the b</v>
      </c>
      <c r="D127" t="s">
        <v>38</v>
      </c>
      <c r="E127" s="1">
        <v>40891</v>
      </c>
      <c r="F127" s="4">
        <v>209397903</v>
      </c>
      <c r="G127" s="4">
        <v>485315477</v>
      </c>
      <c r="H127" s="4">
        <v>694713380</v>
      </c>
      <c r="I127" s="4" t="str">
        <f>IF($F127&gt;='Notes&amp;Formulas'!$I$3,"Top", "Bottom")</f>
        <v>Top</v>
      </c>
      <c r="J127" s="4" t="str" cm="1">
        <f t="array" ref="J127">_xlfn.IFS(Table2[[#This Row],[World Sales (in $)]]&lt;500000000,"Small", Table2[[#This Row],[World Sales (in $)]]&lt;1000000000, "Medium", Table2[[#This Row],[World Sales (in $)]]&lt;2000000000, "Large", Table2[[#This Row],[World Sales (in $)]]&gt;2000000000, "Top")</f>
        <v>Medium</v>
      </c>
      <c r="K127" t="s">
        <v>289</v>
      </c>
      <c r="L127" t="s">
        <v>460</v>
      </c>
      <c r="M127" t="str">
        <f>IFERROR(MID($L127,1,SEARCH(M$1, $L127)-2),0)</f>
        <v>2</v>
      </c>
      <c r="N127" t="str">
        <f>IFERROR(MID($L127,SEARCH(N$1, $L127)-3,2),0)</f>
        <v>12</v>
      </c>
      <c r="O127" s="2">
        <f>TIME(M127, N127, 0)</f>
        <v>9.1666666666666674E-2</v>
      </c>
      <c r="P127" t="s">
        <v>15</v>
      </c>
      <c r="Q127" t="str" cm="1">
        <f t="array" ref="Q127">INDEX('Notes&amp;Formulas'!F:F,MATCH($P127,'Notes&amp;Formulas'!E:E),0)</f>
        <v>Parental Guidance Under 13</v>
      </c>
      <c r="R127" t="s">
        <v>2316</v>
      </c>
      <c r="S127" t="s">
        <v>2317</v>
      </c>
      <c r="T127" t="s">
        <v>2320</v>
      </c>
      <c r="U127" t="s">
        <v>2318</v>
      </c>
      <c r="V127" t="s">
        <v>2321</v>
      </c>
      <c r="W127" t="s">
        <v>2325</v>
      </c>
    </row>
    <row r="128" spans="1:23" x14ac:dyDescent="0.3">
      <c r="A128" t="s">
        <v>136</v>
      </c>
      <c r="B128" t="s">
        <v>137</v>
      </c>
      <c r="C128" t="str">
        <f t="shared" si="1"/>
        <v>Katniss Everdeen voluntarily takes her younger sis</v>
      </c>
      <c r="D128" t="s">
        <v>112</v>
      </c>
      <c r="E128" s="1">
        <v>40976</v>
      </c>
      <c r="F128" s="4">
        <v>408010692</v>
      </c>
      <c r="G128" s="4">
        <v>286384032</v>
      </c>
      <c r="H128" s="4">
        <v>694394724</v>
      </c>
      <c r="I128" s="4" t="str">
        <f>IF($F128&gt;='Notes&amp;Formulas'!$I$3,"Top", "Bottom")</f>
        <v>Top</v>
      </c>
      <c r="J128" s="4" t="str" cm="1">
        <f t="array" ref="J128">_xlfn.IFS(Table2[[#This Row],[World Sales (in $)]]&lt;500000000,"Small", Table2[[#This Row],[World Sales (in $)]]&lt;1000000000, "Medium", Table2[[#This Row],[World Sales (in $)]]&lt;2000000000, "Large", Table2[[#This Row],[World Sales (in $)]]&gt;2000000000, "Top")</f>
        <v>Medium</v>
      </c>
      <c r="K128" t="s">
        <v>138</v>
      </c>
      <c r="L128" t="s">
        <v>139</v>
      </c>
      <c r="M128" t="str">
        <f>IFERROR(MID($L128,1,SEARCH(M$1, $L128)-2),0)</f>
        <v>2</v>
      </c>
      <c r="N128" t="str">
        <f>IFERROR(MID($L128,SEARCH(N$1, $L128)-3,2),0)</f>
        <v>22</v>
      </c>
      <c r="O128" s="2">
        <f>TIME(M128, N128, 0)</f>
        <v>9.8611111111111108E-2</v>
      </c>
      <c r="P128" t="s">
        <v>15</v>
      </c>
      <c r="Q128" t="str" cm="1">
        <f t="array" ref="Q128">INDEX('Notes&amp;Formulas'!F:F,MATCH($P128,'Notes&amp;Formulas'!E:E),0)</f>
        <v>Parental Guidance Under 13</v>
      </c>
      <c r="R128" t="s">
        <v>2316</v>
      </c>
      <c r="S128" t="s">
        <v>2317</v>
      </c>
      <c r="T128" t="s">
        <v>2325</v>
      </c>
    </row>
    <row r="129" spans="1:23" x14ac:dyDescent="0.3">
      <c r="A129" t="s">
        <v>653</v>
      </c>
      <c r="B129" t="s">
        <v>654</v>
      </c>
      <c r="C129" t="str">
        <f t="shared" si="1"/>
        <v>Ethan and his team take on their most impossible m</v>
      </c>
      <c r="D129" t="s">
        <v>38</v>
      </c>
      <c r="E129" s="1">
        <v>42209</v>
      </c>
      <c r="F129" s="4">
        <v>195042377</v>
      </c>
      <c r="G129" s="4">
        <v>487674259</v>
      </c>
      <c r="H129" s="4">
        <v>682716636</v>
      </c>
      <c r="I129" s="4" t="str">
        <f>IF($F129&gt;='Notes&amp;Formulas'!$I$3,"Top", "Bottom")</f>
        <v>Top</v>
      </c>
      <c r="J129" s="4" t="str" cm="1">
        <f t="array" ref="J129">_xlfn.IFS(Table2[[#This Row],[World Sales (in $)]]&lt;500000000,"Small", Table2[[#This Row],[World Sales (in $)]]&lt;1000000000, "Medium", Table2[[#This Row],[World Sales (in $)]]&lt;2000000000, "Large", Table2[[#This Row],[World Sales (in $)]]&gt;2000000000, "Top")</f>
        <v>Medium</v>
      </c>
      <c r="K129" t="s">
        <v>289</v>
      </c>
      <c r="L129" t="s">
        <v>281</v>
      </c>
      <c r="M129" t="str">
        <f>IFERROR(MID($L129,1,SEARCH(M$1, $L129)-2),0)</f>
        <v>2</v>
      </c>
      <c r="N129" t="str">
        <f>IFERROR(MID($L129,SEARCH(N$1, $L129)-3,2),0)</f>
        <v>11</v>
      </c>
      <c r="O129" s="2">
        <f>TIME(M129, N129, 0)</f>
        <v>9.0972222222222218E-2</v>
      </c>
      <c r="P129" t="s">
        <v>15</v>
      </c>
      <c r="Q129" t="str" cm="1">
        <f t="array" ref="Q129">INDEX('Notes&amp;Formulas'!F:F,MATCH($P129,'Notes&amp;Formulas'!E:E),0)</f>
        <v>Parental Guidance Under 13</v>
      </c>
      <c r="R129" t="s">
        <v>2316</v>
      </c>
      <c r="S129" t="s">
        <v>2317</v>
      </c>
      <c r="T129" t="s">
        <v>2319</v>
      </c>
      <c r="U129" t="s">
        <v>2325</v>
      </c>
    </row>
    <row r="130" spans="1:23" x14ac:dyDescent="0.3">
      <c r="A130" t="s">
        <v>238</v>
      </c>
      <c r="B130" t="s">
        <v>239</v>
      </c>
      <c r="C130" t="str">
        <f t="shared" ref="C130:C193" si="2">LEFT(B:B,50)</f>
        <v>The presidencies of Kennedy and Johnson, the Vietn</v>
      </c>
      <c r="D130" t="s">
        <v>38</v>
      </c>
      <c r="E130" s="1">
        <v>34521</v>
      </c>
      <c r="F130" s="4">
        <v>330455270</v>
      </c>
      <c r="G130" s="4">
        <v>347770863</v>
      </c>
      <c r="H130" s="4">
        <v>678226133</v>
      </c>
      <c r="I130" s="4" t="str">
        <f>IF($F130&gt;='Notes&amp;Formulas'!$I$3,"Top", "Bottom")</f>
        <v>Top</v>
      </c>
      <c r="J130" s="4" t="str" cm="1">
        <f t="array" ref="J130">_xlfn.IFS(Table2[[#This Row],[World Sales (in $)]]&lt;500000000,"Small", Table2[[#This Row],[World Sales (in $)]]&lt;1000000000, "Medium", Table2[[#This Row],[World Sales (in $)]]&lt;2000000000, "Large", Table2[[#This Row],[World Sales (in $)]]&gt;2000000000, "Top")</f>
        <v>Medium</v>
      </c>
      <c r="K130" t="s">
        <v>39</v>
      </c>
      <c r="L130" t="s">
        <v>139</v>
      </c>
      <c r="M130" t="str">
        <f>IFERROR(MID($L130,1,SEARCH(M$1, $L130)-2),0)</f>
        <v>2</v>
      </c>
      <c r="N130" t="str">
        <f>IFERROR(MID($L130,SEARCH(N$1, $L130)-3,2),0)</f>
        <v>22</v>
      </c>
      <c r="O130" s="2">
        <f>TIME(M130, N130, 0)</f>
        <v>9.8611111111111108E-2</v>
      </c>
      <c r="P130" t="s">
        <v>15</v>
      </c>
      <c r="Q130" t="str" cm="1">
        <f t="array" ref="Q130">INDEX('Notes&amp;Formulas'!F:F,MATCH($P130,'Notes&amp;Formulas'!E:E),0)</f>
        <v>Parental Guidance Under 13</v>
      </c>
      <c r="R130" t="s">
        <v>2316</v>
      </c>
      <c r="S130" t="s">
        <v>2317</v>
      </c>
      <c r="T130" t="s">
        <v>2325</v>
      </c>
    </row>
    <row r="131" spans="1:23" x14ac:dyDescent="0.3">
      <c r="A131" t="s">
        <v>468</v>
      </c>
      <c r="B131" t="s">
        <v>469</v>
      </c>
      <c r="C131" t="str">
        <f t="shared" si="2"/>
        <v>While on a journey of physical and spiritual heali</v>
      </c>
      <c r="D131" t="s">
        <v>12</v>
      </c>
      <c r="E131" s="1">
        <v>42668</v>
      </c>
      <c r="F131" s="4">
        <v>232641920</v>
      </c>
      <c r="G131" s="4">
        <v>445154156</v>
      </c>
      <c r="H131" s="4">
        <v>677796076</v>
      </c>
      <c r="I131" s="4" t="str">
        <f>IF($F131&gt;='Notes&amp;Formulas'!$I$3,"Top", "Bottom")</f>
        <v>Top</v>
      </c>
      <c r="J131" s="4" t="str" cm="1">
        <f t="array" ref="J131">_xlfn.IFS(Table2[[#This Row],[World Sales (in $)]]&lt;500000000,"Small", Table2[[#This Row],[World Sales (in $)]]&lt;1000000000, "Medium", Table2[[#This Row],[World Sales (in $)]]&lt;2000000000, "Large", Table2[[#This Row],[World Sales (in $)]]&gt;2000000000, "Top")</f>
        <v>Medium</v>
      </c>
      <c r="K131" t="s">
        <v>23</v>
      </c>
      <c r="L131" t="s">
        <v>101</v>
      </c>
      <c r="M131" t="str">
        <f>IFERROR(MID($L131,1,SEARCH(M$1, $L131)-2),0)</f>
        <v>1</v>
      </c>
      <c r="N131" t="str">
        <f>IFERROR(MID($L131,SEARCH(N$1, $L131)-3,2),0)</f>
        <v>55</v>
      </c>
      <c r="O131" s="2">
        <f>TIME(M131, N131, 0)</f>
        <v>7.9861111111111105E-2</v>
      </c>
      <c r="P131" t="s">
        <v>15</v>
      </c>
      <c r="Q131" t="str" cm="1">
        <f t="array" ref="Q131">INDEX('Notes&amp;Formulas'!F:F,MATCH($P131,'Notes&amp;Formulas'!E:E),0)</f>
        <v>Parental Guidance Under 13</v>
      </c>
      <c r="R131" t="s">
        <v>2320</v>
      </c>
      <c r="S131" t="s">
        <v>2321</v>
      </c>
    </row>
    <row r="132" spans="1:23" x14ac:dyDescent="0.3">
      <c r="A132" t="s">
        <v>306</v>
      </c>
      <c r="B132" t="s">
        <v>307</v>
      </c>
      <c r="C132" t="str">
        <f t="shared" si="2"/>
        <v>A frightened, withdrawn Philadelphia boy who commu</v>
      </c>
      <c r="D132" t="s">
        <v>12</v>
      </c>
      <c r="E132" s="1">
        <v>36378</v>
      </c>
      <c r="F132" s="4">
        <v>293506292</v>
      </c>
      <c r="G132" s="4">
        <v>379300140</v>
      </c>
      <c r="H132" s="4">
        <v>672806432</v>
      </c>
      <c r="I132" s="4" t="str">
        <f>IF($F132&gt;='Notes&amp;Formulas'!$I$3,"Top", "Bottom")</f>
        <v>Top</v>
      </c>
      <c r="J132" s="4" t="str" cm="1">
        <f t="array" ref="J132">_xlfn.IFS(Table2[[#This Row],[World Sales (in $)]]&lt;500000000,"Small", Table2[[#This Row],[World Sales (in $)]]&lt;1000000000, "Medium", Table2[[#This Row],[World Sales (in $)]]&lt;2000000000, "Large", Table2[[#This Row],[World Sales (in $)]]&gt;2000000000, "Top")</f>
        <v>Medium</v>
      </c>
      <c r="K132" t="s">
        <v>308</v>
      </c>
      <c r="L132" t="s">
        <v>309</v>
      </c>
      <c r="M132" t="str">
        <f>IFERROR(MID($L132,1,SEARCH(M$1, $L132)-2),0)</f>
        <v>1</v>
      </c>
      <c r="N132" t="str">
        <f>IFERROR(MID($L132,SEARCH(N$1, $L132)-3,2),0)</f>
        <v>47</v>
      </c>
      <c r="O132" s="2">
        <f>TIME(M132, N132, 0)</f>
        <v>7.4305555555555555E-2</v>
      </c>
      <c r="P132" t="s">
        <v>15</v>
      </c>
      <c r="Q132" t="str" cm="1">
        <f t="array" ref="Q132">INDEX('Notes&amp;Formulas'!F:F,MATCH($P132,'Notes&amp;Formulas'!E:E),0)</f>
        <v>Parental Guidance Under 13</v>
      </c>
      <c r="R132" t="s">
        <v>2316</v>
      </c>
      <c r="S132" t="s">
        <v>2317</v>
      </c>
      <c r="T132" t="s">
        <v>2318</v>
      </c>
      <c r="U132" t="s">
        <v>2319</v>
      </c>
    </row>
    <row r="133" spans="1:23" x14ac:dyDescent="0.3">
      <c r="A133" t="s">
        <v>324</v>
      </c>
      <c r="B133" t="s">
        <v>325</v>
      </c>
      <c r="C133" t="str">
        <f t="shared" si="2"/>
        <v>An alien child is evacuated from his dying world a</v>
      </c>
      <c r="D133" t="s">
        <v>61</v>
      </c>
      <c r="E133" s="1">
        <v>41437</v>
      </c>
      <c r="F133" s="4">
        <v>291045518</v>
      </c>
      <c r="G133" s="4">
        <v>377000000</v>
      </c>
      <c r="H133" s="4">
        <v>668045518</v>
      </c>
      <c r="I133" s="4" t="str">
        <f>IF($F133&gt;='Notes&amp;Formulas'!$I$3,"Top", "Bottom")</f>
        <v>Top</v>
      </c>
      <c r="J133" s="4" t="str" cm="1">
        <f t="array" ref="J133">_xlfn.IFS(Table2[[#This Row],[World Sales (in $)]]&lt;500000000,"Small", Table2[[#This Row],[World Sales (in $)]]&lt;1000000000, "Medium", Table2[[#This Row],[World Sales (in $)]]&lt;2000000000, "Large", Table2[[#This Row],[World Sales (in $)]]&gt;2000000000, "Top")</f>
        <v>Medium</v>
      </c>
      <c r="K133" t="s">
        <v>13</v>
      </c>
      <c r="L133" t="s">
        <v>47</v>
      </c>
      <c r="M133" t="str">
        <f>IFERROR(MID($L133,1,SEARCH(M$1, $L133)-2),0)</f>
        <v>2</v>
      </c>
      <c r="N133" t="str">
        <f>IFERROR(MID($L133,SEARCH(N$1, $L133)-3,2),0)</f>
        <v>23</v>
      </c>
      <c r="O133" s="2">
        <f>TIME(M133, N133, 0)</f>
        <v>9.930555555555555E-2</v>
      </c>
      <c r="P133" t="s">
        <v>15</v>
      </c>
      <c r="Q133" t="str" cm="1">
        <f t="array" ref="Q133">INDEX('Notes&amp;Formulas'!F:F,MATCH($P133,'Notes&amp;Formulas'!E:E),0)</f>
        <v>Parental Guidance Under 13</v>
      </c>
      <c r="R133" t="s">
        <v>2320</v>
      </c>
      <c r="S133" t="s">
        <v>2327</v>
      </c>
      <c r="T133" t="s">
        <v>2325</v>
      </c>
    </row>
    <row r="134" spans="1:23" x14ac:dyDescent="0.3">
      <c r="A134" t="s">
        <v>651</v>
      </c>
      <c r="B134" t="s">
        <v>652</v>
      </c>
      <c r="C134" t="str">
        <f t="shared" si="2"/>
        <v>Manny, Sid, and Diego discover that the ice age is</v>
      </c>
      <c r="D134" t="s">
        <v>22</v>
      </c>
      <c r="E134" s="1">
        <v>38805</v>
      </c>
      <c r="F134" s="4">
        <v>195330621</v>
      </c>
      <c r="G134" s="4">
        <v>471763885</v>
      </c>
      <c r="H134" s="4">
        <v>667094506</v>
      </c>
      <c r="I134" s="4" t="str">
        <f>IF($F134&gt;='Notes&amp;Formulas'!$I$3,"Top", "Bottom")</f>
        <v>Top</v>
      </c>
      <c r="J134" s="4" t="str" cm="1">
        <f t="array" ref="J134">_xlfn.IFS(Table2[[#This Row],[World Sales (in $)]]&lt;500000000,"Small", Table2[[#This Row],[World Sales (in $)]]&lt;1000000000, "Medium", Table2[[#This Row],[World Sales (in $)]]&lt;2000000000, "Large", Table2[[#This Row],[World Sales (in $)]]&gt;2000000000, "Top")</f>
        <v>Medium</v>
      </c>
      <c r="K134" t="s">
        <v>75</v>
      </c>
      <c r="L134" t="s">
        <v>224</v>
      </c>
      <c r="M134" t="str">
        <f>IFERROR(MID($L134,1,SEARCH(M$1, $L134)-2),0)</f>
        <v>1</v>
      </c>
      <c r="N134" t="str">
        <f>IFERROR(MID($L134,SEARCH(N$1, $L134)-3,2),0)</f>
        <v>31</v>
      </c>
      <c r="O134" s="2">
        <f>TIME(M134, N134, 0)</f>
        <v>6.3194444444444442E-2</v>
      </c>
      <c r="P134" t="s">
        <v>58</v>
      </c>
      <c r="Q134" t="str" cm="1">
        <f t="array" ref="Q134">INDEX('Notes&amp;Formulas'!F:F,MATCH($P134,'Notes&amp;Formulas'!E:E),0)</f>
        <v>Parental Guidance</v>
      </c>
      <c r="R134" t="s">
        <v>2316</v>
      </c>
      <c r="S134" t="s">
        <v>2317</v>
      </c>
      <c r="T134" t="s">
        <v>2319</v>
      </c>
    </row>
    <row r="135" spans="1:23" x14ac:dyDescent="0.3">
      <c r="A135" t="s">
        <v>879</v>
      </c>
      <c r="B135" t="s">
        <v>880</v>
      </c>
      <c r="C135" t="str">
        <f t="shared" si="2"/>
        <v>Po and his friends fight to stop a peacock villain</v>
      </c>
      <c r="D135" t="s">
        <v>151</v>
      </c>
      <c r="E135" s="1">
        <v>40689</v>
      </c>
      <c r="F135" s="4">
        <v>165249063</v>
      </c>
      <c r="G135" s="4">
        <v>500443218</v>
      </c>
      <c r="H135" s="4">
        <v>665692281</v>
      </c>
      <c r="I135" s="4" t="str">
        <f>IF($F135&gt;='Notes&amp;Formulas'!$I$3,"Top", "Bottom")</f>
        <v>Top</v>
      </c>
      <c r="J135" s="4" t="str" cm="1">
        <f t="array" ref="J135">_xlfn.IFS(Table2[[#This Row],[World Sales (in $)]]&lt;500000000,"Small", Table2[[#This Row],[World Sales (in $)]]&lt;1000000000, "Medium", Table2[[#This Row],[World Sales (in $)]]&lt;2000000000, "Large", Table2[[#This Row],[World Sales (in $)]]&gt;2000000000, "Top")</f>
        <v>Medium</v>
      </c>
      <c r="K135" t="s">
        <v>530</v>
      </c>
      <c r="L135" t="s">
        <v>364</v>
      </c>
      <c r="M135" t="str">
        <f>IFERROR(MID($L135,1,SEARCH(M$1, $L135)-2),0)</f>
        <v>1</v>
      </c>
      <c r="N135" t="str">
        <f>IFERROR(MID($L135,SEARCH(N$1, $L135)-3,2),0)</f>
        <v>30</v>
      </c>
      <c r="O135" s="2">
        <f>TIME(M135, N135, 0)</f>
        <v>6.25E-2</v>
      </c>
      <c r="P135" t="s">
        <v>58</v>
      </c>
      <c r="Q135" t="str" cm="1">
        <f t="array" ref="Q135">INDEX('Notes&amp;Formulas'!F:F,MATCH($P135,'Notes&amp;Formulas'!E:E),0)</f>
        <v>Parental Guidance</v>
      </c>
      <c r="R135" t="s">
        <v>2317</v>
      </c>
      <c r="S135" t="s">
        <v>2322</v>
      </c>
      <c r="T135" t="s">
        <v>2326</v>
      </c>
      <c r="U135" t="s">
        <v>2323</v>
      </c>
    </row>
    <row r="136" spans="1:23" x14ac:dyDescent="0.3">
      <c r="A136" t="s">
        <v>335</v>
      </c>
      <c r="B136" t="s">
        <v>336</v>
      </c>
      <c r="C136" t="str">
        <f t="shared" si="2"/>
        <v>Katniss and a team of rebels from District 13 prep</v>
      </c>
      <c r="D136" t="s">
        <v>112</v>
      </c>
      <c r="E136" s="1">
        <v>42326</v>
      </c>
      <c r="F136" s="4">
        <v>281723902</v>
      </c>
      <c r="G136" s="4">
        <v>376620235</v>
      </c>
      <c r="H136" s="4">
        <v>658344137</v>
      </c>
      <c r="I136" s="4" t="str">
        <f>IF($F136&gt;='Notes&amp;Formulas'!$I$3,"Top", "Bottom")</f>
        <v>Top</v>
      </c>
      <c r="J136" s="4" t="str" cm="1">
        <f t="array" ref="J136">_xlfn.IFS(Table2[[#This Row],[World Sales (in $)]]&lt;500000000,"Small", Table2[[#This Row],[World Sales (in $)]]&lt;1000000000, "Medium", Table2[[#This Row],[World Sales (in $)]]&lt;2000000000, "Large", Table2[[#This Row],[World Sales (in $)]]&gt;2000000000, "Top")</f>
        <v>Medium</v>
      </c>
      <c r="K136" t="s">
        <v>138</v>
      </c>
      <c r="L136" t="s">
        <v>204</v>
      </c>
      <c r="M136" t="str">
        <f>IFERROR(MID($L136,1,SEARCH(M$1, $L136)-2),0)</f>
        <v>2</v>
      </c>
      <c r="N136" t="str">
        <f>IFERROR(MID($L136,SEARCH(N$1, $L136)-3,2),0)</f>
        <v>17</v>
      </c>
      <c r="O136" s="2">
        <f>TIME(M136, N136, 0)</f>
        <v>9.5138888888888884E-2</v>
      </c>
      <c r="P136" t="s">
        <v>15</v>
      </c>
      <c r="Q136" t="str" cm="1">
        <f t="array" ref="Q136">INDEX('Notes&amp;Formulas'!F:F,MATCH($P136,'Notes&amp;Formulas'!E:E),0)</f>
        <v>Parental Guidance Under 13</v>
      </c>
      <c r="R136" t="s">
        <v>2316</v>
      </c>
      <c r="S136" t="s">
        <v>2317</v>
      </c>
      <c r="T136" t="s">
        <v>2322</v>
      </c>
      <c r="U136" t="s">
        <v>2326</v>
      </c>
      <c r="V136" t="s">
        <v>2323</v>
      </c>
      <c r="W136" t="s">
        <v>2318</v>
      </c>
    </row>
    <row r="137" spans="1:23" x14ac:dyDescent="0.3">
      <c r="A137" t="s">
        <v>472</v>
      </c>
      <c r="B137" t="s">
        <v>473</v>
      </c>
      <c r="C137" t="str">
        <f t="shared" si="2"/>
        <v>Fueled by his restored faith in humanity and inspi</v>
      </c>
      <c r="D137" t="s">
        <v>61</v>
      </c>
      <c r="E137" t="s">
        <v>27</v>
      </c>
      <c r="F137" s="4">
        <v>229024295</v>
      </c>
      <c r="G137" s="4">
        <v>428902692</v>
      </c>
      <c r="H137" s="4">
        <v>657926987</v>
      </c>
      <c r="I137" s="4" t="str">
        <f>IF($F137&gt;='Notes&amp;Formulas'!$I$3,"Top", "Bottom")</f>
        <v>Top</v>
      </c>
      <c r="J137" s="4" t="str" cm="1">
        <f t="array" ref="J137">_xlfn.IFS(Table2[[#This Row],[World Sales (in $)]]&lt;500000000,"Small", Table2[[#This Row],[World Sales (in $)]]&lt;1000000000, "Medium", Table2[[#This Row],[World Sales (in $)]]&lt;2000000000, "Large", Table2[[#This Row],[World Sales (in $)]]&gt;2000000000, "Top")</f>
        <v>Medium</v>
      </c>
      <c r="K137" t="s">
        <v>23</v>
      </c>
      <c r="L137" t="s">
        <v>474</v>
      </c>
      <c r="M137" t="str">
        <f>IFERROR(MID($L137,1,SEARCH(M$1, $L137)-2),0)</f>
        <v>2</v>
      </c>
      <c r="N137">
        <f>IFERROR(MID($L137,SEARCH(N$1, $L137)-3,2),0)</f>
        <v>0</v>
      </c>
      <c r="O137" s="2">
        <f>TIME(M137, N137, 0)</f>
        <v>8.3333333333333329E-2</v>
      </c>
      <c r="P137" t="s">
        <v>27</v>
      </c>
      <c r="Q137" t="str">
        <f>INDEX('Notes&amp;Formulas'!$F$6,MATCH(Table!P137, 'Notes&amp;Formulas'!$E$6),0)</f>
        <v>Unknown</v>
      </c>
      <c r="R137" t="s">
        <v>2316</v>
      </c>
      <c r="S137" t="s">
        <v>2317</v>
      </c>
      <c r="T137" t="s">
        <v>2319</v>
      </c>
      <c r="U137" t="s">
        <v>2325</v>
      </c>
    </row>
    <row r="138" spans="1:23" x14ac:dyDescent="0.3">
      <c r="A138" t="s">
        <v>501</v>
      </c>
      <c r="B138" t="s">
        <v>502</v>
      </c>
      <c r="C138" t="str">
        <f t="shared" si="2"/>
        <v>A special bond develops between plus-sized inflata</v>
      </c>
      <c r="D138" t="s">
        <v>12</v>
      </c>
      <c r="E138" s="1">
        <v>41937</v>
      </c>
      <c r="F138" s="4">
        <v>222527828</v>
      </c>
      <c r="G138" s="4">
        <v>435341858</v>
      </c>
      <c r="H138" s="4">
        <v>657869686</v>
      </c>
      <c r="I138" s="4" t="str">
        <f>IF($F138&gt;='Notes&amp;Formulas'!$I$3,"Top", "Bottom")</f>
        <v>Top</v>
      </c>
      <c r="J138" s="4" t="str" cm="1">
        <f t="array" ref="J138">_xlfn.IFS(Table2[[#This Row],[World Sales (in $)]]&lt;500000000,"Small", Table2[[#This Row],[World Sales (in $)]]&lt;1000000000, "Medium", Table2[[#This Row],[World Sales (in $)]]&lt;2000000000, "Large", Table2[[#This Row],[World Sales (in $)]]&gt;2000000000, "Top")</f>
        <v>Medium</v>
      </c>
      <c r="K138" t="s">
        <v>53</v>
      </c>
      <c r="L138" t="s">
        <v>154</v>
      </c>
      <c r="M138" t="str">
        <f>IFERROR(MID($L138,1,SEARCH(M$1, $L138)-2),0)</f>
        <v>1</v>
      </c>
      <c r="N138" t="str">
        <f>IFERROR(MID($L138,SEARCH(N$1, $L138)-3,2),0)</f>
        <v>42</v>
      </c>
      <c r="O138" s="2">
        <f>TIME(M138, N138, 0)</f>
        <v>7.0833333333333331E-2</v>
      </c>
      <c r="P138" t="s">
        <v>58</v>
      </c>
      <c r="Q138" t="str" cm="1">
        <f t="array" ref="Q138">INDEX('Notes&amp;Formulas'!F:F,MATCH($P138,'Notes&amp;Formulas'!E:E),0)</f>
        <v>Parental Guidance</v>
      </c>
      <c r="R138" t="s">
        <v>2316</v>
      </c>
      <c r="S138" t="s">
        <v>2317</v>
      </c>
      <c r="T138" t="s">
        <v>2318</v>
      </c>
      <c r="U138" t="s">
        <v>2319</v>
      </c>
    </row>
    <row r="139" spans="1:23" x14ac:dyDescent="0.3">
      <c r="A139" t="s">
        <v>934</v>
      </c>
      <c r="B139" t="s">
        <v>935</v>
      </c>
      <c r="C139" t="str">
        <f t="shared" si="2"/>
        <v>The second installment of the "Fantastic Beasts" s</v>
      </c>
      <c r="D139" t="s">
        <v>61</v>
      </c>
      <c r="E139" s="1">
        <v>43385</v>
      </c>
      <c r="F139" s="4">
        <v>159555901</v>
      </c>
      <c r="G139" s="4">
        <v>495300000</v>
      </c>
      <c r="H139" s="4">
        <v>654855901</v>
      </c>
      <c r="I139" s="4" t="str">
        <f>IF($F139&gt;='Notes&amp;Formulas'!$I$3,"Top", "Bottom")</f>
        <v>Top</v>
      </c>
      <c r="J139" s="4" t="str" cm="1">
        <f t="array" ref="J139">_xlfn.IFS(Table2[[#This Row],[World Sales (in $)]]&lt;500000000,"Small", Table2[[#This Row],[World Sales (in $)]]&lt;1000000000, "Medium", Table2[[#This Row],[World Sales (in $)]]&lt;2000000000, "Large", Table2[[#This Row],[World Sales (in $)]]&gt;2000000000, "Top")</f>
        <v>Medium</v>
      </c>
      <c r="K139" t="s">
        <v>262</v>
      </c>
      <c r="L139" t="s">
        <v>28</v>
      </c>
      <c r="M139" t="str">
        <f>IFERROR(MID($L139,1,SEARCH(M$1, $L139)-2),0)</f>
        <v>2</v>
      </c>
      <c r="N139" t="str">
        <f>IFERROR(MID($L139,SEARCH(N$1, $L139)-3,2),0)</f>
        <v>14</v>
      </c>
      <c r="O139" s="2">
        <f>TIME(M139, N139, 0)</f>
        <v>9.3055555555555558E-2</v>
      </c>
      <c r="P139" t="s">
        <v>15</v>
      </c>
      <c r="Q139" t="str" cm="1">
        <f t="array" ref="Q139">INDEX('Notes&amp;Formulas'!F:F,MATCH($P139,'Notes&amp;Formulas'!E:E),0)</f>
        <v>Parental Guidance Under 13</v>
      </c>
      <c r="R139" t="s">
        <v>2316</v>
      </c>
      <c r="S139" t="s">
        <v>2317</v>
      </c>
      <c r="T139" t="s">
        <v>2322</v>
      </c>
      <c r="U139" t="s">
        <v>2326</v>
      </c>
      <c r="V139" t="s">
        <v>2323</v>
      </c>
      <c r="W139" t="s">
        <v>2319</v>
      </c>
    </row>
    <row r="140" spans="1:23" x14ac:dyDescent="0.3">
      <c r="A140" t="s">
        <v>285</v>
      </c>
      <c r="B140" t="s">
        <v>286</v>
      </c>
      <c r="C140" t="str">
        <f t="shared" si="2"/>
        <v>Blacksmith Will Turner teams up with eccentric pir</v>
      </c>
      <c r="D140" t="s">
        <v>12</v>
      </c>
      <c r="E140" s="1">
        <v>37811</v>
      </c>
      <c r="F140" s="4">
        <v>305413918</v>
      </c>
      <c r="G140" s="4">
        <v>348850097</v>
      </c>
      <c r="H140" s="4">
        <v>654264015</v>
      </c>
      <c r="I140" s="4" t="str">
        <f>IF($F140&gt;='Notes&amp;Formulas'!$I$3,"Top", "Bottom")</f>
        <v>Top</v>
      </c>
      <c r="J140" s="4" t="str" cm="1">
        <f t="array" ref="J140">_xlfn.IFS(Table2[[#This Row],[World Sales (in $)]]&lt;500000000,"Small", Table2[[#This Row],[World Sales (in $)]]&lt;1000000000, "Medium", Table2[[#This Row],[World Sales (in $)]]&lt;2000000000, "Large", Table2[[#This Row],[World Sales (in $)]]&gt;2000000000, "Top")</f>
        <v>Medium</v>
      </c>
      <c r="K140" t="s">
        <v>117</v>
      </c>
      <c r="L140" t="s">
        <v>47</v>
      </c>
      <c r="M140" t="str">
        <f>IFERROR(MID($L140,1,SEARCH(M$1, $L140)-2),0)</f>
        <v>2</v>
      </c>
      <c r="N140" t="str">
        <f>IFERROR(MID($L140,SEARCH(N$1, $L140)-3,2),0)</f>
        <v>23</v>
      </c>
      <c r="O140" s="2">
        <f>TIME(M140, N140, 0)</f>
        <v>9.930555555555555E-2</v>
      </c>
      <c r="P140" t="s">
        <v>15</v>
      </c>
      <c r="Q140" t="str" cm="1">
        <f t="array" ref="Q140">INDEX('Notes&amp;Formulas'!F:F,MATCH($P140,'Notes&amp;Formulas'!E:E),0)</f>
        <v>Parental Guidance Under 13</v>
      </c>
      <c r="R140" t="s">
        <v>2317</v>
      </c>
      <c r="S140" t="s">
        <v>2323</v>
      </c>
      <c r="T140" t="s">
        <v>2318</v>
      </c>
    </row>
    <row r="141" spans="1:23" x14ac:dyDescent="0.3">
      <c r="A141" t="s">
        <v>274</v>
      </c>
      <c r="B141" t="s">
        <v>275</v>
      </c>
      <c r="C141" t="str">
        <f t="shared" si="2"/>
        <v>Ten years after initially meeting, Anakin Skywalke</v>
      </c>
      <c r="D141" t="s">
        <v>22</v>
      </c>
      <c r="E141" s="1">
        <v>37392</v>
      </c>
      <c r="F141" s="4">
        <v>310676740</v>
      </c>
      <c r="G141" s="4">
        <v>343103230</v>
      </c>
      <c r="H141" s="4">
        <v>653779970</v>
      </c>
      <c r="I141" s="4" t="str">
        <f>IF($F141&gt;='Notes&amp;Formulas'!$I$3,"Top", "Bottom")</f>
        <v>Top</v>
      </c>
      <c r="J141" s="4" t="str" cm="1">
        <f t="array" ref="J141">_xlfn.IFS(Table2[[#This Row],[World Sales (in $)]]&lt;500000000,"Small", Table2[[#This Row],[World Sales (in $)]]&lt;1000000000, "Medium", Table2[[#This Row],[World Sales (in $)]]&lt;2000000000, "Large", Table2[[#This Row],[World Sales (in $)]]&gt;2000000000, "Top")</f>
        <v>Medium</v>
      </c>
      <c r="K141" t="s">
        <v>23</v>
      </c>
      <c r="L141" t="s">
        <v>139</v>
      </c>
      <c r="M141" t="str">
        <f>IFERROR(MID($L141,1,SEARCH(M$1, $L141)-2),0)</f>
        <v>2</v>
      </c>
      <c r="N141" t="str">
        <f>IFERROR(MID($L141,SEARCH(N$1, $L141)-3,2),0)</f>
        <v>22</v>
      </c>
      <c r="O141" s="2">
        <f>TIME(M141, N141, 0)</f>
        <v>9.8611111111111108E-2</v>
      </c>
      <c r="P141" t="s">
        <v>58</v>
      </c>
      <c r="Q141" t="str" cm="1">
        <f t="array" ref="Q141">INDEX('Notes&amp;Formulas'!F:F,MATCH($P141,'Notes&amp;Formulas'!E:E),0)</f>
        <v>Parental Guidance</v>
      </c>
      <c r="R141" t="s">
        <v>2316</v>
      </c>
      <c r="S141" t="s">
        <v>2317</v>
      </c>
      <c r="T141" t="s">
        <v>2318</v>
      </c>
    </row>
    <row r="142" spans="1:23" x14ac:dyDescent="0.3">
      <c r="A142" t="s">
        <v>605</v>
      </c>
      <c r="B142" t="s">
        <v>606</v>
      </c>
      <c r="C142" t="str">
        <f t="shared" si="2"/>
        <v>When the Dark Elves attempt to plunge the universe</v>
      </c>
      <c r="D142" t="s">
        <v>12</v>
      </c>
      <c r="E142" s="1">
        <v>41577</v>
      </c>
      <c r="F142" s="4">
        <v>206362140</v>
      </c>
      <c r="G142" s="4">
        <v>438421000</v>
      </c>
      <c r="H142" s="4">
        <v>644783140</v>
      </c>
      <c r="I142" s="4" t="str">
        <f>IF($F142&gt;='Notes&amp;Formulas'!$I$3,"Top", "Bottom")</f>
        <v>Top</v>
      </c>
      <c r="J142" s="4" t="str" cm="1">
        <f t="array" ref="J142">_xlfn.IFS(Table2[[#This Row],[World Sales (in $)]]&lt;500000000,"Small", Table2[[#This Row],[World Sales (in $)]]&lt;1000000000, "Medium", Table2[[#This Row],[World Sales (in $)]]&lt;2000000000, "Large", Table2[[#This Row],[World Sales (in $)]]&gt;2000000000, "Top")</f>
        <v>Medium</v>
      </c>
      <c r="K142" t="s">
        <v>117</v>
      </c>
      <c r="L142" t="s">
        <v>567</v>
      </c>
      <c r="M142" t="str">
        <f>IFERROR(MID($L142,1,SEARCH(M$1, $L142)-2),0)</f>
        <v>1</v>
      </c>
      <c r="N142" t="str">
        <f>IFERROR(MID($L142,SEARCH(N$1, $L142)-3,2),0)</f>
        <v>52</v>
      </c>
      <c r="O142" s="2">
        <f>TIME(M142, N142, 0)</f>
        <v>7.7777777777777779E-2</v>
      </c>
      <c r="P142" t="s">
        <v>15</v>
      </c>
      <c r="Q142" t="str" cm="1">
        <f t="array" ref="Q142">INDEX('Notes&amp;Formulas'!F:F,MATCH($P142,'Notes&amp;Formulas'!E:E),0)</f>
        <v>Parental Guidance Under 13</v>
      </c>
      <c r="R142" t="s">
        <v>2316</v>
      </c>
      <c r="S142" t="s">
        <v>2317</v>
      </c>
      <c r="T142" t="s">
        <v>2318</v>
      </c>
      <c r="U142" t="s">
        <v>2319</v>
      </c>
    </row>
    <row r="143" spans="1:23" x14ac:dyDescent="0.3">
      <c r="A143" t="s">
        <v>412</v>
      </c>
      <c r="B143" t="s">
        <v>413</v>
      </c>
      <c r="C143" t="str">
        <f t="shared" si="2"/>
        <v>In Ancient Polynesia, when a terrible curse incurr</v>
      </c>
      <c r="D143" t="s">
        <v>12</v>
      </c>
      <c r="E143" t="s">
        <v>27</v>
      </c>
      <c r="F143" s="4">
        <v>248757044</v>
      </c>
      <c r="G143" s="4">
        <v>395379444</v>
      </c>
      <c r="H143" s="4">
        <v>644136488</v>
      </c>
      <c r="I143" s="4" t="str">
        <f>IF($F143&gt;='Notes&amp;Formulas'!$I$3,"Top", "Bottom")</f>
        <v>Top</v>
      </c>
      <c r="J143" s="4" t="str" cm="1">
        <f t="array" ref="J143">_xlfn.IFS(Table2[[#This Row],[World Sales (in $)]]&lt;500000000,"Small", Table2[[#This Row],[World Sales (in $)]]&lt;1000000000, "Medium", Table2[[#This Row],[World Sales (in $)]]&lt;2000000000, "Large", Table2[[#This Row],[World Sales (in $)]]&gt;2000000000, "Top")</f>
        <v>Medium</v>
      </c>
      <c r="K143" t="s">
        <v>79</v>
      </c>
      <c r="L143" t="s">
        <v>309</v>
      </c>
      <c r="M143" t="str">
        <f>IFERROR(MID($L143,1,SEARCH(M$1, $L143)-2),0)</f>
        <v>1</v>
      </c>
      <c r="N143" t="str">
        <f>IFERROR(MID($L143,SEARCH(N$1, $L143)-3,2),0)</f>
        <v>47</v>
      </c>
      <c r="O143" s="2">
        <f>TIME(M143, N143, 0)</f>
        <v>7.4305555555555555E-2</v>
      </c>
      <c r="P143" t="s">
        <v>27</v>
      </c>
      <c r="Q143" t="str">
        <f>INDEX('Notes&amp;Formulas'!$F$6,MATCH(Table!P143, 'Notes&amp;Formulas'!$E$6),0)</f>
        <v>Unknown</v>
      </c>
      <c r="R143" t="s">
        <v>2316</v>
      </c>
      <c r="S143" t="s">
        <v>2317</v>
      </c>
      <c r="T143" t="s">
        <v>2318</v>
      </c>
    </row>
    <row r="144" spans="1:23" x14ac:dyDescent="0.3">
      <c r="A144" t="s">
        <v>356</v>
      </c>
      <c r="B144" t="s">
        <v>357</v>
      </c>
      <c r="C144" t="str">
        <f t="shared" si="2"/>
        <v xml:space="preserve">In a city of humanoid animals, a hustling theater </v>
      </c>
      <c r="D144" t="s">
        <v>43</v>
      </c>
      <c r="E144" s="1">
        <v>42706</v>
      </c>
      <c r="F144" s="4">
        <v>270448425</v>
      </c>
      <c r="G144" s="4">
        <v>363759959</v>
      </c>
      <c r="H144" s="4">
        <v>634208384</v>
      </c>
      <c r="I144" s="4" t="str">
        <f>IF($F144&gt;='Notes&amp;Formulas'!$I$3,"Top", "Bottom")</f>
        <v>Top</v>
      </c>
      <c r="J144" s="4" t="str" cm="1">
        <f t="array" ref="J144">_xlfn.IFS(Table2[[#This Row],[World Sales (in $)]]&lt;500000000,"Small", Table2[[#This Row],[World Sales (in $)]]&lt;1000000000, "Medium", Table2[[#This Row],[World Sales (in $)]]&lt;2000000000, "Large", Table2[[#This Row],[World Sales (in $)]]&gt;2000000000, "Top")</f>
        <v>Medium</v>
      </c>
      <c r="K144" t="s">
        <v>358</v>
      </c>
      <c r="L144" t="s">
        <v>193</v>
      </c>
      <c r="M144" t="str">
        <f>IFERROR(MID($L144,1,SEARCH(M$1, $L144)-2),0)</f>
        <v>1</v>
      </c>
      <c r="N144" t="str">
        <f>IFERROR(MID($L144,SEARCH(N$1, $L144)-3,2),0)</f>
        <v>48</v>
      </c>
      <c r="O144" s="2">
        <f>TIME(M144, N144, 0)</f>
        <v>7.4999999999999997E-2</v>
      </c>
      <c r="P144" t="s">
        <v>58</v>
      </c>
      <c r="Q144" t="str" cm="1">
        <f t="array" ref="Q144">INDEX('Notes&amp;Formulas'!F:F,MATCH($P144,'Notes&amp;Formulas'!E:E),0)</f>
        <v>Parental Guidance</v>
      </c>
      <c r="R144" t="s">
        <v>2317</v>
      </c>
      <c r="S144" t="s">
        <v>2322</v>
      </c>
      <c r="T144" t="s">
        <v>2326</v>
      </c>
      <c r="U144" t="s">
        <v>2323</v>
      </c>
      <c r="V144" t="s">
        <v>2318</v>
      </c>
      <c r="W144" t="s">
        <v>2324</v>
      </c>
    </row>
    <row r="145" spans="1:23" x14ac:dyDescent="0.3">
      <c r="A145" t="s">
        <v>549</v>
      </c>
      <c r="B145" t="s">
        <v>550</v>
      </c>
      <c r="C145" t="str">
        <f t="shared" si="2"/>
        <v xml:space="preserve">To everyone's surprise, including his own, Po, an </v>
      </c>
      <c r="D145" t="s">
        <v>151</v>
      </c>
      <c r="E145" s="1">
        <v>39604</v>
      </c>
      <c r="F145" s="4">
        <v>215434591</v>
      </c>
      <c r="G145" s="4">
        <v>416311606</v>
      </c>
      <c r="H145" s="4">
        <v>631746197</v>
      </c>
      <c r="I145" s="4" t="str">
        <f>IF($F145&gt;='Notes&amp;Formulas'!$I$3,"Top", "Bottom")</f>
        <v>Top</v>
      </c>
      <c r="J145" s="4" t="str" cm="1">
        <f t="array" ref="J145">_xlfn.IFS(Table2[[#This Row],[World Sales (in $)]]&lt;500000000,"Small", Table2[[#This Row],[World Sales (in $)]]&lt;1000000000, "Medium", Table2[[#This Row],[World Sales (in $)]]&lt;2000000000, "Large", Table2[[#This Row],[World Sales (in $)]]&gt;2000000000, "Top")</f>
        <v>Medium</v>
      </c>
      <c r="K145" t="s">
        <v>530</v>
      </c>
      <c r="L145" t="s">
        <v>328</v>
      </c>
      <c r="M145" t="str">
        <f>IFERROR(MID($L145,1,SEARCH(M$1, $L145)-2),0)</f>
        <v>1</v>
      </c>
      <c r="N145" t="str">
        <f>IFERROR(MID($L145,SEARCH(N$1, $L145)-3,2),0)</f>
        <v>32</v>
      </c>
      <c r="O145" s="2">
        <f>TIME(M145, N145, 0)</f>
        <v>6.3888888888888884E-2</v>
      </c>
      <c r="P145" t="s">
        <v>58</v>
      </c>
      <c r="Q145" t="str" cm="1">
        <f t="array" ref="Q145">INDEX('Notes&amp;Formulas'!F:F,MATCH($P145,'Notes&amp;Formulas'!E:E),0)</f>
        <v>Parental Guidance</v>
      </c>
      <c r="R145" t="s">
        <v>2322</v>
      </c>
      <c r="S145" t="s">
        <v>2326</v>
      </c>
      <c r="T145" t="s">
        <v>2323</v>
      </c>
      <c r="U145" t="s">
        <v>2324</v>
      </c>
    </row>
    <row r="146" spans="1:23" x14ac:dyDescent="0.3">
      <c r="A146" t="s">
        <v>373</v>
      </c>
      <c r="B146" t="s">
        <v>374</v>
      </c>
      <c r="C146" t="str">
        <f t="shared" si="2"/>
        <v>A family of undercover superheroes, while trying t</v>
      </c>
      <c r="D146" t="s">
        <v>12</v>
      </c>
      <c r="E146" s="1">
        <v>38296</v>
      </c>
      <c r="F146" s="4">
        <v>261441092</v>
      </c>
      <c r="G146" s="4">
        <v>370165961</v>
      </c>
      <c r="H146" s="4">
        <v>631607053</v>
      </c>
      <c r="I146" s="4" t="str">
        <f>IF($F146&gt;='Notes&amp;Formulas'!$I$3,"Top", "Bottom")</f>
        <v>Top</v>
      </c>
      <c r="J146" s="4" t="str" cm="1">
        <f t="array" ref="J146">_xlfn.IFS(Table2[[#This Row],[World Sales (in $)]]&lt;500000000,"Small", Table2[[#This Row],[World Sales (in $)]]&lt;1000000000, "Medium", Table2[[#This Row],[World Sales (in $)]]&lt;2000000000, "Large", Table2[[#This Row],[World Sales (in $)]]&gt;2000000000, "Top")</f>
        <v>Medium</v>
      </c>
      <c r="K146" t="s">
        <v>375</v>
      </c>
      <c r="L146" t="s">
        <v>101</v>
      </c>
      <c r="M146" t="str">
        <f>IFERROR(MID($L146,1,SEARCH(M$1, $L146)-2),0)</f>
        <v>1</v>
      </c>
      <c r="N146" t="str">
        <f>IFERROR(MID($L146,SEARCH(N$1, $L146)-3,2),0)</f>
        <v>55</v>
      </c>
      <c r="O146" s="2">
        <f>TIME(M146, N146, 0)</f>
        <v>7.9861111111111105E-2</v>
      </c>
      <c r="P146" t="s">
        <v>27</v>
      </c>
      <c r="Q146" t="str">
        <f>INDEX('Notes&amp;Formulas'!$F$6,MATCH(Table!P146, 'Notes&amp;Formulas'!$E$6),0)</f>
        <v>Unknown</v>
      </c>
      <c r="R146" t="s">
        <v>2316</v>
      </c>
      <c r="S146" t="s">
        <v>2317</v>
      </c>
      <c r="T146" t="s">
        <v>2322</v>
      </c>
      <c r="U146" t="s">
        <v>2326</v>
      </c>
      <c r="V146" t="s">
        <v>2323</v>
      </c>
      <c r="W146" t="s">
        <v>2318</v>
      </c>
    </row>
    <row r="147" spans="1:23" x14ac:dyDescent="0.3">
      <c r="A147" t="s">
        <v>477</v>
      </c>
      <c r="B147" t="s">
        <v>478</v>
      </c>
      <c r="C147" t="str">
        <f t="shared" si="2"/>
        <v>An astronaut becomes stranded on Mars after his te</v>
      </c>
      <c r="D147" t="s">
        <v>22</v>
      </c>
      <c r="E147" s="1">
        <v>42277</v>
      </c>
      <c r="F147" s="4">
        <v>228433663</v>
      </c>
      <c r="G147" s="4">
        <v>401728785</v>
      </c>
      <c r="H147" s="4">
        <v>630162448</v>
      </c>
      <c r="I147" s="4" t="str">
        <f>IF($F147&gt;='Notes&amp;Formulas'!$I$3,"Top", "Bottom")</f>
        <v>Top</v>
      </c>
      <c r="J147" s="4" t="str" cm="1">
        <f t="array" ref="J147">_xlfn.IFS(Table2[[#This Row],[World Sales (in $)]]&lt;500000000,"Small", Table2[[#This Row],[World Sales (in $)]]&lt;1000000000, "Medium", Table2[[#This Row],[World Sales (in $)]]&lt;2000000000, "Large", Table2[[#This Row],[World Sales (in $)]]&gt;2000000000, "Top")</f>
        <v>Medium</v>
      </c>
      <c r="K147" t="s">
        <v>479</v>
      </c>
      <c r="L147" t="s">
        <v>256</v>
      </c>
      <c r="M147" t="str">
        <f>IFERROR(MID($L147,1,SEARCH(M$1, $L147)-2),0)</f>
        <v>2</v>
      </c>
      <c r="N147" t="str">
        <f>IFERROR(MID($L147,SEARCH(N$1, $L147)-3,2),0)</f>
        <v>24</v>
      </c>
      <c r="O147" s="2">
        <f>TIME(M147, N147, 0)</f>
        <v>9.9999999999999992E-2</v>
      </c>
      <c r="P147" t="s">
        <v>15</v>
      </c>
      <c r="Q147" t="str" cm="1">
        <f t="array" ref="Q147">INDEX('Notes&amp;Formulas'!F:F,MATCH($P147,'Notes&amp;Formulas'!E:E),0)</f>
        <v>Parental Guidance Under 13</v>
      </c>
      <c r="R147" t="s">
        <v>2316</v>
      </c>
      <c r="S147" t="s">
        <v>2317</v>
      </c>
      <c r="T147" t="s">
        <v>2322</v>
      </c>
      <c r="U147" t="s">
        <v>2323</v>
      </c>
    </row>
    <row r="148" spans="1:23" x14ac:dyDescent="0.3">
      <c r="A148" t="s">
        <v>483</v>
      </c>
      <c r="B148" t="s">
        <v>484</v>
      </c>
      <c r="C148" t="str">
        <f t="shared" si="2"/>
        <v>Hancock is a superhero whose ill-considered behavi</v>
      </c>
      <c r="D148" t="s">
        <v>34</v>
      </c>
      <c r="E148" s="1">
        <v>39631</v>
      </c>
      <c r="F148" s="4">
        <v>227946274</v>
      </c>
      <c r="G148" s="4">
        <v>401497154</v>
      </c>
      <c r="H148" s="4">
        <v>629443428</v>
      </c>
      <c r="I148" s="4" t="str">
        <f>IF($F148&gt;='Notes&amp;Formulas'!$I$3,"Top", "Bottom")</f>
        <v>Top</v>
      </c>
      <c r="J148" s="4" t="str" cm="1">
        <f t="array" ref="J148">_xlfn.IFS(Table2[[#This Row],[World Sales (in $)]]&lt;500000000,"Small", Table2[[#This Row],[World Sales (in $)]]&lt;1000000000, "Medium", Table2[[#This Row],[World Sales (in $)]]&lt;2000000000, "Large", Table2[[#This Row],[World Sales (in $)]]&gt;2000000000, "Top")</f>
        <v>Medium</v>
      </c>
      <c r="K148" t="s">
        <v>485</v>
      </c>
      <c r="L148" t="s">
        <v>328</v>
      </c>
      <c r="M148" t="str">
        <f>IFERROR(MID($L148,1,SEARCH(M$1, $L148)-2),0)</f>
        <v>1</v>
      </c>
      <c r="N148" t="str">
        <f>IFERROR(MID($L148,SEARCH(N$1, $L148)-3,2),0)</f>
        <v>32</v>
      </c>
      <c r="O148" s="2">
        <f>TIME(M148, N148, 0)</f>
        <v>6.3888888888888884E-2</v>
      </c>
      <c r="P148" t="s">
        <v>15</v>
      </c>
      <c r="Q148" t="str" cm="1">
        <f t="array" ref="Q148">INDEX('Notes&amp;Formulas'!F:F,MATCH($P148,'Notes&amp;Formulas'!E:E),0)</f>
        <v>Parental Guidance Under 13</v>
      </c>
      <c r="R148" t="s">
        <v>2317</v>
      </c>
      <c r="S148" t="s">
        <v>2320</v>
      </c>
      <c r="T148" t="s">
        <v>2319</v>
      </c>
    </row>
    <row r="149" spans="1:23" x14ac:dyDescent="0.3">
      <c r="A149" t="s">
        <v>586</v>
      </c>
      <c r="B149" t="s">
        <v>587</v>
      </c>
      <c r="C149" t="str">
        <f t="shared" si="2"/>
        <v>Dominic Toretto and his crew of street racers plan</v>
      </c>
      <c r="D149" t="s">
        <v>43</v>
      </c>
      <c r="E149" s="1">
        <v>40653</v>
      </c>
      <c r="F149" s="4">
        <v>209837675</v>
      </c>
      <c r="G149" s="4">
        <v>416300000</v>
      </c>
      <c r="H149" s="4">
        <v>626137675</v>
      </c>
      <c r="I149" s="4" t="str">
        <f>IF($F149&gt;='Notes&amp;Formulas'!$I$3,"Top", "Bottom")</f>
        <v>Top</v>
      </c>
      <c r="J149" s="4" t="str" cm="1">
        <f t="array" ref="J149">_xlfn.IFS(Table2[[#This Row],[World Sales (in $)]]&lt;500000000,"Small", Table2[[#This Row],[World Sales (in $)]]&lt;1000000000, "Medium", Table2[[#This Row],[World Sales (in $)]]&lt;2000000000, "Large", Table2[[#This Row],[World Sales (in $)]]&gt;2000000000, "Top")</f>
        <v>Medium</v>
      </c>
      <c r="K149" t="s">
        <v>448</v>
      </c>
      <c r="L149" t="s">
        <v>132</v>
      </c>
      <c r="M149" t="str">
        <f>IFERROR(MID($L149,1,SEARCH(M$1, $L149)-2),0)</f>
        <v>2</v>
      </c>
      <c r="N149" t="str">
        <f>IFERROR(MID($L149,SEARCH(N$1, $L149)-3,2),0)</f>
        <v>10</v>
      </c>
      <c r="O149" s="2">
        <f>TIME(M149, N149, 0)</f>
        <v>9.0277777777777776E-2</v>
      </c>
      <c r="P149" t="s">
        <v>15</v>
      </c>
      <c r="Q149" t="str" cm="1">
        <f t="array" ref="Q149">INDEX('Notes&amp;Formulas'!F:F,MATCH($P149,'Notes&amp;Formulas'!E:E),0)</f>
        <v>Parental Guidance Under 13</v>
      </c>
      <c r="R149" t="s">
        <v>2316</v>
      </c>
      <c r="S149" t="s">
        <v>2320</v>
      </c>
      <c r="T149" t="s">
        <v>2318</v>
      </c>
    </row>
    <row r="150" spans="1:23" x14ac:dyDescent="0.3">
      <c r="A150" t="s">
        <v>759</v>
      </c>
      <c r="B150" t="s">
        <v>760</v>
      </c>
      <c r="C150" t="str">
        <f t="shared" si="2"/>
        <v xml:space="preserve">Agent J travels in time to M.I.B.'s early days in </v>
      </c>
      <c r="D150" t="s">
        <v>34</v>
      </c>
      <c r="E150" s="1">
        <v>41052</v>
      </c>
      <c r="F150" s="4">
        <v>179020854</v>
      </c>
      <c r="G150" s="4">
        <v>445005922</v>
      </c>
      <c r="H150" s="4">
        <v>624026776</v>
      </c>
      <c r="I150" s="4" t="str">
        <f>IF($F150&gt;='Notes&amp;Formulas'!$I$3,"Top", "Bottom")</f>
        <v>Top</v>
      </c>
      <c r="J150" s="4" t="str" cm="1">
        <f t="array" ref="J150">_xlfn.IFS(Table2[[#This Row],[World Sales (in $)]]&lt;500000000,"Small", Table2[[#This Row],[World Sales (in $)]]&lt;1000000000, "Medium", Table2[[#This Row],[World Sales (in $)]]&lt;2000000000, "Large", Table2[[#This Row],[World Sales (in $)]]&gt;2000000000, "Top")</f>
        <v>Medium</v>
      </c>
      <c r="K150" t="s">
        <v>159</v>
      </c>
      <c r="L150" t="s">
        <v>190</v>
      </c>
      <c r="M150" t="str">
        <f>IFERROR(MID($L150,1,SEARCH(M$1, $L150)-2),0)</f>
        <v>1</v>
      </c>
      <c r="N150" t="str">
        <f>IFERROR(MID($L150,SEARCH(N$1, $L150)-3,2),0)</f>
        <v>46</v>
      </c>
      <c r="O150" s="2">
        <f>TIME(M150, N150, 0)</f>
        <v>7.3611111111111113E-2</v>
      </c>
      <c r="P150" t="s">
        <v>15</v>
      </c>
      <c r="Q150" t="str" cm="1">
        <f t="array" ref="Q150">INDEX('Notes&amp;Formulas'!F:F,MATCH($P150,'Notes&amp;Formulas'!E:E),0)</f>
        <v>Parental Guidance Under 13</v>
      </c>
      <c r="R150" t="s">
        <v>2316</v>
      </c>
      <c r="S150" t="s">
        <v>2328</v>
      </c>
      <c r="T150" t="s">
        <v>2325</v>
      </c>
    </row>
    <row r="151" spans="1:23" x14ac:dyDescent="0.3">
      <c r="A151" t="s">
        <v>272</v>
      </c>
      <c r="B151" t="s">
        <v>273</v>
      </c>
      <c r="C151" t="str">
        <f t="shared" si="2"/>
        <v>With the world now aware of his identity as Iron M</v>
      </c>
      <c r="D151" t="s">
        <v>38</v>
      </c>
      <c r="E151" s="1">
        <v>40296</v>
      </c>
      <c r="F151" s="4">
        <v>312433331</v>
      </c>
      <c r="G151" s="4">
        <v>311500000</v>
      </c>
      <c r="H151" s="4">
        <v>623933331</v>
      </c>
      <c r="I151" s="4" t="str">
        <f>IF($F151&gt;='Notes&amp;Formulas'!$I$3,"Top", "Bottom")</f>
        <v>Top</v>
      </c>
      <c r="J151" s="4" t="str" cm="1">
        <f t="array" ref="J151">_xlfn.IFS(Table2[[#This Row],[World Sales (in $)]]&lt;500000000,"Small", Table2[[#This Row],[World Sales (in $)]]&lt;1000000000, "Medium", Table2[[#This Row],[World Sales (in $)]]&lt;2000000000, "Large", Table2[[#This Row],[World Sales (in $)]]&gt;2000000000, "Top")</f>
        <v>Medium</v>
      </c>
      <c r="K151" t="s">
        <v>13</v>
      </c>
      <c r="L151" t="s">
        <v>44</v>
      </c>
      <c r="M151" t="str">
        <f>IFERROR(MID($L151,1,SEARCH(M$1, $L151)-2),0)</f>
        <v>2</v>
      </c>
      <c r="N151" t="str">
        <f>IFERROR(MID($L151,SEARCH(N$1, $L151)-3,2),0)</f>
        <v xml:space="preserve"> 4</v>
      </c>
      <c r="O151" s="2">
        <f>TIME(M151, N151, 0)</f>
        <v>8.6111111111111124E-2</v>
      </c>
      <c r="P151" t="s">
        <v>15</v>
      </c>
      <c r="Q151" t="str" cm="1">
        <f t="array" ref="Q151">INDEX('Notes&amp;Formulas'!F:F,MATCH($P151,'Notes&amp;Formulas'!E:E),0)</f>
        <v>Parental Guidance Under 13</v>
      </c>
      <c r="R151" t="s">
        <v>2316</v>
      </c>
      <c r="S151" t="s">
        <v>2317</v>
      </c>
      <c r="T151" t="s">
        <v>2326</v>
      </c>
      <c r="U151" t="s">
        <v>2319</v>
      </c>
    </row>
    <row r="152" spans="1:23" x14ac:dyDescent="0.3">
      <c r="A152" t="s">
        <v>602</v>
      </c>
      <c r="B152" t="s">
        <v>603</v>
      </c>
      <c r="C152" t="str">
        <f t="shared" si="2"/>
        <v xml:space="preserve">A rat who can cook makes an unusual alliance with </v>
      </c>
      <c r="D152" t="s">
        <v>12</v>
      </c>
      <c r="E152" s="1">
        <v>39261</v>
      </c>
      <c r="F152" s="4">
        <v>206445654</v>
      </c>
      <c r="G152" s="4">
        <v>417280431</v>
      </c>
      <c r="H152" s="4">
        <v>623726085</v>
      </c>
      <c r="I152" s="4" t="str">
        <f>IF($F152&gt;='Notes&amp;Formulas'!$I$3,"Top", "Bottom")</f>
        <v>Top</v>
      </c>
      <c r="J152" s="4" t="str" cm="1">
        <f t="array" ref="J152">_xlfn.IFS(Table2[[#This Row],[World Sales (in $)]]&lt;500000000,"Small", Table2[[#This Row],[World Sales (in $)]]&lt;1000000000, "Medium", Table2[[#This Row],[World Sales (in $)]]&lt;2000000000, "Large", Table2[[#This Row],[World Sales (in $)]]&gt;2000000000, "Top")</f>
        <v>Medium</v>
      </c>
      <c r="K152" t="s">
        <v>104</v>
      </c>
      <c r="L152" t="s">
        <v>604</v>
      </c>
      <c r="M152" t="str">
        <f>IFERROR(MID($L152,1,SEARCH(M$1, $L152)-2),0)</f>
        <v>1</v>
      </c>
      <c r="N152" t="str">
        <f>IFERROR(MID($L152,SEARCH(N$1, $L152)-3,2),0)</f>
        <v>51</v>
      </c>
      <c r="O152" s="2">
        <f>TIME(M152, N152, 0)</f>
        <v>7.7083333333333337E-2</v>
      </c>
      <c r="P152" t="s">
        <v>106</v>
      </c>
      <c r="Q152" cm="1">
        <f t="array" ref="Q152">INDEX('Notes&amp;Formulas'!F:F,MATCH($P152,'Notes&amp;Formulas'!E:E),0)</f>
        <v>0</v>
      </c>
      <c r="R152" t="s">
        <v>2316</v>
      </c>
      <c r="S152" t="s">
        <v>2317</v>
      </c>
      <c r="T152" t="s">
        <v>2319</v>
      </c>
    </row>
    <row r="153" spans="1:23" x14ac:dyDescent="0.3">
      <c r="A153" t="s">
        <v>545</v>
      </c>
      <c r="B153" t="s">
        <v>546</v>
      </c>
      <c r="C153" t="str">
        <f t="shared" si="2"/>
        <v xml:space="preserve">As Scott Lang balances being both a superhero and </v>
      </c>
      <c r="D153" t="s">
        <v>12</v>
      </c>
      <c r="E153" t="s">
        <v>27</v>
      </c>
      <c r="F153" s="4">
        <v>216648740</v>
      </c>
      <c r="G153" s="4">
        <v>406025399</v>
      </c>
      <c r="H153" s="4">
        <v>622674139</v>
      </c>
      <c r="I153" s="4" t="str">
        <f>IF($F153&gt;='Notes&amp;Formulas'!$I$3,"Top", "Bottom")</f>
        <v>Top</v>
      </c>
      <c r="J153" s="4" t="str" cm="1">
        <f t="array" ref="J153">_xlfn.IFS(Table2[[#This Row],[World Sales (in $)]]&lt;500000000,"Small", Table2[[#This Row],[World Sales (in $)]]&lt;1000000000, "Medium", Table2[[#This Row],[World Sales (in $)]]&lt;2000000000, "Large", Table2[[#This Row],[World Sales (in $)]]&gt;2000000000, "Top")</f>
        <v>Medium</v>
      </c>
      <c r="K153" t="s">
        <v>159</v>
      </c>
      <c r="L153" t="s">
        <v>54</v>
      </c>
      <c r="M153" t="str">
        <f>IFERROR(MID($L153,1,SEARCH(M$1, $L153)-2),0)</f>
        <v>1</v>
      </c>
      <c r="N153" t="str">
        <f>IFERROR(MID($L153,SEARCH(N$1, $L153)-3,2),0)</f>
        <v>58</v>
      </c>
      <c r="O153" s="2">
        <f>TIME(M153, N153, 0)</f>
        <v>8.1944444444444445E-2</v>
      </c>
      <c r="P153" t="s">
        <v>27</v>
      </c>
      <c r="Q153" t="str">
        <f>INDEX('Notes&amp;Formulas'!$F$6,MATCH(Table!P153, 'Notes&amp;Formulas'!$E$6),0)</f>
        <v>Unknown</v>
      </c>
      <c r="R153" t="s">
        <v>2317</v>
      </c>
      <c r="S153" t="s">
        <v>2322</v>
      </c>
      <c r="T153" t="s">
        <v>2326</v>
      </c>
      <c r="U153" t="s">
        <v>2323</v>
      </c>
      <c r="V153" t="s">
        <v>2318</v>
      </c>
    </row>
    <row r="154" spans="1:23" x14ac:dyDescent="0.3">
      <c r="A154" t="s">
        <v>769</v>
      </c>
      <c r="B154" t="s">
        <v>770</v>
      </c>
      <c r="C154" t="str">
        <f t="shared" si="2"/>
        <v>When Hiccup and Toothless discover an ice cave tha</v>
      </c>
      <c r="D154" t="s">
        <v>22</v>
      </c>
      <c r="E154" s="1">
        <v>41795</v>
      </c>
      <c r="F154" s="4">
        <v>177002924</v>
      </c>
      <c r="G154" s="4">
        <v>444534595</v>
      </c>
      <c r="H154" s="4">
        <v>621537519</v>
      </c>
      <c r="I154" s="4" t="str">
        <f>IF($F154&gt;='Notes&amp;Formulas'!$I$3,"Top", "Bottom")</f>
        <v>Top</v>
      </c>
      <c r="J154" s="4" t="str" cm="1">
        <f t="array" ref="J154">_xlfn.IFS(Table2[[#This Row],[World Sales (in $)]]&lt;500000000,"Small", Table2[[#This Row],[World Sales (in $)]]&lt;1000000000, "Medium", Table2[[#This Row],[World Sales (in $)]]&lt;2000000000, "Large", Table2[[#This Row],[World Sales (in $)]]&gt;2000000000, "Top")</f>
        <v>Medium</v>
      </c>
      <c r="K154" t="s">
        <v>530</v>
      </c>
      <c r="L154" t="s">
        <v>154</v>
      </c>
      <c r="M154" t="str">
        <f>IFERROR(MID($L154,1,SEARCH(M$1, $L154)-2),0)</f>
        <v>1</v>
      </c>
      <c r="N154" t="str">
        <f>IFERROR(MID($L154,SEARCH(N$1, $L154)-3,2),0)</f>
        <v>42</v>
      </c>
      <c r="O154" s="2">
        <f>TIME(M154, N154, 0)</f>
        <v>7.0833333333333331E-2</v>
      </c>
      <c r="P154" t="s">
        <v>58</v>
      </c>
      <c r="Q154" t="str" cm="1">
        <f t="array" ref="Q154">INDEX('Notes&amp;Formulas'!F:F,MATCH($P154,'Notes&amp;Formulas'!E:E),0)</f>
        <v>Parental Guidance</v>
      </c>
      <c r="R154" t="s">
        <v>2316</v>
      </c>
      <c r="S154" t="s">
        <v>2317</v>
      </c>
      <c r="T154" t="s">
        <v>2326</v>
      </c>
      <c r="U154" t="s">
        <v>2319</v>
      </c>
    </row>
    <row r="155" spans="1:23" x14ac:dyDescent="0.3">
      <c r="A155" t="s">
        <v>489</v>
      </c>
      <c r="B155" t="s">
        <v>490</v>
      </c>
      <c r="C155" t="str">
        <f t="shared" si="2"/>
        <v>In a future where mutants are nearly extinct, an e</v>
      </c>
      <c r="D155" t="s">
        <v>22</v>
      </c>
      <c r="E155" s="1">
        <v>42795</v>
      </c>
      <c r="F155" s="4">
        <v>226277068</v>
      </c>
      <c r="G155" s="4">
        <v>392902882</v>
      </c>
      <c r="H155" s="4">
        <v>619179950</v>
      </c>
      <c r="I155" s="4" t="str">
        <f>IF($F155&gt;='Notes&amp;Formulas'!$I$3,"Top", "Bottom")</f>
        <v>Top</v>
      </c>
      <c r="J155" s="4" t="str" cm="1">
        <f t="array" ref="J155">_xlfn.IFS(Table2[[#This Row],[World Sales (in $)]]&lt;500000000,"Small", Table2[[#This Row],[World Sales (in $)]]&lt;1000000000, "Medium", Table2[[#This Row],[World Sales (in $)]]&lt;2000000000, "Large", Table2[[#This Row],[World Sales (in $)]]&gt;2000000000, "Top")</f>
        <v>Medium</v>
      </c>
      <c r="K155" t="s">
        <v>352</v>
      </c>
      <c r="L155" t="s">
        <v>204</v>
      </c>
      <c r="M155" t="str">
        <f>IFERROR(MID($L155,1,SEARCH(M$1, $L155)-2),0)</f>
        <v>2</v>
      </c>
      <c r="N155" t="str">
        <f>IFERROR(MID($L155,SEARCH(N$1, $L155)-3,2),0)</f>
        <v>17</v>
      </c>
      <c r="O155" s="2">
        <f>TIME(M155, N155, 0)</f>
        <v>9.5138888888888884E-2</v>
      </c>
      <c r="P155" t="s">
        <v>179</v>
      </c>
      <c r="Q155" t="str" cm="1">
        <f t="array" ref="Q155">INDEX('Notes&amp;Formulas'!F:F,MATCH($P155,'Notes&amp;Formulas'!E:E),0)</f>
        <v>Restricted</v>
      </c>
      <c r="R155" t="s">
        <v>2316</v>
      </c>
      <c r="S155" t="s">
        <v>2317</v>
      </c>
      <c r="T155" t="s">
        <v>2322</v>
      </c>
      <c r="U155" t="s">
        <v>2326</v>
      </c>
      <c r="V155" t="s">
        <v>2323</v>
      </c>
      <c r="W155" t="s">
        <v>2318</v>
      </c>
    </row>
    <row r="156" spans="1:23" x14ac:dyDescent="0.3">
      <c r="A156" t="s">
        <v>470</v>
      </c>
      <c r="B156" t="s">
        <v>471</v>
      </c>
      <c r="C156" t="str">
        <f t="shared" si="2"/>
        <v xml:space="preserve">A research team is sent to the Jurassic Park Site </v>
      </c>
      <c r="D156" t="s">
        <v>43</v>
      </c>
      <c r="E156" s="1">
        <v>35573</v>
      </c>
      <c r="F156" s="4">
        <v>229086679</v>
      </c>
      <c r="G156" s="4">
        <v>389552320</v>
      </c>
      <c r="H156" s="4">
        <v>618638999</v>
      </c>
      <c r="I156" s="4" t="str">
        <f>IF($F156&gt;='Notes&amp;Formulas'!$I$3,"Top", "Bottom")</f>
        <v>Top</v>
      </c>
      <c r="J156" s="4" t="str" cm="1">
        <f t="array" ref="J156">_xlfn.IFS(Table2[[#This Row],[World Sales (in $)]]&lt;500000000,"Small", Table2[[#This Row],[World Sales (in $)]]&lt;1000000000, "Medium", Table2[[#This Row],[World Sales (in $)]]&lt;2000000000, "Large", Table2[[#This Row],[World Sales (in $)]]&gt;2000000000, "Top")</f>
        <v>Medium</v>
      </c>
      <c r="K156" t="s">
        <v>13</v>
      </c>
      <c r="L156" t="s">
        <v>72</v>
      </c>
      <c r="M156" t="str">
        <f>IFERROR(MID($L156,1,SEARCH(M$1, $L156)-2),0)</f>
        <v>2</v>
      </c>
      <c r="N156" t="str">
        <f>IFERROR(MID($L156,SEARCH(N$1, $L156)-3,2),0)</f>
        <v xml:space="preserve"> 9</v>
      </c>
      <c r="O156" s="2">
        <f>TIME(M156, N156, 0)</f>
        <v>8.9583333333333334E-2</v>
      </c>
      <c r="P156" t="s">
        <v>15</v>
      </c>
      <c r="Q156" t="str" cm="1">
        <f t="array" ref="Q156">INDEX('Notes&amp;Formulas'!F:F,MATCH($P156,'Notes&amp;Formulas'!E:E),0)</f>
        <v>Parental Guidance Under 13</v>
      </c>
      <c r="R156" t="s">
        <v>2316</v>
      </c>
      <c r="S156" t="s">
        <v>2320</v>
      </c>
      <c r="T156" t="s">
        <v>2319</v>
      </c>
      <c r="U156" t="s">
        <v>2325</v>
      </c>
    </row>
    <row r="157" spans="1:23" x14ac:dyDescent="0.3">
      <c r="A157" t="s">
        <v>864</v>
      </c>
      <c r="B157" t="s">
        <v>865</v>
      </c>
      <c r="C157" t="str">
        <f t="shared" si="2"/>
        <v>After earning 00 status and a licence to kill, sec</v>
      </c>
      <c r="D157" t="s">
        <v>34</v>
      </c>
      <c r="E157" s="1">
        <v>39036</v>
      </c>
      <c r="F157" s="4">
        <v>167445960</v>
      </c>
      <c r="G157" s="4">
        <v>449056952</v>
      </c>
      <c r="H157" s="4">
        <v>616502912</v>
      </c>
      <c r="I157" s="4" t="str">
        <f>IF($F157&gt;='Notes&amp;Formulas'!$I$3,"Top", "Bottom")</f>
        <v>Top</v>
      </c>
      <c r="J157" s="4" t="str" cm="1">
        <f t="array" ref="J157">_xlfn.IFS(Table2[[#This Row],[World Sales (in $)]]&lt;500000000,"Small", Table2[[#This Row],[World Sales (in $)]]&lt;1000000000, "Medium", Table2[[#This Row],[World Sales (in $)]]&lt;2000000000, "Large", Table2[[#This Row],[World Sales (in $)]]&gt;2000000000, "Top")</f>
        <v>Medium</v>
      </c>
      <c r="K157" t="s">
        <v>289</v>
      </c>
      <c r="L157" t="s">
        <v>256</v>
      </c>
      <c r="M157" t="str">
        <f>IFERROR(MID($L157,1,SEARCH(M$1, $L157)-2),0)</f>
        <v>2</v>
      </c>
      <c r="N157" t="str">
        <f>IFERROR(MID($L157,SEARCH(N$1, $L157)-3,2),0)</f>
        <v>24</v>
      </c>
      <c r="O157" s="2">
        <f>TIME(M157, N157, 0)</f>
        <v>9.9999999999999992E-2</v>
      </c>
      <c r="P157" t="s">
        <v>15</v>
      </c>
      <c r="Q157" t="str" cm="1">
        <f t="array" ref="Q157">INDEX('Notes&amp;Formulas'!F:F,MATCH($P157,'Notes&amp;Formulas'!E:E),0)</f>
        <v>Parental Guidance Under 13</v>
      </c>
      <c r="R157" t="s">
        <v>2316</v>
      </c>
      <c r="S157" t="s">
        <v>2317</v>
      </c>
      <c r="T157" t="s">
        <v>2319</v>
      </c>
    </row>
    <row r="158" spans="1:23" x14ac:dyDescent="0.3">
      <c r="A158" t="s">
        <v>175</v>
      </c>
      <c r="B158" t="s">
        <v>176</v>
      </c>
      <c r="C158" t="str">
        <f t="shared" si="2"/>
        <v>Depicts the final twelve hours in the life of Jesu</v>
      </c>
      <c r="D158" t="s">
        <v>177</v>
      </c>
      <c r="E158" s="1">
        <v>38042</v>
      </c>
      <c r="F158" s="4">
        <v>370782930</v>
      </c>
      <c r="G158" s="4">
        <v>241271576</v>
      </c>
      <c r="H158" s="4">
        <v>612054506</v>
      </c>
      <c r="I158" s="4" t="str">
        <f>IF($F158&gt;='Notes&amp;Formulas'!$I$3,"Top", "Bottom")</f>
        <v>Top</v>
      </c>
      <c r="J158" s="4" t="str" cm="1">
        <f t="array" ref="J158">_xlfn.IFS(Table2[[#This Row],[World Sales (in $)]]&lt;500000000,"Small", Table2[[#This Row],[World Sales (in $)]]&lt;1000000000, "Medium", Table2[[#This Row],[World Sales (in $)]]&lt;2000000000, "Large", Table2[[#This Row],[World Sales (in $)]]&gt;2000000000, "Top")</f>
        <v>Medium</v>
      </c>
      <c r="K158" t="s">
        <v>178</v>
      </c>
      <c r="L158" t="s">
        <v>148</v>
      </c>
      <c r="M158" t="str">
        <f>IFERROR(MID($L158,1,SEARCH(M$1, $L158)-2),0)</f>
        <v>2</v>
      </c>
      <c r="N158" t="str">
        <f>IFERROR(MID($L158,SEARCH(N$1, $L158)-3,2),0)</f>
        <v xml:space="preserve"> 7</v>
      </c>
      <c r="O158" s="2">
        <f>TIME(M158, N158, 0)</f>
        <v>8.819444444444445E-2</v>
      </c>
      <c r="P158" t="s">
        <v>179</v>
      </c>
      <c r="Q158" t="str" cm="1">
        <f t="array" ref="Q158">INDEX('Notes&amp;Formulas'!F:F,MATCH($P158,'Notes&amp;Formulas'!E:E),0)</f>
        <v>Restricted</v>
      </c>
      <c r="R158" t="s">
        <v>2316</v>
      </c>
      <c r="S158" t="s">
        <v>2317</v>
      </c>
      <c r="T158" t="s">
        <v>2325</v>
      </c>
    </row>
    <row r="159" spans="1:23" x14ac:dyDescent="0.3">
      <c r="A159" t="s">
        <v>1073</v>
      </c>
      <c r="B159" t="s">
        <v>1074</v>
      </c>
      <c r="C159" t="str">
        <f t="shared" si="2"/>
        <v>The story of a bride-to-be trying to find her real</v>
      </c>
      <c r="D159" t="s">
        <v>43</v>
      </c>
      <c r="E159" s="1">
        <v>39626</v>
      </c>
      <c r="F159" s="4">
        <v>144169664</v>
      </c>
      <c r="G159" s="4">
        <v>467088155</v>
      </c>
      <c r="H159" s="4">
        <v>611257819</v>
      </c>
      <c r="I159" s="4" t="str">
        <f>IF($F159&gt;='Notes&amp;Formulas'!$I$3,"Top", "Bottom")</f>
        <v>Top</v>
      </c>
      <c r="J159" s="4" t="str" cm="1">
        <f t="array" ref="J159">_xlfn.IFS(Table2[[#This Row],[World Sales (in $)]]&lt;500000000,"Small", Table2[[#This Row],[World Sales (in $)]]&lt;1000000000, "Medium", Table2[[#This Row],[World Sales (in $)]]&lt;2000000000, "Large", Table2[[#This Row],[World Sales (in $)]]&gt;2000000000, "Top")</f>
        <v>Medium</v>
      </c>
      <c r="K159" t="s">
        <v>675</v>
      </c>
      <c r="L159" t="s">
        <v>193</v>
      </c>
      <c r="M159" t="str">
        <f>IFERROR(MID($L159,1,SEARCH(M$1, $L159)-2),0)</f>
        <v>1</v>
      </c>
      <c r="N159" t="str">
        <f>IFERROR(MID($L159,SEARCH(N$1, $L159)-3,2),0)</f>
        <v>48</v>
      </c>
      <c r="O159" s="2">
        <f>TIME(M159, N159, 0)</f>
        <v>7.4999999999999997E-2</v>
      </c>
      <c r="P159" t="s">
        <v>15</v>
      </c>
      <c r="Q159" t="str" cm="1">
        <f t="array" ref="Q159">INDEX('Notes&amp;Formulas'!F:F,MATCH($P159,'Notes&amp;Formulas'!E:E),0)</f>
        <v>Parental Guidance Under 13</v>
      </c>
      <c r="R159" t="s">
        <v>2320</v>
      </c>
    </row>
    <row r="160" spans="1:23" x14ac:dyDescent="0.3">
      <c r="A160" t="s">
        <v>1345</v>
      </c>
      <c r="B160" t="s">
        <v>1346</v>
      </c>
      <c r="C160" t="str">
        <f t="shared" si="2"/>
        <v>A young man who survives a disaster at sea is hurt</v>
      </c>
      <c r="D160" t="s">
        <v>22</v>
      </c>
      <c r="E160" s="1">
        <v>41234</v>
      </c>
      <c r="F160" s="4">
        <v>124987023</v>
      </c>
      <c r="G160" s="4">
        <v>484029542</v>
      </c>
      <c r="H160" s="4">
        <v>609016565</v>
      </c>
      <c r="I160" s="4" t="str">
        <f>IF($F160&gt;='Notes&amp;Formulas'!$I$3,"Top", "Bottom")</f>
        <v>Bottom</v>
      </c>
      <c r="J160" s="4" t="str" cm="1">
        <f t="array" ref="J160">_xlfn.IFS(Table2[[#This Row],[World Sales (in $)]]&lt;500000000,"Small", Table2[[#This Row],[World Sales (in $)]]&lt;1000000000, "Medium", Table2[[#This Row],[World Sales (in $)]]&lt;2000000000, "Large", Table2[[#This Row],[World Sales (in $)]]&gt;2000000000, "Top")</f>
        <v>Medium</v>
      </c>
      <c r="K160" t="s">
        <v>1347</v>
      </c>
      <c r="L160" t="s">
        <v>148</v>
      </c>
      <c r="M160" t="str">
        <f>IFERROR(MID($L160,1,SEARCH(M$1, $L160)-2),0)</f>
        <v>2</v>
      </c>
      <c r="N160" t="str">
        <f>IFERROR(MID($L160,SEARCH(N$1, $L160)-3,2),0)</f>
        <v xml:space="preserve"> 7</v>
      </c>
      <c r="O160" s="2">
        <f>TIME(M160, N160, 0)</f>
        <v>8.819444444444445E-2</v>
      </c>
      <c r="P160" t="s">
        <v>58</v>
      </c>
      <c r="Q160" t="str" cm="1">
        <f t="array" ref="Q160">INDEX('Notes&amp;Formulas'!F:F,MATCH($P160,'Notes&amp;Formulas'!E:E),0)</f>
        <v>Parental Guidance</v>
      </c>
      <c r="R160" t="s">
        <v>2326</v>
      </c>
      <c r="S160" t="s">
        <v>2324</v>
      </c>
      <c r="T160" t="s">
        <v>2321</v>
      </c>
    </row>
    <row r="161" spans="1:23" x14ac:dyDescent="0.3">
      <c r="A161" t="s">
        <v>1250</v>
      </c>
      <c r="B161" t="s">
        <v>1251</v>
      </c>
      <c r="C161" t="str">
        <f t="shared" si="2"/>
        <v>A deadly threat from Earth's history reappears and</v>
      </c>
      <c r="D161" t="s">
        <v>38</v>
      </c>
      <c r="E161" s="1">
        <v>42907</v>
      </c>
      <c r="F161" s="4">
        <v>130168683</v>
      </c>
      <c r="G161" s="4">
        <v>475256474</v>
      </c>
      <c r="H161" s="4">
        <v>605425157</v>
      </c>
      <c r="I161" s="4" t="str">
        <f>IF($F161&gt;='Notes&amp;Formulas'!$I$3,"Top", "Bottom")</f>
        <v>Bottom</v>
      </c>
      <c r="J161" s="4" t="str" cm="1">
        <f t="array" ref="J161">_xlfn.IFS(Table2[[#This Row],[World Sales (in $)]]&lt;500000000,"Small", Table2[[#This Row],[World Sales (in $)]]&lt;1000000000, "Medium", Table2[[#This Row],[World Sales (in $)]]&lt;2000000000, "Large", Table2[[#This Row],[World Sales (in $)]]&gt;2000000000, "Top")</f>
        <v>Medium</v>
      </c>
      <c r="K161" t="s">
        <v>13</v>
      </c>
      <c r="L161" t="s">
        <v>207</v>
      </c>
      <c r="M161" t="str">
        <f>IFERROR(MID($L161,1,SEARCH(M$1, $L161)-2),0)</f>
        <v>2</v>
      </c>
      <c r="N161" t="str">
        <f>IFERROR(MID($L161,SEARCH(N$1, $L161)-3,2),0)</f>
        <v>34</v>
      </c>
      <c r="O161" s="2">
        <f>TIME(M161, N161, 0)</f>
        <v>0.10694444444444444</v>
      </c>
      <c r="P161" t="s">
        <v>15</v>
      </c>
      <c r="Q161" t="str" cm="1">
        <f t="array" ref="Q161">INDEX('Notes&amp;Formulas'!F:F,MATCH($P161,'Notes&amp;Formulas'!E:E),0)</f>
        <v>Parental Guidance Under 13</v>
      </c>
      <c r="R161" t="s">
        <v>2317</v>
      </c>
      <c r="S161" t="s">
        <v>2320</v>
      </c>
      <c r="T161" t="s">
        <v>2318</v>
      </c>
    </row>
    <row r="162" spans="1:23" x14ac:dyDescent="0.3">
      <c r="A162" t="s">
        <v>751</v>
      </c>
      <c r="B162" t="s">
        <v>752</v>
      </c>
      <c r="C162" t="str">
        <f t="shared" si="2"/>
        <v xml:space="preserve">The Madagascar animals fly back to New York City, </v>
      </c>
      <c r="D162" t="s">
        <v>151</v>
      </c>
      <c r="E162" s="1">
        <v>39751</v>
      </c>
      <c r="F162" s="4">
        <v>180010950</v>
      </c>
      <c r="G162" s="4">
        <v>423889404</v>
      </c>
      <c r="H162" s="4">
        <v>603900354</v>
      </c>
      <c r="I162" s="4" t="str">
        <f>IF($F162&gt;='Notes&amp;Formulas'!$I$3,"Top", "Bottom")</f>
        <v>Top</v>
      </c>
      <c r="J162" s="4" t="str" cm="1">
        <f t="array" ref="J162">_xlfn.IFS(Table2[[#This Row],[World Sales (in $)]]&lt;500000000,"Small", Table2[[#This Row],[World Sales (in $)]]&lt;1000000000, "Medium", Table2[[#This Row],[World Sales (in $)]]&lt;2000000000, "Large", Table2[[#This Row],[World Sales (in $)]]&gt;2000000000, "Top")</f>
        <v>Medium</v>
      </c>
      <c r="K162" t="s">
        <v>75</v>
      </c>
      <c r="L162" t="s">
        <v>367</v>
      </c>
      <c r="M162" t="str">
        <f>IFERROR(MID($L162,1,SEARCH(M$1, $L162)-2),0)</f>
        <v>1</v>
      </c>
      <c r="N162" t="str">
        <f>IFERROR(MID($L162,SEARCH(N$1, $L162)-3,2),0)</f>
        <v>29</v>
      </c>
      <c r="O162" s="2">
        <f>TIME(M162, N162, 0)</f>
        <v>6.1805555555555558E-2</v>
      </c>
      <c r="P162" t="s">
        <v>58</v>
      </c>
      <c r="Q162" t="str" cm="1">
        <f t="array" ref="Q162">INDEX('Notes&amp;Formulas'!F:F,MATCH($P162,'Notes&amp;Formulas'!E:E),0)</f>
        <v>Parental Guidance</v>
      </c>
      <c r="R162" t="s">
        <v>2316</v>
      </c>
      <c r="S162" t="s">
        <v>2317</v>
      </c>
      <c r="T162" t="s">
        <v>2319</v>
      </c>
    </row>
    <row r="163" spans="1:23" x14ac:dyDescent="0.3">
      <c r="A163" t="s">
        <v>455</v>
      </c>
      <c r="B163" t="s">
        <v>456</v>
      </c>
      <c r="C163" t="str">
        <f t="shared" si="2"/>
        <v>An alien invasion threatens the future of humanity</v>
      </c>
      <c r="D163" t="s">
        <v>38</v>
      </c>
      <c r="E163" s="1">
        <v>38532</v>
      </c>
      <c r="F163" s="4">
        <v>234280354</v>
      </c>
      <c r="G163" s="4">
        <v>369592765</v>
      </c>
      <c r="H163" s="4">
        <v>603873119</v>
      </c>
      <c r="I163" s="4" t="str">
        <f>IF($F163&gt;='Notes&amp;Formulas'!$I$3,"Top", "Bottom")</f>
        <v>Top</v>
      </c>
      <c r="J163" s="4" t="str" cm="1">
        <f t="array" ref="J163">_xlfn.IFS(Table2[[#This Row],[World Sales (in $)]]&lt;500000000,"Small", Table2[[#This Row],[World Sales (in $)]]&lt;1000000000, "Medium", Table2[[#This Row],[World Sales (in $)]]&lt;2000000000, "Large", Table2[[#This Row],[World Sales (in $)]]&gt;2000000000, "Top")</f>
        <v>Medium</v>
      </c>
      <c r="K163" t="s">
        <v>13</v>
      </c>
      <c r="L163" t="s">
        <v>457</v>
      </c>
      <c r="M163" t="str">
        <f>IFERROR(MID($L163,1,SEARCH(M$1, $L163)-2),0)</f>
        <v>1</v>
      </c>
      <c r="N163" t="str">
        <f>IFERROR(MID($L163,SEARCH(N$1, $L163)-3,2),0)</f>
        <v>56</v>
      </c>
      <c r="O163" s="2">
        <f>TIME(M163, N163, 0)</f>
        <v>8.0555555555555561E-2</v>
      </c>
      <c r="P163" t="s">
        <v>15</v>
      </c>
      <c r="Q163" t="str" cm="1">
        <f t="array" ref="Q163">INDEX('Notes&amp;Formulas'!F:F,MATCH($P163,'Notes&amp;Formulas'!E:E),0)</f>
        <v>Parental Guidance Under 13</v>
      </c>
      <c r="R163" t="s">
        <v>2317</v>
      </c>
      <c r="S163" t="s">
        <v>2322</v>
      </c>
      <c r="T163" t="s">
        <v>2326</v>
      </c>
      <c r="U163" t="s">
        <v>2323</v>
      </c>
    </row>
    <row r="164" spans="1:23" x14ac:dyDescent="0.3">
      <c r="A164" t="s">
        <v>630</v>
      </c>
      <c r="B164" t="s">
        <v>631</v>
      </c>
      <c r="C164" t="str">
        <f t="shared" si="2"/>
        <v>The magically long-haired Rapunzel has spent her e</v>
      </c>
      <c r="D164" t="s">
        <v>12</v>
      </c>
      <c r="E164" s="1">
        <v>40506</v>
      </c>
      <c r="F164" s="4">
        <v>200821936</v>
      </c>
      <c r="G164" s="4">
        <v>391640880</v>
      </c>
      <c r="H164" s="4">
        <v>592462816</v>
      </c>
      <c r="I164" s="4" t="str">
        <f>IF($F164&gt;='Notes&amp;Formulas'!$I$3,"Top", "Bottom")</f>
        <v>Top</v>
      </c>
      <c r="J164" s="4" t="str" cm="1">
        <f t="array" ref="J164">_xlfn.IFS(Table2[[#This Row],[World Sales (in $)]]&lt;500000000,"Small", Table2[[#This Row],[World Sales (in $)]]&lt;1000000000, "Medium", Table2[[#This Row],[World Sales (in $)]]&lt;2000000000, "Large", Table2[[#This Row],[World Sales (in $)]]&gt;2000000000, "Top")</f>
        <v>Medium</v>
      </c>
      <c r="K164" t="s">
        <v>536</v>
      </c>
      <c r="L164" t="s">
        <v>105</v>
      </c>
      <c r="M164" t="str">
        <f>IFERROR(MID($L164,1,SEARCH(M$1, $L164)-2),0)</f>
        <v>1</v>
      </c>
      <c r="N164" t="str">
        <f>IFERROR(MID($L164,SEARCH(N$1, $L164)-3,2),0)</f>
        <v>40</v>
      </c>
      <c r="O164" s="2">
        <f>TIME(M164, N164, 0)</f>
        <v>6.9444444444444434E-2</v>
      </c>
      <c r="P164" t="s">
        <v>58</v>
      </c>
      <c r="Q164" t="str" cm="1">
        <f t="array" ref="Q164">INDEX('Notes&amp;Formulas'!F:F,MATCH($P164,'Notes&amp;Formulas'!E:E),0)</f>
        <v>Parental Guidance</v>
      </c>
      <c r="R164" t="s">
        <v>2316</v>
      </c>
      <c r="S164" t="s">
        <v>2317</v>
      </c>
      <c r="T164" t="s">
        <v>2319</v>
      </c>
    </row>
    <row r="165" spans="1:23" x14ac:dyDescent="0.3">
      <c r="A165" t="s">
        <v>851</v>
      </c>
      <c r="B165" t="s">
        <v>852</v>
      </c>
      <c r="C165" t="str">
        <f t="shared" si="2"/>
        <v>James Bond descends into mystery as he tries to st</v>
      </c>
      <c r="D165" t="s">
        <v>34</v>
      </c>
      <c r="E165" s="1">
        <v>39752</v>
      </c>
      <c r="F165" s="4">
        <v>168368427</v>
      </c>
      <c r="G165" s="4">
        <v>421212055</v>
      </c>
      <c r="H165" s="4">
        <v>589580482</v>
      </c>
      <c r="I165" s="4" t="str">
        <f>IF($F165&gt;='Notes&amp;Formulas'!$I$3,"Top", "Bottom")</f>
        <v>Top</v>
      </c>
      <c r="J165" s="4" t="str" cm="1">
        <f t="array" ref="J165">_xlfn.IFS(Table2[[#This Row],[World Sales (in $)]]&lt;500000000,"Small", Table2[[#This Row],[World Sales (in $)]]&lt;1000000000, "Medium", Table2[[#This Row],[World Sales (in $)]]&lt;2000000000, "Large", Table2[[#This Row],[World Sales (in $)]]&gt;2000000000, "Top")</f>
        <v>Medium</v>
      </c>
      <c r="K165" t="s">
        <v>289</v>
      </c>
      <c r="L165" t="s">
        <v>190</v>
      </c>
      <c r="M165" t="str">
        <f>IFERROR(MID($L165,1,SEARCH(M$1, $L165)-2),0)</f>
        <v>1</v>
      </c>
      <c r="N165" t="str">
        <f>IFERROR(MID($L165,SEARCH(N$1, $L165)-3,2),0)</f>
        <v>46</v>
      </c>
      <c r="O165" s="2">
        <f>TIME(M165, N165, 0)</f>
        <v>7.3611111111111113E-2</v>
      </c>
      <c r="P165" t="s">
        <v>15</v>
      </c>
      <c r="Q165" t="str" cm="1">
        <f t="array" ref="Q165">INDEX('Notes&amp;Formulas'!F:F,MATCH($P165,'Notes&amp;Formulas'!E:E),0)</f>
        <v>Parental Guidance Under 13</v>
      </c>
      <c r="R165" t="s">
        <v>2317</v>
      </c>
      <c r="S165" t="s">
        <v>2322</v>
      </c>
      <c r="T165" t="s">
        <v>2326</v>
      </c>
      <c r="U165" t="s">
        <v>2323</v>
      </c>
      <c r="V165" t="s">
        <v>2318</v>
      </c>
      <c r="W165" t="s">
        <v>2324</v>
      </c>
    </row>
    <row r="166" spans="1:23" x14ac:dyDescent="0.3">
      <c r="A166" t="s">
        <v>408</v>
      </c>
      <c r="B166" t="s">
        <v>409</v>
      </c>
      <c r="C166" t="str">
        <f t="shared" si="2"/>
        <v xml:space="preserve">A police officer joins a secret organization that </v>
      </c>
      <c r="D166" t="s">
        <v>34</v>
      </c>
      <c r="E166" s="1">
        <v>35613</v>
      </c>
      <c r="F166" s="4">
        <v>250690539</v>
      </c>
      <c r="G166" s="4">
        <v>338700000</v>
      </c>
      <c r="H166" s="4">
        <v>589390539</v>
      </c>
      <c r="I166" s="4" t="str">
        <f>IF($F166&gt;='Notes&amp;Formulas'!$I$3,"Top", "Bottom")</f>
        <v>Top</v>
      </c>
      <c r="J166" s="4" t="str" cm="1">
        <f t="array" ref="J166">_xlfn.IFS(Table2[[#This Row],[World Sales (in $)]]&lt;500000000,"Small", Table2[[#This Row],[World Sales (in $)]]&lt;1000000000, "Medium", Table2[[#This Row],[World Sales (in $)]]&lt;2000000000, "Large", Table2[[#This Row],[World Sales (in $)]]&gt;2000000000, "Top")</f>
        <v>Medium</v>
      </c>
      <c r="K166" t="s">
        <v>159</v>
      </c>
      <c r="L166" t="s">
        <v>186</v>
      </c>
      <c r="M166" t="str">
        <f>IFERROR(MID($L166,1,SEARCH(M$1, $L166)-2),0)</f>
        <v>1</v>
      </c>
      <c r="N166" t="str">
        <f>IFERROR(MID($L166,SEARCH(N$1, $L166)-3,2),0)</f>
        <v>38</v>
      </c>
      <c r="O166" s="2">
        <f>TIME(M166, N166, 0)</f>
        <v>6.805555555555555E-2</v>
      </c>
      <c r="P166" t="s">
        <v>15</v>
      </c>
      <c r="Q166" t="str" cm="1">
        <f t="array" ref="Q166">INDEX('Notes&amp;Formulas'!F:F,MATCH($P166,'Notes&amp;Formulas'!E:E),0)</f>
        <v>Parental Guidance Under 13</v>
      </c>
      <c r="R166" t="s">
        <v>2316</v>
      </c>
      <c r="S166" t="s">
        <v>2317</v>
      </c>
      <c r="T166" t="s">
        <v>2325</v>
      </c>
    </row>
    <row r="167" spans="1:23" x14ac:dyDescent="0.3">
      <c r="A167" t="s">
        <v>693</v>
      </c>
      <c r="B167" t="s">
        <v>694</v>
      </c>
      <c r="C167" t="str">
        <f t="shared" si="2"/>
        <v>After their cave is destroyed, a caveman family mu</v>
      </c>
      <c r="D167" t="s">
        <v>22</v>
      </c>
      <c r="E167" s="1">
        <v>41348</v>
      </c>
      <c r="F167" s="4">
        <v>187168425</v>
      </c>
      <c r="G167" s="4">
        <v>400067558</v>
      </c>
      <c r="H167" s="4">
        <v>587235983</v>
      </c>
      <c r="I167" s="4" t="str">
        <f>IF($F167&gt;='Notes&amp;Formulas'!$I$3,"Top", "Bottom")</f>
        <v>Top</v>
      </c>
      <c r="J167" s="4" t="str" cm="1">
        <f t="array" ref="J167">_xlfn.IFS(Table2[[#This Row],[World Sales (in $)]]&lt;500000000,"Small", Table2[[#This Row],[World Sales (in $)]]&lt;1000000000, "Medium", Table2[[#This Row],[World Sales (in $)]]&lt;2000000000, "Large", Table2[[#This Row],[World Sales (in $)]]&gt;2000000000, "Top")</f>
        <v>Medium</v>
      </c>
      <c r="K167" t="s">
        <v>104</v>
      </c>
      <c r="L167" t="s">
        <v>186</v>
      </c>
      <c r="M167" t="str">
        <f>IFERROR(MID($L167,1,SEARCH(M$1, $L167)-2),0)</f>
        <v>1</v>
      </c>
      <c r="N167" t="str">
        <f>IFERROR(MID($L167,SEARCH(N$1, $L167)-3,2),0)</f>
        <v>38</v>
      </c>
      <c r="O167" s="2">
        <f>TIME(M167, N167, 0)</f>
        <v>6.805555555555555E-2</v>
      </c>
      <c r="P167" t="s">
        <v>58</v>
      </c>
      <c r="Q167" t="str" cm="1">
        <f t="array" ref="Q167">INDEX('Notes&amp;Formulas'!F:F,MATCH($P167,'Notes&amp;Formulas'!E:E),0)</f>
        <v>Parental Guidance</v>
      </c>
      <c r="R167" t="s">
        <v>2316</v>
      </c>
      <c r="S167" t="s">
        <v>2317</v>
      </c>
      <c r="T167" t="s">
        <v>2326</v>
      </c>
      <c r="U167" t="s">
        <v>2319</v>
      </c>
    </row>
    <row r="168" spans="1:23" x14ac:dyDescent="0.3">
      <c r="A168" t="s">
        <v>399</v>
      </c>
      <c r="B168" t="s">
        <v>400</v>
      </c>
      <c r="C168" t="str">
        <f t="shared" si="2"/>
        <v>Two years after the bachelor party in Las Vegas, P</v>
      </c>
      <c r="D168" t="s">
        <v>61</v>
      </c>
      <c r="E168" s="1">
        <v>40688</v>
      </c>
      <c r="F168" s="4">
        <v>254464305</v>
      </c>
      <c r="G168" s="4">
        <v>332300000</v>
      </c>
      <c r="H168" s="4">
        <v>586764305</v>
      </c>
      <c r="I168" s="4" t="str">
        <f>IF($F168&gt;='Notes&amp;Formulas'!$I$3,"Top", "Bottom")</f>
        <v>Top</v>
      </c>
      <c r="J168" s="4" t="str" cm="1">
        <f t="array" ref="J168">_xlfn.IFS(Table2[[#This Row],[World Sales (in $)]]&lt;500000000,"Small", Table2[[#This Row],[World Sales (in $)]]&lt;1000000000, "Medium", Table2[[#This Row],[World Sales (in $)]]&lt;2000000000, "Large", Table2[[#This Row],[World Sales (in $)]]&gt;2000000000, "Top")</f>
        <v>Medium</v>
      </c>
      <c r="K168" t="s">
        <v>349</v>
      </c>
      <c r="L168" t="s">
        <v>154</v>
      </c>
      <c r="M168" t="str">
        <f>IFERROR(MID($L168,1,SEARCH(M$1, $L168)-2),0)</f>
        <v>1</v>
      </c>
      <c r="N168" t="str">
        <f>IFERROR(MID($L168,SEARCH(N$1, $L168)-3,2),0)</f>
        <v>42</v>
      </c>
      <c r="O168" s="2">
        <f>TIME(M168, N168, 0)</f>
        <v>7.0833333333333331E-2</v>
      </c>
      <c r="P168" t="s">
        <v>179</v>
      </c>
      <c r="Q168" t="str" cm="1">
        <f t="array" ref="Q168">INDEX('Notes&amp;Formulas'!F:F,MATCH($P168,'Notes&amp;Formulas'!E:E),0)</f>
        <v>Restricted</v>
      </c>
      <c r="R168" t="s">
        <v>2317</v>
      </c>
      <c r="S168" t="s">
        <v>2322</v>
      </c>
      <c r="T168" t="s">
        <v>2326</v>
      </c>
      <c r="U168" t="s">
        <v>2323</v>
      </c>
      <c r="V168" t="s">
        <v>2318</v>
      </c>
    </row>
    <row r="169" spans="1:23" x14ac:dyDescent="0.3">
      <c r="A169" t="s">
        <v>257</v>
      </c>
      <c r="B169" t="s">
        <v>258</v>
      </c>
      <c r="C169" t="str">
        <f t="shared" si="2"/>
        <v>After being held captive in an Afghan cave, billio</v>
      </c>
      <c r="D169" t="s">
        <v>38</v>
      </c>
      <c r="E169" s="1">
        <v>39568</v>
      </c>
      <c r="F169" s="4">
        <v>319034126</v>
      </c>
      <c r="G169" s="4">
        <v>266762121</v>
      </c>
      <c r="H169" s="4">
        <v>585796247</v>
      </c>
      <c r="I169" s="4" t="str">
        <f>IF($F169&gt;='Notes&amp;Formulas'!$I$3,"Top", "Bottom")</f>
        <v>Top</v>
      </c>
      <c r="J169" s="4" t="str" cm="1">
        <f t="array" ref="J169">_xlfn.IFS(Table2[[#This Row],[World Sales (in $)]]&lt;500000000,"Small", Table2[[#This Row],[World Sales (in $)]]&lt;1000000000, "Medium", Table2[[#This Row],[World Sales (in $)]]&lt;2000000000, "Large", Table2[[#This Row],[World Sales (in $)]]&gt;2000000000, "Top")</f>
        <v>Medium</v>
      </c>
      <c r="K169" t="s">
        <v>13</v>
      </c>
      <c r="L169" t="s">
        <v>259</v>
      </c>
      <c r="M169" t="str">
        <f>IFERROR(MID($L169,1,SEARCH(M$1, $L169)-2),0)</f>
        <v>2</v>
      </c>
      <c r="N169" t="str">
        <f>IFERROR(MID($L169,SEARCH(N$1, $L169)-3,2),0)</f>
        <v xml:space="preserve"> 6</v>
      </c>
      <c r="O169" s="2">
        <f>TIME(M169, N169, 0)</f>
        <v>8.7500000000000008E-2</v>
      </c>
      <c r="P169" t="s">
        <v>15</v>
      </c>
      <c r="Q169" t="str" cm="1">
        <f t="array" ref="Q169">INDEX('Notes&amp;Formulas'!F:F,MATCH($P169,'Notes&amp;Formulas'!E:E),0)</f>
        <v>Parental Guidance Under 13</v>
      </c>
      <c r="R169" t="s">
        <v>2326</v>
      </c>
    </row>
    <row r="170" spans="1:23" x14ac:dyDescent="0.3">
      <c r="A170" t="s">
        <v>391</v>
      </c>
      <c r="B170" t="s">
        <v>392</v>
      </c>
      <c r="C170" t="str">
        <f t="shared" si="2"/>
        <v>Years after a plague kills most of humanity and tr</v>
      </c>
      <c r="D170" t="s">
        <v>61</v>
      </c>
      <c r="E170" s="1">
        <v>39428</v>
      </c>
      <c r="F170" s="4">
        <v>256393010</v>
      </c>
      <c r="G170" s="4">
        <v>329017042</v>
      </c>
      <c r="H170" s="4">
        <v>585410052</v>
      </c>
      <c r="I170" s="4" t="str">
        <f>IF($F170&gt;='Notes&amp;Formulas'!$I$3,"Top", "Bottom")</f>
        <v>Top</v>
      </c>
      <c r="J170" s="4" t="str" cm="1">
        <f t="array" ref="J170">_xlfn.IFS(Table2[[#This Row],[World Sales (in $)]]&lt;500000000,"Small", Table2[[#This Row],[World Sales (in $)]]&lt;1000000000, "Medium", Table2[[#This Row],[World Sales (in $)]]&lt;2000000000, "Large", Table2[[#This Row],[World Sales (in $)]]&gt;2000000000, "Top")</f>
        <v>Medium</v>
      </c>
      <c r="K170" t="s">
        <v>352</v>
      </c>
      <c r="L170" t="s">
        <v>393</v>
      </c>
      <c r="M170" t="str">
        <f>IFERROR(MID($L170,1,SEARCH(M$1, $L170)-2),0)</f>
        <v>1</v>
      </c>
      <c r="N170" t="str">
        <f>IFERROR(MID($L170,SEARCH(N$1, $L170)-3,2),0)</f>
        <v>41</v>
      </c>
      <c r="O170" s="2">
        <f>TIME(M170, N170, 0)</f>
        <v>7.013888888888889E-2</v>
      </c>
      <c r="P170" t="s">
        <v>15</v>
      </c>
      <c r="Q170" t="str" cm="1">
        <f t="array" ref="Q170">INDEX('Notes&amp;Formulas'!F:F,MATCH($P170,'Notes&amp;Formulas'!E:E),0)</f>
        <v>Parental Guidance Under 13</v>
      </c>
      <c r="R170" t="s">
        <v>2316</v>
      </c>
      <c r="S170" t="s">
        <v>2317</v>
      </c>
      <c r="T170" t="s">
        <v>2319</v>
      </c>
    </row>
    <row r="171" spans="1:23" x14ac:dyDescent="0.3">
      <c r="A171" t="s">
        <v>1155</v>
      </c>
      <c r="B171" t="s">
        <v>1156</v>
      </c>
      <c r="C171" t="str">
        <f t="shared" si="2"/>
        <v>When the creator of a virtual reality called the O</v>
      </c>
      <c r="D171" t="s">
        <v>61</v>
      </c>
      <c r="E171" s="1">
        <v>43187</v>
      </c>
      <c r="F171" s="4">
        <v>137690172</v>
      </c>
      <c r="G171" s="4">
        <v>445203499</v>
      </c>
      <c r="H171" s="4">
        <v>582893671</v>
      </c>
      <c r="I171" s="4" t="str">
        <f>IF($F171&gt;='Notes&amp;Formulas'!$I$3,"Top", "Bottom")</f>
        <v>Top</v>
      </c>
      <c r="J171" s="4" t="str" cm="1">
        <f t="array" ref="J171">_xlfn.IFS(Table2[[#This Row],[World Sales (in $)]]&lt;500000000,"Small", Table2[[#This Row],[World Sales (in $)]]&lt;1000000000, "Medium", Table2[[#This Row],[World Sales (in $)]]&lt;2000000000, "Large", Table2[[#This Row],[World Sales (in $)]]&gt;2000000000, "Top")</f>
        <v>Medium</v>
      </c>
      <c r="K171" t="s">
        <v>13</v>
      </c>
      <c r="L171" t="s">
        <v>167</v>
      </c>
      <c r="M171" t="str">
        <f>IFERROR(MID($L171,1,SEARCH(M$1, $L171)-2),0)</f>
        <v>2</v>
      </c>
      <c r="N171" t="str">
        <f>IFERROR(MID($L171,SEARCH(N$1, $L171)-3,2),0)</f>
        <v>20</v>
      </c>
      <c r="O171" s="2">
        <f>TIME(M171, N171, 0)</f>
        <v>9.7222222222222224E-2</v>
      </c>
      <c r="P171" t="s">
        <v>15</v>
      </c>
      <c r="Q171" t="str" cm="1">
        <f t="array" ref="Q171">INDEX('Notes&amp;Formulas'!F:F,MATCH($P171,'Notes&amp;Formulas'!E:E),0)</f>
        <v>Parental Guidance Under 13</v>
      </c>
      <c r="R171" t="s">
        <v>2316</v>
      </c>
      <c r="S171" t="s">
        <v>2320</v>
      </c>
      <c r="T171" t="s">
        <v>2319</v>
      </c>
      <c r="U171" t="s">
        <v>2325</v>
      </c>
    </row>
    <row r="172" spans="1:23" x14ac:dyDescent="0.3">
      <c r="A172" t="s">
        <v>326</v>
      </c>
      <c r="B172" t="s">
        <v>327</v>
      </c>
      <c r="C172" t="str">
        <f t="shared" si="2"/>
        <v>In order to power the city, monsters have to scare</v>
      </c>
      <c r="D172" t="s">
        <v>12</v>
      </c>
      <c r="E172" s="1">
        <v>37197</v>
      </c>
      <c r="F172" s="4">
        <v>290642256</v>
      </c>
      <c r="G172" s="4">
        <v>289065482</v>
      </c>
      <c r="H172" s="4">
        <v>579707738</v>
      </c>
      <c r="I172" s="4" t="str">
        <f>IF($F172&gt;='Notes&amp;Formulas'!$I$3,"Top", "Bottom")</f>
        <v>Top</v>
      </c>
      <c r="J172" s="4" t="str" cm="1">
        <f t="array" ref="J172">_xlfn.IFS(Table2[[#This Row],[World Sales (in $)]]&lt;500000000,"Small", Table2[[#This Row],[World Sales (in $)]]&lt;1000000000, "Medium", Table2[[#This Row],[World Sales (in $)]]&lt;2000000000, "Large", Table2[[#This Row],[World Sales (in $)]]&gt;2000000000, "Top")</f>
        <v>Medium</v>
      </c>
      <c r="K172" t="s">
        <v>104</v>
      </c>
      <c r="L172" t="s">
        <v>328</v>
      </c>
      <c r="M172" t="str">
        <f>IFERROR(MID($L172,1,SEARCH(M$1, $L172)-2),0)</f>
        <v>1</v>
      </c>
      <c r="N172" t="str">
        <f>IFERROR(MID($L172,SEARCH(N$1, $L172)-3,2),0)</f>
        <v>32</v>
      </c>
      <c r="O172" s="2">
        <f>TIME(M172, N172, 0)</f>
        <v>6.3888888888888884E-2</v>
      </c>
      <c r="P172" t="s">
        <v>106</v>
      </c>
      <c r="Q172" cm="1">
        <f t="array" ref="Q172">INDEX('Notes&amp;Formulas'!F:F,MATCH($P172,'Notes&amp;Formulas'!E:E),0)</f>
        <v>0</v>
      </c>
      <c r="R172" t="s">
        <v>2316</v>
      </c>
      <c r="S172" t="s">
        <v>2317</v>
      </c>
      <c r="T172" t="s">
        <v>2319</v>
      </c>
    </row>
    <row r="173" spans="1:23" x14ac:dyDescent="0.3">
      <c r="A173" t="s">
        <v>405</v>
      </c>
      <c r="B173" t="s">
        <v>406</v>
      </c>
      <c r="C173" t="str">
        <f t="shared" si="2"/>
        <v>A newly recruited night security guard at the Muse</v>
      </c>
      <c r="D173" t="s">
        <v>22</v>
      </c>
      <c r="E173" t="s">
        <v>27</v>
      </c>
      <c r="F173" s="4">
        <v>250863268</v>
      </c>
      <c r="G173" s="4">
        <v>323617961</v>
      </c>
      <c r="H173" s="4">
        <v>574481229</v>
      </c>
      <c r="I173" s="4" t="str">
        <f>IF($F173&gt;='Notes&amp;Formulas'!$I$3,"Top", "Bottom")</f>
        <v>Top</v>
      </c>
      <c r="J173" s="4" t="str" cm="1">
        <f t="array" ref="J173">_xlfn.IFS(Table2[[#This Row],[World Sales (in $)]]&lt;500000000,"Small", Table2[[#This Row],[World Sales (in $)]]&lt;1000000000, "Medium", Table2[[#This Row],[World Sales (in $)]]&lt;2000000000, "Large", Table2[[#This Row],[World Sales (in $)]]&gt;2000000000, "Top")</f>
        <v>Medium</v>
      </c>
      <c r="K173" t="s">
        <v>407</v>
      </c>
      <c r="L173" t="s">
        <v>193</v>
      </c>
      <c r="M173" t="str">
        <f>IFERROR(MID($L173,1,SEARCH(M$1, $L173)-2),0)</f>
        <v>1</v>
      </c>
      <c r="N173" t="str">
        <f>IFERROR(MID($L173,SEARCH(N$1, $L173)-3,2),0)</f>
        <v>48</v>
      </c>
      <c r="O173" s="2">
        <f>TIME(M173, N173, 0)</f>
        <v>7.4999999999999997E-2</v>
      </c>
      <c r="P173" t="s">
        <v>27</v>
      </c>
      <c r="Q173" t="str">
        <f>INDEX('Notes&amp;Formulas'!$F$6,MATCH(Table!P173, 'Notes&amp;Formulas'!$E$6),0)</f>
        <v>Unknown</v>
      </c>
      <c r="R173" t="s">
        <v>2317</v>
      </c>
      <c r="S173" t="s">
        <v>2322</v>
      </c>
      <c r="T173" t="s">
        <v>2326</v>
      </c>
      <c r="U173" t="s">
        <v>2323</v>
      </c>
      <c r="V173" t="s">
        <v>2318</v>
      </c>
    </row>
    <row r="174" spans="1:23" x14ac:dyDescent="0.3">
      <c r="A174" t="s">
        <v>868</v>
      </c>
      <c r="B174" t="s">
        <v>869</v>
      </c>
      <c r="C174" t="str">
        <f t="shared" si="2"/>
        <v>Literature student Anastasia Steele's life changes</v>
      </c>
      <c r="D174" t="s">
        <v>43</v>
      </c>
      <c r="E174" s="1">
        <v>42046</v>
      </c>
      <c r="F174" s="4">
        <v>166167230</v>
      </c>
      <c r="G174" s="4">
        <v>403484237</v>
      </c>
      <c r="H174" s="4">
        <v>569651467</v>
      </c>
      <c r="I174" s="4" t="str">
        <f>IF($F174&gt;='Notes&amp;Formulas'!$I$3,"Top", "Bottom")</f>
        <v>Top</v>
      </c>
      <c r="J174" s="4" t="str" cm="1">
        <f t="array" ref="J174">_xlfn.IFS(Table2[[#This Row],[World Sales (in $)]]&lt;500000000,"Small", Table2[[#This Row],[World Sales (in $)]]&lt;1000000000, "Medium", Table2[[#This Row],[World Sales (in $)]]&lt;2000000000, "Large", Table2[[#This Row],[World Sales (in $)]]&gt;2000000000, "Top")</f>
        <v>Medium</v>
      </c>
      <c r="K174" t="s">
        <v>870</v>
      </c>
      <c r="L174" t="s">
        <v>514</v>
      </c>
      <c r="M174" t="str">
        <f>IFERROR(MID($L174,1,SEARCH(M$1, $L174)-2),0)</f>
        <v>2</v>
      </c>
      <c r="N174" t="str">
        <f>IFERROR(MID($L174,SEARCH(N$1, $L174)-3,2),0)</f>
        <v xml:space="preserve"> 5</v>
      </c>
      <c r="O174" s="2">
        <f>TIME(M174, N174, 0)</f>
        <v>8.6805555555555566E-2</v>
      </c>
      <c r="P174" t="s">
        <v>179</v>
      </c>
      <c r="Q174" t="str" cm="1">
        <f t="array" ref="Q174">INDEX('Notes&amp;Formulas'!F:F,MATCH($P174,'Notes&amp;Formulas'!E:E),0)</f>
        <v>Restricted</v>
      </c>
      <c r="R174" t="s">
        <v>2317</v>
      </c>
      <c r="S174" t="s">
        <v>2326</v>
      </c>
      <c r="T174" t="s">
        <v>2323</v>
      </c>
      <c r="U174" t="s">
        <v>2318</v>
      </c>
    </row>
    <row r="175" spans="1:23" x14ac:dyDescent="0.3">
      <c r="A175" t="s">
        <v>856</v>
      </c>
      <c r="B175" t="s">
        <v>857</v>
      </c>
      <c r="C175" t="str">
        <f t="shared" si="2"/>
        <v>After the Vietnam war, a team of scientists explor</v>
      </c>
      <c r="D175" t="s">
        <v>61</v>
      </c>
      <c r="E175" s="1">
        <v>42802</v>
      </c>
      <c r="F175" s="4">
        <v>168052812</v>
      </c>
      <c r="G175" s="4">
        <v>398600000</v>
      </c>
      <c r="H175" s="4">
        <v>566652812</v>
      </c>
      <c r="I175" s="4" t="str">
        <f>IF($F175&gt;='Notes&amp;Formulas'!$I$3,"Top", "Bottom")</f>
        <v>Top</v>
      </c>
      <c r="J175" s="4" t="str" cm="1">
        <f t="array" ref="J175">_xlfn.IFS(Table2[[#This Row],[World Sales (in $)]]&lt;500000000,"Small", Table2[[#This Row],[World Sales (in $)]]&lt;1000000000, "Medium", Table2[[#This Row],[World Sales (in $)]]&lt;2000000000, "Large", Table2[[#This Row],[World Sales (in $)]]&gt;2000000000, "Top")</f>
        <v>Medium</v>
      </c>
      <c r="K175" t="s">
        <v>23</v>
      </c>
      <c r="L175" t="s">
        <v>54</v>
      </c>
      <c r="M175" t="str">
        <f>IFERROR(MID($L175,1,SEARCH(M$1, $L175)-2),0)</f>
        <v>1</v>
      </c>
      <c r="N175" t="str">
        <f>IFERROR(MID($L175,SEARCH(N$1, $L175)-3,2),0)</f>
        <v>58</v>
      </c>
      <c r="O175" s="2">
        <f>TIME(M175, N175, 0)</f>
        <v>8.1944444444444445E-2</v>
      </c>
      <c r="P175" t="s">
        <v>15</v>
      </c>
      <c r="Q175" t="str" cm="1">
        <f t="array" ref="Q175">INDEX('Notes&amp;Formulas'!F:F,MATCH($P175,'Notes&amp;Formulas'!E:E),0)</f>
        <v>Parental Guidance Under 13</v>
      </c>
      <c r="R175" t="s">
        <v>2320</v>
      </c>
      <c r="S175" t="s">
        <v>2321</v>
      </c>
      <c r="T175" t="s">
        <v>2325</v>
      </c>
    </row>
    <row r="176" spans="1:23" x14ac:dyDescent="0.3">
      <c r="A176" t="s">
        <v>1090</v>
      </c>
      <c r="B176" t="s">
        <v>1091</v>
      </c>
      <c r="C176" t="str">
        <f t="shared" si="2"/>
        <v>When the evil wizard Gargamel chases the tiny blue</v>
      </c>
      <c r="D176" t="s">
        <v>34</v>
      </c>
      <c r="E176" s="1">
        <v>40751</v>
      </c>
      <c r="F176" s="4">
        <v>142614158</v>
      </c>
      <c r="G176" s="4">
        <v>421135165</v>
      </c>
      <c r="H176" s="4">
        <v>563749323</v>
      </c>
      <c r="I176" s="4" t="str">
        <f>IF($F176&gt;='Notes&amp;Formulas'!$I$3,"Top", "Bottom")</f>
        <v>Top</v>
      </c>
      <c r="J176" s="4" t="str" cm="1">
        <f t="array" ref="J176">_xlfn.IFS(Table2[[#This Row],[World Sales (in $)]]&lt;500000000,"Small", Table2[[#This Row],[World Sales (in $)]]&lt;1000000000, "Medium", Table2[[#This Row],[World Sales (in $)]]&lt;2000000000, "Large", Table2[[#This Row],[World Sales (in $)]]&gt;2000000000, "Top")</f>
        <v>Medium</v>
      </c>
      <c r="K176" t="s">
        <v>104</v>
      </c>
      <c r="L176" t="s">
        <v>80</v>
      </c>
      <c r="M176" t="str">
        <f>IFERROR(MID($L176,1,SEARCH(M$1, $L176)-2),0)</f>
        <v>1</v>
      </c>
      <c r="N176" t="str">
        <f>IFERROR(MID($L176,SEARCH(N$1, $L176)-3,2),0)</f>
        <v>43</v>
      </c>
      <c r="O176" s="2">
        <f>TIME(M176, N176, 0)</f>
        <v>7.1527777777777787E-2</v>
      </c>
      <c r="P176" t="s">
        <v>58</v>
      </c>
      <c r="Q176" t="str" cm="1">
        <f t="array" ref="Q176">INDEX('Notes&amp;Formulas'!F:F,MATCH($P176,'Notes&amp;Formulas'!E:E),0)</f>
        <v>Parental Guidance</v>
      </c>
      <c r="R176" t="s">
        <v>2316</v>
      </c>
      <c r="S176" t="s">
        <v>2317</v>
      </c>
      <c r="T176" t="s">
        <v>2318</v>
      </c>
      <c r="U176" t="s">
        <v>2319</v>
      </c>
    </row>
    <row r="177" spans="1:23" x14ac:dyDescent="0.3">
      <c r="A177" t="s">
        <v>666</v>
      </c>
      <c r="B177" t="s">
        <v>667</v>
      </c>
      <c r="C177" t="str">
        <f t="shared" si="2"/>
        <v xml:space="preserve">Star race car Lightning McQueen and his pal Mater </v>
      </c>
      <c r="D177" t="s">
        <v>12</v>
      </c>
      <c r="E177" s="1">
        <v>40716</v>
      </c>
      <c r="F177" s="4">
        <v>191452396</v>
      </c>
      <c r="G177" s="4">
        <v>368400000</v>
      </c>
      <c r="H177" s="4">
        <v>559852396</v>
      </c>
      <c r="I177" s="4" t="str">
        <f>IF($F177&gt;='Notes&amp;Formulas'!$I$3,"Top", "Bottom")</f>
        <v>Top</v>
      </c>
      <c r="J177" s="4" t="str" cm="1">
        <f t="array" ref="J177">_xlfn.IFS(Table2[[#This Row],[World Sales (in $)]]&lt;500000000,"Small", Table2[[#This Row],[World Sales (in $)]]&lt;1000000000, "Medium", Table2[[#This Row],[World Sales (in $)]]&lt;2000000000, "Large", Table2[[#This Row],[World Sales (in $)]]&gt;2000000000, "Top")</f>
        <v>Medium</v>
      </c>
      <c r="K177" t="s">
        <v>423</v>
      </c>
      <c r="L177" t="s">
        <v>190</v>
      </c>
      <c r="M177" t="str">
        <f>IFERROR(MID($L177,1,SEARCH(M$1, $L177)-2),0)</f>
        <v>1</v>
      </c>
      <c r="N177" t="str">
        <f>IFERROR(MID($L177,SEARCH(N$1, $L177)-3,2),0)</f>
        <v>46</v>
      </c>
      <c r="O177" s="2">
        <f>TIME(M177, N177, 0)</f>
        <v>7.3611111111111113E-2</v>
      </c>
      <c r="P177" t="s">
        <v>106</v>
      </c>
      <c r="Q177" cm="1">
        <f t="array" ref="Q177">INDEX('Notes&amp;Formulas'!F:F,MATCH($P177,'Notes&amp;Formulas'!E:E),0)</f>
        <v>0</v>
      </c>
      <c r="R177" t="s">
        <v>2317</v>
      </c>
      <c r="S177" t="s">
        <v>2322</v>
      </c>
      <c r="T177" t="s">
        <v>2326</v>
      </c>
      <c r="U177" t="s">
        <v>2323</v>
      </c>
      <c r="V177" t="s">
        <v>2318</v>
      </c>
    </row>
    <row r="178" spans="1:23" x14ac:dyDescent="0.3">
      <c r="A178" t="s">
        <v>521</v>
      </c>
      <c r="B178" t="s">
        <v>522</v>
      </c>
      <c r="C178" t="str">
        <f t="shared" si="2"/>
        <v>A greedy film producer assembles a team of moviema</v>
      </c>
      <c r="D178" t="s">
        <v>43</v>
      </c>
      <c r="E178" s="1">
        <v>38700</v>
      </c>
      <c r="F178" s="4">
        <v>218080025</v>
      </c>
      <c r="G178" s="4">
        <v>338826353</v>
      </c>
      <c r="H178" s="4">
        <v>556906378</v>
      </c>
      <c r="I178" s="4" t="str">
        <f>IF($F178&gt;='Notes&amp;Formulas'!$I$3,"Top", "Bottom")</f>
        <v>Top</v>
      </c>
      <c r="J178" s="4" t="str" cm="1">
        <f t="array" ref="J178">_xlfn.IFS(Table2[[#This Row],[World Sales (in $)]]&lt;500000000,"Small", Table2[[#This Row],[World Sales (in $)]]&lt;1000000000, "Medium", Table2[[#This Row],[World Sales (in $)]]&lt;2000000000, "Large", Table2[[#This Row],[World Sales (in $)]]&gt;2000000000, "Top")</f>
        <v>Medium</v>
      </c>
      <c r="K178" t="s">
        <v>523</v>
      </c>
      <c r="L178" t="s">
        <v>524</v>
      </c>
      <c r="M178" t="str">
        <f>IFERROR(MID($L178,1,SEARCH(M$1, $L178)-2),0)</f>
        <v>3</v>
      </c>
      <c r="N178" t="str">
        <f>IFERROR(MID($L178,SEARCH(N$1, $L178)-3,2),0)</f>
        <v xml:space="preserve"> 7</v>
      </c>
      <c r="O178" s="2">
        <f>TIME(M178, N178, 0)</f>
        <v>0.12986111111111112</v>
      </c>
      <c r="P178" t="s">
        <v>15</v>
      </c>
      <c r="Q178" t="str" cm="1">
        <f t="array" ref="Q178">INDEX('Notes&amp;Formulas'!F:F,MATCH($P178,'Notes&amp;Formulas'!E:E),0)</f>
        <v>Parental Guidance Under 13</v>
      </c>
      <c r="R178" t="s">
        <v>2317</v>
      </c>
      <c r="S178" t="s">
        <v>2322</v>
      </c>
      <c r="T178" t="s">
        <v>2326</v>
      </c>
      <c r="U178" t="s">
        <v>2323</v>
      </c>
      <c r="V178" t="s">
        <v>2333</v>
      </c>
    </row>
    <row r="179" spans="1:23" x14ac:dyDescent="0.3">
      <c r="A179" t="s">
        <v>1016</v>
      </c>
      <c r="B179" t="s">
        <v>1017</v>
      </c>
      <c r="C179" t="str">
        <f t="shared" si="2"/>
        <v>An outlaw cat, his childhood egg-friend and a sedu</v>
      </c>
      <c r="D179" t="s">
        <v>151</v>
      </c>
      <c r="E179" s="1">
        <v>40843</v>
      </c>
      <c r="F179" s="4">
        <v>149260504</v>
      </c>
      <c r="G179" s="4">
        <v>405726973</v>
      </c>
      <c r="H179" s="4">
        <v>554987477</v>
      </c>
      <c r="I179" s="4" t="str">
        <f>IF($F179&gt;='Notes&amp;Formulas'!$I$3,"Top", "Bottom")</f>
        <v>Top</v>
      </c>
      <c r="J179" s="4" t="str" cm="1">
        <f t="array" ref="J179">_xlfn.IFS(Table2[[#This Row],[World Sales (in $)]]&lt;500000000,"Small", Table2[[#This Row],[World Sales (in $)]]&lt;1000000000, "Medium", Table2[[#This Row],[World Sales (in $)]]&lt;2000000000, "Large", Table2[[#This Row],[World Sales (in $)]]&gt;2000000000, "Top")</f>
        <v>Medium</v>
      </c>
      <c r="K179" t="s">
        <v>104</v>
      </c>
      <c r="L179" t="s">
        <v>364</v>
      </c>
      <c r="M179" t="str">
        <f>IFERROR(MID($L179,1,SEARCH(M$1, $L179)-2),0)</f>
        <v>1</v>
      </c>
      <c r="N179" t="str">
        <f>IFERROR(MID($L179,SEARCH(N$1, $L179)-3,2),0)</f>
        <v>30</v>
      </c>
      <c r="O179" s="2">
        <f>TIME(M179, N179, 0)</f>
        <v>6.25E-2</v>
      </c>
      <c r="P179" t="s">
        <v>58</v>
      </c>
      <c r="Q179" t="str" cm="1">
        <f t="array" ref="Q179">INDEX('Notes&amp;Formulas'!F:F,MATCH($P179,'Notes&amp;Formulas'!E:E),0)</f>
        <v>Parental Guidance</v>
      </c>
      <c r="R179" t="s">
        <v>2316</v>
      </c>
      <c r="S179" t="s">
        <v>2317</v>
      </c>
      <c r="T179" t="s">
        <v>2320</v>
      </c>
      <c r="U179" t="s">
        <v>2321</v>
      </c>
    </row>
    <row r="180" spans="1:23" x14ac:dyDescent="0.3">
      <c r="A180" t="s">
        <v>622</v>
      </c>
      <c r="B180" t="s">
        <v>623</v>
      </c>
      <c r="C180" t="str">
        <f t="shared" si="2"/>
        <v>After discovering that an asteroid the size of Tex</v>
      </c>
      <c r="D180" t="s">
        <v>12</v>
      </c>
      <c r="E180" s="1">
        <v>35977</v>
      </c>
      <c r="F180" s="4">
        <v>201578182</v>
      </c>
      <c r="G180" s="4">
        <v>352131606</v>
      </c>
      <c r="H180" s="4">
        <v>553709788</v>
      </c>
      <c r="I180" s="4" t="str">
        <f>IF($F180&gt;='Notes&amp;Formulas'!$I$3,"Top", "Bottom")</f>
        <v>Top</v>
      </c>
      <c r="J180" s="4" t="str" cm="1">
        <f t="array" ref="J180">_xlfn.IFS(Table2[[#This Row],[World Sales (in $)]]&lt;500000000,"Small", Table2[[#This Row],[World Sales (in $)]]&lt;1000000000, "Medium", Table2[[#This Row],[World Sales (in $)]]&lt;2000000000, "Large", Table2[[#This Row],[World Sales (in $)]]&gt;2000000000, "Top")</f>
        <v>Medium</v>
      </c>
      <c r="K180" t="s">
        <v>138</v>
      </c>
      <c r="L180" t="s">
        <v>118</v>
      </c>
      <c r="M180" t="str">
        <f>IFERROR(MID($L180,1,SEARCH(M$1, $L180)-2),0)</f>
        <v>2</v>
      </c>
      <c r="N180" t="str">
        <f>IFERROR(MID($L180,SEARCH(N$1, $L180)-3,2),0)</f>
        <v>31</v>
      </c>
      <c r="O180" s="2">
        <f>TIME(M180, N180, 0)</f>
        <v>0.10486111111111111</v>
      </c>
      <c r="P180" t="s">
        <v>15</v>
      </c>
      <c r="Q180" t="str" cm="1">
        <f t="array" ref="Q180">INDEX('Notes&amp;Formulas'!F:F,MATCH($P180,'Notes&amp;Formulas'!E:E),0)</f>
        <v>Parental Guidance Under 13</v>
      </c>
      <c r="R180" t="s">
        <v>2317</v>
      </c>
      <c r="S180" t="s">
        <v>2322</v>
      </c>
      <c r="T180" t="s">
        <v>2326</v>
      </c>
      <c r="U180" t="s">
        <v>2323</v>
      </c>
      <c r="V180" t="s">
        <v>2318</v>
      </c>
    </row>
    <row r="181" spans="1:23" x14ac:dyDescent="0.3">
      <c r="A181" t="s">
        <v>697</v>
      </c>
      <c r="B181" t="s">
        <v>698</v>
      </c>
      <c r="C181" t="str">
        <f t="shared" si="2"/>
        <v xml:space="preserve">Jack Hall, paleoclimatologist, must make a daring </v>
      </c>
      <c r="D181" t="s">
        <v>22</v>
      </c>
      <c r="E181" s="1">
        <v>38133</v>
      </c>
      <c r="F181" s="4">
        <v>186740799</v>
      </c>
      <c r="G181" s="4">
        <v>365898772</v>
      </c>
      <c r="H181" s="4">
        <v>552639571</v>
      </c>
      <c r="I181" s="4" t="str">
        <f>IF($F181&gt;='Notes&amp;Formulas'!$I$3,"Top", "Bottom")</f>
        <v>Top</v>
      </c>
      <c r="J181" s="4" t="str" cm="1">
        <f t="array" ref="J181">_xlfn.IFS(Table2[[#This Row],[World Sales (in $)]]&lt;500000000,"Small", Table2[[#This Row],[World Sales (in $)]]&lt;1000000000, "Medium", Table2[[#This Row],[World Sales (in $)]]&lt;2000000000, "Large", Table2[[#This Row],[World Sales (in $)]]&gt;2000000000, "Top")</f>
        <v>Medium</v>
      </c>
      <c r="K181" t="s">
        <v>138</v>
      </c>
      <c r="L181" t="s">
        <v>44</v>
      </c>
      <c r="M181" t="str">
        <f>IFERROR(MID($L181,1,SEARCH(M$1, $L181)-2),0)</f>
        <v>2</v>
      </c>
      <c r="N181" t="str">
        <f>IFERROR(MID($L181,SEARCH(N$1, $L181)-3,2),0)</f>
        <v xml:space="preserve"> 4</v>
      </c>
      <c r="O181" s="2">
        <f>TIME(M181, N181, 0)</f>
        <v>8.6111111111111124E-2</v>
      </c>
      <c r="P181" t="s">
        <v>15</v>
      </c>
      <c r="Q181" t="str" cm="1">
        <f t="array" ref="Q181">INDEX('Notes&amp;Formulas'!F:F,MATCH($P181,'Notes&amp;Formulas'!E:E),0)</f>
        <v>Parental Guidance Under 13</v>
      </c>
      <c r="R181" t="s">
        <v>2316</v>
      </c>
      <c r="S181" t="s">
        <v>2317</v>
      </c>
      <c r="T181" t="s">
        <v>2319</v>
      </c>
      <c r="U181" t="s">
        <v>2325</v>
      </c>
    </row>
    <row r="182" spans="1:23" x14ac:dyDescent="0.3">
      <c r="A182" t="s">
        <v>519</v>
      </c>
      <c r="B182" t="s">
        <v>520</v>
      </c>
      <c r="C182" t="str">
        <f t="shared" si="2"/>
        <v>John Bennett, a man whose childhood wish of bringi</v>
      </c>
      <c r="D182" t="s">
        <v>43</v>
      </c>
      <c r="E182" s="1">
        <v>41089</v>
      </c>
      <c r="F182" s="4">
        <v>218815487</v>
      </c>
      <c r="G182" s="4">
        <v>330552828</v>
      </c>
      <c r="H182" s="4">
        <v>549368315</v>
      </c>
      <c r="I182" s="4" t="str">
        <f>IF($F182&gt;='Notes&amp;Formulas'!$I$3,"Top", "Bottom")</f>
        <v>Top</v>
      </c>
      <c r="J182" s="4" t="str" cm="1">
        <f t="array" ref="J182">_xlfn.IFS(Table2[[#This Row],[World Sales (in $)]]&lt;500000000,"Small", Table2[[#This Row],[World Sales (in $)]]&lt;1000000000, "Medium", Table2[[#This Row],[World Sales (in $)]]&lt;2000000000, "Large", Table2[[#This Row],[World Sales (in $)]]&gt;2000000000, "Top")</f>
        <v>Medium</v>
      </c>
      <c r="K182" t="s">
        <v>349</v>
      </c>
      <c r="L182" t="s">
        <v>190</v>
      </c>
      <c r="M182" t="str">
        <f>IFERROR(MID($L182,1,SEARCH(M$1, $L182)-2),0)</f>
        <v>1</v>
      </c>
      <c r="N182" t="str">
        <f>IFERROR(MID($L182,SEARCH(N$1, $L182)-3,2),0)</f>
        <v>46</v>
      </c>
      <c r="O182" s="2">
        <f>TIME(M182, N182, 0)</f>
        <v>7.3611111111111113E-2</v>
      </c>
      <c r="P182" t="s">
        <v>179</v>
      </c>
      <c r="Q182" t="str" cm="1">
        <f t="array" ref="Q182">INDEX('Notes&amp;Formulas'!F:F,MATCH($P182,'Notes&amp;Formulas'!E:E),0)</f>
        <v>Restricted</v>
      </c>
      <c r="R182" t="s">
        <v>2316</v>
      </c>
      <c r="S182" t="s">
        <v>2317</v>
      </c>
      <c r="T182" t="s">
        <v>2319</v>
      </c>
      <c r="U182" t="s">
        <v>2325</v>
      </c>
    </row>
    <row r="183" spans="1:23" x14ac:dyDescent="0.3">
      <c r="A183" t="s">
        <v>208</v>
      </c>
      <c r="B183" t="s">
        <v>209</v>
      </c>
      <c r="C183" t="str">
        <f t="shared" si="2"/>
        <v>Navy S.E.A.L. sniper Chris Kyle's pinpoint accurac</v>
      </c>
      <c r="D183" t="s">
        <v>61</v>
      </c>
      <c r="E183" s="1">
        <v>41998</v>
      </c>
      <c r="F183" s="4">
        <v>350126372</v>
      </c>
      <c r="G183" s="4">
        <v>197300000</v>
      </c>
      <c r="H183" s="4">
        <v>547426372</v>
      </c>
      <c r="I183" s="4" t="str">
        <f>IF($F183&gt;='Notes&amp;Formulas'!$I$3,"Top", "Bottom")</f>
        <v>Top</v>
      </c>
      <c r="J183" s="4" t="str" cm="1">
        <f t="array" ref="J183">_xlfn.IFS(Table2[[#This Row],[World Sales (in $)]]&lt;500000000,"Small", Table2[[#This Row],[World Sales (in $)]]&lt;1000000000, "Medium", Table2[[#This Row],[World Sales (in $)]]&lt;2000000000, "Large", Table2[[#This Row],[World Sales (in $)]]&gt;2000000000, "Top")</f>
        <v>Medium</v>
      </c>
      <c r="K183" t="s">
        <v>210</v>
      </c>
      <c r="L183" t="s">
        <v>65</v>
      </c>
      <c r="M183" t="str">
        <f>IFERROR(MID($L183,1,SEARCH(M$1, $L183)-2),0)</f>
        <v>2</v>
      </c>
      <c r="N183" t="str">
        <f>IFERROR(MID($L183,SEARCH(N$1, $L183)-3,2),0)</f>
        <v>13</v>
      </c>
      <c r="O183" s="2">
        <f>TIME(M183, N183, 0)</f>
        <v>9.2361111111111116E-2</v>
      </c>
      <c r="P183" t="s">
        <v>179</v>
      </c>
      <c r="Q183" t="str" cm="1">
        <f t="array" ref="Q183">INDEX('Notes&amp;Formulas'!F:F,MATCH($P183,'Notes&amp;Formulas'!E:E),0)</f>
        <v>Restricted</v>
      </c>
      <c r="R183" t="s">
        <v>2326</v>
      </c>
    </row>
    <row r="184" spans="1:23" x14ac:dyDescent="0.3">
      <c r="A184" t="s">
        <v>551</v>
      </c>
      <c r="B184" t="s">
        <v>552</v>
      </c>
      <c r="C184" t="str">
        <f t="shared" si="2"/>
        <v>IMF agent Ethan Hunt is sent to Sydney to find and</v>
      </c>
      <c r="D184" t="s">
        <v>38</v>
      </c>
      <c r="E184" s="1">
        <v>36670</v>
      </c>
      <c r="F184" s="4">
        <v>215409889</v>
      </c>
      <c r="G184" s="4">
        <v>330978219</v>
      </c>
      <c r="H184" s="4">
        <v>546388108</v>
      </c>
      <c r="I184" s="4" t="str">
        <f>IF($F184&gt;='Notes&amp;Formulas'!$I$3,"Top", "Bottom")</f>
        <v>Top</v>
      </c>
      <c r="J184" s="4" t="str" cm="1">
        <f t="array" ref="J184">_xlfn.IFS(Table2[[#This Row],[World Sales (in $)]]&lt;500000000,"Small", Table2[[#This Row],[World Sales (in $)]]&lt;1000000000, "Medium", Table2[[#This Row],[World Sales (in $)]]&lt;2000000000, "Large", Table2[[#This Row],[World Sales (in $)]]&gt;2000000000, "Top")</f>
        <v>Medium</v>
      </c>
      <c r="K184" t="s">
        <v>289</v>
      </c>
      <c r="L184" t="s">
        <v>109</v>
      </c>
      <c r="M184" t="str">
        <f>IFERROR(MID($L184,1,SEARCH(M$1, $L184)-2),0)</f>
        <v>2</v>
      </c>
      <c r="N184" t="str">
        <f>IFERROR(MID($L184,SEARCH(N$1, $L184)-3,2),0)</f>
        <v xml:space="preserve"> 3</v>
      </c>
      <c r="O184" s="2">
        <f>TIME(M184, N184, 0)</f>
        <v>8.5416666666666655E-2</v>
      </c>
      <c r="P184" t="s">
        <v>15</v>
      </c>
      <c r="Q184" t="str" cm="1">
        <f t="array" ref="Q184">INDEX('Notes&amp;Formulas'!F:F,MATCH($P184,'Notes&amp;Formulas'!E:E),0)</f>
        <v>Parental Guidance Under 13</v>
      </c>
      <c r="R184" t="s">
        <v>2316</v>
      </c>
      <c r="S184" t="s">
        <v>2329</v>
      </c>
      <c r="T184" t="s">
        <v>2320</v>
      </c>
      <c r="U184" t="s">
        <v>2331</v>
      </c>
    </row>
    <row r="185" spans="1:23" x14ac:dyDescent="0.3">
      <c r="A185" t="s">
        <v>961</v>
      </c>
      <c r="B185" t="s">
        <v>962</v>
      </c>
      <c r="C185" t="str">
        <f t="shared" si="2"/>
        <v>In the 1980s the X-Men must defeat an ancient all-</v>
      </c>
      <c r="D185" t="s">
        <v>22</v>
      </c>
      <c r="E185" s="1">
        <v>42508</v>
      </c>
      <c r="F185" s="4">
        <v>155442489</v>
      </c>
      <c r="G185" s="4">
        <v>388491616</v>
      </c>
      <c r="H185" s="4">
        <v>543934105</v>
      </c>
      <c r="I185" s="4" t="str">
        <f>IF($F185&gt;='Notes&amp;Formulas'!$I$3,"Top", "Bottom")</f>
        <v>Top</v>
      </c>
      <c r="J185" s="4" t="str" cm="1">
        <f t="array" ref="J185">_xlfn.IFS(Table2[[#This Row],[World Sales (in $)]]&lt;500000000,"Small", Table2[[#This Row],[World Sales (in $)]]&lt;1000000000, "Medium", Table2[[#This Row],[World Sales (in $)]]&lt;2000000000, "Large", Table2[[#This Row],[World Sales (in $)]]&gt;2000000000, "Top")</f>
        <v>Medium</v>
      </c>
      <c r="K185" t="s">
        <v>13</v>
      </c>
      <c r="L185" t="s">
        <v>256</v>
      </c>
      <c r="M185" t="str">
        <f>IFERROR(MID($L185,1,SEARCH(M$1, $L185)-2),0)</f>
        <v>2</v>
      </c>
      <c r="N185" t="str">
        <f>IFERROR(MID($L185,SEARCH(N$1, $L185)-3,2),0)</f>
        <v>24</v>
      </c>
      <c r="O185" s="2">
        <f>TIME(M185, N185, 0)</f>
        <v>9.9999999999999992E-2</v>
      </c>
      <c r="P185" t="s">
        <v>15</v>
      </c>
      <c r="Q185" t="str" cm="1">
        <f t="array" ref="Q185">INDEX('Notes&amp;Formulas'!F:F,MATCH($P185,'Notes&amp;Formulas'!E:E),0)</f>
        <v>Parental Guidance Under 13</v>
      </c>
      <c r="R185" t="s">
        <v>2316</v>
      </c>
      <c r="S185" t="s">
        <v>2317</v>
      </c>
      <c r="T185" t="s">
        <v>2325</v>
      </c>
    </row>
    <row r="186" spans="1:23" x14ac:dyDescent="0.3">
      <c r="A186" t="s">
        <v>695</v>
      </c>
      <c r="B186" t="s">
        <v>696</v>
      </c>
      <c r="C186" t="str">
        <f t="shared" si="2"/>
        <v>Detective Sherlock Holmes is on the trail of crimi</v>
      </c>
      <c r="D186" t="s">
        <v>61</v>
      </c>
      <c r="E186" t="s">
        <v>27</v>
      </c>
      <c r="F186" s="4">
        <v>186848418</v>
      </c>
      <c r="G186" s="4">
        <v>357000000</v>
      </c>
      <c r="H186" s="4">
        <v>543848418</v>
      </c>
      <c r="I186" s="4" t="str">
        <f>IF($F186&gt;='Notes&amp;Formulas'!$I$3,"Top", "Bottom")</f>
        <v>Top</v>
      </c>
      <c r="J186" s="4" t="str" cm="1">
        <f t="array" ref="J186">_xlfn.IFS(Table2[[#This Row],[World Sales (in $)]]&lt;500000000,"Small", Table2[[#This Row],[World Sales (in $)]]&lt;1000000000, "Medium", Table2[[#This Row],[World Sales (in $)]]&lt;2000000000, "Large", Table2[[#This Row],[World Sales (in $)]]&gt;2000000000, "Top")</f>
        <v>Medium</v>
      </c>
      <c r="K186" t="s">
        <v>594</v>
      </c>
      <c r="L186" t="s">
        <v>72</v>
      </c>
      <c r="M186" t="str">
        <f>IFERROR(MID($L186,1,SEARCH(M$1, $L186)-2),0)</f>
        <v>2</v>
      </c>
      <c r="N186" t="str">
        <f>IFERROR(MID($L186,SEARCH(N$1, $L186)-3,2),0)</f>
        <v xml:space="preserve"> 9</v>
      </c>
      <c r="O186" s="2">
        <f>TIME(M186, N186, 0)</f>
        <v>8.9583333333333334E-2</v>
      </c>
      <c r="P186" t="s">
        <v>27</v>
      </c>
      <c r="Q186" t="str">
        <f>INDEX('Notes&amp;Formulas'!$F$6,MATCH(Table!P186, 'Notes&amp;Formulas'!$E$6),0)</f>
        <v>Unknown</v>
      </c>
      <c r="R186" t="s">
        <v>2316</v>
      </c>
      <c r="S186" t="s">
        <v>2317</v>
      </c>
      <c r="T186" t="s">
        <v>2319</v>
      </c>
    </row>
    <row r="187" spans="1:23" x14ac:dyDescent="0.3">
      <c r="A187" t="s">
        <v>401</v>
      </c>
      <c r="B187" t="s">
        <v>402</v>
      </c>
      <c r="C187" t="str">
        <f t="shared" si="2"/>
        <v>When a criminal mastermind uses a trio of orphan g</v>
      </c>
      <c r="D187" t="s">
        <v>43</v>
      </c>
      <c r="E187" s="1">
        <v>40367</v>
      </c>
      <c r="F187" s="4">
        <v>251513985</v>
      </c>
      <c r="G187" s="4">
        <v>291600000</v>
      </c>
      <c r="H187" s="4">
        <v>543113985</v>
      </c>
      <c r="I187" s="4" t="str">
        <f>IF($F187&gt;='Notes&amp;Formulas'!$I$3,"Top", "Bottom")</f>
        <v>Top</v>
      </c>
      <c r="J187" s="4" t="str" cm="1">
        <f t="array" ref="J187">_xlfn.IFS(Table2[[#This Row],[World Sales (in $)]]&lt;500000000,"Small", Table2[[#This Row],[World Sales (in $)]]&lt;1000000000, "Medium", Table2[[#This Row],[World Sales (in $)]]&lt;2000000000, "Large", Table2[[#This Row],[World Sales (in $)]]&gt;2000000000, "Top")</f>
        <v>Medium</v>
      </c>
      <c r="K187" t="s">
        <v>185</v>
      </c>
      <c r="L187" t="s">
        <v>197</v>
      </c>
      <c r="M187" t="str">
        <f>IFERROR(MID($L187,1,SEARCH(M$1, $L187)-2),0)</f>
        <v>1</v>
      </c>
      <c r="N187" t="str">
        <f>IFERROR(MID($L187,SEARCH(N$1, $L187)-3,2),0)</f>
        <v>35</v>
      </c>
      <c r="O187" s="2">
        <f>TIME(M187, N187, 0)</f>
        <v>6.5972222222222224E-2</v>
      </c>
      <c r="P187" t="s">
        <v>58</v>
      </c>
      <c r="Q187" t="str" cm="1">
        <f t="array" ref="Q187">INDEX('Notes&amp;Formulas'!F:F,MATCH($P187,'Notes&amp;Formulas'!E:E),0)</f>
        <v>Parental Guidance</v>
      </c>
      <c r="R187" t="s">
        <v>2316</v>
      </c>
      <c r="S187" t="s">
        <v>2317</v>
      </c>
      <c r="T187" t="s">
        <v>2327</v>
      </c>
    </row>
    <row r="188" spans="1:23" x14ac:dyDescent="0.3">
      <c r="A188" t="s">
        <v>624</v>
      </c>
      <c r="B188" t="s">
        <v>625</v>
      </c>
      <c r="C188" t="str">
        <f t="shared" si="2"/>
        <v>When her father unexpectedly dies, young Ella find</v>
      </c>
      <c r="D188" t="s">
        <v>12</v>
      </c>
      <c r="E188" s="1">
        <v>42074</v>
      </c>
      <c r="F188" s="4">
        <v>201151353</v>
      </c>
      <c r="G188" s="4">
        <v>341206978</v>
      </c>
      <c r="H188" s="4">
        <v>542358331</v>
      </c>
      <c r="I188" s="4" t="str">
        <f>IF($F188&gt;='Notes&amp;Formulas'!$I$3,"Top", "Bottom")</f>
        <v>Top</v>
      </c>
      <c r="J188" s="4" t="str" cm="1">
        <f t="array" ref="J188">_xlfn.IFS(Table2[[#This Row],[World Sales (in $)]]&lt;500000000,"Small", Table2[[#This Row],[World Sales (in $)]]&lt;1000000000, "Medium", Table2[[#This Row],[World Sales (in $)]]&lt;2000000000, "Large", Table2[[#This Row],[World Sales (in $)]]&gt;2000000000, "Top")</f>
        <v>Medium</v>
      </c>
      <c r="K188" t="s">
        <v>626</v>
      </c>
      <c r="L188" t="s">
        <v>428</v>
      </c>
      <c r="M188" t="str">
        <f>IFERROR(MID($L188,1,SEARCH(M$1, $L188)-2),0)</f>
        <v>1</v>
      </c>
      <c r="N188" t="str">
        <f>IFERROR(MID($L188,SEARCH(N$1, $L188)-3,2),0)</f>
        <v>45</v>
      </c>
      <c r="O188" s="2">
        <f>TIME(M188, N188, 0)</f>
        <v>7.2916666666666671E-2</v>
      </c>
      <c r="P188" t="s">
        <v>58</v>
      </c>
      <c r="Q188" t="str" cm="1">
        <f t="array" ref="Q188">INDEX('Notes&amp;Formulas'!F:F,MATCH($P188,'Notes&amp;Formulas'!E:E),0)</f>
        <v>Parental Guidance</v>
      </c>
      <c r="R188" t="s">
        <v>2317</v>
      </c>
      <c r="S188" t="s">
        <v>2322</v>
      </c>
      <c r="T188" t="s">
        <v>2326</v>
      </c>
      <c r="U188" t="s">
        <v>2328</v>
      </c>
      <c r="V188" t="s">
        <v>2323</v>
      </c>
      <c r="W188" t="s">
        <v>2319</v>
      </c>
    </row>
    <row r="189" spans="1:23" x14ac:dyDescent="0.3">
      <c r="A189" t="s">
        <v>661</v>
      </c>
      <c r="B189" t="s">
        <v>662</v>
      </c>
      <c r="C189" t="str">
        <f t="shared" si="2"/>
        <v>A group of animals who have spent all their life i</v>
      </c>
      <c r="D189" t="s">
        <v>95</v>
      </c>
      <c r="E189" t="s">
        <v>27</v>
      </c>
      <c r="F189" s="4">
        <v>193595521</v>
      </c>
      <c r="G189" s="4">
        <v>348468325</v>
      </c>
      <c r="H189" s="4">
        <v>542063846</v>
      </c>
      <c r="I189" s="4" t="str">
        <f>IF($F189&gt;='Notes&amp;Formulas'!$I$3,"Top", "Bottom")</f>
        <v>Top</v>
      </c>
      <c r="J189" s="4" t="str" cm="1">
        <f t="array" ref="J189">_xlfn.IFS(Table2[[#This Row],[World Sales (in $)]]&lt;500000000,"Small", Table2[[#This Row],[World Sales (in $)]]&lt;1000000000, "Medium", Table2[[#This Row],[World Sales (in $)]]&lt;2000000000, "Large", Table2[[#This Row],[World Sales (in $)]]&gt;2000000000, "Top")</f>
        <v>Medium</v>
      </c>
      <c r="K189" t="s">
        <v>75</v>
      </c>
      <c r="L189" t="s">
        <v>562</v>
      </c>
      <c r="M189" t="str">
        <f>IFERROR(MID($L189,1,SEARCH(M$1, $L189)-2),0)</f>
        <v>1</v>
      </c>
      <c r="N189" t="str">
        <f>IFERROR(MID($L189,SEARCH(N$1, $L189)-3,2),0)</f>
        <v>26</v>
      </c>
      <c r="O189" s="2">
        <f>TIME(M189, N189, 0)</f>
        <v>5.9722222222222225E-2</v>
      </c>
      <c r="P189" t="s">
        <v>27</v>
      </c>
      <c r="Q189" t="str">
        <f>INDEX('Notes&amp;Formulas'!$F$6,MATCH(Table!P189, 'Notes&amp;Formulas'!$E$6),0)</f>
        <v>Unknown</v>
      </c>
      <c r="R189" t="s">
        <v>2317</v>
      </c>
      <c r="S189" t="s">
        <v>2320</v>
      </c>
      <c r="T189" t="s">
        <v>2323</v>
      </c>
      <c r="U189" t="s">
        <v>2318</v>
      </c>
      <c r="V189" t="s">
        <v>2321</v>
      </c>
    </row>
    <row r="190" spans="1:23" x14ac:dyDescent="0.3">
      <c r="A190" t="s">
        <v>616</v>
      </c>
      <c r="B190" t="s">
        <v>617</v>
      </c>
      <c r="C190" t="str">
        <f t="shared" si="2"/>
        <v>Former United Nations employee Gerry Lane traverse</v>
      </c>
      <c r="D190" t="s">
        <v>38</v>
      </c>
      <c r="E190" s="1">
        <v>41444</v>
      </c>
      <c r="F190" s="4">
        <v>202807711</v>
      </c>
      <c r="G190" s="4">
        <v>337648165</v>
      </c>
      <c r="H190" s="4">
        <v>540455876</v>
      </c>
      <c r="I190" s="4" t="str">
        <f>IF($F190&gt;='Notes&amp;Formulas'!$I$3,"Top", "Bottom")</f>
        <v>Top</v>
      </c>
      <c r="J190" s="4" t="str" cm="1">
        <f t="array" ref="J190">_xlfn.IFS(Table2[[#This Row],[World Sales (in $)]]&lt;500000000,"Small", Table2[[#This Row],[World Sales (in $)]]&lt;1000000000, "Medium", Table2[[#This Row],[World Sales (in $)]]&lt;2000000000, "Large", Table2[[#This Row],[World Sales (in $)]]&gt;2000000000, "Top")</f>
        <v>Medium</v>
      </c>
      <c r="K190" t="s">
        <v>618</v>
      </c>
      <c r="L190" t="s">
        <v>457</v>
      </c>
      <c r="M190" t="str">
        <f>IFERROR(MID($L190,1,SEARCH(M$1, $L190)-2),0)</f>
        <v>1</v>
      </c>
      <c r="N190" t="str">
        <f>IFERROR(MID($L190,SEARCH(N$1, $L190)-3,2),0)</f>
        <v>56</v>
      </c>
      <c r="O190" s="2">
        <f>TIME(M190, N190, 0)</f>
        <v>8.0555555555555561E-2</v>
      </c>
      <c r="P190" t="s">
        <v>15</v>
      </c>
      <c r="Q190" t="str" cm="1">
        <f t="array" ref="Q190">INDEX('Notes&amp;Formulas'!F:F,MATCH($P190,'Notes&amp;Formulas'!E:E),0)</f>
        <v>Parental Guidance Under 13</v>
      </c>
      <c r="R190" t="s">
        <v>2317</v>
      </c>
      <c r="S190" t="s">
        <v>2322</v>
      </c>
      <c r="T190" t="s">
        <v>2326</v>
      </c>
      <c r="U190" t="s">
        <v>2323</v>
      </c>
    </row>
    <row r="191" spans="1:23" x14ac:dyDescent="0.3">
      <c r="A191" t="s">
        <v>449</v>
      </c>
      <c r="B191" t="s">
        <v>450</v>
      </c>
      <c r="C191" t="str">
        <f t="shared" si="2"/>
        <v xml:space="preserve">Determined to make her own path in life, Princess </v>
      </c>
      <c r="D191" t="s">
        <v>12</v>
      </c>
      <c r="E191" s="1">
        <v>41081</v>
      </c>
      <c r="F191" s="4">
        <v>237283207</v>
      </c>
      <c r="G191" s="4">
        <v>301700000</v>
      </c>
      <c r="H191" s="4">
        <v>538983207</v>
      </c>
      <c r="I191" s="4" t="str">
        <f>IF($F191&gt;='Notes&amp;Formulas'!$I$3,"Top", "Bottom")</f>
        <v>Top</v>
      </c>
      <c r="J191" s="4" t="str" cm="1">
        <f t="array" ref="J191">_xlfn.IFS(Table2[[#This Row],[World Sales (in $)]]&lt;500000000,"Small", Table2[[#This Row],[World Sales (in $)]]&lt;1000000000, "Medium", Table2[[#This Row],[World Sales (in $)]]&lt;2000000000, "Large", Table2[[#This Row],[World Sales (in $)]]&gt;2000000000, "Top")</f>
        <v>Medium</v>
      </c>
      <c r="K191" t="s">
        <v>104</v>
      </c>
      <c r="L191" t="s">
        <v>97</v>
      </c>
      <c r="M191" t="str">
        <f>IFERROR(MID($L191,1,SEARCH(M$1, $L191)-2),0)</f>
        <v>1</v>
      </c>
      <c r="N191" t="str">
        <f>IFERROR(MID($L191,SEARCH(N$1, $L191)-3,2),0)</f>
        <v>33</v>
      </c>
      <c r="O191" s="2">
        <f>TIME(M191, N191, 0)</f>
        <v>6.458333333333334E-2</v>
      </c>
      <c r="P191" t="s">
        <v>58</v>
      </c>
      <c r="Q191" t="str" cm="1">
        <f t="array" ref="Q191">INDEX('Notes&amp;Formulas'!F:F,MATCH($P191,'Notes&amp;Formulas'!E:E),0)</f>
        <v>Parental Guidance</v>
      </c>
      <c r="R191" t="s">
        <v>2316</v>
      </c>
      <c r="S191" t="s">
        <v>2317</v>
      </c>
      <c r="T191" t="s">
        <v>2332</v>
      </c>
      <c r="U191" t="s">
        <v>2319</v>
      </c>
    </row>
    <row r="192" spans="1:23" x14ac:dyDescent="0.3">
      <c r="A192" t="s">
        <v>314</v>
      </c>
      <c r="B192" t="s">
        <v>315</v>
      </c>
      <c r="C192" t="str">
        <f t="shared" si="2"/>
        <v>After the Rebels are brutally overpowered by the E</v>
      </c>
      <c r="D192" t="s">
        <v>22</v>
      </c>
      <c r="E192" s="1">
        <v>29362</v>
      </c>
      <c r="F192" s="4">
        <v>292753960</v>
      </c>
      <c r="G192" s="4">
        <v>190685234</v>
      </c>
      <c r="H192" s="4">
        <v>538375067</v>
      </c>
      <c r="I192" s="4" t="str">
        <f>IF($F192&gt;='Notes&amp;Formulas'!$I$3,"Top", "Bottom")</f>
        <v>Top</v>
      </c>
      <c r="J192" s="4" t="str" cm="1">
        <f t="array" ref="J192">_xlfn.IFS(Table2[[#This Row],[World Sales (in $)]]&lt;500000000,"Small", Table2[[#This Row],[World Sales (in $)]]&lt;1000000000, "Medium", Table2[[#This Row],[World Sales (in $)]]&lt;2000000000, "Large", Table2[[#This Row],[World Sales (in $)]]&gt;2000000000, "Top")</f>
        <v>Medium</v>
      </c>
      <c r="K192" t="s">
        <v>23</v>
      </c>
      <c r="L192" t="s">
        <v>44</v>
      </c>
      <c r="M192" t="str">
        <f>IFERROR(MID($L192,1,SEARCH(M$1, $L192)-2),0)</f>
        <v>2</v>
      </c>
      <c r="N192" t="str">
        <f>IFERROR(MID($L192,SEARCH(N$1, $L192)-3,2),0)</f>
        <v xml:space="preserve"> 4</v>
      </c>
      <c r="O192" s="2">
        <f>TIME(M192, N192, 0)</f>
        <v>8.6111111111111124E-2</v>
      </c>
      <c r="P192" t="s">
        <v>58</v>
      </c>
      <c r="Q192" t="str" cm="1">
        <f t="array" ref="Q192">INDEX('Notes&amp;Formulas'!F:F,MATCH($P192,'Notes&amp;Formulas'!E:E),0)</f>
        <v>Parental Guidance</v>
      </c>
      <c r="R192" t="s">
        <v>2317</v>
      </c>
      <c r="S192" t="s">
        <v>2322</v>
      </c>
      <c r="T192" t="s">
        <v>2326</v>
      </c>
      <c r="U192" t="s">
        <v>2323</v>
      </c>
      <c r="V192" t="s">
        <v>2318</v>
      </c>
    </row>
    <row r="193" spans="1:23" x14ac:dyDescent="0.3">
      <c r="A193" t="s">
        <v>726</v>
      </c>
      <c r="B193" t="s">
        <v>727</v>
      </c>
      <c r="C193" t="str">
        <f t="shared" si="2"/>
        <v>After Homer pollutes the town's water supply, Spri</v>
      </c>
      <c r="D193" t="s">
        <v>22</v>
      </c>
      <c r="E193" s="1">
        <v>39288</v>
      </c>
      <c r="F193" s="4">
        <v>183135014</v>
      </c>
      <c r="G193" s="4">
        <v>353279279</v>
      </c>
      <c r="H193" s="4">
        <v>536414293</v>
      </c>
      <c r="I193" s="4" t="str">
        <f>IF($F193&gt;='Notes&amp;Formulas'!$I$3,"Top", "Bottom")</f>
        <v>Top</v>
      </c>
      <c r="J193" s="4" t="str" cm="1">
        <f t="array" ref="J193">_xlfn.IFS(Table2[[#This Row],[World Sales (in $)]]&lt;500000000,"Small", Table2[[#This Row],[World Sales (in $)]]&lt;1000000000, "Medium", Table2[[#This Row],[World Sales (in $)]]&lt;2000000000, "Large", Table2[[#This Row],[World Sales (in $)]]&gt;2000000000, "Top")</f>
        <v>Medium</v>
      </c>
      <c r="K193" t="s">
        <v>728</v>
      </c>
      <c r="L193" t="s">
        <v>182</v>
      </c>
      <c r="M193" t="str">
        <f>IFERROR(MID($L193,1,SEARCH(M$1, $L193)-2),0)</f>
        <v>1</v>
      </c>
      <c r="N193" t="str">
        <f>IFERROR(MID($L193,SEARCH(N$1, $L193)-3,2),0)</f>
        <v>27</v>
      </c>
      <c r="O193" s="2">
        <f>TIME(M193, N193, 0)</f>
        <v>6.0416666666666667E-2</v>
      </c>
      <c r="P193" t="s">
        <v>15</v>
      </c>
      <c r="Q193" t="str" cm="1">
        <f t="array" ref="Q193">INDEX('Notes&amp;Formulas'!F:F,MATCH($P193,'Notes&amp;Formulas'!E:E),0)</f>
        <v>Parental Guidance Under 13</v>
      </c>
      <c r="R193" t="s">
        <v>2316</v>
      </c>
      <c r="S193" t="s">
        <v>2317</v>
      </c>
      <c r="T193" t="s">
        <v>2318</v>
      </c>
      <c r="U193" t="s">
        <v>2319</v>
      </c>
    </row>
    <row r="194" spans="1:23" x14ac:dyDescent="0.3">
      <c r="A194" t="s">
        <v>719</v>
      </c>
      <c r="B194" t="s">
        <v>720</v>
      </c>
      <c r="C194" t="str">
        <f t="shared" ref="C194:C257" si="3">LEFT(B:B,50)</f>
        <v xml:space="preserve">A frontiersman on a fur trading expedition in the </v>
      </c>
      <c r="D194" t="s">
        <v>22</v>
      </c>
      <c r="E194" s="1">
        <v>42363</v>
      </c>
      <c r="F194" s="4">
        <v>183637894</v>
      </c>
      <c r="G194" s="4">
        <v>349312609</v>
      </c>
      <c r="H194" s="4">
        <v>532950503</v>
      </c>
      <c r="I194" s="4" t="str">
        <f>IF($F194&gt;='Notes&amp;Formulas'!$I$3,"Top", "Bottom")</f>
        <v>Top</v>
      </c>
      <c r="J194" s="4" t="str" cm="1">
        <f t="array" ref="J194">_xlfn.IFS(Table2[[#This Row],[World Sales (in $)]]&lt;500000000,"Small", Table2[[#This Row],[World Sales (in $)]]&lt;1000000000, "Medium", Table2[[#This Row],[World Sales (in $)]]&lt;2000000000, "Large", Table2[[#This Row],[World Sales (in $)]]&gt;2000000000, "Top")</f>
        <v>Medium</v>
      </c>
      <c r="K194" t="s">
        <v>721</v>
      </c>
      <c r="L194" t="s">
        <v>722</v>
      </c>
      <c r="M194" t="str">
        <f>IFERROR(MID($L194,1,SEARCH(M$1, $L194)-2),0)</f>
        <v>2</v>
      </c>
      <c r="N194" t="str">
        <f>IFERROR(MID($L194,SEARCH(N$1, $L194)-3,2),0)</f>
        <v>36</v>
      </c>
      <c r="O194" s="2">
        <f>TIME(M194, N194, 0)</f>
        <v>0.10833333333333334</v>
      </c>
      <c r="P194" t="s">
        <v>179</v>
      </c>
      <c r="Q194" t="str" cm="1">
        <f t="array" ref="Q194">INDEX('Notes&amp;Formulas'!F:F,MATCH($P194,'Notes&amp;Formulas'!E:E),0)</f>
        <v>Restricted</v>
      </c>
      <c r="R194" t="s">
        <v>2317</v>
      </c>
      <c r="S194" t="s">
        <v>2322</v>
      </c>
      <c r="T194" t="s">
        <v>2326</v>
      </c>
    </row>
    <row r="195" spans="1:23" x14ac:dyDescent="0.3">
      <c r="A195" t="s">
        <v>1057</v>
      </c>
      <c r="B195" t="s">
        <v>1058</v>
      </c>
      <c r="C195" t="str">
        <f t="shared" si="3"/>
        <v>A group of scientists exploring the Marianas Trenc</v>
      </c>
      <c r="D195" t="s">
        <v>61</v>
      </c>
      <c r="E195" s="1">
        <v>43320</v>
      </c>
      <c r="F195" s="4">
        <v>145443742</v>
      </c>
      <c r="G195" s="4">
        <v>384994536</v>
      </c>
      <c r="H195" s="4">
        <v>530438278</v>
      </c>
      <c r="I195" s="4" t="str">
        <f>IF($F195&gt;='Notes&amp;Formulas'!$I$3,"Top", "Bottom")</f>
        <v>Top</v>
      </c>
      <c r="J195" s="4" t="str" cm="1">
        <f t="array" ref="J195">_xlfn.IFS(Table2[[#This Row],[World Sales (in $)]]&lt;500000000,"Small", Table2[[#This Row],[World Sales (in $)]]&lt;1000000000, "Medium", Table2[[#This Row],[World Sales (in $)]]&lt;2000000000, "Large", Table2[[#This Row],[World Sales (in $)]]&gt;2000000000, "Top")</f>
        <v>Medium</v>
      </c>
      <c r="K195" t="s">
        <v>1059</v>
      </c>
      <c r="L195" t="s">
        <v>434</v>
      </c>
      <c r="M195" t="str">
        <f>IFERROR(MID($L195,1,SEARCH(M$1, $L195)-2),0)</f>
        <v>1</v>
      </c>
      <c r="N195" t="str">
        <f>IFERROR(MID($L195,SEARCH(N$1, $L195)-3,2),0)</f>
        <v>53</v>
      </c>
      <c r="O195" s="2">
        <f>TIME(M195, N195, 0)</f>
        <v>7.8472222222222221E-2</v>
      </c>
      <c r="P195" t="s">
        <v>15</v>
      </c>
      <c r="Q195" t="str" cm="1">
        <f t="array" ref="Q195">INDEX('Notes&amp;Formulas'!F:F,MATCH($P195,'Notes&amp;Formulas'!E:E),0)</f>
        <v>Parental Guidance Under 13</v>
      </c>
      <c r="R195" t="s">
        <v>2316</v>
      </c>
      <c r="S195" t="s">
        <v>2317</v>
      </c>
      <c r="T195" t="s">
        <v>2320</v>
      </c>
      <c r="U195" t="s">
        <v>2334</v>
      </c>
      <c r="V195" t="s">
        <v>2335</v>
      </c>
    </row>
    <row r="196" spans="1:23" x14ac:dyDescent="0.3">
      <c r="A196" t="s">
        <v>627</v>
      </c>
      <c r="B196" t="s">
        <v>628</v>
      </c>
      <c r="C196" t="str">
        <f t="shared" si="3"/>
        <v>Six years after the events of "Wreck-It Ralph," Ra</v>
      </c>
      <c r="D196" t="s">
        <v>12</v>
      </c>
      <c r="E196" s="1">
        <v>43425</v>
      </c>
      <c r="F196" s="4">
        <v>201091711</v>
      </c>
      <c r="G196" s="4">
        <v>328232251</v>
      </c>
      <c r="H196" s="4">
        <v>529323962</v>
      </c>
      <c r="I196" s="4" t="str">
        <f>IF($F196&gt;='Notes&amp;Formulas'!$I$3,"Top", "Bottom")</f>
        <v>Top</v>
      </c>
      <c r="J196" s="4" t="str" cm="1">
        <f t="array" ref="J196">_xlfn.IFS(Table2[[#This Row],[World Sales (in $)]]&lt;500000000,"Small", Table2[[#This Row],[World Sales (in $)]]&lt;1000000000, "Medium", Table2[[#This Row],[World Sales (in $)]]&lt;2000000000, "Large", Table2[[#This Row],[World Sales (in $)]]&gt;2000000000, "Top")</f>
        <v>Medium</v>
      </c>
      <c r="K196" t="s">
        <v>629</v>
      </c>
      <c r="L196" t="s">
        <v>567</v>
      </c>
      <c r="M196" t="str">
        <f>IFERROR(MID($L196,1,SEARCH(M$1, $L196)-2),0)</f>
        <v>1</v>
      </c>
      <c r="N196" t="str">
        <f>IFERROR(MID($L196,SEARCH(N$1, $L196)-3,2),0)</f>
        <v>52</v>
      </c>
      <c r="O196" s="2">
        <f>TIME(M196, N196, 0)</f>
        <v>7.7777777777777779E-2</v>
      </c>
      <c r="P196" t="s">
        <v>58</v>
      </c>
      <c r="Q196" t="str" cm="1">
        <f t="array" ref="Q196">INDEX('Notes&amp;Formulas'!F:F,MATCH($P196,'Notes&amp;Formulas'!E:E),0)</f>
        <v>Parental Guidance</v>
      </c>
      <c r="R196" t="s">
        <v>2316</v>
      </c>
      <c r="S196" t="s">
        <v>2332</v>
      </c>
      <c r="T196" t="s">
        <v>2319</v>
      </c>
      <c r="U196" t="s">
        <v>2325</v>
      </c>
    </row>
    <row r="197" spans="1:23" x14ac:dyDescent="0.3">
      <c r="A197" t="s">
        <v>862</v>
      </c>
      <c r="B197" t="s">
        <v>863</v>
      </c>
      <c r="C197" t="str">
        <f t="shared" si="3"/>
        <v xml:space="preserve">Count Dracula and company participate in a cruise </v>
      </c>
      <c r="D197" t="s">
        <v>34</v>
      </c>
      <c r="E197" s="1">
        <v>43279</v>
      </c>
      <c r="F197" s="4">
        <v>167510016</v>
      </c>
      <c r="G197" s="4">
        <v>361073758</v>
      </c>
      <c r="H197" s="4">
        <v>528583774</v>
      </c>
      <c r="I197" s="4" t="str">
        <f>IF($F197&gt;='Notes&amp;Formulas'!$I$3,"Top", "Bottom")</f>
        <v>Top</v>
      </c>
      <c r="J197" s="4" t="str" cm="1">
        <f t="array" ref="J197">_xlfn.IFS(Table2[[#This Row],[World Sales (in $)]]&lt;500000000,"Small", Table2[[#This Row],[World Sales (in $)]]&lt;1000000000, "Medium", Table2[[#This Row],[World Sales (in $)]]&lt;2000000000, "Large", Table2[[#This Row],[World Sales (in $)]]&gt;2000000000, "Top")</f>
        <v>Medium</v>
      </c>
      <c r="K197" t="s">
        <v>845</v>
      </c>
      <c r="L197" t="s">
        <v>76</v>
      </c>
      <c r="M197" t="str">
        <f>IFERROR(MID($L197,1,SEARCH(M$1, $L197)-2),0)</f>
        <v>1</v>
      </c>
      <c r="N197" t="str">
        <f>IFERROR(MID($L197,SEARCH(N$1, $L197)-3,2),0)</f>
        <v>37</v>
      </c>
      <c r="O197" s="2">
        <f>TIME(M197, N197, 0)</f>
        <v>6.7361111111111108E-2</v>
      </c>
      <c r="P197" t="s">
        <v>58</v>
      </c>
      <c r="Q197" t="str" cm="1">
        <f t="array" ref="Q197">INDEX('Notes&amp;Formulas'!F:F,MATCH($P197,'Notes&amp;Formulas'!E:E),0)</f>
        <v>Parental Guidance</v>
      </c>
      <c r="R197" t="s">
        <v>2317</v>
      </c>
      <c r="S197" t="s">
        <v>2322</v>
      </c>
      <c r="T197" t="s">
        <v>2326</v>
      </c>
      <c r="U197" t="s">
        <v>2323</v>
      </c>
      <c r="V197" t="s">
        <v>2318</v>
      </c>
      <c r="W197" t="s">
        <v>2319</v>
      </c>
    </row>
    <row r="198" spans="1:23" x14ac:dyDescent="0.3">
      <c r="A198" t="s">
        <v>793</v>
      </c>
      <c r="B198" t="s">
        <v>794</v>
      </c>
      <c r="C198" t="str">
        <f t="shared" si="3"/>
        <v>A suit-wearing, briefcase-carrying baby pairs up w</v>
      </c>
      <c r="D198" t="s">
        <v>22</v>
      </c>
      <c r="E198" t="s">
        <v>27</v>
      </c>
      <c r="F198" s="4">
        <v>175003033</v>
      </c>
      <c r="G198" s="4">
        <v>352962903</v>
      </c>
      <c r="H198" s="4">
        <v>527965936</v>
      </c>
      <c r="I198" s="4" t="str">
        <f>IF($F198&gt;='Notes&amp;Formulas'!$I$3,"Top", "Bottom")</f>
        <v>Top</v>
      </c>
      <c r="J198" s="4" t="str" cm="1">
        <f t="array" ref="J198">_xlfn.IFS(Table2[[#This Row],[World Sales (in $)]]&lt;500000000,"Small", Table2[[#This Row],[World Sales (in $)]]&lt;1000000000, "Medium", Table2[[#This Row],[World Sales (in $)]]&lt;2000000000, "Large", Table2[[#This Row],[World Sales (in $)]]&gt;2000000000, "Top")</f>
        <v>Medium</v>
      </c>
      <c r="K198" t="s">
        <v>104</v>
      </c>
      <c r="L198" t="s">
        <v>76</v>
      </c>
      <c r="M198" t="str">
        <f>IFERROR(MID($L198,1,SEARCH(M$1, $L198)-2),0)</f>
        <v>1</v>
      </c>
      <c r="N198" t="str">
        <f>IFERROR(MID($L198,SEARCH(N$1, $L198)-3,2),0)</f>
        <v>37</v>
      </c>
      <c r="O198" s="2">
        <f>TIME(M198, N198, 0)</f>
        <v>6.7361111111111108E-2</v>
      </c>
      <c r="P198" t="s">
        <v>27</v>
      </c>
      <c r="Q198" t="str">
        <f>INDEX('Notes&amp;Formulas'!$F$6,MATCH(Table!P198, 'Notes&amp;Formulas'!$E$6),0)</f>
        <v>Unknown</v>
      </c>
      <c r="R198" t="s">
        <v>2317</v>
      </c>
      <c r="S198" t="s">
        <v>2322</v>
      </c>
      <c r="T198" t="s">
        <v>2326</v>
      </c>
      <c r="U198" t="s">
        <v>2323</v>
      </c>
      <c r="V198" t="s">
        <v>2318</v>
      </c>
      <c r="W198" t="s">
        <v>2332</v>
      </c>
    </row>
    <row r="199" spans="1:23" x14ac:dyDescent="0.3">
      <c r="A199" t="s">
        <v>677</v>
      </c>
      <c r="B199" t="s">
        <v>678</v>
      </c>
      <c r="C199" t="str">
        <f t="shared" si="3"/>
        <v>Allied soldiers from Belgium, the British Commonwe</v>
      </c>
      <c r="D199" t="s">
        <v>61</v>
      </c>
      <c r="E199" s="1">
        <v>42935</v>
      </c>
      <c r="F199" s="4">
        <v>189740665</v>
      </c>
      <c r="G199" s="4">
        <v>337275642</v>
      </c>
      <c r="H199" s="4">
        <v>527016307</v>
      </c>
      <c r="I199" s="4" t="str">
        <f>IF($F199&gt;='Notes&amp;Formulas'!$I$3,"Top", "Bottom")</f>
        <v>Top</v>
      </c>
      <c r="J199" s="4" t="str" cm="1">
        <f t="array" ref="J199">_xlfn.IFS(Table2[[#This Row],[World Sales (in $)]]&lt;500000000,"Small", Table2[[#This Row],[World Sales (in $)]]&lt;1000000000, "Medium", Table2[[#This Row],[World Sales (in $)]]&lt;2000000000, "Large", Table2[[#This Row],[World Sales (in $)]]&gt;2000000000, "Top")</f>
        <v>Medium</v>
      </c>
      <c r="K199" t="s">
        <v>679</v>
      </c>
      <c r="L199" t="s">
        <v>190</v>
      </c>
      <c r="M199" t="str">
        <f>IFERROR(MID($L199,1,SEARCH(M$1, $L199)-2),0)</f>
        <v>1</v>
      </c>
      <c r="N199" t="str">
        <f>IFERROR(MID($L199,SEARCH(N$1, $L199)-3,2),0)</f>
        <v>46</v>
      </c>
      <c r="O199" s="2">
        <f>TIME(M199, N199, 0)</f>
        <v>7.3611111111111113E-2</v>
      </c>
      <c r="P199" t="s">
        <v>15</v>
      </c>
      <c r="Q199" t="str" cm="1">
        <f t="array" ref="Q199">INDEX('Notes&amp;Formulas'!F:F,MATCH($P199,'Notes&amp;Formulas'!E:E),0)</f>
        <v>Parental Guidance Under 13</v>
      </c>
      <c r="R199" t="s">
        <v>2317</v>
      </c>
      <c r="S199" t="s">
        <v>2322</v>
      </c>
      <c r="T199" t="s">
        <v>2326</v>
      </c>
      <c r="U199" t="s">
        <v>2323</v>
      </c>
      <c r="V199" t="s">
        <v>2318</v>
      </c>
    </row>
    <row r="200" spans="1:23" x14ac:dyDescent="0.3">
      <c r="A200" t="s">
        <v>632</v>
      </c>
      <c r="B200" t="s">
        <v>633</v>
      </c>
      <c r="C200" t="str">
        <f t="shared" si="3"/>
        <v xml:space="preserve">The world is beset by the appearance of monstrous </v>
      </c>
      <c r="D200" t="s">
        <v>61</v>
      </c>
      <c r="E200" s="1">
        <v>41773</v>
      </c>
      <c r="F200" s="4">
        <v>200676069</v>
      </c>
      <c r="G200" s="4">
        <v>324300000</v>
      </c>
      <c r="H200" s="4">
        <v>524976069</v>
      </c>
      <c r="I200" s="4" t="str">
        <f>IF($F200&gt;='Notes&amp;Formulas'!$I$3,"Top", "Bottom")</f>
        <v>Top</v>
      </c>
      <c r="J200" s="4" t="str" cm="1">
        <f t="array" ref="J200">_xlfn.IFS(Table2[[#This Row],[World Sales (in $)]]&lt;500000000,"Small", Table2[[#This Row],[World Sales (in $)]]&lt;1000000000, "Medium", Table2[[#This Row],[World Sales (in $)]]&lt;2000000000, "Large", Table2[[#This Row],[World Sales (in $)]]&gt;2000000000, "Top")</f>
        <v>Medium</v>
      </c>
      <c r="K200" t="s">
        <v>138</v>
      </c>
      <c r="L200" t="s">
        <v>109</v>
      </c>
      <c r="M200" t="str">
        <f>IFERROR(MID($L200,1,SEARCH(M$1, $L200)-2),0)</f>
        <v>2</v>
      </c>
      <c r="N200" t="str">
        <f>IFERROR(MID($L200,SEARCH(N$1, $L200)-3,2),0)</f>
        <v xml:space="preserve"> 3</v>
      </c>
      <c r="O200" s="2">
        <f>TIME(M200, N200, 0)</f>
        <v>8.5416666666666655E-2</v>
      </c>
      <c r="P200" t="s">
        <v>15</v>
      </c>
      <c r="Q200" t="str" cm="1">
        <f t="array" ref="Q200">INDEX('Notes&amp;Formulas'!F:F,MATCH($P200,'Notes&amp;Formulas'!E:E),0)</f>
        <v>Parental Guidance Under 13</v>
      </c>
      <c r="R200" t="s">
        <v>2316</v>
      </c>
      <c r="S200" t="s">
        <v>2320</v>
      </c>
      <c r="T200" t="s">
        <v>2334</v>
      </c>
      <c r="U200" t="s">
        <v>2325</v>
      </c>
      <c r="V200" t="s">
        <v>2331</v>
      </c>
    </row>
    <row r="201" spans="1:23" x14ac:dyDescent="0.3">
      <c r="A201" t="s">
        <v>924</v>
      </c>
      <c r="B201" t="s">
        <v>925</v>
      </c>
      <c r="C201" t="str">
        <f t="shared" si="3"/>
        <v>When Hiccup discovers Toothless isn't the only Nig</v>
      </c>
      <c r="D201" t="s">
        <v>43</v>
      </c>
      <c r="E201" s="1">
        <v>43468</v>
      </c>
      <c r="F201" s="4">
        <v>160799505</v>
      </c>
      <c r="G201" s="4">
        <v>363589578</v>
      </c>
      <c r="H201" s="4">
        <v>524389083</v>
      </c>
      <c r="I201" s="4" t="str">
        <f>IF($F201&gt;='Notes&amp;Formulas'!$I$3,"Top", "Bottom")</f>
        <v>Top</v>
      </c>
      <c r="J201" s="4" t="str" cm="1">
        <f t="array" ref="J201">_xlfn.IFS(Table2[[#This Row],[World Sales (in $)]]&lt;500000000,"Small", Table2[[#This Row],[World Sales (in $)]]&lt;1000000000, "Medium", Table2[[#This Row],[World Sales (in $)]]&lt;2000000000, "Large", Table2[[#This Row],[World Sales (in $)]]&gt;2000000000, "Top")</f>
        <v>Medium</v>
      </c>
      <c r="K201" t="s">
        <v>530</v>
      </c>
      <c r="L201" t="s">
        <v>361</v>
      </c>
      <c r="M201" t="str">
        <f>IFERROR(MID($L201,1,SEARCH(M$1, $L201)-2),0)</f>
        <v>1</v>
      </c>
      <c r="N201" t="str">
        <f>IFERROR(MID($L201,SEARCH(N$1, $L201)-3,2),0)</f>
        <v>44</v>
      </c>
      <c r="O201" s="2">
        <f>TIME(M201, N201, 0)</f>
        <v>7.2222222222222229E-2</v>
      </c>
      <c r="P201" t="s">
        <v>58</v>
      </c>
      <c r="Q201" t="str" cm="1">
        <f t="array" ref="Q201">INDEX('Notes&amp;Formulas'!F:F,MATCH($P201,'Notes&amp;Formulas'!E:E),0)</f>
        <v>Parental Guidance</v>
      </c>
      <c r="R201" t="s">
        <v>2316</v>
      </c>
      <c r="S201" t="s">
        <v>2317</v>
      </c>
      <c r="T201" t="s">
        <v>2319</v>
      </c>
      <c r="U201" t="s">
        <v>2325</v>
      </c>
    </row>
    <row r="202" spans="1:23" x14ac:dyDescent="0.3">
      <c r="A202" t="s">
        <v>592</v>
      </c>
      <c r="B202" t="s">
        <v>593</v>
      </c>
      <c r="C202" t="str">
        <f t="shared" si="3"/>
        <v>Detective Sherlock Holmes and his stalwart partner</v>
      </c>
      <c r="D202" t="s">
        <v>61</v>
      </c>
      <c r="E202" s="1">
        <v>39814</v>
      </c>
      <c r="F202" s="4">
        <v>209028679</v>
      </c>
      <c r="G202" s="4">
        <v>315000000</v>
      </c>
      <c r="H202" s="4">
        <v>524028679</v>
      </c>
      <c r="I202" s="4" t="str">
        <f>IF($F202&gt;='Notes&amp;Formulas'!$I$3,"Top", "Bottom")</f>
        <v>Top</v>
      </c>
      <c r="J202" s="4" t="str" cm="1">
        <f t="array" ref="J202">_xlfn.IFS(Table2[[#This Row],[World Sales (in $)]]&lt;500000000,"Small", Table2[[#This Row],[World Sales (in $)]]&lt;1000000000, "Medium", Table2[[#This Row],[World Sales (in $)]]&lt;2000000000, "Large", Table2[[#This Row],[World Sales (in $)]]&gt;2000000000, "Top")</f>
        <v>Medium</v>
      </c>
      <c r="K202" t="s">
        <v>594</v>
      </c>
      <c r="L202" t="s">
        <v>124</v>
      </c>
      <c r="M202" t="str">
        <f>IFERROR(MID($L202,1,SEARCH(M$1, $L202)-2),0)</f>
        <v>2</v>
      </c>
      <c r="N202" t="str">
        <f>IFERROR(MID($L202,SEARCH(N$1, $L202)-3,2),0)</f>
        <v xml:space="preserve"> 8</v>
      </c>
      <c r="O202" s="2">
        <f>TIME(M202, N202, 0)</f>
        <v>8.8888888888888892E-2</v>
      </c>
      <c r="P202" t="s">
        <v>15</v>
      </c>
      <c r="Q202" t="str" cm="1">
        <f t="array" ref="Q202">INDEX('Notes&amp;Formulas'!F:F,MATCH($P202,'Notes&amp;Formulas'!E:E),0)</f>
        <v>Parental Guidance Under 13</v>
      </c>
      <c r="R202" t="s">
        <v>2316</v>
      </c>
      <c r="S202" t="s">
        <v>2317</v>
      </c>
      <c r="T202" t="s">
        <v>2322</v>
      </c>
      <c r="U202" t="s">
        <v>2326</v>
      </c>
      <c r="V202" t="s">
        <v>2323</v>
      </c>
      <c r="W202" t="s">
        <v>2318</v>
      </c>
    </row>
    <row r="203" spans="1:23" x14ac:dyDescent="0.3">
      <c r="A203" t="s">
        <v>344</v>
      </c>
      <c r="B203" t="s">
        <v>345</v>
      </c>
      <c r="C203" t="str">
        <f t="shared" si="3"/>
        <v>All hell breaks loose when the Byrnes family meets</v>
      </c>
      <c r="D203" t="s">
        <v>43</v>
      </c>
      <c r="E203" s="1">
        <v>38343</v>
      </c>
      <c r="F203" s="4">
        <v>279261160</v>
      </c>
      <c r="G203" s="4">
        <v>243396776</v>
      </c>
      <c r="H203" s="4">
        <v>522657936</v>
      </c>
      <c r="I203" s="4" t="str">
        <f>IF($F203&gt;='Notes&amp;Formulas'!$I$3,"Top", "Bottom")</f>
        <v>Top</v>
      </c>
      <c r="J203" s="4" t="str" cm="1">
        <f t="array" ref="J203">_xlfn.IFS(Table2[[#This Row],[World Sales (in $)]]&lt;500000000,"Small", Table2[[#This Row],[World Sales (in $)]]&lt;1000000000, "Medium", Table2[[#This Row],[World Sales (in $)]]&lt;2000000000, "Large", Table2[[#This Row],[World Sales (in $)]]&gt;2000000000, "Top")</f>
        <v>Medium</v>
      </c>
      <c r="K203" t="s">
        <v>346</v>
      </c>
      <c r="L203" t="s">
        <v>101</v>
      </c>
      <c r="M203" t="str">
        <f>IFERROR(MID($L203,1,SEARCH(M$1, $L203)-2),0)</f>
        <v>1</v>
      </c>
      <c r="N203" t="str">
        <f>IFERROR(MID($L203,SEARCH(N$1, $L203)-3,2),0)</f>
        <v>55</v>
      </c>
      <c r="O203" s="2">
        <f>TIME(M203, N203, 0)</f>
        <v>7.9861111111111105E-2</v>
      </c>
      <c r="P203" t="s">
        <v>15</v>
      </c>
      <c r="Q203" t="str" cm="1">
        <f t="array" ref="Q203">INDEX('Notes&amp;Formulas'!F:F,MATCH($P203,'Notes&amp;Formulas'!E:E),0)</f>
        <v>Parental Guidance Under 13</v>
      </c>
      <c r="R203" t="s">
        <v>2316</v>
      </c>
      <c r="S203" t="s">
        <v>2317</v>
      </c>
      <c r="T203" t="s">
        <v>2327</v>
      </c>
    </row>
    <row r="204" spans="1:23" x14ac:dyDescent="0.3">
      <c r="A204" t="s">
        <v>498</v>
      </c>
      <c r="B204" t="s">
        <v>499</v>
      </c>
      <c r="C204" t="str">
        <f t="shared" si="3"/>
        <v>In the distant future, a small waste-collecting ro</v>
      </c>
      <c r="D204" t="s">
        <v>12</v>
      </c>
      <c r="E204" s="1">
        <v>39625</v>
      </c>
      <c r="F204" s="4">
        <v>223808164</v>
      </c>
      <c r="G204" s="4">
        <v>297503726</v>
      </c>
      <c r="H204" s="4">
        <v>521311890</v>
      </c>
      <c r="I204" s="4" t="str">
        <f>IF($F204&gt;='Notes&amp;Formulas'!$I$3,"Top", "Bottom")</f>
        <v>Top</v>
      </c>
      <c r="J204" s="4" t="str" cm="1">
        <f t="array" ref="J204">_xlfn.IFS(Table2[[#This Row],[World Sales (in $)]]&lt;500000000,"Small", Table2[[#This Row],[World Sales (in $)]]&lt;1000000000, "Medium", Table2[[#This Row],[World Sales (in $)]]&lt;2000000000, "Large", Table2[[#This Row],[World Sales (in $)]]&gt;2000000000, "Top")</f>
        <v>Medium</v>
      </c>
      <c r="K204" t="s">
        <v>500</v>
      </c>
      <c r="L204" t="s">
        <v>186</v>
      </c>
      <c r="M204" t="str">
        <f>IFERROR(MID($L204,1,SEARCH(M$1, $L204)-2),0)</f>
        <v>1</v>
      </c>
      <c r="N204" t="str">
        <f>IFERROR(MID($L204,SEARCH(N$1, $L204)-3,2),0)</f>
        <v>38</v>
      </c>
      <c r="O204" s="2">
        <f>TIME(M204, N204, 0)</f>
        <v>6.805555555555555E-2</v>
      </c>
      <c r="P204" t="s">
        <v>27</v>
      </c>
      <c r="Q204" t="str">
        <f>INDEX('Notes&amp;Formulas'!$F$6,MATCH(Table!P204, 'Notes&amp;Formulas'!$E$6),0)</f>
        <v>Unknown</v>
      </c>
      <c r="R204" t="s">
        <v>2326</v>
      </c>
      <c r="S204" t="s">
        <v>2321</v>
      </c>
    </row>
    <row r="205" spans="1:23" x14ac:dyDescent="0.3">
      <c r="A205" t="s">
        <v>1083</v>
      </c>
      <c r="B205" t="s">
        <v>1084</v>
      </c>
      <c r="C205" t="str">
        <f t="shared" si="3"/>
        <v>Continuing his "legendary adventures of awesomenes</v>
      </c>
      <c r="D205" t="s">
        <v>22</v>
      </c>
      <c r="E205" s="1">
        <v>42397</v>
      </c>
      <c r="F205" s="4">
        <v>143528619</v>
      </c>
      <c r="G205" s="4">
        <v>377642206</v>
      </c>
      <c r="H205" s="4">
        <v>521170825</v>
      </c>
      <c r="I205" s="4" t="str">
        <f>IF($F205&gt;='Notes&amp;Formulas'!$I$3,"Top", "Bottom")</f>
        <v>Top</v>
      </c>
      <c r="J205" s="4" t="str" cm="1">
        <f t="array" ref="J205">_xlfn.IFS(Table2[[#This Row],[World Sales (in $)]]&lt;500000000,"Small", Table2[[#This Row],[World Sales (in $)]]&lt;1000000000, "Medium", Table2[[#This Row],[World Sales (in $)]]&lt;2000000000, "Large", Table2[[#This Row],[World Sales (in $)]]&gt;2000000000, "Top")</f>
        <v>Medium</v>
      </c>
      <c r="K205" t="s">
        <v>530</v>
      </c>
      <c r="L205" t="s">
        <v>197</v>
      </c>
      <c r="M205" t="str">
        <f>IFERROR(MID($L205,1,SEARCH(M$1, $L205)-2),0)</f>
        <v>1</v>
      </c>
      <c r="N205" t="str">
        <f>IFERROR(MID($L205,SEARCH(N$1, $L205)-3,2),0)</f>
        <v>35</v>
      </c>
      <c r="O205" s="2">
        <f>TIME(M205, N205, 0)</f>
        <v>6.5972222222222224E-2</v>
      </c>
      <c r="P205" t="s">
        <v>58</v>
      </c>
      <c r="Q205" t="str" cm="1">
        <f t="array" ref="Q205">INDEX('Notes&amp;Formulas'!F:F,MATCH($P205,'Notes&amp;Formulas'!E:E),0)</f>
        <v>Parental Guidance</v>
      </c>
      <c r="R205" t="s">
        <v>2317</v>
      </c>
      <c r="S205" t="s">
        <v>2322</v>
      </c>
      <c r="T205" t="s">
        <v>2323</v>
      </c>
      <c r="U205" t="s">
        <v>2319</v>
      </c>
    </row>
    <row r="206" spans="1:23" x14ac:dyDescent="0.3">
      <c r="A206" t="s">
        <v>611</v>
      </c>
      <c r="B206" t="s">
        <v>612</v>
      </c>
      <c r="C206" t="str">
        <f t="shared" si="3"/>
        <v xml:space="preserve">A cyborg, identical to the one who failed to kill </v>
      </c>
      <c r="D206" t="s">
        <v>613</v>
      </c>
      <c r="E206" s="1">
        <v>33422</v>
      </c>
      <c r="F206" s="4">
        <v>205881154</v>
      </c>
      <c r="G206" s="4">
        <v>312106698</v>
      </c>
      <c r="H206" s="4">
        <v>520881154</v>
      </c>
      <c r="I206" s="4" t="str">
        <f>IF($F206&gt;='Notes&amp;Formulas'!$I$3,"Top", "Bottom")</f>
        <v>Top</v>
      </c>
      <c r="J206" s="4" t="str" cm="1">
        <f t="array" ref="J206">_xlfn.IFS(Table2[[#This Row],[World Sales (in $)]]&lt;500000000,"Small", Table2[[#This Row],[World Sales (in $)]]&lt;1000000000, "Medium", Table2[[#This Row],[World Sales (in $)]]&lt;2000000000, "Large", Table2[[#This Row],[World Sales (in $)]]&gt;2000000000, "Top")</f>
        <v>Medium</v>
      </c>
      <c r="K206" t="s">
        <v>339</v>
      </c>
      <c r="L206" t="s">
        <v>204</v>
      </c>
      <c r="M206" t="str">
        <f>IFERROR(MID($L206,1,SEARCH(M$1, $L206)-2),0)</f>
        <v>2</v>
      </c>
      <c r="N206" t="str">
        <f>IFERROR(MID($L206,SEARCH(N$1, $L206)-3,2),0)</f>
        <v>17</v>
      </c>
      <c r="O206" s="2">
        <f>TIME(M206, N206, 0)</f>
        <v>9.5138888888888884E-2</v>
      </c>
      <c r="P206" t="s">
        <v>179</v>
      </c>
      <c r="Q206" t="str" cm="1">
        <f t="array" ref="Q206">INDEX('Notes&amp;Formulas'!F:F,MATCH($P206,'Notes&amp;Formulas'!E:E),0)</f>
        <v>Restricted</v>
      </c>
      <c r="R206" t="s">
        <v>2316</v>
      </c>
      <c r="S206" t="s">
        <v>2317</v>
      </c>
      <c r="T206" t="s">
        <v>2322</v>
      </c>
      <c r="U206" t="s">
        <v>2326</v>
      </c>
      <c r="V206" t="s">
        <v>2323</v>
      </c>
      <c r="W206" t="s">
        <v>2318</v>
      </c>
    </row>
    <row r="207" spans="1:23" x14ac:dyDescent="0.3">
      <c r="A207" t="s">
        <v>747</v>
      </c>
      <c r="B207" t="s">
        <v>748</v>
      </c>
      <c r="C207" t="str">
        <f t="shared" si="3"/>
        <v>Armed with a super-suit with the astonishing abili</v>
      </c>
      <c r="D207" t="s">
        <v>12</v>
      </c>
      <c r="E207" s="1">
        <v>42195</v>
      </c>
      <c r="F207" s="4">
        <v>180202163</v>
      </c>
      <c r="G207" s="4">
        <v>339109802</v>
      </c>
      <c r="H207" s="4">
        <v>519311965</v>
      </c>
      <c r="I207" s="4" t="str">
        <f>IF($F207&gt;='Notes&amp;Formulas'!$I$3,"Top", "Bottom")</f>
        <v>Top</v>
      </c>
      <c r="J207" s="4" t="str" cm="1">
        <f t="array" ref="J207">_xlfn.IFS(Table2[[#This Row],[World Sales (in $)]]&lt;500000000,"Small", Table2[[#This Row],[World Sales (in $)]]&lt;1000000000, "Medium", Table2[[#This Row],[World Sales (in $)]]&lt;2000000000, "Large", Table2[[#This Row],[World Sales (in $)]]&gt;2000000000, "Top")</f>
        <v>Medium</v>
      </c>
      <c r="K207" t="s">
        <v>159</v>
      </c>
      <c r="L207" t="s">
        <v>343</v>
      </c>
      <c r="M207" t="str">
        <f>IFERROR(MID($L207,1,SEARCH(M$1, $L207)-2),0)</f>
        <v>1</v>
      </c>
      <c r="N207" t="str">
        <f>IFERROR(MID($L207,SEARCH(N$1, $L207)-3,2),0)</f>
        <v>57</v>
      </c>
      <c r="O207" s="2">
        <f>TIME(M207, N207, 0)</f>
        <v>8.1250000000000003E-2</v>
      </c>
      <c r="P207" t="s">
        <v>15</v>
      </c>
      <c r="Q207" t="str" cm="1">
        <f t="array" ref="Q207">INDEX('Notes&amp;Formulas'!F:F,MATCH($P207,'Notes&amp;Formulas'!E:E),0)</f>
        <v>Parental Guidance Under 13</v>
      </c>
      <c r="R207" t="s">
        <v>2316</v>
      </c>
      <c r="S207" t="s">
        <v>2319</v>
      </c>
    </row>
    <row r="208" spans="1:23" x14ac:dyDescent="0.3">
      <c r="A208" t="s">
        <v>353</v>
      </c>
      <c r="B208" t="s">
        <v>354</v>
      </c>
      <c r="C208" t="str">
        <f t="shared" si="3"/>
        <v>A grumpy Grinch plots to ruin Christmas for the vi</v>
      </c>
      <c r="D208" t="s">
        <v>43</v>
      </c>
      <c r="E208" s="1">
        <v>43411</v>
      </c>
      <c r="F208" s="4">
        <v>271094731</v>
      </c>
      <c r="G208" s="4">
        <v>241474088</v>
      </c>
      <c r="H208" s="4">
        <v>512568819</v>
      </c>
      <c r="I208" s="4" t="str">
        <f>IF($F208&gt;='Notes&amp;Formulas'!$I$3,"Top", "Bottom")</f>
        <v>Top</v>
      </c>
      <c r="J208" s="4" t="str" cm="1">
        <f t="array" ref="J208">_xlfn.IFS(Table2[[#This Row],[World Sales (in $)]]&lt;500000000,"Small", Table2[[#This Row],[World Sales (in $)]]&lt;1000000000, "Medium", Table2[[#This Row],[World Sales (in $)]]&lt;2000000000, "Large", Table2[[#This Row],[World Sales (in $)]]&gt;2000000000, "Top")</f>
        <v>Medium</v>
      </c>
      <c r="K208" t="s">
        <v>79</v>
      </c>
      <c r="L208" t="s">
        <v>355</v>
      </c>
      <c r="M208" t="str">
        <f>IFERROR(MID($L208,1,SEARCH(M$1, $L208)-2),0)</f>
        <v>1</v>
      </c>
      <c r="N208" t="str">
        <f>IFERROR(MID($L208,SEARCH(N$1, $L208)-3,2),0)</f>
        <v>25</v>
      </c>
      <c r="O208" s="2">
        <f>TIME(M208, N208, 0)</f>
        <v>5.9027777777777783E-2</v>
      </c>
      <c r="P208" t="s">
        <v>58</v>
      </c>
      <c r="Q208" t="str" cm="1">
        <f t="array" ref="Q208">INDEX('Notes&amp;Formulas'!F:F,MATCH($P208,'Notes&amp;Formulas'!E:E),0)</f>
        <v>Parental Guidance</v>
      </c>
      <c r="R208" t="s">
        <v>2316</v>
      </c>
      <c r="S208" t="s">
        <v>2317</v>
      </c>
      <c r="T208" t="s">
        <v>2326</v>
      </c>
      <c r="U208" t="s">
        <v>2319</v>
      </c>
    </row>
    <row r="209" spans="1:23" x14ac:dyDescent="0.3">
      <c r="A209" t="s">
        <v>525</v>
      </c>
      <c r="B209" t="s">
        <v>526</v>
      </c>
      <c r="C209" t="str">
        <f t="shared" si="3"/>
        <v>After a young man is murdered, his spirit stays be</v>
      </c>
      <c r="D209" t="s">
        <v>38</v>
      </c>
      <c r="E209" s="1">
        <v>33067</v>
      </c>
      <c r="F209" s="4">
        <v>217631306</v>
      </c>
      <c r="G209" s="4">
        <v>288072251</v>
      </c>
      <c r="H209" s="4">
        <v>505703557</v>
      </c>
      <c r="I209" s="4" t="str">
        <f>IF($F209&gt;='Notes&amp;Formulas'!$I$3,"Top", "Bottom")</f>
        <v>Top</v>
      </c>
      <c r="J209" s="4" t="str" cm="1">
        <f t="array" ref="J209">_xlfn.IFS(Table2[[#This Row],[World Sales (in $)]]&lt;500000000,"Small", Table2[[#This Row],[World Sales (in $)]]&lt;1000000000, "Medium", Table2[[#This Row],[World Sales (in $)]]&lt;2000000000, "Large", Table2[[#This Row],[World Sales (in $)]]&gt;2000000000, "Top")</f>
        <v>Medium</v>
      </c>
      <c r="K209" t="s">
        <v>527</v>
      </c>
      <c r="L209" t="s">
        <v>148</v>
      </c>
      <c r="M209" t="str">
        <f>IFERROR(MID($L209,1,SEARCH(M$1, $L209)-2),0)</f>
        <v>2</v>
      </c>
      <c r="N209" t="str">
        <f>IFERROR(MID($L209,SEARCH(N$1, $L209)-3,2),0)</f>
        <v xml:space="preserve"> 7</v>
      </c>
      <c r="O209" s="2">
        <f>TIME(M209, N209, 0)</f>
        <v>8.819444444444445E-2</v>
      </c>
      <c r="P209" t="s">
        <v>27</v>
      </c>
      <c r="Q209" t="str">
        <f>INDEX('Notes&amp;Formulas'!$F$6,MATCH(Table!P209, 'Notes&amp;Formulas'!$E$6),0)</f>
        <v>Unknown</v>
      </c>
      <c r="R209" t="s">
        <v>2317</v>
      </c>
      <c r="S209" t="s">
        <v>2322</v>
      </c>
      <c r="T209" t="s">
        <v>2326</v>
      </c>
      <c r="U209" t="s">
        <v>2323</v>
      </c>
      <c r="V209" t="s">
        <v>2318</v>
      </c>
      <c r="W209" t="s">
        <v>2324</v>
      </c>
    </row>
    <row r="210" spans="1:23" x14ac:dyDescent="0.3">
      <c r="A210" t="s">
        <v>534</v>
      </c>
      <c r="B210" t="s">
        <v>535</v>
      </c>
      <c r="C210" t="str">
        <f t="shared" si="3"/>
        <v>A kindhearted street urchin and a power-hungry Gra</v>
      </c>
      <c r="D210" t="s">
        <v>12</v>
      </c>
      <c r="E210" s="1">
        <v>33921</v>
      </c>
      <c r="F210" s="4">
        <v>217350219</v>
      </c>
      <c r="G210" s="4">
        <v>286700000</v>
      </c>
      <c r="H210" s="4">
        <v>504050219</v>
      </c>
      <c r="I210" s="4" t="str">
        <f>IF($F210&gt;='Notes&amp;Formulas'!$I$3,"Top", "Bottom")</f>
        <v>Top</v>
      </c>
      <c r="J210" s="4" t="str" cm="1">
        <f t="array" ref="J210">_xlfn.IFS(Table2[[#This Row],[World Sales (in $)]]&lt;500000000,"Small", Table2[[#This Row],[World Sales (in $)]]&lt;1000000000, "Medium", Table2[[#This Row],[World Sales (in $)]]&lt;2000000000, "Large", Table2[[#This Row],[World Sales (in $)]]&gt;2000000000, "Top")</f>
        <v>Medium</v>
      </c>
      <c r="K210" t="s">
        <v>536</v>
      </c>
      <c r="L210" t="s">
        <v>364</v>
      </c>
      <c r="M210" t="str">
        <f>IFERROR(MID($L210,1,SEARCH(M$1, $L210)-2),0)</f>
        <v>1</v>
      </c>
      <c r="N210" t="str">
        <f>IFERROR(MID($L210,SEARCH(N$1, $L210)-3,2),0)</f>
        <v>30</v>
      </c>
      <c r="O210" s="2">
        <f>TIME(M210, N210, 0)</f>
        <v>6.25E-2</v>
      </c>
      <c r="P210" t="s">
        <v>27</v>
      </c>
      <c r="Q210" t="str">
        <f>INDEX('Notes&amp;Formulas'!$F$6,MATCH(Table!P210, 'Notes&amp;Formulas'!$E$6),0)</f>
        <v>Unknown</v>
      </c>
      <c r="R210" t="s">
        <v>2320</v>
      </c>
      <c r="S210" t="s">
        <v>2318</v>
      </c>
      <c r="T210" t="s">
        <v>2321</v>
      </c>
      <c r="U210" t="s">
        <v>2325</v>
      </c>
    </row>
    <row r="211" spans="1:23" x14ac:dyDescent="0.3">
      <c r="A211" t="s">
        <v>572</v>
      </c>
      <c r="B211" t="s">
        <v>573</v>
      </c>
      <c r="C211" t="str">
        <f t="shared" si="3"/>
        <v>Eddie Brock attempts to reignite his career by int</v>
      </c>
      <c r="D211" t="s">
        <v>34</v>
      </c>
      <c r="E211" t="s">
        <v>27</v>
      </c>
      <c r="F211" s="4">
        <v>212638437</v>
      </c>
      <c r="G211" s="4">
        <v>288500000</v>
      </c>
      <c r="H211" s="4">
        <v>501138437</v>
      </c>
      <c r="I211" s="4" t="str">
        <f>IF($F211&gt;='Notes&amp;Formulas'!$I$3,"Top", "Bottom")</f>
        <v>Top</v>
      </c>
      <c r="J211" s="4" t="str" cm="1">
        <f t="array" ref="J211">_xlfn.IFS(Table2[[#This Row],[World Sales (in $)]]&lt;500000000,"Small", Table2[[#This Row],[World Sales (in $)]]&lt;1000000000, "Medium", Table2[[#This Row],[World Sales (in $)]]&lt;2000000000, "Large", Table2[[#This Row],[World Sales (in $)]]&gt;2000000000, "Top")</f>
        <v>Medium</v>
      </c>
      <c r="K211" t="s">
        <v>138</v>
      </c>
      <c r="L211" t="s">
        <v>76</v>
      </c>
      <c r="M211" t="str">
        <f>IFERROR(MID($L211,1,SEARCH(M$1, $L211)-2),0)</f>
        <v>1</v>
      </c>
      <c r="N211" t="str">
        <f>IFERROR(MID($L211,SEARCH(N$1, $L211)-3,2),0)</f>
        <v>37</v>
      </c>
      <c r="O211" s="2">
        <f>TIME(M211, N211, 0)</f>
        <v>6.7361111111111108E-2</v>
      </c>
      <c r="P211" t="s">
        <v>27</v>
      </c>
      <c r="Q211" t="str">
        <f>INDEX('Notes&amp;Formulas'!$F$6,MATCH(Table!P211, 'Notes&amp;Formulas'!$E$6),0)</f>
        <v>Unknown</v>
      </c>
      <c r="R211" t="s">
        <v>2317</v>
      </c>
      <c r="S211" t="s">
        <v>2322</v>
      </c>
      <c r="T211" t="s">
        <v>2326</v>
      </c>
      <c r="U211" t="s">
        <v>2323</v>
      </c>
      <c r="V211" t="s">
        <v>2318</v>
      </c>
      <c r="W211" t="s">
        <v>2324</v>
      </c>
    </row>
    <row r="212" spans="1:23" x14ac:dyDescent="0.3">
      <c r="A212" t="s">
        <v>1233</v>
      </c>
      <c r="B212" t="s">
        <v>1234</v>
      </c>
      <c r="C212" t="str">
        <f t="shared" si="3"/>
        <v xml:space="preserve">It's a jungle out there for Blu, Jewel, and their </v>
      </c>
      <c r="D212" t="s">
        <v>22</v>
      </c>
      <c r="E212" s="1">
        <v>41718</v>
      </c>
      <c r="F212" s="4">
        <v>131538435</v>
      </c>
      <c r="G212" s="4">
        <v>367242682</v>
      </c>
      <c r="H212" s="4">
        <v>498781117</v>
      </c>
      <c r="I212" s="4" t="str">
        <f>IF($F212&gt;='Notes&amp;Formulas'!$I$3,"Top", "Bottom")</f>
        <v>Bottom</v>
      </c>
      <c r="J212" s="4" t="str" cm="1">
        <f t="array" ref="J212">_xlfn.IFS(Table2[[#This Row],[World Sales (in $)]]&lt;500000000,"Small", Table2[[#This Row],[World Sales (in $)]]&lt;1000000000, "Medium", Table2[[#This Row],[World Sales (in $)]]&lt;2000000000, "Large", Table2[[#This Row],[World Sales (in $)]]&gt;2000000000, "Top")</f>
        <v>Small</v>
      </c>
      <c r="K212" t="s">
        <v>1082</v>
      </c>
      <c r="L212" t="s">
        <v>393</v>
      </c>
      <c r="M212" t="str">
        <f>IFERROR(MID($L212,1,SEARCH(M$1, $L212)-2),0)</f>
        <v>1</v>
      </c>
      <c r="N212" t="str">
        <f>IFERROR(MID($L212,SEARCH(N$1, $L212)-3,2),0)</f>
        <v>41</v>
      </c>
      <c r="O212" s="2">
        <f>TIME(M212, N212, 0)</f>
        <v>7.013888888888889E-2</v>
      </c>
      <c r="P212" t="s">
        <v>106</v>
      </c>
      <c r="Q212" cm="1">
        <f t="array" ref="Q212">INDEX('Notes&amp;Formulas'!F:F,MATCH($P212,'Notes&amp;Formulas'!E:E),0)</f>
        <v>0</v>
      </c>
      <c r="R212" t="s">
        <v>2316</v>
      </c>
      <c r="S212" t="s">
        <v>2317</v>
      </c>
      <c r="T212" t="s">
        <v>2319</v>
      </c>
      <c r="U212" t="s">
        <v>2325</v>
      </c>
    </row>
    <row r="213" spans="1:23" x14ac:dyDescent="0.3">
      <c r="A213" t="s">
        <v>1205</v>
      </c>
      <c r="B213" t="s">
        <v>1206</v>
      </c>
      <c r="C213" t="str">
        <f t="shared" si="3"/>
        <v>An adaptation of Homer's great epic, the film foll</v>
      </c>
      <c r="D213" t="s">
        <v>61</v>
      </c>
      <c r="E213" s="1">
        <v>38119</v>
      </c>
      <c r="F213" s="4">
        <v>133378256</v>
      </c>
      <c r="G213" s="4">
        <v>364031596</v>
      </c>
      <c r="H213" s="4">
        <v>497409852</v>
      </c>
      <c r="I213" s="4" t="str">
        <f>IF($F213&gt;='Notes&amp;Formulas'!$I$3,"Top", "Bottom")</f>
        <v>Top</v>
      </c>
      <c r="J213" s="4" t="str" cm="1">
        <f t="array" ref="J213">_xlfn.IFS(Table2[[#This Row],[World Sales (in $)]]&lt;500000000,"Small", Table2[[#This Row],[World Sales (in $)]]&lt;1000000000, "Medium", Table2[[#This Row],[World Sales (in $)]]&lt;2000000000, "Large", Table2[[#This Row],[World Sales (in $)]]&gt;2000000000, "Top")</f>
        <v>Small</v>
      </c>
      <c r="K213" t="s">
        <v>1207</v>
      </c>
      <c r="L213" t="s">
        <v>928</v>
      </c>
      <c r="M213" t="str">
        <f>IFERROR(MID($L213,1,SEARCH(M$1, $L213)-2),0)</f>
        <v>2</v>
      </c>
      <c r="N213" t="str">
        <f>IFERROR(MID($L213,SEARCH(N$1, $L213)-3,2),0)</f>
        <v>43</v>
      </c>
      <c r="O213" s="2">
        <f>TIME(M213, N213, 0)</f>
        <v>0.11319444444444444</v>
      </c>
      <c r="P213" t="s">
        <v>179</v>
      </c>
      <c r="Q213" t="str" cm="1">
        <f t="array" ref="Q213">INDEX('Notes&amp;Formulas'!F:F,MATCH($P213,'Notes&amp;Formulas'!E:E),0)</f>
        <v>Restricted</v>
      </c>
      <c r="R213" t="s">
        <v>2317</v>
      </c>
      <c r="S213" t="s">
        <v>2322</v>
      </c>
      <c r="T213" t="s">
        <v>2326</v>
      </c>
      <c r="U213" t="s">
        <v>2323</v>
      </c>
      <c r="V213" t="s">
        <v>2330</v>
      </c>
      <c r="W213" t="s">
        <v>2324</v>
      </c>
    </row>
    <row r="214" spans="1:23" x14ac:dyDescent="0.3">
      <c r="A214" t="s">
        <v>416</v>
      </c>
      <c r="B214" t="s">
        <v>417</v>
      </c>
      <c r="C214" t="str">
        <f t="shared" si="3"/>
        <v xml:space="preserve">When Woody is stolen by a toy collector, Buzz and </v>
      </c>
      <c r="D214" t="s">
        <v>12</v>
      </c>
      <c r="E214" s="1">
        <v>36483</v>
      </c>
      <c r="F214" s="4">
        <v>245852179</v>
      </c>
      <c r="G214" s="4">
        <v>251523202</v>
      </c>
      <c r="H214" s="4">
        <v>497375381</v>
      </c>
      <c r="I214" s="4" t="str">
        <f>IF($F214&gt;='Notes&amp;Formulas'!$I$3,"Top", "Bottom")</f>
        <v>Top</v>
      </c>
      <c r="J214" s="4" t="str" cm="1">
        <f t="array" ref="J214">_xlfn.IFS(Table2[[#This Row],[World Sales (in $)]]&lt;500000000,"Small", Table2[[#This Row],[World Sales (in $)]]&lt;1000000000, "Medium", Table2[[#This Row],[World Sales (in $)]]&lt;2000000000, "Large", Table2[[#This Row],[World Sales (in $)]]&gt;2000000000, "Top")</f>
        <v>Small</v>
      </c>
      <c r="K214" t="s">
        <v>104</v>
      </c>
      <c r="L214" t="s">
        <v>328</v>
      </c>
      <c r="M214" t="str">
        <f>IFERROR(MID($L214,1,SEARCH(M$1, $L214)-2),0)</f>
        <v>1</v>
      </c>
      <c r="N214" t="str">
        <f>IFERROR(MID($L214,SEARCH(N$1, $L214)-3,2),0)</f>
        <v>32</v>
      </c>
      <c r="O214" s="2">
        <f>TIME(M214, N214, 0)</f>
        <v>6.3888888888888884E-2</v>
      </c>
      <c r="P214" t="s">
        <v>27</v>
      </c>
      <c r="Q214" t="str">
        <f>INDEX('Notes&amp;Formulas'!$F$6,MATCH(Table!P214, 'Notes&amp;Formulas'!$E$6),0)</f>
        <v>Unknown</v>
      </c>
      <c r="R214" t="s">
        <v>2320</v>
      </c>
      <c r="S214" t="s">
        <v>2334</v>
      </c>
    </row>
    <row r="215" spans="1:23" x14ac:dyDescent="0.3">
      <c r="A215" t="s">
        <v>528</v>
      </c>
      <c r="B215" t="s">
        <v>529</v>
      </c>
      <c r="C215" t="str">
        <f t="shared" si="3"/>
        <v>A hapless young Viking who aspires to hunt dragons</v>
      </c>
      <c r="D215" t="s">
        <v>151</v>
      </c>
      <c r="E215" s="1">
        <v>40255</v>
      </c>
      <c r="F215" s="4">
        <v>217581231</v>
      </c>
      <c r="G215" s="4">
        <v>277298240</v>
      </c>
      <c r="H215" s="4">
        <v>494879471</v>
      </c>
      <c r="I215" s="4" t="str">
        <f>IF($F215&gt;='Notes&amp;Formulas'!$I$3,"Top", "Bottom")</f>
        <v>Top</v>
      </c>
      <c r="J215" s="4" t="str" cm="1">
        <f t="array" ref="J215">_xlfn.IFS(Table2[[#This Row],[World Sales (in $)]]&lt;500000000,"Small", Table2[[#This Row],[World Sales (in $)]]&lt;1000000000, "Medium", Table2[[#This Row],[World Sales (in $)]]&lt;2000000000, "Large", Table2[[#This Row],[World Sales (in $)]]&gt;2000000000, "Top")</f>
        <v>Small</v>
      </c>
      <c r="K215" t="s">
        <v>530</v>
      </c>
      <c r="L215" t="s">
        <v>186</v>
      </c>
      <c r="M215" t="str">
        <f>IFERROR(MID($L215,1,SEARCH(M$1, $L215)-2),0)</f>
        <v>1</v>
      </c>
      <c r="N215" t="str">
        <f>IFERROR(MID($L215,SEARCH(N$1, $L215)-3,2),0)</f>
        <v>38</v>
      </c>
      <c r="O215" s="2">
        <f>TIME(M215, N215, 0)</f>
        <v>6.805555555555555E-2</v>
      </c>
      <c r="P215" t="s">
        <v>58</v>
      </c>
      <c r="Q215" t="str" cm="1">
        <f t="array" ref="Q215">INDEX('Notes&amp;Formulas'!F:F,MATCH($P215,'Notes&amp;Formulas'!E:E),0)</f>
        <v>Parental Guidance</v>
      </c>
      <c r="R215" t="s">
        <v>2317</v>
      </c>
      <c r="S215" t="s">
        <v>2322</v>
      </c>
      <c r="T215" t="s">
        <v>2326</v>
      </c>
      <c r="U215" t="s">
        <v>2323</v>
      </c>
      <c r="V215" t="s">
        <v>2318</v>
      </c>
    </row>
    <row r="216" spans="1:23" x14ac:dyDescent="0.3">
      <c r="A216" t="s">
        <v>432</v>
      </c>
      <c r="B216" t="s">
        <v>433</v>
      </c>
      <c r="C216" t="str">
        <f t="shared" si="3"/>
        <v>Bill and Jo Harding, advanced storm chasers on the</v>
      </c>
      <c r="D216" t="s">
        <v>61</v>
      </c>
      <c r="E216" s="1">
        <v>35195</v>
      </c>
      <c r="F216" s="4">
        <v>241721524</v>
      </c>
      <c r="G216" s="4">
        <v>252750000</v>
      </c>
      <c r="H216" s="4">
        <v>494471524</v>
      </c>
      <c r="I216" s="4" t="str">
        <f>IF($F216&gt;='Notes&amp;Formulas'!$I$3,"Top", "Bottom")</f>
        <v>Top</v>
      </c>
      <c r="J216" s="4" t="str" cm="1">
        <f t="array" ref="J216">_xlfn.IFS(Table2[[#This Row],[World Sales (in $)]]&lt;500000000,"Small", Table2[[#This Row],[World Sales (in $)]]&lt;1000000000, "Medium", Table2[[#This Row],[World Sales (in $)]]&lt;2000000000, "Large", Table2[[#This Row],[World Sales (in $)]]&gt;2000000000, "Top")</f>
        <v>Small</v>
      </c>
      <c r="K216" t="s">
        <v>289</v>
      </c>
      <c r="L216" t="s">
        <v>434</v>
      </c>
      <c r="M216" t="str">
        <f>IFERROR(MID($L216,1,SEARCH(M$1, $L216)-2),0)</f>
        <v>1</v>
      </c>
      <c r="N216" t="str">
        <f>IFERROR(MID($L216,SEARCH(N$1, $L216)-3,2),0)</f>
        <v>53</v>
      </c>
      <c r="O216" s="2">
        <f>TIME(M216, N216, 0)</f>
        <v>7.8472222222222221E-2</v>
      </c>
      <c r="P216" t="s">
        <v>27</v>
      </c>
      <c r="Q216" t="str">
        <f>INDEX('Notes&amp;Formulas'!$F$6,MATCH(Table!P216, 'Notes&amp;Formulas'!$E$6),0)</f>
        <v>Unknown</v>
      </c>
      <c r="R216" t="s">
        <v>2316</v>
      </c>
      <c r="S216" t="s">
        <v>2317</v>
      </c>
      <c r="T216" t="s">
        <v>2322</v>
      </c>
      <c r="U216" t="s">
        <v>2326</v>
      </c>
      <c r="V216" t="s">
        <v>2323</v>
      </c>
      <c r="W216" t="s">
        <v>2318</v>
      </c>
    </row>
    <row r="217" spans="1:23" x14ac:dyDescent="0.3">
      <c r="A217" t="s">
        <v>451</v>
      </c>
      <c r="B217" t="s">
        <v>452</v>
      </c>
      <c r="C217" t="str">
        <f t="shared" si="3"/>
        <v>A small-time magician is swept away to an enchante</v>
      </c>
      <c r="D217" t="s">
        <v>12</v>
      </c>
      <c r="E217" s="1">
        <v>41339</v>
      </c>
      <c r="F217" s="4">
        <v>234911825</v>
      </c>
      <c r="G217" s="4">
        <v>258400000</v>
      </c>
      <c r="H217" s="4">
        <v>493311825</v>
      </c>
      <c r="I217" s="4" t="str">
        <f>IF($F217&gt;='Notes&amp;Formulas'!$I$3,"Top", "Bottom")</f>
        <v>Top</v>
      </c>
      <c r="J217" s="4" t="str" cm="1">
        <f t="array" ref="J217">_xlfn.IFS(Table2[[#This Row],[World Sales (in $)]]&lt;500000000,"Small", Table2[[#This Row],[World Sales (in $)]]&lt;1000000000, "Medium", Table2[[#This Row],[World Sales (in $)]]&lt;2000000000, "Large", Table2[[#This Row],[World Sales (in $)]]&gt;2000000000, "Top")</f>
        <v>Small</v>
      </c>
      <c r="K217" t="s">
        <v>262</v>
      </c>
      <c r="L217" t="s">
        <v>132</v>
      </c>
      <c r="M217" t="str">
        <f>IFERROR(MID($L217,1,SEARCH(M$1, $L217)-2),0)</f>
        <v>2</v>
      </c>
      <c r="N217" t="str">
        <f>IFERROR(MID($L217,SEARCH(N$1, $L217)-3,2),0)</f>
        <v>10</v>
      </c>
      <c r="O217" s="2">
        <f>TIME(M217, N217, 0)</f>
        <v>9.0277777777777776E-2</v>
      </c>
      <c r="P217" t="s">
        <v>58</v>
      </c>
      <c r="Q217" t="str" cm="1">
        <f t="array" ref="Q217">INDEX('Notes&amp;Formulas'!F:F,MATCH($P217,'Notes&amp;Formulas'!E:E),0)</f>
        <v>Parental Guidance</v>
      </c>
      <c r="R217" t="s">
        <v>2316</v>
      </c>
      <c r="S217" t="s">
        <v>2317</v>
      </c>
      <c r="T217" t="s">
        <v>2325</v>
      </c>
    </row>
    <row r="218" spans="1:23" x14ac:dyDescent="0.3">
      <c r="A218" t="s">
        <v>895</v>
      </c>
      <c r="B218" t="s">
        <v>896</v>
      </c>
      <c r="C218" t="str">
        <f t="shared" si="3"/>
        <v>Perseus, a demigod and the son of Zeus, battles th</v>
      </c>
      <c r="D218" t="s">
        <v>61</v>
      </c>
      <c r="E218" s="1">
        <v>40268</v>
      </c>
      <c r="F218" s="4">
        <v>163214888</v>
      </c>
      <c r="G218" s="4">
        <v>330000105</v>
      </c>
      <c r="H218" s="4">
        <v>493214993</v>
      </c>
      <c r="I218" s="4" t="str">
        <f>IF($F218&gt;='Notes&amp;Formulas'!$I$3,"Top", "Bottom")</f>
        <v>Top</v>
      </c>
      <c r="J218" s="4" t="str" cm="1">
        <f t="array" ref="J218">_xlfn.IFS(Table2[[#This Row],[World Sales (in $)]]&lt;500000000,"Small", Table2[[#This Row],[World Sales (in $)]]&lt;1000000000, "Medium", Table2[[#This Row],[World Sales (in $)]]&lt;2000000000, "Large", Table2[[#This Row],[World Sales (in $)]]&gt;2000000000, "Top")</f>
        <v>Small</v>
      </c>
      <c r="K218" t="s">
        <v>117</v>
      </c>
      <c r="L218" t="s">
        <v>190</v>
      </c>
      <c r="M218" t="str">
        <f>IFERROR(MID($L218,1,SEARCH(M$1, $L218)-2),0)</f>
        <v>1</v>
      </c>
      <c r="N218" t="str">
        <f>IFERROR(MID($L218,SEARCH(N$1, $L218)-3,2),0)</f>
        <v>46</v>
      </c>
      <c r="O218" s="2">
        <f>TIME(M218, N218, 0)</f>
        <v>7.3611111111111113E-2</v>
      </c>
      <c r="P218" t="s">
        <v>15</v>
      </c>
      <c r="Q218" t="str" cm="1">
        <f t="array" ref="Q218">INDEX('Notes&amp;Formulas'!F:F,MATCH($P218,'Notes&amp;Formulas'!E:E),0)</f>
        <v>Parental Guidance Under 13</v>
      </c>
      <c r="R218" t="s">
        <v>2317</v>
      </c>
      <c r="S218" t="s">
        <v>2323</v>
      </c>
      <c r="T218" t="s">
        <v>2318</v>
      </c>
    </row>
    <row r="219" spans="1:23" x14ac:dyDescent="0.3">
      <c r="A219" t="s">
        <v>1515</v>
      </c>
      <c r="B219" t="s">
        <v>1516</v>
      </c>
      <c r="C219" t="str">
        <f t="shared" si="3"/>
        <v>Maleficent and her goddaughter Aurora begin to que</v>
      </c>
      <c r="D219" t="s">
        <v>12</v>
      </c>
      <c r="E219" s="1">
        <v>43754</v>
      </c>
      <c r="F219" s="4">
        <v>113929605</v>
      </c>
      <c r="G219" s="4">
        <v>377800484</v>
      </c>
      <c r="H219" s="4">
        <v>491730089</v>
      </c>
      <c r="I219" s="4" t="str">
        <f>IF($F219&gt;='Notes&amp;Formulas'!$I$3,"Top", "Bottom")</f>
        <v>Bottom</v>
      </c>
      <c r="J219" s="4" t="str" cm="1">
        <f t="array" ref="J219">_xlfn.IFS(Table2[[#This Row],[World Sales (in $)]]&lt;500000000,"Small", Table2[[#This Row],[World Sales (in $)]]&lt;1000000000, "Medium", Table2[[#This Row],[World Sales (in $)]]&lt;2000000000, "Large", Table2[[#This Row],[World Sales (in $)]]&gt;2000000000, "Top")</f>
        <v>Small</v>
      </c>
      <c r="K219" t="s">
        <v>262</v>
      </c>
      <c r="L219" t="s">
        <v>145</v>
      </c>
      <c r="M219" t="str">
        <f>IFERROR(MID($L219,1,SEARCH(M$1, $L219)-2),0)</f>
        <v>1</v>
      </c>
      <c r="N219" t="str">
        <f>IFERROR(MID($L219,SEARCH(N$1, $L219)-3,2),0)</f>
        <v>59</v>
      </c>
      <c r="O219" s="2">
        <f>TIME(M219, N219, 0)</f>
        <v>8.2638888888888887E-2</v>
      </c>
      <c r="P219" t="s">
        <v>58</v>
      </c>
      <c r="Q219" t="str" cm="1">
        <f t="array" ref="Q219">INDEX('Notes&amp;Formulas'!F:F,MATCH($P219,'Notes&amp;Formulas'!E:E),0)</f>
        <v>Parental Guidance</v>
      </c>
      <c r="R219" t="s">
        <v>2316</v>
      </c>
      <c r="S219" t="s">
        <v>2317</v>
      </c>
      <c r="T219" t="s">
        <v>2318</v>
      </c>
    </row>
    <row r="220" spans="1:23" x14ac:dyDescent="0.3">
      <c r="A220" t="s">
        <v>1042</v>
      </c>
      <c r="B220" t="s">
        <v>1043</v>
      </c>
      <c r="C220" t="str">
        <f t="shared" si="3"/>
        <v xml:space="preserve">After the apes suffer unimaginable losses, Caesar </v>
      </c>
      <c r="D220" t="s">
        <v>22</v>
      </c>
      <c r="E220" s="1">
        <v>42927</v>
      </c>
      <c r="F220" s="4">
        <v>146880162</v>
      </c>
      <c r="G220" s="4">
        <v>343839601</v>
      </c>
      <c r="H220" s="4">
        <v>490719763</v>
      </c>
      <c r="I220" s="4" t="str">
        <f>IF($F220&gt;='Notes&amp;Formulas'!$I$3,"Top", "Bottom")</f>
        <v>Top</v>
      </c>
      <c r="J220" s="4" t="str" cm="1">
        <f t="array" ref="J220">_xlfn.IFS(Table2[[#This Row],[World Sales (in $)]]&lt;500000000,"Small", Table2[[#This Row],[World Sales (in $)]]&lt;1000000000, "Medium", Table2[[#This Row],[World Sales (in $)]]&lt;2000000000, "Large", Table2[[#This Row],[World Sales (in $)]]&gt;2000000000, "Top")</f>
        <v>Small</v>
      </c>
      <c r="K220" t="s">
        <v>113</v>
      </c>
      <c r="L220" t="s">
        <v>167</v>
      </c>
      <c r="M220" t="str">
        <f>IFERROR(MID($L220,1,SEARCH(M$1, $L220)-2),0)</f>
        <v>2</v>
      </c>
      <c r="N220" t="str">
        <f>IFERROR(MID($L220,SEARCH(N$1, $L220)-3,2),0)</f>
        <v>20</v>
      </c>
      <c r="O220" s="2">
        <f>TIME(M220, N220, 0)</f>
        <v>9.7222222222222224E-2</v>
      </c>
      <c r="P220" t="s">
        <v>15</v>
      </c>
      <c r="Q220" t="str" cm="1">
        <f t="array" ref="Q220">INDEX('Notes&amp;Formulas'!F:F,MATCH($P220,'Notes&amp;Formulas'!E:E),0)</f>
        <v>Parental Guidance Under 13</v>
      </c>
      <c r="R220" t="s">
        <v>2317</v>
      </c>
      <c r="S220" t="s">
        <v>2323</v>
      </c>
      <c r="T220" t="s">
        <v>2318</v>
      </c>
    </row>
    <row r="221" spans="1:23" x14ac:dyDescent="0.3">
      <c r="A221" t="s">
        <v>362</v>
      </c>
      <c r="B221" t="s">
        <v>363</v>
      </c>
      <c r="C221" t="str">
        <f t="shared" si="3"/>
        <v>A mean lord exiles fairytale creatures to the swam</v>
      </c>
      <c r="D221" t="s">
        <v>95</v>
      </c>
      <c r="E221" s="1">
        <v>37027</v>
      </c>
      <c r="F221" s="4">
        <v>267665011</v>
      </c>
      <c r="G221" s="4">
        <v>220188309</v>
      </c>
      <c r="H221" s="4">
        <v>487853320</v>
      </c>
      <c r="I221" s="4" t="str">
        <f>IF($F221&gt;='Notes&amp;Formulas'!$I$3,"Top", "Bottom")</f>
        <v>Top</v>
      </c>
      <c r="J221" s="4" t="str" cm="1">
        <f t="array" ref="J221">_xlfn.IFS(Table2[[#This Row],[World Sales (in $)]]&lt;500000000,"Small", Table2[[#This Row],[World Sales (in $)]]&lt;1000000000, "Medium", Table2[[#This Row],[World Sales (in $)]]&lt;2000000000, "Large", Table2[[#This Row],[World Sales (in $)]]&gt;2000000000, "Top")</f>
        <v>Small</v>
      </c>
      <c r="K221" t="s">
        <v>96</v>
      </c>
      <c r="L221" t="s">
        <v>364</v>
      </c>
      <c r="M221" t="str">
        <f>IFERROR(MID($L221,1,SEARCH(M$1, $L221)-2),0)</f>
        <v>1</v>
      </c>
      <c r="N221" t="str">
        <f>IFERROR(MID($L221,SEARCH(N$1, $L221)-3,2),0)</f>
        <v>30</v>
      </c>
      <c r="O221" s="2">
        <f>TIME(M221, N221, 0)</f>
        <v>6.25E-2</v>
      </c>
      <c r="P221" t="s">
        <v>58</v>
      </c>
      <c r="Q221" t="str" cm="1">
        <f t="array" ref="Q221">INDEX('Notes&amp;Formulas'!F:F,MATCH($P221,'Notes&amp;Formulas'!E:E),0)</f>
        <v>Parental Guidance</v>
      </c>
      <c r="R221" t="s">
        <v>2316</v>
      </c>
      <c r="S221" t="s">
        <v>2317</v>
      </c>
      <c r="T221" t="s">
        <v>2320</v>
      </c>
      <c r="U221" t="s">
        <v>2319</v>
      </c>
      <c r="V221" t="s">
        <v>2325</v>
      </c>
    </row>
    <row r="222" spans="1:23" x14ac:dyDescent="0.3">
      <c r="A222" t="s">
        <v>699</v>
      </c>
      <c r="B222" t="s">
        <v>700</v>
      </c>
      <c r="C222" t="str">
        <f t="shared" si="3"/>
        <v xml:space="preserve">A bored married couple is surprised to learn that </v>
      </c>
      <c r="D222" t="s">
        <v>22</v>
      </c>
      <c r="E222" s="1">
        <v>38511</v>
      </c>
      <c r="F222" s="4">
        <v>186336279</v>
      </c>
      <c r="G222" s="4">
        <v>300951367</v>
      </c>
      <c r="H222" s="4">
        <v>487287646</v>
      </c>
      <c r="I222" s="4" t="str">
        <f>IF($F222&gt;='Notes&amp;Formulas'!$I$3,"Top", "Bottom")</f>
        <v>Top</v>
      </c>
      <c r="J222" s="4" t="str" cm="1">
        <f t="array" ref="J222">_xlfn.IFS(Table2[[#This Row],[World Sales (in $)]]&lt;500000000,"Small", Table2[[#This Row],[World Sales (in $)]]&lt;1000000000, "Medium", Table2[[#This Row],[World Sales (in $)]]&lt;2000000000, "Large", Table2[[#This Row],[World Sales (in $)]]&gt;2000000000, "Top")</f>
        <v>Small</v>
      </c>
      <c r="K222" t="s">
        <v>493</v>
      </c>
      <c r="L222" t="s">
        <v>474</v>
      </c>
      <c r="M222" t="str">
        <f>IFERROR(MID($L222,1,SEARCH(M$1, $L222)-2),0)</f>
        <v>2</v>
      </c>
      <c r="N222">
        <f>IFERROR(MID($L222,SEARCH(N$1, $L222)-3,2),0)</f>
        <v>0</v>
      </c>
      <c r="O222" s="2">
        <f>TIME(M222, N222, 0)</f>
        <v>8.3333333333333329E-2</v>
      </c>
      <c r="P222" t="s">
        <v>15</v>
      </c>
      <c r="Q222" t="str" cm="1">
        <f t="array" ref="Q222">INDEX('Notes&amp;Formulas'!F:F,MATCH($P222,'Notes&amp;Formulas'!E:E),0)</f>
        <v>Parental Guidance Under 13</v>
      </c>
      <c r="R222" t="s">
        <v>2317</v>
      </c>
      <c r="S222" t="s">
        <v>2322</v>
      </c>
      <c r="T222" t="s">
        <v>2326</v>
      </c>
      <c r="U222" t="s">
        <v>2323</v>
      </c>
      <c r="V222" t="s">
        <v>2318</v>
      </c>
      <c r="W222" t="s">
        <v>2321</v>
      </c>
    </row>
    <row r="223" spans="1:23" x14ac:dyDescent="0.3">
      <c r="A223" t="s">
        <v>1208</v>
      </c>
      <c r="B223" t="s">
        <v>1209</v>
      </c>
      <c r="C223" t="str">
        <f t="shared" si="3"/>
        <v>Harvard symbologist Robert Langdon works with a nu</v>
      </c>
      <c r="D223" t="s">
        <v>34</v>
      </c>
      <c r="E223" s="1">
        <v>39946</v>
      </c>
      <c r="F223" s="4">
        <v>133375846</v>
      </c>
      <c r="G223" s="4">
        <v>352554970</v>
      </c>
      <c r="H223" s="4">
        <v>485930816</v>
      </c>
      <c r="I223" s="4" t="str">
        <f>IF($F223&gt;='Notes&amp;Formulas'!$I$3,"Top", "Bottom")</f>
        <v>Top</v>
      </c>
      <c r="J223" s="4" t="str" cm="1">
        <f t="array" ref="J223">_xlfn.IFS(Table2[[#This Row],[World Sales (in $)]]&lt;500000000,"Small", Table2[[#This Row],[World Sales (in $)]]&lt;1000000000, "Medium", Table2[[#This Row],[World Sales (in $)]]&lt;2000000000, "Large", Table2[[#This Row],[World Sales (in $)]]&gt;2000000000, "Top")</f>
        <v>Small</v>
      </c>
      <c r="K223" t="s">
        <v>488</v>
      </c>
      <c r="L223" t="s">
        <v>14</v>
      </c>
      <c r="M223" t="str">
        <f>IFERROR(MID($L223,1,SEARCH(M$1, $L223)-2),0)</f>
        <v>2</v>
      </c>
      <c r="N223" t="str">
        <f>IFERROR(MID($L223,SEARCH(N$1, $L223)-3,2),0)</f>
        <v>18</v>
      </c>
      <c r="O223" s="2">
        <f>TIME(M223, N223, 0)</f>
        <v>9.5833333333333326E-2</v>
      </c>
      <c r="P223" t="s">
        <v>15</v>
      </c>
      <c r="Q223" t="str" cm="1">
        <f t="array" ref="Q223">INDEX('Notes&amp;Formulas'!F:F,MATCH($P223,'Notes&amp;Formulas'!E:E),0)</f>
        <v>Parental Guidance Under 13</v>
      </c>
      <c r="R223" t="s">
        <v>2316</v>
      </c>
      <c r="S223" t="s">
        <v>2326</v>
      </c>
      <c r="T223" t="s">
        <v>2328</v>
      </c>
      <c r="U223" t="s">
        <v>2325</v>
      </c>
    </row>
    <row r="224" spans="1:23" x14ac:dyDescent="0.3">
      <c r="A224" t="s">
        <v>668</v>
      </c>
      <c r="B224" t="s">
        <v>669</v>
      </c>
      <c r="C224" t="str">
        <f t="shared" si="3"/>
        <v>When a kingpin threatens New York City, a group of</v>
      </c>
      <c r="D224" t="s">
        <v>38</v>
      </c>
      <c r="E224" s="1">
        <v>41858</v>
      </c>
      <c r="F224" s="4">
        <v>191204754</v>
      </c>
      <c r="G224" s="4">
        <v>293800000</v>
      </c>
      <c r="H224" s="4">
        <v>485004754</v>
      </c>
      <c r="I224" s="4" t="str">
        <f>IF($F224&gt;='Notes&amp;Formulas'!$I$3,"Top", "Bottom")</f>
        <v>Top</v>
      </c>
      <c r="J224" s="4" t="str" cm="1">
        <f t="array" ref="J224">_xlfn.IFS(Table2[[#This Row],[World Sales (in $)]]&lt;500000000,"Small", Table2[[#This Row],[World Sales (in $)]]&lt;1000000000, "Medium", Table2[[#This Row],[World Sales (in $)]]&lt;2000000000, "Large", Table2[[#This Row],[World Sales (in $)]]&gt;2000000000, "Top")</f>
        <v>Small</v>
      </c>
      <c r="K224" t="s">
        <v>670</v>
      </c>
      <c r="L224" t="s">
        <v>393</v>
      </c>
      <c r="M224" t="str">
        <f>IFERROR(MID($L224,1,SEARCH(M$1, $L224)-2),0)</f>
        <v>1</v>
      </c>
      <c r="N224" t="str">
        <f>IFERROR(MID($L224,SEARCH(N$1, $L224)-3,2),0)</f>
        <v>41</v>
      </c>
      <c r="O224" s="2">
        <f>TIME(M224, N224, 0)</f>
        <v>7.013888888888889E-2</v>
      </c>
      <c r="P224" t="s">
        <v>15</v>
      </c>
      <c r="Q224" t="str" cm="1">
        <f t="array" ref="Q224">INDEX('Notes&amp;Formulas'!F:F,MATCH($P224,'Notes&amp;Formulas'!E:E),0)</f>
        <v>Parental Guidance Under 13</v>
      </c>
      <c r="R224" t="s">
        <v>2316</v>
      </c>
      <c r="S224" t="s">
        <v>2327</v>
      </c>
      <c r="T224" t="s">
        <v>2325</v>
      </c>
    </row>
    <row r="225" spans="1:23" x14ac:dyDescent="0.3">
      <c r="A225" t="s">
        <v>429</v>
      </c>
      <c r="B225" t="s">
        <v>430</v>
      </c>
      <c r="C225" t="str">
        <f t="shared" si="3"/>
        <v>A guy who complains about God too often is given a</v>
      </c>
      <c r="D225" t="s">
        <v>43</v>
      </c>
      <c r="E225" s="1">
        <v>37764</v>
      </c>
      <c r="F225" s="4">
        <v>242829261</v>
      </c>
      <c r="G225" s="4">
        <v>241763613</v>
      </c>
      <c r="H225" s="4">
        <v>484592874</v>
      </c>
      <c r="I225" s="4" t="str">
        <f>IF($F225&gt;='Notes&amp;Formulas'!$I$3,"Top", "Bottom")</f>
        <v>Top</v>
      </c>
      <c r="J225" s="4" t="str" cm="1">
        <f t="array" ref="J225">_xlfn.IFS(Table2[[#This Row],[World Sales (in $)]]&lt;500000000,"Small", Table2[[#This Row],[World Sales (in $)]]&lt;1000000000, "Medium", Table2[[#This Row],[World Sales (in $)]]&lt;2000000000, "Large", Table2[[#This Row],[World Sales (in $)]]&gt;2000000000, "Top")</f>
        <v>Small</v>
      </c>
      <c r="K225" t="s">
        <v>431</v>
      </c>
      <c r="L225" t="s">
        <v>393</v>
      </c>
      <c r="M225" t="str">
        <f>IFERROR(MID($L225,1,SEARCH(M$1, $L225)-2),0)</f>
        <v>1</v>
      </c>
      <c r="N225" t="str">
        <f>IFERROR(MID($L225,SEARCH(N$1, $L225)-3,2),0)</f>
        <v>41</v>
      </c>
      <c r="O225" s="2">
        <f>TIME(M225, N225, 0)</f>
        <v>7.013888888888889E-2</v>
      </c>
      <c r="P225" t="s">
        <v>15</v>
      </c>
      <c r="Q225" t="str" cm="1">
        <f t="array" ref="Q225">INDEX('Notes&amp;Formulas'!F:F,MATCH($P225,'Notes&amp;Formulas'!E:E),0)</f>
        <v>Parental Guidance Under 13</v>
      </c>
      <c r="R225" t="s">
        <v>2316</v>
      </c>
      <c r="S225" t="s">
        <v>2317</v>
      </c>
      <c r="T225" t="s">
        <v>2322</v>
      </c>
      <c r="U225" t="s">
        <v>2326</v>
      </c>
      <c r="V225" t="s">
        <v>2319</v>
      </c>
    </row>
    <row r="226" spans="1:23" x14ac:dyDescent="0.3">
      <c r="A226" t="s">
        <v>1080</v>
      </c>
      <c r="B226" t="s">
        <v>1081</v>
      </c>
      <c r="C226" t="str">
        <f t="shared" si="3"/>
        <v>When Blu, a domesticated macaw from small-town Min</v>
      </c>
      <c r="D226" t="s">
        <v>22</v>
      </c>
      <c r="E226" s="1">
        <v>40637</v>
      </c>
      <c r="F226" s="4">
        <v>143619809</v>
      </c>
      <c r="G226" s="4">
        <v>340246709</v>
      </c>
      <c r="H226" s="4">
        <v>483866518</v>
      </c>
      <c r="I226" s="4" t="str">
        <f>IF($F226&gt;='Notes&amp;Formulas'!$I$3,"Top", "Bottom")</f>
        <v>Top</v>
      </c>
      <c r="J226" s="4" t="str" cm="1">
        <f t="array" ref="J226">_xlfn.IFS(Table2[[#This Row],[World Sales (in $)]]&lt;500000000,"Small", Table2[[#This Row],[World Sales (in $)]]&lt;1000000000, "Medium", Table2[[#This Row],[World Sales (in $)]]&lt;2000000000, "Large", Table2[[#This Row],[World Sales (in $)]]&gt;2000000000, "Top")</f>
        <v>Small</v>
      </c>
      <c r="K226" t="s">
        <v>1082</v>
      </c>
      <c r="L226" t="s">
        <v>313</v>
      </c>
      <c r="M226" t="str">
        <f>IFERROR(MID($L226,1,SEARCH(M$1, $L226)-2),0)</f>
        <v>1</v>
      </c>
      <c r="N226" t="str">
        <f>IFERROR(MID($L226,SEARCH(N$1, $L226)-3,2),0)</f>
        <v>36</v>
      </c>
      <c r="O226" s="2">
        <f>TIME(M226, N226, 0)</f>
        <v>6.6666666666666666E-2</v>
      </c>
      <c r="P226" t="s">
        <v>58</v>
      </c>
      <c r="Q226" t="str" cm="1">
        <f t="array" ref="Q226">INDEX('Notes&amp;Formulas'!F:F,MATCH($P226,'Notes&amp;Formulas'!E:E),0)</f>
        <v>Parental Guidance</v>
      </c>
      <c r="R226" t="s">
        <v>2326</v>
      </c>
      <c r="S226" t="s">
        <v>2318</v>
      </c>
    </row>
    <row r="227" spans="1:23" x14ac:dyDescent="0.3">
      <c r="A227" t="s">
        <v>539</v>
      </c>
      <c r="B227" t="s">
        <v>540</v>
      </c>
      <c r="C227" t="str">
        <f t="shared" si="3"/>
        <v>Following the Normandy Landings, a group of U.S. s</v>
      </c>
      <c r="D227" t="s">
        <v>95</v>
      </c>
      <c r="E227" s="1">
        <v>36000</v>
      </c>
      <c r="F227" s="4">
        <v>217049603</v>
      </c>
      <c r="G227" s="4">
        <v>265300000</v>
      </c>
      <c r="H227" s="4">
        <v>482349603</v>
      </c>
      <c r="I227" s="4" t="str">
        <f>IF($F227&gt;='Notes&amp;Formulas'!$I$3,"Top", "Bottom")</f>
        <v>Top</v>
      </c>
      <c r="J227" s="4" t="str" cm="1">
        <f t="array" ref="J227">_xlfn.IFS(Table2[[#This Row],[World Sales (in $)]]&lt;500000000,"Small", Table2[[#This Row],[World Sales (in $)]]&lt;1000000000, "Medium", Table2[[#This Row],[World Sales (in $)]]&lt;2000000000, "Large", Table2[[#This Row],[World Sales (in $)]]&gt;2000000000, "Top")</f>
        <v>Small</v>
      </c>
      <c r="K227" t="s">
        <v>541</v>
      </c>
      <c r="L227" t="s">
        <v>278</v>
      </c>
      <c r="M227" t="str">
        <f>IFERROR(MID($L227,1,SEARCH(M$1, $L227)-2),0)</f>
        <v>2</v>
      </c>
      <c r="N227" t="str">
        <f>IFERROR(MID($L227,SEARCH(N$1, $L227)-3,2),0)</f>
        <v>49</v>
      </c>
      <c r="O227" s="2">
        <f>TIME(M227, N227, 0)</f>
        <v>0.1173611111111111</v>
      </c>
      <c r="P227" t="s">
        <v>179</v>
      </c>
      <c r="Q227" t="str" cm="1">
        <f t="array" ref="Q227">INDEX('Notes&amp;Formulas'!F:F,MATCH($P227,'Notes&amp;Formulas'!E:E),0)</f>
        <v>Restricted</v>
      </c>
      <c r="R227" t="s">
        <v>2317</v>
      </c>
      <c r="S227" t="s">
        <v>2322</v>
      </c>
      <c r="T227" t="s">
        <v>2326</v>
      </c>
      <c r="U227" t="s">
        <v>2323</v>
      </c>
      <c r="V227" t="s">
        <v>2330</v>
      </c>
      <c r="W227" t="s">
        <v>2324</v>
      </c>
    </row>
    <row r="228" spans="1:23" x14ac:dyDescent="0.3">
      <c r="A228" t="s">
        <v>771</v>
      </c>
      <c r="B228" t="s">
        <v>772</v>
      </c>
      <c r="C228" t="str">
        <f t="shared" si="3"/>
        <v>A substance designed to help the brain repair itse</v>
      </c>
      <c r="D228" t="s">
        <v>22</v>
      </c>
      <c r="E228" s="1">
        <v>40758</v>
      </c>
      <c r="F228" s="4">
        <v>176760185</v>
      </c>
      <c r="G228" s="4">
        <v>305040688</v>
      </c>
      <c r="H228" s="4">
        <v>481800873</v>
      </c>
      <c r="I228" s="4" t="str">
        <f>IF($F228&gt;='Notes&amp;Formulas'!$I$3,"Top", "Bottom")</f>
        <v>Top</v>
      </c>
      <c r="J228" s="4" t="str" cm="1">
        <f t="array" ref="J228">_xlfn.IFS(Table2[[#This Row],[World Sales (in $)]]&lt;500000000,"Small", Table2[[#This Row],[World Sales (in $)]]&lt;1000000000, "Medium", Table2[[#This Row],[World Sales (in $)]]&lt;2000000000, "Large", Table2[[#This Row],[World Sales (in $)]]&gt;2000000000, "Top")</f>
        <v>Small</v>
      </c>
      <c r="K228" t="s">
        <v>352</v>
      </c>
      <c r="L228" t="s">
        <v>428</v>
      </c>
      <c r="M228" t="str">
        <f>IFERROR(MID($L228,1,SEARCH(M$1, $L228)-2),0)</f>
        <v>1</v>
      </c>
      <c r="N228" t="str">
        <f>IFERROR(MID($L228,SEARCH(N$1, $L228)-3,2),0)</f>
        <v>45</v>
      </c>
      <c r="O228" s="2">
        <f>TIME(M228, N228, 0)</f>
        <v>7.2916666666666671E-2</v>
      </c>
      <c r="P228" t="s">
        <v>15</v>
      </c>
      <c r="Q228" t="str" cm="1">
        <f t="array" ref="Q228">INDEX('Notes&amp;Formulas'!F:F,MATCH($P228,'Notes&amp;Formulas'!E:E),0)</f>
        <v>Parental Guidance Under 13</v>
      </c>
      <c r="R228" t="s">
        <v>2320</v>
      </c>
      <c r="S228" t="s">
        <v>2331</v>
      </c>
    </row>
    <row r="229" spans="1:23" x14ac:dyDescent="0.3">
      <c r="A229" t="s">
        <v>332</v>
      </c>
      <c r="B229" t="s">
        <v>333</v>
      </c>
      <c r="C229" t="str">
        <f t="shared" si="3"/>
        <v>An eight-year-old troublemaker must protect his ho</v>
      </c>
      <c r="D229" t="s">
        <v>22</v>
      </c>
      <c r="E229" s="1">
        <v>33193</v>
      </c>
      <c r="F229" s="4">
        <v>285761243</v>
      </c>
      <c r="G229" s="4">
        <v>190923432</v>
      </c>
      <c r="H229" s="4">
        <v>476684675</v>
      </c>
      <c r="I229" s="4" t="str">
        <f>IF($F229&gt;='Notes&amp;Formulas'!$I$3,"Top", "Bottom")</f>
        <v>Top</v>
      </c>
      <c r="J229" s="4" t="str" cm="1">
        <f t="array" ref="J229">_xlfn.IFS(Table2[[#This Row],[World Sales (in $)]]&lt;500000000,"Small", Table2[[#This Row],[World Sales (in $)]]&lt;1000000000, "Medium", Table2[[#This Row],[World Sales (in $)]]&lt;2000000000, "Large", Table2[[#This Row],[World Sales (in $)]]&gt;2000000000, "Top")</f>
        <v>Small</v>
      </c>
      <c r="K229" t="s">
        <v>334</v>
      </c>
      <c r="L229" t="s">
        <v>80</v>
      </c>
      <c r="M229" t="str">
        <f>IFERROR(MID($L229,1,SEARCH(M$1, $L229)-2),0)</f>
        <v>1</v>
      </c>
      <c r="N229" t="str">
        <f>IFERROR(MID($L229,SEARCH(N$1, $L229)-3,2),0)</f>
        <v>43</v>
      </c>
      <c r="O229" s="2">
        <f>TIME(M229, N229, 0)</f>
        <v>7.1527777777777787E-2</v>
      </c>
      <c r="P229" t="s">
        <v>27</v>
      </c>
      <c r="Q229" t="str">
        <f>INDEX('Notes&amp;Formulas'!$F$6,MATCH(Table!P229, 'Notes&amp;Formulas'!$E$6),0)</f>
        <v>Unknown</v>
      </c>
      <c r="R229" t="s">
        <v>2316</v>
      </c>
      <c r="S229" t="s">
        <v>2320</v>
      </c>
      <c r="T229" t="s">
        <v>2319</v>
      </c>
      <c r="U229" t="s">
        <v>2325</v>
      </c>
    </row>
    <row r="230" spans="1:23" x14ac:dyDescent="0.3">
      <c r="A230" t="s">
        <v>843</v>
      </c>
      <c r="B230" t="s">
        <v>844</v>
      </c>
      <c r="C230" t="str">
        <f t="shared" si="3"/>
        <v>Dracula and his friends try to bring out the monst</v>
      </c>
      <c r="D230" t="s">
        <v>34</v>
      </c>
      <c r="E230" s="1">
        <v>42268</v>
      </c>
      <c r="F230" s="4">
        <v>169700110</v>
      </c>
      <c r="G230" s="4">
        <v>305486596</v>
      </c>
      <c r="H230" s="4">
        <v>475186706</v>
      </c>
      <c r="I230" s="4" t="str">
        <f>IF($F230&gt;='Notes&amp;Formulas'!$I$3,"Top", "Bottom")</f>
        <v>Top</v>
      </c>
      <c r="J230" s="4" t="str" cm="1">
        <f t="array" ref="J230">_xlfn.IFS(Table2[[#This Row],[World Sales (in $)]]&lt;500000000,"Small", Table2[[#This Row],[World Sales (in $)]]&lt;1000000000, "Medium", Table2[[#This Row],[World Sales (in $)]]&lt;2000000000, "Large", Table2[[#This Row],[World Sales (in $)]]&gt;2000000000, "Top")</f>
        <v>Small</v>
      </c>
      <c r="K230" t="s">
        <v>845</v>
      </c>
      <c r="L230" t="s">
        <v>367</v>
      </c>
      <c r="M230" t="str">
        <f>IFERROR(MID($L230,1,SEARCH(M$1, $L230)-2),0)</f>
        <v>1</v>
      </c>
      <c r="N230" t="str">
        <f>IFERROR(MID($L230,SEARCH(N$1, $L230)-3,2),0)</f>
        <v>29</v>
      </c>
      <c r="O230" s="2">
        <f>TIME(M230, N230, 0)</f>
        <v>6.1805555555555558E-2</v>
      </c>
      <c r="P230" t="s">
        <v>58</v>
      </c>
      <c r="Q230" t="str" cm="1">
        <f t="array" ref="Q230">INDEX('Notes&amp;Formulas'!F:F,MATCH($P230,'Notes&amp;Formulas'!E:E),0)</f>
        <v>Parental Guidance</v>
      </c>
      <c r="R230" t="s">
        <v>2326</v>
      </c>
      <c r="S230" t="s">
        <v>2323</v>
      </c>
    </row>
    <row r="231" spans="1:23" x14ac:dyDescent="0.3">
      <c r="A231" t="s">
        <v>279</v>
      </c>
      <c r="B231" t="s">
        <v>280</v>
      </c>
      <c r="C231" t="str">
        <f t="shared" si="3"/>
        <v>After a daring mission to rescue Han Solo from Jab</v>
      </c>
      <c r="D231" t="s">
        <v>22</v>
      </c>
      <c r="E231" s="1">
        <v>30461</v>
      </c>
      <c r="F231" s="4">
        <v>309306177</v>
      </c>
      <c r="G231" s="4">
        <v>122009457</v>
      </c>
      <c r="H231" s="4">
        <v>475106177</v>
      </c>
      <c r="I231" s="4" t="str">
        <f>IF($F231&gt;='Notes&amp;Formulas'!$I$3,"Top", "Bottom")</f>
        <v>Top</v>
      </c>
      <c r="J231" s="4" t="str" cm="1">
        <f t="array" ref="J231">_xlfn.IFS(Table2[[#This Row],[World Sales (in $)]]&lt;500000000,"Small", Table2[[#This Row],[World Sales (in $)]]&lt;1000000000, "Medium", Table2[[#This Row],[World Sales (in $)]]&lt;2000000000, "Large", Table2[[#This Row],[World Sales (in $)]]&gt;2000000000, "Top")</f>
        <v>Small</v>
      </c>
      <c r="K231" t="s">
        <v>23</v>
      </c>
      <c r="L231" t="s">
        <v>281</v>
      </c>
      <c r="M231" t="str">
        <f>IFERROR(MID($L231,1,SEARCH(M$1, $L231)-2),0)</f>
        <v>2</v>
      </c>
      <c r="N231" t="str">
        <f>IFERROR(MID($L231,SEARCH(N$1, $L231)-3,2),0)</f>
        <v>11</v>
      </c>
      <c r="O231" s="2">
        <f>TIME(M231, N231, 0)</f>
        <v>9.0972222222222218E-2</v>
      </c>
      <c r="P231" t="s">
        <v>58</v>
      </c>
      <c r="Q231" t="str" cm="1">
        <f t="array" ref="Q231">INDEX('Notes&amp;Formulas'!F:F,MATCH($P231,'Notes&amp;Formulas'!E:E),0)</f>
        <v>Parental Guidance</v>
      </c>
      <c r="R231" t="s">
        <v>2317</v>
      </c>
      <c r="S231" t="s">
        <v>2322</v>
      </c>
      <c r="T231" t="s">
        <v>2326</v>
      </c>
      <c r="U231" t="s">
        <v>2323</v>
      </c>
      <c r="V231" t="s">
        <v>2318</v>
      </c>
      <c r="W231" t="s">
        <v>2332</v>
      </c>
    </row>
    <row r="232" spans="1:23" x14ac:dyDescent="0.3">
      <c r="A232" t="s">
        <v>599</v>
      </c>
      <c r="B232" t="s">
        <v>600</v>
      </c>
      <c r="C232" t="str">
        <f t="shared" si="3"/>
        <v>A young boy wins a tour through the most magnifice</v>
      </c>
      <c r="D232" t="s">
        <v>61</v>
      </c>
      <c r="E232" s="1">
        <v>38547</v>
      </c>
      <c r="F232" s="4">
        <v>206459076</v>
      </c>
      <c r="G232" s="4">
        <v>268509687</v>
      </c>
      <c r="H232" s="4">
        <v>474968763</v>
      </c>
      <c r="I232" s="4" t="str">
        <f>IF($F232&gt;='Notes&amp;Formulas'!$I$3,"Top", "Bottom")</f>
        <v>Top</v>
      </c>
      <c r="J232" s="4" t="str" cm="1">
        <f t="array" ref="J232">_xlfn.IFS(Table2[[#This Row],[World Sales (in $)]]&lt;500000000,"Small", Table2[[#This Row],[World Sales (in $)]]&lt;1000000000, "Medium", Table2[[#This Row],[World Sales (in $)]]&lt;2000000000, "Large", Table2[[#This Row],[World Sales (in $)]]&gt;2000000000, "Top")</f>
        <v>Small</v>
      </c>
      <c r="K232" t="s">
        <v>601</v>
      </c>
      <c r="L232" t="s">
        <v>101</v>
      </c>
      <c r="M232" t="str">
        <f>IFERROR(MID($L232,1,SEARCH(M$1, $L232)-2),0)</f>
        <v>1</v>
      </c>
      <c r="N232" t="str">
        <f>IFERROR(MID($L232,SEARCH(N$1, $L232)-3,2),0)</f>
        <v>55</v>
      </c>
      <c r="O232" s="2">
        <f>TIME(M232, N232, 0)</f>
        <v>7.9861111111111105E-2</v>
      </c>
      <c r="P232" t="s">
        <v>58</v>
      </c>
      <c r="Q232" t="str" cm="1">
        <f t="array" ref="Q232">INDEX('Notes&amp;Formulas'!F:F,MATCH($P232,'Notes&amp;Formulas'!E:E),0)</f>
        <v>Parental Guidance</v>
      </c>
      <c r="R232" t="s">
        <v>2316</v>
      </c>
      <c r="S232" t="s">
        <v>2317</v>
      </c>
      <c r="T232" t="s">
        <v>2318</v>
      </c>
      <c r="U232" t="s">
        <v>2319</v>
      </c>
    </row>
    <row r="233" spans="1:23" x14ac:dyDescent="0.3">
      <c r="A233" t="s">
        <v>647</v>
      </c>
      <c r="B233" t="s">
        <v>648</v>
      </c>
      <c r="C233" t="str">
        <f t="shared" si="3"/>
        <v>In 1938, after his father Professor Henry Jones, S</v>
      </c>
      <c r="D233" t="s">
        <v>38</v>
      </c>
      <c r="E233" s="1">
        <v>32652</v>
      </c>
      <c r="F233" s="4">
        <v>197171806</v>
      </c>
      <c r="G233" s="4">
        <v>277000000</v>
      </c>
      <c r="H233" s="4">
        <v>474171806</v>
      </c>
      <c r="I233" s="4" t="str">
        <f>IF($F233&gt;='Notes&amp;Formulas'!$I$3,"Top", "Bottom")</f>
        <v>Top</v>
      </c>
      <c r="J233" s="4" t="str" cm="1">
        <f t="array" ref="J233">_xlfn.IFS(Table2[[#This Row],[World Sales (in $)]]&lt;500000000,"Small", Table2[[#This Row],[World Sales (in $)]]&lt;1000000000, "Medium", Table2[[#This Row],[World Sales (in $)]]&lt;2000000000, "Large", Table2[[#This Row],[World Sales (in $)]]&gt;2000000000, "Top")</f>
        <v>Small</v>
      </c>
      <c r="K233" t="s">
        <v>265</v>
      </c>
      <c r="L233" t="s">
        <v>148</v>
      </c>
      <c r="M233" t="str">
        <f>IFERROR(MID($L233,1,SEARCH(M$1, $L233)-2),0)</f>
        <v>2</v>
      </c>
      <c r="N233" t="str">
        <f>IFERROR(MID($L233,SEARCH(N$1, $L233)-3,2),0)</f>
        <v xml:space="preserve"> 7</v>
      </c>
      <c r="O233" s="2">
        <f>TIME(M233, N233, 0)</f>
        <v>8.819444444444445E-2</v>
      </c>
      <c r="P233" t="s">
        <v>15</v>
      </c>
      <c r="Q233" t="str" cm="1">
        <f t="array" ref="Q233">INDEX('Notes&amp;Formulas'!F:F,MATCH($P233,'Notes&amp;Formulas'!E:E),0)</f>
        <v>Parental Guidance Under 13</v>
      </c>
      <c r="R233" t="s">
        <v>2317</v>
      </c>
      <c r="S233" t="s">
        <v>2326</v>
      </c>
      <c r="T233" t="s">
        <v>2323</v>
      </c>
      <c r="U233" t="s">
        <v>2318</v>
      </c>
      <c r="V233" t="s">
        <v>2324</v>
      </c>
    </row>
    <row r="234" spans="1:23" x14ac:dyDescent="0.3">
      <c r="A234" t="s">
        <v>967</v>
      </c>
      <c r="B234" t="s">
        <v>968</v>
      </c>
      <c r="C234" t="str">
        <f t="shared" si="3"/>
        <v>In the aftermath of a massive earthquake in Califo</v>
      </c>
      <c r="D234" t="s">
        <v>61</v>
      </c>
      <c r="E234" s="1">
        <v>42146</v>
      </c>
      <c r="F234" s="4">
        <v>155190832</v>
      </c>
      <c r="G234" s="4">
        <v>318818322</v>
      </c>
      <c r="H234" s="4">
        <v>474009154</v>
      </c>
      <c r="I234" s="4" t="str">
        <f>IF($F234&gt;='Notes&amp;Formulas'!$I$3,"Top", "Bottom")</f>
        <v>Top</v>
      </c>
      <c r="J234" s="4" t="str" cm="1">
        <f t="array" ref="J234">_xlfn.IFS(Table2[[#This Row],[World Sales (in $)]]&lt;500000000,"Small", Table2[[#This Row],[World Sales (in $)]]&lt;1000000000, "Medium", Table2[[#This Row],[World Sales (in $)]]&lt;2000000000, "Large", Table2[[#This Row],[World Sales (in $)]]&gt;2000000000, "Top")</f>
        <v>Small</v>
      </c>
      <c r="K234" t="s">
        <v>289</v>
      </c>
      <c r="L234" t="s">
        <v>969</v>
      </c>
      <c r="M234" t="str">
        <f>IFERROR(MID($L234,1,SEARCH(M$1, $L234)-2),0)</f>
        <v>1</v>
      </c>
      <c r="N234" t="str">
        <f>IFERROR(MID($L234,SEARCH(N$1, $L234)-3,2),0)</f>
        <v>54</v>
      </c>
      <c r="O234" s="2">
        <f>TIME(M234, N234, 0)</f>
        <v>7.9166666666666663E-2</v>
      </c>
      <c r="P234" t="s">
        <v>15</v>
      </c>
      <c r="Q234" t="str" cm="1">
        <f t="array" ref="Q234">INDEX('Notes&amp;Formulas'!F:F,MATCH($P234,'Notes&amp;Formulas'!E:E),0)</f>
        <v>Parental Guidance Under 13</v>
      </c>
      <c r="R234" t="s">
        <v>2316</v>
      </c>
      <c r="S234" t="s">
        <v>2317</v>
      </c>
    </row>
    <row r="235" spans="1:23" x14ac:dyDescent="0.3">
      <c r="A235" t="s">
        <v>574</v>
      </c>
      <c r="B235" t="s">
        <v>575</v>
      </c>
      <c r="C235" t="str">
        <f t="shared" si="3"/>
        <v>Twenty-seven years after their first encounter wit</v>
      </c>
      <c r="D235" t="s">
        <v>61</v>
      </c>
      <c r="E235" s="1">
        <v>43712</v>
      </c>
      <c r="F235" s="4">
        <v>211593228</v>
      </c>
      <c r="G235" s="4">
        <v>261500000</v>
      </c>
      <c r="H235" s="4">
        <v>473093228</v>
      </c>
      <c r="I235" s="4" t="str">
        <f>IF($F235&gt;='Notes&amp;Formulas'!$I$3,"Top", "Bottom")</f>
        <v>Top</v>
      </c>
      <c r="J235" s="4" t="str" cm="1">
        <f t="array" ref="J235">_xlfn.IFS(Table2[[#This Row],[World Sales (in $)]]&lt;500000000,"Small", Table2[[#This Row],[World Sales (in $)]]&lt;1000000000, "Medium", Table2[[#This Row],[World Sales (in $)]]&lt;2000000000, "Large", Table2[[#This Row],[World Sales (in $)]]&gt;2000000000, "Top")</f>
        <v>Small</v>
      </c>
      <c r="K235" t="s">
        <v>576</v>
      </c>
      <c r="L235" t="s">
        <v>278</v>
      </c>
      <c r="M235" t="str">
        <f>IFERROR(MID($L235,1,SEARCH(M$1, $L235)-2),0)</f>
        <v>2</v>
      </c>
      <c r="N235" t="str">
        <f>IFERROR(MID($L235,SEARCH(N$1, $L235)-3,2),0)</f>
        <v>49</v>
      </c>
      <c r="O235" s="2">
        <f>TIME(M235, N235, 0)</f>
        <v>0.1173611111111111</v>
      </c>
      <c r="P235" t="s">
        <v>179</v>
      </c>
      <c r="Q235" t="str" cm="1">
        <f t="array" ref="Q235">INDEX('Notes&amp;Formulas'!F:F,MATCH($P235,'Notes&amp;Formulas'!E:E),0)</f>
        <v>Restricted</v>
      </c>
      <c r="R235" t="s">
        <v>2316</v>
      </c>
      <c r="S235" t="s">
        <v>2317</v>
      </c>
      <c r="T235" t="s">
        <v>2325</v>
      </c>
    </row>
    <row r="236" spans="1:23" x14ac:dyDescent="0.3">
      <c r="A236" t="s">
        <v>376</v>
      </c>
      <c r="B236" t="s">
        <v>377</v>
      </c>
      <c r="C236" t="str">
        <f t="shared" si="3"/>
        <v>When a killer shark unleashes chaos on a beach com</v>
      </c>
      <c r="D236" t="s">
        <v>43</v>
      </c>
      <c r="E236" s="1">
        <v>27565</v>
      </c>
      <c r="F236" s="4">
        <v>260758300</v>
      </c>
      <c r="G236" s="4">
        <v>210653000</v>
      </c>
      <c r="H236" s="4">
        <v>471411300</v>
      </c>
      <c r="I236" s="4" t="str">
        <f>IF($F236&gt;='Notes&amp;Formulas'!$I$3,"Top", "Bottom")</f>
        <v>Top</v>
      </c>
      <c r="J236" s="4" t="str" cm="1">
        <f t="array" ref="J236">_xlfn.IFS(Table2[[#This Row],[World Sales (in $)]]&lt;500000000,"Small", Table2[[#This Row],[World Sales (in $)]]&lt;1000000000, "Medium", Table2[[#This Row],[World Sales (in $)]]&lt;2000000000, "Large", Table2[[#This Row],[World Sales (in $)]]&gt;2000000000, "Top")</f>
        <v>Small</v>
      </c>
      <c r="K236" t="s">
        <v>378</v>
      </c>
      <c r="L236" t="s">
        <v>44</v>
      </c>
      <c r="M236" t="str">
        <f>IFERROR(MID($L236,1,SEARCH(M$1, $L236)-2),0)</f>
        <v>2</v>
      </c>
      <c r="N236" t="str">
        <f>IFERROR(MID($L236,SEARCH(N$1, $L236)-3,2),0)</f>
        <v xml:space="preserve"> 4</v>
      </c>
      <c r="O236" s="2">
        <f>TIME(M236, N236, 0)</f>
        <v>8.6111111111111124E-2</v>
      </c>
      <c r="P236" t="s">
        <v>27</v>
      </c>
      <c r="Q236" t="str">
        <f>INDEX('Notes&amp;Formulas'!$F$6,MATCH(Table!P236, 'Notes&amp;Formulas'!$E$6),0)</f>
        <v>Unknown</v>
      </c>
      <c r="R236" t="s">
        <v>2320</v>
      </c>
      <c r="S236" t="s">
        <v>2318</v>
      </c>
      <c r="T236" t="s">
        <v>2332</v>
      </c>
    </row>
    <row r="237" spans="1:23" x14ac:dyDescent="0.3">
      <c r="A237" t="s">
        <v>680</v>
      </c>
      <c r="B237" t="s">
        <v>681</v>
      </c>
      <c r="C237" t="str">
        <f t="shared" si="3"/>
        <v>A video game villain wants to be a hero and sets o</v>
      </c>
      <c r="D237" t="s">
        <v>12</v>
      </c>
      <c r="E237" s="1">
        <v>41214</v>
      </c>
      <c r="F237" s="4">
        <v>189422889</v>
      </c>
      <c r="G237" s="4">
        <v>281800000</v>
      </c>
      <c r="H237" s="4">
        <v>471222889</v>
      </c>
      <c r="I237" s="4" t="str">
        <f>IF($F237&gt;='Notes&amp;Formulas'!$I$3,"Top", "Bottom")</f>
        <v>Top</v>
      </c>
      <c r="J237" s="4" t="str" cm="1">
        <f t="array" ref="J237">_xlfn.IFS(Table2[[#This Row],[World Sales (in $)]]&lt;500000000,"Small", Table2[[#This Row],[World Sales (in $)]]&lt;1000000000, "Medium", Table2[[#This Row],[World Sales (in $)]]&lt;2000000000, "Large", Table2[[#This Row],[World Sales (in $)]]&gt;2000000000, "Top")</f>
        <v>Small</v>
      </c>
      <c r="K237" t="s">
        <v>629</v>
      </c>
      <c r="L237" t="s">
        <v>393</v>
      </c>
      <c r="M237" t="str">
        <f>IFERROR(MID($L237,1,SEARCH(M$1, $L237)-2),0)</f>
        <v>1</v>
      </c>
      <c r="N237" t="str">
        <f>IFERROR(MID($L237,SEARCH(N$1, $L237)-3,2),0)</f>
        <v>41</v>
      </c>
      <c r="O237" s="2">
        <f>TIME(M237, N237, 0)</f>
        <v>7.013888888888889E-2</v>
      </c>
      <c r="P237" t="s">
        <v>58</v>
      </c>
      <c r="Q237" t="str" cm="1">
        <f t="array" ref="Q237">INDEX('Notes&amp;Formulas'!F:F,MATCH($P237,'Notes&amp;Formulas'!E:E),0)</f>
        <v>Parental Guidance</v>
      </c>
      <c r="R237" t="s">
        <v>2317</v>
      </c>
      <c r="S237" t="s">
        <v>2325</v>
      </c>
    </row>
    <row r="238" spans="1:23" x14ac:dyDescent="0.3">
      <c r="A238" t="s">
        <v>347</v>
      </c>
      <c r="B238" t="s">
        <v>348</v>
      </c>
      <c r="C238" t="str">
        <f t="shared" si="3"/>
        <v>Three buddies wake up from a bachelor party in Las</v>
      </c>
      <c r="D238" t="s">
        <v>61</v>
      </c>
      <c r="E238" s="1">
        <v>39969</v>
      </c>
      <c r="F238" s="4">
        <v>277322503</v>
      </c>
      <c r="G238" s="4">
        <v>191988333</v>
      </c>
      <c r="H238" s="4">
        <v>469310836</v>
      </c>
      <c r="I238" s="4" t="str">
        <f>IF($F238&gt;='Notes&amp;Formulas'!$I$3,"Top", "Bottom")</f>
        <v>Top</v>
      </c>
      <c r="J238" s="4" t="str" cm="1">
        <f t="array" ref="J238">_xlfn.IFS(Table2[[#This Row],[World Sales (in $)]]&lt;500000000,"Small", Table2[[#This Row],[World Sales (in $)]]&lt;1000000000, "Medium", Table2[[#This Row],[World Sales (in $)]]&lt;2000000000, "Large", Table2[[#This Row],[World Sales (in $)]]&gt;2000000000, "Top")</f>
        <v>Small</v>
      </c>
      <c r="K238" t="s">
        <v>349</v>
      </c>
      <c r="L238" t="s">
        <v>105</v>
      </c>
      <c r="M238" t="str">
        <f>IFERROR(MID($L238,1,SEARCH(M$1, $L238)-2),0)</f>
        <v>1</v>
      </c>
      <c r="N238" t="str">
        <f>IFERROR(MID($L238,SEARCH(N$1, $L238)-3,2),0)</f>
        <v>40</v>
      </c>
      <c r="O238" s="2">
        <f>TIME(M238, N238, 0)</f>
        <v>6.9444444444444434E-2</v>
      </c>
      <c r="P238" t="s">
        <v>179</v>
      </c>
      <c r="Q238" t="str" cm="1">
        <f t="array" ref="Q238">INDEX('Notes&amp;Formulas'!F:F,MATCH($P238,'Notes&amp;Formulas'!E:E),0)</f>
        <v>Restricted</v>
      </c>
      <c r="R238" t="s">
        <v>2317</v>
      </c>
      <c r="S238" t="s">
        <v>2322</v>
      </c>
      <c r="T238" t="s">
        <v>2326</v>
      </c>
      <c r="U238" t="s">
        <v>2323</v>
      </c>
      <c r="V238" t="s">
        <v>2318</v>
      </c>
      <c r="W238" t="s">
        <v>2319</v>
      </c>
    </row>
    <row r="239" spans="1:23" x14ac:dyDescent="0.3">
      <c r="A239" t="s">
        <v>386</v>
      </c>
      <c r="B239" t="s">
        <v>387</v>
      </c>
      <c r="C239" t="str">
        <f t="shared" si="3"/>
        <v>An ordinary LEGO construction worker, thought to b</v>
      </c>
      <c r="D239" t="s">
        <v>61</v>
      </c>
      <c r="E239" s="1">
        <v>41676</v>
      </c>
      <c r="F239" s="4">
        <v>257760692</v>
      </c>
      <c r="G239" s="4">
        <v>210300000</v>
      </c>
      <c r="H239" s="4">
        <v>468060692</v>
      </c>
      <c r="I239" s="4" t="str">
        <f>IF($F239&gt;='Notes&amp;Formulas'!$I$3,"Top", "Bottom")</f>
        <v>Top</v>
      </c>
      <c r="J239" s="4" t="str" cm="1">
        <f t="array" ref="J239">_xlfn.IFS(Table2[[#This Row],[World Sales (in $)]]&lt;500000000,"Small", Table2[[#This Row],[World Sales (in $)]]&lt;1000000000, "Medium", Table2[[#This Row],[World Sales (in $)]]&lt;2000000000, "Large", Table2[[#This Row],[World Sales (in $)]]&gt;2000000000, "Top")</f>
        <v>Small</v>
      </c>
      <c r="K239" t="s">
        <v>388</v>
      </c>
      <c r="L239" t="s">
        <v>105</v>
      </c>
      <c r="M239" t="str">
        <f>IFERROR(MID($L239,1,SEARCH(M$1, $L239)-2),0)</f>
        <v>1</v>
      </c>
      <c r="N239" t="str">
        <f>IFERROR(MID($L239,SEARCH(N$1, $L239)-3,2),0)</f>
        <v>40</v>
      </c>
      <c r="O239" s="2">
        <f>TIME(M239, N239, 0)</f>
        <v>6.9444444444444434E-2</v>
      </c>
      <c r="P239" t="s">
        <v>58</v>
      </c>
      <c r="Q239" t="str" cm="1">
        <f t="array" ref="Q239">INDEX('Notes&amp;Formulas'!F:F,MATCH($P239,'Notes&amp;Formulas'!E:E),0)</f>
        <v>Parental Guidance</v>
      </c>
      <c r="R239" t="s">
        <v>2326</v>
      </c>
    </row>
    <row r="240" spans="1:23" x14ac:dyDescent="0.3">
      <c r="A240" t="s">
        <v>1295</v>
      </c>
      <c r="B240" t="s">
        <v>1296</v>
      </c>
      <c r="C240" t="str">
        <f t="shared" si="3"/>
        <v>On the run in the year 1987, Bumblebee finds refug</v>
      </c>
      <c r="D240" t="s">
        <v>38</v>
      </c>
      <c r="E240" s="1">
        <v>43453</v>
      </c>
      <c r="F240" s="4">
        <v>127195589</v>
      </c>
      <c r="G240" s="4">
        <v>340794056</v>
      </c>
      <c r="H240" s="4">
        <v>467989645</v>
      </c>
      <c r="I240" s="4" t="str">
        <f>IF($F240&gt;='Notes&amp;Formulas'!$I$3,"Top", "Bottom")</f>
        <v>Bottom</v>
      </c>
      <c r="J240" s="4" t="str" cm="1">
        <f t="array" ref="J240">_xlfn.IFS(Table2[[#This Row],[World Sales (in $)]]&lt;500000000,"Small", Table2[[#This Row],[World Sales (in $)]]&lt;1000000000, "Medium", Table2[[#This Row],[World Sales (in $)]]&lt;2000000000, "Large", Table2[[#This Row],[World Sales (in $)]]&gt;2000000000, "Top")</f>
        <v>Small</v>
      </c>
      <c r="K240" t="s">
        <v>13</v>
      </c>
      <c r="L240" t="s">
        <v>969</v>
      </c>
      <c r="M240" t="str">
        <f>IFERROR(MID($L240,1,SEARCH(M$1, $L240)-2),0)</f>
        <v>1</v>
      </c>
      <c r="N240" t="str">
        <f>IFERROR(MID($L240,SEARCH(N$1, $L240)-3,2),0)</f>
        <v>54</v>
      </c>
      <c r="O240" s="2">
        <f>TIME(M240, N240, 0)</f>
        <v>7.9166666666666663E-2</v>
      </c>
      <c r="P240" t="s">
        <v>15</v>
      </c>
      <c r="Q240" t="str" cm="1">
        <f t="array" ref="Q240">INDEX('Notes&amp;Formulas'!F:F,MATCH($P240,'Notes&amp;Formulas'!E:E),0)</f>
        <v>Parental Guidance Under 13</v>
      </c>
      <c r="R240" t="s">
        <v>2316</v>
      </c>
      <c r="S240" t="s">
        <v>2317</v>
      </c>
      <c r="T240" t="s">
        <v>2322</v>
      </c>
      <c r="U240" t="s">
        <v>2326</v>
      </c>
      <c r="V240" t="s">
        <v>2323</v>
      </c>
      <c r="W240" t="s">
        <v>2318</v>
      </c>
    </row>
    <row r="241" spans="1:22" x14ac:dyDescent="0.3">
      <c r="A241" t="s">
        <v>1800</v>
      </c>
      <c r="B241" t="s">
        <v>1801</v>
      </c>
      <c r="C241" t="str">
        <f t="shared" si="3"/>
        <v>The epic next chapter in the cinematic Monstervers</v>
      </c>
      <c r="D241" t="s">
        <v>61</v>
      </c>
      <c r="E241" t="s">
        <v>27</v>
      </c>
      <c r="F241" s="4">
        <v>100563133</v>
      </c>
      <c r="G241" s="4">
        <v>367300000</v>
      </c>
      <c r="H241" s="4">
        <v>467863133</v>
      </c>
      <c r="I241" s="4" t="str">
        <f>IF($F241&gt;='Notes&amp;Formulas'!$I$3,"Top", "Bottom")</f>
        <v>Bottom</v>
      </c>
      <c r="J241" s="4" t="str" cm="1">
        <f t="array" ref="J241">_xlfn.IFS(Table2[[#This Row],[World Sales (in $)]]&lt;500000000,"Small", Table2[[#This Row],[World Sales (in $)]]&lt;1000000000, "Medium", Table2[[#This Row],[World Sales (in $)]]&lt;2000000000, "Large", Table2[[#This Row],[World Sales (in $)]]&gt;2000000000, "Top")</f>
        <v>Small</v>
      </c>
      <c r="K241" t="s">
        <v>558</v>
      </c>
      <c r="L241" t="s">
        <v>434</v>
      </c>
      <c r="M241" t="str">
        <f>IFERROR(MID($L241,1,SEARCH(M$1, $L241)-2),0)</f>
        <v>1</v>
      </c>
      <c r="N241" t="str">
        <f>IFERROR(MID($L241,SEARCH(N$1, $L241)-3,2),0)</f>
        <v>53</v>
      </c>
      <c r="O241" s="2">
        <f>TIME(M241, N241, 0)</f>
        <v>7.8472222222222221E-2</v>
      </c>
      <c r="P241" t="s">
        <v>27</v>
      </c>
      <c r="Q241" t="str">
        <f>INDEX('Notes&amp;Formulas'!$F$6,MATCH(Table!P241, 'Notes&amp;Formulas'!$E$6),0)</f>
        <v>Unknown</v>
      </c>
      <c r="R241" t="s">
        <v>2316</v>
      </c>
      <c r="S241" t="s">
        <v>2317</v>
      </c>
      <c r="T241" t="s">
        <v>2319</v>
      </c>
    </row>
    <row r="242" spans="1:22" x14ac:dyDescent="0.3">
      <c r="A242" t="s">
        <v>475</v>
      </c>
      <c r="B242" t="s">
        <v>476</v>
      </c>
      <c r="C242" t="str">
        <f t="shared" si="3"/>
        <v>After the crew of the Enterprise find an unstoppab</v>
      </c>
      <c r="D242" t="s">
        <v>38</v>
      </c>
      <c r="E242" s="1">
        <v>41402</v>
      </c>
      <c r="F242" s="4">
        <v>228778661</v>
      </c>
      <c r="G242" s="4">
        <v>238586585</v>
      </c>
      <c r="H242" s="4">
        <v>467365246</v>
      </c>
      <c r="I242" s="4" t="str">
        <f>IF($F242&gt;='Notes&amp;Formulas'!$I$3,"Top", "Bottom")</f>
        <v>Top</v>
      </c>
      <c r="J242" s="4" t="str" cm="1">
        <f t="array" ref="J242">_xlfn.IFS(Table2[[#This Row],[World Sales (in $)]]&lt;500000000,"Small", Table2[[#This Row],[World Sales (in $)]]&lt;1000000000, "Medium", Table2[[#This Row],[World Sales (in $)]]&lt;2000000000, "Large", Table2[[#This Row],[World Sales (in $)]]&gt;2000000000, "Top")</f>
        <v>Small</v>
      </c>
      <c r="K242" t="s">
        <v>13</v>
      </c>
      <c r="L242" t="s">
        <v>460</v>
      </c>
      <c r="M242" t="str">
        <f>IFERROR(MID($L242,1,SEARCH(M$1, $L242)-2),0)</f>
        <v>2</v>
      </c>
      <c r="N242" t="str">
        <f>IFERROR(MID($L242,SEARCH(N$1, $L242)-3,2),0)</f>
        <v>12</v>
      </c>
      <c r="O242" s="2">
        <f>TIME(M242, N242, 0)</f>
        <v>9.1666666666666674E-2</v>
      </c>
      <c r="P242" t="s">
        <v>15</v>
      </c>
      <c r="Q242" t="str" cm="1">
        <f t="array" ref="Q242">INDEX('Notes&amp;Formulas'!F:F,MATCH($P242,'Notes&amp;Formulas'!E:E),0)</f>
        <v>Parental Guidance Under 13</v>
      </c>
      <c r="R242" t="s">
        <v>2316</v>
      </c>
      <c r="S242" t="s">
        <v>2319</v>
      </c>
      <c r="T242" t="s">
        <v>2325</v>
      </c>
    </row>
    <row r="243" spans="1:22" x14ac:dyDescent="0.3">
      <c r="A243" t="s">
        <v>824</v>
      </c>
      <c r="B243" t="s">
        <v>825</v>
      </c>
      <c r="C243" t="str">
        <f t="shared" si="3"/>
        <v>When a beautiful stranger leads computer hacker Ne</v>
      </c>
      <c r="D243" t="s">
        <v>61</v>
      </c>
      <c r="E243" s="1">
        <v>36250</v>
      </c>
      <c r="F243" s="4">
        <v>171479930</v>
      </c>
      <c r="G243" s="4">
        <v>295145800</v>
      </c>
      <c r="H243" s="4">
        <v>466625730</v>
      </c>
      <c r="I243" s="4" t="str">
        <f>IF($F243&gt;='Notes&amp;Formulas'!$I$3,"Top", "Bottom")</f>
        <v>Top</v>
      </c>
      <c r="J243" s="4" t="str" cm="1">
        <f t="array" ref="J243">_xlfn.IFS(Table2[[#This Row],[World Sales (in $)]]&lt;500000000,"Small", Table2[[#This Row],[World Sales (in $)]]&lt;1000000000, "Medium", Table2[[#This Row],[World Sales (in $)]]&lt;2000000000, "Large", Table2[[#This Row],[World Sales (in $)]]&gt;2000000000, "Top")</f>
        <v>Small</v>
      </c>
      <c r="K243" t="s">
        <v>339</v>
      </c>
      <c r="L243" t="s">
        <v>83</v>
      </c>
      <c r="M243" t="str">
        <f>IFERROR(MID($L243,1,SEARCH(M$1, $L243)-2),0)</f>
        <v>2</v>
      </c>
      <c r="N243" t="str">
        <f>IFERROR(MID($L243,SEARCH(N$1, $L243)-3,2),0)</f>
        <v>16</v>
      </c>
      <c r="O243" s="2">
        <f>TIME(M243, N243, 0)</f>
        <v>9.4444444444444442E-2</v>
      </c>
      <c r="P243" t="s">
        <v>179</v>
      </c>
      <c r="Q243" t="str" cm="1">
        <f t="array" ref="Q243">INDEX('Notes&amp;Formulas'!F:F,MATCH($P243,'Notes&amp;Formulas'!E:E),0)</f>
        <v>Restricted</v>
      </c>
      <c r="R243" t="s">
        <v>2316</v>
      </c>
      <c r="S243" t="s">
        <v>2317</v>
      </c>
      <c r="T243" t="s">
        <v>2319</v>
      </c>
    </row>
    <row r="244" spans="1:22" x14ac:dyDescent="0.3">
      <c r="A244" t="s">
        <v>689</v>
      </c>
      <c r="B244" t="s">
        <v>690</v>
      </c>
      <c r="C244" t="str">
        <f t="shared" si="3"/>
        <v>A former Roman General sets out to exact vengeance</v>
      </c>
      <c r="D244" t="s">
        <v>95</v>
      </c>
      <c r="E244" s="1">
        <v>36650</v>
      </c>
      <c r="F244" s="4">
        <v>187705427</v>
      </c>
      <c r="G244" s="4">
        <v>277675375</v>
      </c>
      <c r="H244" s="4">
        <v>465380802</v>
      </c>
      <c r="I244" s="4" t="str">
        <f>IF($F244&gt;='Notes&amp;Formulas'!$I$3,"Top", "Bottom")</f>
        <v>Top</v>
      </c>
      <c r="J244" s="4" t="str" cm="1">
        <f t="array" ref="J244">_xlfn.IFS(Table2[[#This Row],[World Sales (in $)]]&lt;500000000,"Small", Table2[[#This Row],[World Sales (in $)]]&lt;1000000000, "Medium", Table2[[#This Row],[World Sales (in $)]]&lt;2000000000, "Large", Table2[[#This Row],[World Sales (in $)]]&gt;2000000000, "Top")</f>
        <v>Small</v>
      </c>
      <c r="K244" t="s">
        <v>691</v>
      </c>
      <c r="L244" t="s">
        <v>692</v>
      </c>
      <c r="M244" t="str">
        <f>IFERROR(MID($L244,1,SEARCH(M$1, $L244)-2),0)</f>
        <v>2</v>
      </c>
      <c r="N244" t="str">
        <f>IFERROR(MID($L244,SEARCH(N$1, $L244)-3,2),0)</f>
        <v>35</v>
      </c>
      <c r="O244" s="2">
        <f>TIME(M244, N244, 0)</f>
        <v>0.1076388888888889</v>
      </c>
      <c r="P244" t="s">
        <v>179</v>
      </c>
      <c r="Q244" t="str" cm="1">
        <f t="array" ref="Q244">INDEX('Notes&amp;Formulas'!F:F,MATCH($P244,'Notes&amp;Formulas'!E:E),0)</f>
        <v>Restricted</v>
      </c>
      <c r="R244" t="s">
        <v>2316</v>
      </c>
      <c r="S244" t="s">
        <v>2319</v>
      </c>
    </row>
    <row r="245" spans="1:22" x14ac:dyDescent="0.3">
      <c r="A245" t="s">
        <v>761</v>
      </c>
      <c r="B245" t="s">
        <v>762</v>
      </c>
      <c r="C245" t="str">
        <f t="shared" si="3"/>
        <v>A man in a legal but hurtful business needs an esc</v>
      </c>
      <c r="D245" t="s">
        <v>12</v>
      </c>
      <c r="E245" s="1">
        <v>32955</v>
      </c>
      <c r="F245" s="4">
        <v>178406268</v>
      </c>
      <c r="G245" s="4">
        <v>285000000</v>
      </c>
      <c r="H245" s="4">
        <v>463406268</v>
      </c>
      <c r="I245" s="4" t="str">
        <f>IF($F245&gt;='Notes&amp;Formulas'!$I$3,"Top", "Bottom")</f>
        <v>Top</v>
      </c>
      <c r="J245" s="4" t="str" cm="1">
        <f t="array" ref="J245">_xlfn.IFS(Table2[[#This Row],[World Sales (in $)]]&lt;500000000,"Small", Table2[[#This Row],[World Sales (in $)]]&lt;1000000000, "Medium", Table2[[#This Row],[World Sales (in $)]]&lt;2000000000, "Large", Table2[[#This Row],[World Sales (in $)]]&gt;2000000000, "Top")</f>
        <v>Small</v>
      </c>
      <c r="K245" t="s">
        <v>346</v>
      </c>
      <c r="L245" t="s">
        <v>145</v>
      </c>
      <c r="M245" t="str">
        <f>IFERROR(MID($L245,1,SEARCH(M$1, $L245)-2),0)</f>
        <v>1</v>
      </c>
      <c r="N245" t="str">
        <f>IFERROR(MID($L245,SEARCH(N$1, $L245)-3,2),0)</f>
        <v>59</v>
      </c>
      <c r="O245" s="2">
        <f>TIME(M245, N245, 0)</f>
        <v>8.2638888888888887E-2</v>
      </c>
      <c r="P245" t="s">
        <v>179</v>
      </c>
      <c r="Q245" t="str" cm="1">
        <f t="array" ref="Q245">INDEX('Notes&amp;Formulas'!F:F,MATCH($P245,'Notes&amp;Formulas'!E:E),0)</f>
        <v>Restricted</v>
      </c>
      <c r="R245" t="s">
        <v>2316</v>
      </c>
      <c r="S245" t="s">
        <v>2317</v>
      </c>
      <c r="T245" t="s">
        <v>2320</v>
      </c>
    </row>
    <row r="246" spans="1:22" x14ac:dyDescent="0.3">
      <c r="A246" t="s">
        <v>421</v>
      </c>
      <c r="B246" t="s">
        <v>422</v>
      </c>
      <c r="C246" t="str">
        <f t="shared" si="3"/>
        <v>A hot-shot race-car named Lightning McQueen gets w</v>
      </c>
      <c r="D246" t="s">
        <v>12</v>
      </c>
      <c r="E246" s="1">
        <v>38876</v>
      </c>
      <c r="F246" s="4">
        <v>244082982</v>
      </c>
      <c r="G246" s="4">
        <v>217908885</v>
      </c>
      <c r="H246" s="4">
        <v>461991867</v>
      </c>
      <c r="I246" s="4" t="str">
        <f>IF($F246&gt;='Notes&amp;Formulas'!$I$3,"Top", "Bottom")</f>
        <v>Top</v>
      </c>
      <c r="J246" s="4" t="str" cm="1">
        <f t="array" ref="J246">_xlfn.IFS(Table2[[#This Row],[World Sales (in $)]]&lt;500000000,"Small", Table2[[#This Row],[World Sales (in $)]]&lt;1000000000, "Medium", Table2[[#This Row],[World Sales (in $)]]&lt;2000000000, "Large", Table2[[#This Row],[World Sales (in $)]]&gt;2000000000, "Top")</f>
        <v>Small</v>
      </c>
      <c r="K246" t="s">
        <v>423</v>
      </c>
      <c r="L246" t="s">
        <v>343</v>
      </c>
      <c r="M246" t="str">
        <f>IFERROR(MID($L246,1,SEARCH(M$1, $L246)-2),0)</f>
        <v>1</v>
      </c>
      <c r="N246" t="str">
        <f>IFERROR(MID($L246,SEARCH(N$1, $L246)-3,2),0)</f>
        <v>57</v>
      </c>
      <c r="O246" s="2">
        <f>TIME(M246, N246, 0)</f>
        <v>8.1250000000000003E-2</v>
      </c>
      <c r="P246" t="s">
        <v>27</v>
      </c>
      <c r="Q246" t="str">
        <f>INDEX('Notes&amp;Formulas'!$F$6,MATCH(Table!P246, 'Notes&amp;Formulas'!$E$6),0)</f>
        <v>Unknown</v>
      </c>
      <c r="R246" t="s">
        <v>2326</v>
      </c>
      <c r="S246" t="s">
        <v>2321</v>
      </c>
    </row>
    <row r="247" spans="1:22" x14ac:dyDescent="0.3">
      <c r="A247" t="s">
        <v>453</v>
      </c>
      <c r="B247" t="s">
        <v>454</v>
      </c>
      <c r="C247" t="str">
        <f t="shared" si="3"/>
        <v>The human government develops a cure for mutations</v>
      </c>
      <c r="D247" t="s">
        <v>22</v>
      </c>
      <c r="E247" s="1">
        <v>38861</v>
      </c>
      <c r="F247" s="4">
        <v>234362462</v>
      </c>
      <c r="G247" s="4">
        <v>226072829</v>
      </c>
      <c r="H247" s="4">
        <v>460435291</v>
      </c>
      <c r="I247" s="4" t="str">
        <f>IF($F247&gt;='Notes&amp;Formulas'!$I$3,"Top", "Bottom")</f>
        <v>Top</v>
      </c>
      <c r="J247" s="4" t="str" cm="1">
        <f t="array" ref="J247">_xlfn.IFS(Table2[[#This Row],[World Sales (in $)]]&lt;500000000,"Small", Table2[[#This Row],[World Sales (in $)]]&lt;1000000000, "Medium", Table2[[#This Row],[World Sales (in $)]]&lt;2000000000, "Large", Table2[[#This Row],[World Sales (in $)]]&gt;2000000000, "Top")</f>
        <v>Small</v>
      </c>
      <c r="K247" t="s">
        <v>13</v>
      </c>
      <c r="L247" t="s">
        <v>361</v>
      </c>
      <c r="M247" t="str">
        <f>IFERROR(MID($L247,1,SEARCH(M$1, $L247)-2),0)</f>
        <v>1</v>
      </c>
      <c r="N247" t="str">
        <f>IFERROR(MID($L247,SEARCH(N$1, $L247)-3,2),0)</f>
        <v>44</v>
      </c>
      <c r="O247" s="2">
        <f>TIME(M247, N247, 0)</f>
        <v>7.2222222222222229E-2</v>
      </c>
      <c r="P247" t="s">
        <v>15</v>
      </c>
      <c r="Q247" t="str" cm="1">
        <f t="array" ref="Q247">INDEX('Notes&amp;Formulas'!F:F,MATCH($P247,'Notes&amp;Formulas'!E:E),0)</f>
        <v>Parental Guidance Under 13</v>
      </c>
      <c r="R247" t="s">
        <v>2317</v>
      </c>
      <c r="S247" t="s">
        <v>2322</v>
      </c>
      <c r="T247" t="s">
        <v>2326</v>
      </c>
      <c r="U247" t="s">
        <v>2323</v>
      </c>
      <c r="V247" t="s">
        <v>2333</v>
      </c>
    </row>
    <row r="248" spans="1:22" x14ac:dyDescent="0.3">
      <c r="A248" t="s">
        <v>505</v>
      </c>
      <c r="B248" t="s">
        <v>506</v>
      </c>
      <c r="C248" t="str">
        <f t="shared" si="3"/>
        <v>Benjamin Gates must follow a clue left in John Wil</v>
      </c>
      <c r="D248" t="s">
        <v>12</v>
      </c>
      <c r="E248" t="s">
        <v>27</v>
      </c>
      <c r="F248" s="4">
        <v>219964115</v>
      </c>
      <c r="G248" s="4">
        <v>239278134</v>
      </c>
      <c r="H248" s="4">
        <v>459242249</v>
      </c>
      <c r="I248" s="4" t="str">
        <f>IF($F248&gt;='Notes&amp;Formulas'!$I$3,"Top", "Bottom")</f>
        <v>Top</v>
      </c>
      <c r="J248" s="4" t="str" cm="1">
        <f t="array" ref="J248">_xlfn.IFS(Table2[[#This Row],[World Sales (in $)]]&lt;500000000,"Small", Table2[[#This Row],[World Sales (in $)]]&lt;1000000000, "Medium", Table2[[#This Row],[World Sales (in $)]]&lt;2000000000, "Large", Table2[[#This Row],[World Sales (in $)]]&gt;2000000000, "Top")</f>
        <v>Small</v>
      </c>
      <c r="K248" t="s">
        <v>507</v>
      </c>
      <c r="L248" t="s">
        <v>44</v>
      </c>
      <c r="M248" t="str">
        <f>IFERROR(MID($L248,1,SEARCH(M$1, $L248)-2),0)</f>
        <v>2</v>
      </c>
      <c r="N248" t="str">
        <f>IFERROR(MID($L248,SEARCH(N$1, $L248)-3,2),0)</f>
        <v xml:space="preserve"> 4</v>
      </c>
      <c r="O248" s="2">
        <f>TIME(M248, N248, 0)</f>
        <v>8.6111111111111124E-2</v>
      </c>
      <c r="P248" t="s">
        <v>27</v>
      </c>
      <c r="Q248" t="str">
        <f>INDEX('Notes&amp;Formulas'!$F$6,MATCH(Table!P248, 'Notes&amp;Formulas'!$E$6),0)</f>
        <v>Unknown</v>
      </c>
      <c r="R248" t="s">
        <v>2316</v>
      </c>
      <c r="S248" t="s">
        <v>2317</v>
      </c>
      <c r="T248" t="s">
        <v>2319</v>
      </c>
    </row>
    <row r="249" spans="1:22" x14ac:dyDescent="0.3">
      <c r="A249" t="s">
        <v>1309</v>
      </c>
      <c r="B249" t="s">
        <v>1310</v>
      </c>
      <c r="C249" t="str">
        <f t="shared" si="3"/>
        <v>A woman, accidentally caught in a dark deal, turns</v>
      </c>
      <c r="D249" t="s">
        <v>43</v>
      </c>
      <c r="E249" s="1">
        <v>41845</v>
      </c>
      <c r="F249" s="4">
        <v>126663600</v>
      </c>
      <c r="G249" s="4">
        <v>332200000</v>
      </c>
      <c r="H249" s="4">
        <v>458863600</v>
      </c>
      <c r="I249" s="4" t="str">
        <f>IF($F249&gt;='Notes&amp;Formulas'!$I$3,"Top", "Bottom")</f>
        <v>Bottom</v>
      </c>
      <c r="J249" s="4" t="str" cm="1">
        <f t="array" ref="J249">_xlfn.IFS(Table2[[#This Row],[World Sales (in $)]]&lt;500000000,"Small", Table2[[#This Row],[World Sales (in $)]]&lt;1000000000, "Medium", Table2[[#This Row],[World Sales (in $)]]&lt;2000000000, "Large", Table2[[#This Row],[World Sales (in $)]]&gt;2000000000, "Top")</f>
        <v>Small</v>
      </c>
      <c r="K249" t="s">
        <v>558</v>
      </c>
      <c r="L249" t="s">
        <v>367</v>
      </c>
      <c r="M249" t="str">
        <f>IFERROR(MID($L249,1,SEARCH(M$1, $L249)-2),0)</f>
        <v>1</v>
      </c>
      <c r="N249" t="str">
        <f>IFERROR(MID($L249,SEARCH(N$1, $L249)-3,2),0)</f>
        <v>29</v>
      </c>
      <c r="O249" s="2">
        <f>TIME(M249, N249, 0)</f>
        <v>6.1805555555555558E-2</v>
      </c>
      <c r="P249" t="s">
        <v>179</v>
      </c>
      <c r="Q249" t="str" cm="1">
        <f t="array" ref="Q249">INDEX('Notes&amp;Formulas'!F:F,MATCH($P249,'Notes&amp;Formulas'!E:E),0)</f>
        <v>Restricted</v>
      </c>
      <c r="R249" t="s">
        <v>2316</v>
      </c>
      <c r="S249" t="s">
        <v>2317</v>
      </c>
      <c r="T249" t="s">
        <v>2327</v>
      </c>
      <c r="U249" t="s">
        <v>2325</v>
      </c>
    </row>
    <row r="250" spans="1:22" x14ac:dyDescent="0.3">
      <c r="A250" t="s">
        <v>745</v>
      </c>
      <c r="B250" t="s">
        <v>746</v>
      </c>
      <c r="C250" t="str">
        <f t="shared" si="3"/>
        <v>An American agent, under false suspicion of disloy</v>
      </c>
      <c r="D250" t="s">
        <v>38</v>
      </c>
      <c r="E250" s="1">
        <v>35207</v>
      </c>
      <c r="F250" s="4">
        <v>180981856</v>
      </c>
      <c r="G250" s="4">
        <v>276714535</v>
      </c>
      <c r="H250" s="4">
        <v>457696391</v>
      </c>
      <c r="I250" s="4" t="str">
        <f>IF($F250&gt;='Notes&amp;Formulas'!$I$3,"Top", "Bottom")</f>
        <v>Top</v>
      </c>
      <c r="J250" s="4" t="str" cm="1">
        <f t="array" ref="J250">_xlfn.IFS(Table2[[#This Row],[World Sales (in $)]]&lt;500000000,"Small", Table2[[#This Row],[World Sales (in $)]]&lt;1000000000, "Medium", Table2[[#This Row],[World Sales (in $)]]&lt;2000000000, "Large", Table2[[#This Row],[World Sales (in $)]]&gt;2000000000, "Top")</f>
        <v>Small</v>
      </c>
      <c r="K250" t="s">
        <v>289</v>
      </c>
      <c r="L250" t="s">
        <v>676</v>
      </c>
      <c r="M250" t="str">
        <f>IFERROR(MID($L250,1,SEARCH(M$1, $L250)-2),0)</f>
        <v>1</v>
      </c>
      <c r="N250" t="str">
        <f>IFERROR(MID($L250,SEARCH(N$1, $L250)-3,2),0)</f>
        <v>50</v>
      </c>
      <c r="O250" s="2">
        <f>TIME(M250, N250, 0)</f>
        <v>7.6388888888888895E-2</v>
      </c>
      <c r="P250" t="s">
        <v>15</v>
      </c>
      <c r="Q250" t="str" cm="1">
        <f t="array" ref="Q250">INDEX('Notes&amp;Formulas'!F:F,MATCH($P250,'Notes&amp;Formulas'!E:E),0)</f>
        <v>Parental Guidance Under 13</v>
      </c>
      <c r="R250" t="s">
        <v>2316</v>
      </c>
      <c r="S250" t="s">
        <v>2319</v>
      </c>
      <c r="T250" t="s">
        <v>2325</v>
      </c>
    </row>
    <row r="251" spans="1:22" x14ac:dyDescent="0.3">
      <c r="A251" t="s">
        <v>580</v>
      </c>
      <c r="B251" t="s">
        <v>581</v>
      </c>
      <c r="C251" t="str">
        <f t="shared" si="3"/>
        <v>King Leonidas of Sparta and a force of 300 men fig</v>
      </c>
      <c r="D251" t="s">
        <v>61</v>
      </c>
      <c r="E251" s="1">
        <v>39148</v>
      </c>
      <c r="F251" s="4">
        <v>210614939</v>
      </c>
      <c r="G251" s="4">
        <v>245453242</v>
      </c>
      <c r="H251" s="4">
        <v>456068181</v>
      </c>
      <c r="I251" s="4" t="str">
        <f>IF($F251&gt;='Notes&amp;Formulas'!$I$3,"Top", "Bottom")</f>
        <v>Top</v>
      </c>
      <c r="J251" s="4" t="str" cm="1">
        <f t="array" ref="J251">_xlfn.IFS(Table2[[#This Row],[World Sales (in $)]]&lt;500000000,"Small", Table2[[#This Row],[World Sales (in $)]]&lt;1000000000, "Medium", Table2[[#This Row],[World Sales (in $)]]&lt;2000000000, "Large", Table2[[#This Row],[World Sales (in $)]]&gt;2000000000, "Top")</f>
        <v>Small</v>
      </c>
      <c r="K251" t="s">
        <v>582</v>
      </c>
      <c r="L251" t="s">
        <v>343</v>
      </c>
      <c r="M251" t="str">
        <f>IFERROR(MID($L251,1,SEARCH(M$1, $L251)-2),0)</f>
        <v>1</v>
      </c>
      <c r="N251" t="str">
        <f>IFERROR(MID($L251,SEARCH(N$1, $L251)-3,2),0)</f>
        <v>57</v>
      </c>
      <c r="O251" s="2">
        <f>TIME(M251, N251, 0)</f>
        <v>8.1250000000000003E-2</v>
      </c>
      <c r="P251" t="s">
        <v>179</v>
      </c>
      <c r="Q251" t="str" cm="1">
        <f t="array" ref="Q251">INDEX('Notes&amp;Formulas'!F:F,MATCH($P251,'Notes&amp;Formulas'!E:E),0)</f>
        <v>Restricted</v>
      </c>
      <c r="R251" t="s">
        <v>2316</v>
      </c>
      <c r="S251" t="s">
        <v>2317</v>
      </c>
      <c r="T251" t="s">
        <v>2325</v>
      </c>
    </row>
    <row r="252" spans="1:22" x14ac:dyDescent="0.3">
      <c r="A252" t="s">
        <v>1558</v>
      </c>
      <c r="B252" t="s">
        <v>1559</v>
      </c>
      <c r="C252" t="str">
        <f t="shared" si="3"/>
        <v xml:space="preserve">An American military advisor embraces the Samurai </v>
      </c>
      <c r="D252" t="s">
        <v>61</v>
      </c>
      <c r="E252" s="1">
        <v>37960</v>
      </c>
      <c r="F252" s="4">
        <v>111127263</v>
      </c>
      <c r="G252" s="4">
        <v>343500000</v>
      </c>
      <c r="H252" s="4">
        <v>454627263</v>
      </c>
      <c r="I252" s="4" t="str">
        <f>IF($F252&gt;='Notes&amp;Formulas'!$I$3,"Top", "Bottom")</f>
        <v>Bottom</v>
      </c>
      <c r="J252" s="4" t="str" cm="1">
        <f t="array" ref="J252">_xlfn.IFS(Table2[[#This Row],[World Sales (in $)]]&lt;500000000,"Small", Table2[[#This Row],[World Sales (in $)]]&lt;1000000000, "Medium", Table2[[#This Row],[World Sales (in $)]]&lt;2000000000, "Large", Table2[[#This Row],[World Sales (in $)]]&gt;2000000000, "Top")</f>
        <v>Small</v>
      </c>
      <c r="K252" t="s">
        <v>582</v>
      </c>
      <c r="L252" t="s">
        <v>207</v>
      </c>
      <c r="M252" t="str">
        <f>IFERROR(MID($L252,1,SEARCH(M$1, $L252)-2),0)</f>
        <v>2</v>
      </c>
      <c r="N252" t="str">
        <f>IFERROR(MID($L252,SEARCH(N$1, $L252)-3,2),0)</f>
        <v>34</v>
      </c>
      <c r="O252" s="2">
        <f>TIME(M252, N252, 0)</f>
        <v>0.10694444444444444</v>
      </c>
      <c r="P252" t="s">
        <v>179</v>
      </c>
      <c r="Q252" t="str" cm="1">
        <f t="array" ref="Q252">INDEX('Notes&amp;Formulas'!F:F,MATCH($P252,'Notes&amp;Formulas'!E:E),0)</f>
        <v>Restricted</v>
      </c>
      <c r="R252" t="s">
        <v>2316</v>
      </c>
      <c r="S252" t="s">
        <v>2320</v>
      </c>
    </row>
    <row r="253" spans="1:22" x14ac:dyDescent="0.3">
      <c r="A253" t="s">
        <v>723</v>
      </c>
      <c r="B253" t="s">
        <v>724</v>
      </c>
      <c r="C253" t="str">
        <f t="shared" si="3"/>
        <v>Danny Ocean and his ten accomplices plan to rob th</v>
      </c>
      <c r="D253" t="s">
        <v>61</v>
      </c>
      <c r="E253" s="1">
        <v>37232</v>
      </c>
      <c r="F253" s="4">
        <v>183417150</v>
      </c>
      <c r="G253" s="4">
        <v>267300000</v>
      </c>
      <c r="H253" s="4">
        <v>450717150</v>
      </c>
      <c r="I253" s="4" t="str">
        <f>IF($F253&gt;='Notes&amp;Formulas'!$I$3,"Top", "Bottom")</f>
        <v>Top</v>
      </c>
      <c r="J253" s="4" t="str" cm="1">
        <f t="array" ref="J253">_xlfn.IFS(Table2[[#This Row],[World Sales (in $)]]&lt;500000000,"Small", Table2[[#This Row],[World Sales (in $)]]&lt;1000000000, "Medium", Table2[[#This Row],[World Sales (in $)]]&lt;2000000000, "Large", Table2[[#This Row],[World Sales (in $)]]&gt;2000000000, "Top")</f>
        <v>Small</v>
      </c>
      <c r="K253" t="s">
        <v>725</v>
      </c>
      <c r="L253" t="s">
        <v>457</v>
      </c>
      <c r="M253" t="str">
        <f>IFERROR(MID($L253,1,SEARCH(M$1, $L253)-2),0)</f>
        <v>1</v>
      </c>
      <c r="N253" t="str">
        <f>IFERROR(MID($L253,SEARCH(N$1, $L253)-3,2),0)</f>
        <v>56</v>
      </c>
      <c r="O253" s="2">
        <f>TIME(M253, N253, 0)</f>
        <v>8.0555555555555561E-2</v>
      </c>
      <c r="P253" t="s">
        <v>15</v>
      </c>
      <c r="Q253" t="str" cm="1">
        <f t="array" ref="Q253">INDEX('Notes&amp;Formulas'!F:F,MATCH($P253,'Notes&amp;Formulas'!E:E),0)</f>
        <v>Parental Guidance Under 13</v>
      </c>
      <c r="R253" t="s">
        <v>2316</v>
      </c>
      <c r="S253" t="s">
        <v>2320</v>
      </c>
    </row>
    <row r="254" spans="1:22" x14ac:dyDescent="0.3">
      <c r="A254" t="s">
        <v>743</v>
      </c>
      <c r="B254" t="s">
        <v>744</v>
      </c>
      <c r="C254" t="str">
        <f t="shared" si="3"/>
        <v xml:space="preserve">The powerful but arrogant god Thor is cast out of </v>
      </c>
      <c r="D254" t="s">
        <v>38</v>
      </c>
      <c r="E254" s="1">
        <v>40654</v>
      </c>
      <c r="F254" s="4">
        <v>181030624</v>
      </c>
      <c r="G254" s="4">
        <v>268295994</v>
      </c>
      <c r="H254" s="4">
        <v>449326618</v>
      </c>
      <c r="I254" s="4" t="str">
        <f>IF($F254&gt;='Notes&amp;Formulas'!$I$3,"Top", "Bottom")</f>
        <v>Top</v>
      </c>
      <c r="J254" s="4" t="str" cm="1">
        <f t="array" ref="J254">_xlfn.IFS(Table2[[#This Row],[World Sales (in $)]]&lt;500000000,"Small", Table2[[#This Row],[World Sales (in $)]]&lt;1000000000, "Medium", Table2[[#This Row],[World Sales (in $)]]&lt;2000000000, "Large", Table2[[#This Row],[World Sales (in $)]]&gt;2000000000, "Top")</f>
        <v>Small</v>
      </c>
      <c r="K254" t="s">
        <v>117</v>
      </c>
      <c r="L254" t="s">
        <v>101</v>
      </c>
      <c r="M254" t="str">
        <f>IFERROR(MID($L254,1,SEARCH(M$1, $L254)-2),0)</f>
        <v>1</v>
      </c>
      <c r="N254" t="str">
        <f>IFERROR(MID($L254,SEARCH(N$1, $L254)-3,2),0)</f>
        <v>55</v>
      </c>
      <c r="O254" s="2">
        <f>TIME(M254, N254, 0)</f>
        <v>7.9861111111111105E-2</v>
      </c>
      <c r="P254" t="s">
        <v>15</v>
      </c>
      <c r="Q254" t="str" cm="1">
        <f t="array" ref="Q254">INDEX('Notes&amp;Formulas'!F:F,MATCH($P254,'Notes&amp;Formulas'!E:E),0)</f>
        <v>Parental Guidance Under 13</v>
      </c>
      <c r="R254" t="s">
        <v>2328</v>
      </c>
      <c r="S254" t="s">
        <v>2325</v>
      </c>
    </row>
    <row r="255" spans="1:22" x14ac:dyDescent="0.3">
      <c r="A255" t="s">
        <v>638</v>
      </c>
      <c r="B255" t="s">
        <v>639</v>
      </c>
      <c r="C255" t="str">
        <f t="shared" si="3"/>
        <v>A tale of war and romance mixed in with history. T</v>
      </c>
      <c r="D255" t="s">
        <v>12</v>
      </c>
      <c r="E255" s="1">
        <v>37036</v>
      </c>
      <c r="F255" s="4">
        <v>198542554</v>
      </c>
      <c r="G255" s="4">
        <v>250678391</v>
      </c>
      <c r="H255" s="4">
        <v>449220945</v>
      </c>
      <c r="I255" s="4" t="str">
        <f>IF($F255&gt;='Notes&amp;Formulas'!$I$3,"Top", "Bottom")</f>
        <v>Top</v>
      </c>
      <c r="J255" s="4" t="str" cm="1">
        <f t="array" ref="J255">_xlfn.IFS(Table2[[#This Row],[World Sales (in $)]]&lt;500000000,"Small", Table2[[#This Row],[World Sales (in $)]]&lt;1000000000, "Medium", Table2[[#This Row],[World Sales (in $)]]&lt;2000000000, "Large", Table2[[#This Row],[World Sales (in $)]]&gt;2000000000, "Top")</f>
        <v>Small</v>
      </c>
      <c r="K255" t="s">
        <v>640</v>
      </c>
      <c r="L255" t="s">
        <v>641</v>
      </c>
      <c r="M255" t="str">
        <f>IFERROR(MID($L255,1,SEARCH(M$1, $L255)-2),0)</f>
        <v>3</v>
      </c>
      <c r="N255" t="str">
        <f>IFERROR(MID($L255,SEARCH(N$1, $L255)-3,2),0)</f>
        <v xml:space="preserve"> 3</v>
      </c>
      <c r="O255" s="2">
        <f>TIME(M255, N255, 0)</f>
        <v>0.12708333333333333</v>
      </c>
      <c r="P255" t="s">
        <v>15</v>
      </c>
      <c r="Q255" t="str" cm="1">
        <f t="array" ref="Q255">INDEX('Notes&amp;Formulas'!F:F,MATCH($P255,'Notes&amp;Formulas'!E:E),0)</f>
        <v>Parental Guidance Under 13</v>
      </c>
      <c r="R255" t="s">
        <v>2316</v>
      </c>
      <c r="S255" t="s">
        <v>2317</v>
      </c>
      <c r="T255" t="s">
        <v>2318</v>
      </c>
    </row>
    <row r="256" spans="1:22" x14ac:dyDescent="0.3">
      <c r="A256" t="s">
        <v>995</v>
      </c>
      <c r="B256" t="s">
        <v>996</v>
      </c>
      <c r="C256" t="str">
        <f t="shared" si="3"/>
        <v>While navigating their careers in Los Angeles, a p</v>
      </c>
      <c r="D256" t="s">
        <v>112</v>
      </c>
      <c r="E256" s="1">
        <v>42711</v>
      </c>
      <c r="F256" s="4">
        <v>151101803</v>
      </c>
      <c r="G256" s="4">
        <v>297805062</v>
      </c>
      <c r="H256" s="4">
        <v>448906865</v>
      </c>
      <c r="I256" s="4" t="str">
        <f>IF($F256&gt;='Notes&amp;Formulas'!$I$3,"Top", "Bottom")</f>
        <v>Top</v>
      </c>
      <c r="J256" s="4" t="str" cm="1">
        <f t="array" ref="J256">_xlfn.IFS(Table2[[#This Row],[World Sales (in $)]]&lt;500000000,"Small", Table2[[#This Row],[World Sales (in $)]]&lt;1000000000, "Medium", Table2[[#This Row],[World Sales (in $)]]&lt;2000000000, "Large", Table2[[#This Row],[World Sales (in $)]]&gt;2000000000, "Top")</f>
        <v>Small</v>
      </c>
      <c r="K256" t="s">
        <v>997</v>
      </c>
      <c r="L256" t="s">
        <v>124</v>
      </c>
      <c r="M256" t="str">
        <f>IFERROR(MID($L256,1,SEARCH(M$1, $L256)-2),0)</f>
        <v>2</v>
      </c>
      <c r="N256" t="str">
        <f>IFERROR(MID($L256,SEARCH(N$1, $L256)-3,2),0)</f>
        <v xml:space="preserve"> 8</v>
      </c>
      <c r="O256" s="2">
        <f>TIME(M256, N256, 0)</f>
        <v>8.8888888888888892E-2</v>
      </c>
      <c r="P256" t="s">
        <v>15</v>
      </c>
      <c r="Q256" t="str" cm="1">
        <f t="array" ref="Q256">INDEX('Notes&amp;Formulas'!F:F,MATCH($P256,'Notes&amp;Formulas'!E:E),0)</f>
        <v>Parental Guidance Under 13</v>
      </c>
      <c r="R256" t="s">
        <v>2316</v>
      </c>
      <c r="S256" t="s">
        <v>2320</v>
      </c>
      <c r="T256" t="s">
        <v>2334</v>
      </c>
      <c r="U256" t="s">
        <v>2321</v>
      </c>
      <c r="V256" t="s">
        <v>2331</v>
      </c>
    </row>
    <row r="257" spans="1:23" x14ac:dyDescent="0.3">
      <c r="A257" t="s">
        <v>829</v>
      </c>
      <c r="B257" t="s">
        <v>830</v>
      </c>
      <c r="C257" t="str">
        <f t="shared" si="3"/>
        <v>A man raised by gorillas must decide where he real</v>
      </c>
      <c r="D257" t="s">
        <v>12</v>
      </c>
      <c r="E257" s="1">
        <v>36327</v>
      </c>
      <c r="F257" s="4">
        <v>171091819</v>
      </c>
      <c r="G257" s="4">
        <v>277100000</v>
      </c>
      <c r="H257" s="4">
        <v>448191819</v>
      </c>
      <c r="I257" s="4" t="str">
        <f>IF($F257&gt;='Notes&amp;Formulas'!$I$3,"Top", "Bottom")</f>
        <v>Top</v>
      </c>
      <c r="J257" s="4" t="str" cm="1">
        <f t="array" ref="J257">_xlfn.IFS(Table2[[#This Row],[World Sales (in $)]]&lt;500000000,"Small", Table2[[#This Row],[World Sales (in $)]]&lt;1000000000, "Medium", Table2[[#This Row],[World Sales (in $)]]&lt;2000000000, "Large", Table2[[#This Row],[World Sales (in $)]]&gt;2000000000, "Top")</f>
        <v>Small</v>
      </c>
      <c r="K257" t="s">
        <v>831</v>
      </c>
      <c r="L257" t="s">
        <v>121</v>
      </c>
      <c r="M257" t="str">
        <f>IFERROR(MID($L257,1,SEARCH(M$1, $L257)-2),0)</f>
        <v>1</v>
      </c>
      <c r="N257" t="str">
        <f>IFERROR(MID($L257,SEARCH(N$1, $L257)-3,2),0)</f>
        <v>28</v>
      </c>
      <c r="O257" s="2">
        <f>TIME(M257, N257, 0)</f>
        <v>6.1111111111111116E-2</v>
      </c>
      <c r="P257" t="s">
        <v>106</v>
      </c>
      <c r="Q257" cm="1">
        <f t="array" ref="Q257">INDEX('Notes&amp;Formulas'!F:F,MATCH($P257,'Notes&amp;Formulas'!E:E),0)</f>
        <v>0</v>
      </c>
      <c r="R257" t="s">
        <v>2326</v>
      </c>
      <c r="S257" t="s">
        <v>2320</v>
      </c>
      <c r="T257" t="s">
        <v>2330</v>
      </c>
      <c r="U257" t="s">
        <v>2324</v>
      </c>
      <c r="V257" t="s">
        <v>2321</v>
      </c>
    </row>
    <row r="258" spans="1:23" x14ac:dyDescent="0.3">
      <c r="A258" t="s">
        <v>658</v>
      </c>
      <c r="B258" t="s">
        <v>659</v>
      </c>
      <c r="C258" t="str">
        <f t="shared" ref="C258:C321" si="4">LEFT(B:B,50)</f>
        <v>Agent Jay is sent to find Agent Kay and restore hi</v>
      </c>
      <c r="D258" t="s">
        <v>34</v>
      </c>
      <c r="E258" s="1">
        <v>37440</v>
      </c>
      <c r="F258" s="4">
        <v>193735288</v>
      </c>
      <c r="G258" s="4">
        <v>251400000</v>
      </c>
      <c r="H258" s="4">
        <v>445135288</v>
      </c>
      <c r="I258" s="4" t="str">
        <f>IF($F258&gt;='Notes&amp;Formulas'!$I$3,"Top", "Bottom")</f>
        <v>Top</v>
      </c>
      <c r="J258" s="4" t="str" cm="1">
        <f t="array" ref="J258">_xlfn.IFS(Table2[[#This Row],[World Sales (in $)]]&lt;500000000,"Small", Table2[[#This Row],[World Sales (in $)]]&lt;1000000000, "Medium", Table2[[#This Row],[World Sales (in $)]]&lt;2000000000, "Large", Table2[[#This Row],[World Sales (in $)]]&gt;2000000000, "Top")</f>
        <v>Small</v>
      </c>
      <c r="K258" t="s">
        <v>660</v>
      </c>
      <c r="L258" t="s">
        <v>121</v>
      </c>
      <c r="M258" t="str">
        <f>IFERROR(MID($L258,1,SEARCH(M$1, $L258)-2),0)</f>
        <v>1</v>
      </c>
      <c r="N258" t="str">
        <f>IFERROR(MID($L258,SEARCH(N$1, $L258)-3,2),0)</f>
        <v>28</v>
      </c>
      <c r="O258" s="2">
        <f>TIME(M258, N258, 0)</f>
        <v>6.1111111111111116E-2</v>
      </c>
      <c r="P258" t="s">
        <v>15</v>
      </c>
      <c r="Q258" t="str" cm="1">
        <f t="array" ref="Q258">INDEX('Notes&amp;Formulas'!F:F,MATCH($P258,'Notes&amp;Formulas'!E:E),0)</f>
        <v>Parental Guidance Under 13</v>
      </c>
      <c r="R258" t="s">
        <v>2317</v>
      </c>
      <c r="S258" t="s">
        <v>2322</v>
      </c>
      <c r="T258" t="s">
        <v>2326</v>
      </c>
      <c r="U258" t="s">
        <v>2320</v>
      </c>
      <c r="V258" t="s">
        <v>2323</v>
      </c>
      <c r="W258" t="s">
        <v>2330</v>
      </c>
    </row>
    <row r="259" spans="1:23" x14ac:dyDescent="0.3">
      <c r="A259" t="s">
        <v>486</v>
      </c>
      <c r="B259" t="s">
        <v>487</v>
      </c>
      <c r="C259" t="str">
        <f t="shared" si="4"/>
        <v>Jason Bourne dodges a ruthless C.I.A. official and</v>
      </c>
      <c r="D259" t="s">
        <v>43</v>
      </c>
      <c r="E259" s="1">
        <v>39297</v>
      </c>
      <c r="F259" s="4">
        <v>227471070</v>
      </c>
      <c r="G259" s="4">
        <v>216628965</v>
      </c>
      <c r="H259" s="4">
        <v>444100035</v>
      </c>
      <c r="I259" s="4" t="str">
        <f>IF($F259&gt;='Notes&amp;Formulas'!$I$3,"Top", "Bottom")</f>
        <v>Top</v>
      </c>
      <c r="J259" s="4" t="str" cm="1">
        <f t="array" ref="J259">_xlfn.IFS(Table2[[#This Row],[World Sales (in $)]]&lt;500000000,"Small", Table2[[#This Row],[World Sales (in $)]]&lt;1000000000, "Medium", Table2[[#This Row],[World Sales (in $)]]&lt;2000000000, "Large", Table2[[#This Row],[World Sales (in $)]]&gt;2000000000, "Top")</f>
        <v>Small</v>
      </c>
      <c r="K259" t="s">
        <v>488</v>
      </c>
      <c r="L259" t="s">
        <v>101</v>
      </c>
      <c r="M259" t="str">
        <f>IFERROR(MID($L259,1,SEARCH(M$1, $L259)-2),0)</f>
        <v>1</v>
      </c>
      <c r="N259" t="str">
        <f>IFERROR(MID($L259,SEARCH(N$1, $L259)-3,2),0)</f>
        <v>55</v>
      </c>
      <c r="O259" s="2">
        <f>TIME(M259, N259, 0)</f>
        <v>7.9861111111111105E-2</v>
      </c>
      <c r="P259" t="s">
        <v>15</v>
      </c>
      <c r="Q259" t="str" cm="1">
        <f t="array" ref="Q259">INDEX('Notes&amp;Formulas'!F:F,MATCH($P259,'Notes&amp;Formulas'!E:E),0)</f>
        <v>Parental Guidance Under 13</v>
      </c>
      <c r="R259" t="s">
        <v>2316</v>
      </c>
      <c r="S259" t="s">
        <v>2317</v>
      </c>
      <c r="T259" t="s">
        <v>2326</v>
      </c>
      <c r="U259" t="s">
        <v>2327</v>
      </c>
      <c r="V259" t="s">
        <v>2319</v>
      </c>
    </row>
    <row r="260" spans="1:23" x14ac:dyDescent="0.3">
      <c r="A260" t="s">
        <v>619</v>
      </c>
      <c r="B260" t="s">
        <v>620</v>
      </c>
      <c r="C260" t="str">
        <f t="shared" si="4"/>
        <v>The mummified body of Imhotep is shipped to a muse</v>
      </c>
      <c r="D260" t="s">
        <v>43</v>
      </c>
      <c r="E260" s="1">
        <v>37015</v>
      </c>
      <c r="F260" s="4">
        <v>202019785</v>
      </c>
      <c r="G260" s="4">
        <v>241261119</v>
      </c>
      <c r="H260" s="4">
        <v>443280904</v>
      </c>
      <c r="I260" s="4" t="str">
        <f>IF($F260&gt;='Notes&amp;Formulas'!$I$3,"Top", "Bottom")</f>
        <v>Top</v>
      </c>
      <c r="J260" s="4" t="str" cm="1">
        <f t="array" ref="J260">_xlfn.IFS(Table2[[#This Row],[World Sales (in $)]]&lt;500000000,"Small", Table2[[#This Row],[World Sales (in $)]]&lt;1000000000, "Medium", Table2[[#This Row],[World Sales (in $)]]&lt;2000000000, "Large", Table2[[#This Row],[World Sales (in $)]]&gt;2000000000, "Top")</f>
        <v>Small</v>
      </c>
      <c r="K260" t="s">
        <v>621</v>
      </c>
      <c r="L260" t="s">
        <v>132</v>
      </c>
      <c r="M260" t="str">
        <f>IFERROR(MID($L260,1,SEARCH(M$1, $L260)-2),0)</f>
        <v>2</v>
      </c>
      <c r="N260" t="str">
        <f>IFERROR(MID($L260,SEARCH(N$1, $L260)-3,2),0)</f>
        <v>10</v>
      </c>
      <c r="O260" s="2">
        <f>TIME(M260, N260, 0)</f>
        <v>9.0277777777777776E-2</v>
      </c>
      <c r="P260" t="s">
        <v>15</v>
      </c>
      <c r="Q260" t="str" cm="1">
        <f t="array" ref="Q260">INDEX('Notes&amp;Formulas'!F:F,MATCH($P260,'Notes&amp;Formulas'!E:E),0)</f>
        <v>Parental Guidance Under 13</v>
      </c>
      <c r="R260" t="s">
        <v>2316</v>
      </c>
      <c r="S260" t="s">
        <v>2327</v>
      </c>
      <c r="T260" t="s">
        <v>2325</v>
      </c>
    </row>
    <row r="261" spans="1:23" x14ac:dyDescent="0.3">
      <c r="A261" t="s">
        <v>508</v>
      </c>
      <c r="B261" t="s">
        <v>509</v>
      </c>
      <c r="C261" t="str">
        <f t="shared" si="4"/>
        <v>The world-famous singing preteen chipmunk trio ret</v>
      </c>
      <c r="D261" t="s">
        <v>22</v>
      </c>
      <c r="E261" s="1">
        <v>40168</v>
      </c>
      <c r="F261" s="4">
        <v>219614612</v>
      </c>
      <c r="G261" s="4">
        <v>223525393</v>
      </c>
      <c r="H261" s="4">
        <v>443140005</v>
      </c>
      <c r="I261" s="4" t="str">
        <f>IF($F261&gt;='Notes&amp;Formulas'!$I$3,"Top", "Bottom")</f>
        <v>Top</v>
      </c>
      <c r="J261" s="4" t="str" cm="1">
        <f t="array" ref="J261">_xlfn.IFS(Table2[[#This Row],[World Sales (in $)]]&lt;500000000,"Small", Table2[[#This Row],[World Sales (in $)]]&lt;1000000000, "Medium", Table2[[#This Row],[World Sales (in $)]]&lt;2000000000, "Large", Table2[[#This Row],[World Sales (in $)]]&gt;2000000000, "Top")</f>
        <v>Small</v>
      </c>
      <c r="K261" t="s">
        <v>510</v>
      </c>
      <c r="L261" t="s">
        <v>121</v>
      </c>
      <c r="M261" t="str">
        <f>IFERROR(MID($L261,1,SEARCH(M$1, $L261)-2),0)</f>
        <v>1</v>
      </c>
      <c r="N261" t="str">
        <f>IFERROR(MID($L261,SEARCH(N$1, $L261)-3,2),0)</f>
        <v>28</v>
      </c>
      <c r="O261" s="2">
        <f>TIME(M261, N261, 0)</f>
        <v>6.1111111111111116E-2</v>
      </c>
      <c r="P261" t="s">
        <v>58</v>
      </c>
      <c r="Q261" t="str" cm="1">
        <f t="array" ref="Q261">INDEX('Notes&amp;Formulas'!F:F,MATCH($P261,'Notes&amp;Formulas'!E:E),0)</f>
        <v>Parental Guidance</v>
      </c>
      <c r="R261" t="s">
        <v>2316</v>
      </c>
      <c r="S261" t="s">
        <v>2317</v>
      </c>
      <c r="T261" t="s">
        <v>2318</v>
      </c>
      <c r="U261" t="s">
        <v>2325</v>
      </c>
    </row>
    <row r="262" spans="1:23" x14ac:dyDescent="0.3">
      <c r="A262" t="s">
        <v>1021</v>
      </c>
      <c r="B262" t="s">
        <v>1022</v>
      </c>
      <c r="C262" t="str">
        <f t="shared" si="4"/>
        <v>In 19th-century France, Jean Valjean, who for deca</v>
      </c>
      <c r="D262" t="s">
        <v>43</v>
      </c>
      <c r="E262" s="1">
        <v>41262</v>
      </c>
      <c r="F262" s="4">
        <v>148809770</v>
      </c>
      <c r="G262" s="4">
        <v>293489539</v>
      </c>
      <c r="H262" s="4">
        <v>442299309</v>
      </c>
      <c r="I262" s="4" t="str">
        <f>IF($F262&gt;='Notes&amp;Formulas'!$I$3,"Top", "Bottom")</f>
        <v>Top</v>
      </c>
      <c r="J262" s="4" t="str" cm="1">
        <f t="array" ref="J262">_xlfn.IFS(Table2[[#This Row],[World Sales (in $)]]&lt;500000000,"Small", Table2[[#This Row],[World Sales (in $)]]&lt;1000000000, "Medium", Table2[[#This Row],[World Sales (in $)]]&lt;2000000000, "Large", Table2[[#This Row],[World Sales (in $)]]&gt;2000000000, "Top")</f>
        <v>Small</v>
      </c>
      <c r="K262" t="s">
        <v>1023</v>
      </c>
      <c r="L262" t="s">
        <v>873</v>
      </c>
      <c r="M262" t="str">
        <f>IFERROR(MID($L262,1,SEARCH(M$1, $L262)-2),0)</f>
        <v>2</v>
      </c>
      <c r="N262" t="str">
        <f>IFERROR(MID($L262,SEARCH(N$1, $L262)-3,2),0)</f>
        <v>38</v>
      </c>
      <c r="O262" s="2">
        <f>TIME(M262, N262, 0)</f>
        <v>0.10972222222222222</v>
      </c>
      <c r="P262" t="s">
        <v>15</v>
      </c>
      <c r="Q262" t="str" cm="1">
        <f t="array" ref="Q262">INDEX('Notes&amp;Formulas'!F:F,MATCH($P262,'Notes&amp;Formulas'!E:E),0)</f>
        <v>Parental Guidance Under 13</v>
      </c>
      <c r="R262" t="s">
        <v>2317</v>
      </c>
      <c r="S262" t="s">
        <v>2322</v>
      </c>
      <c r="T262" t="s">
        <v>2326</v>
      </c>
      <c r="U262" t="s">
        <v>2320</v>
      </c>
      <c r="V262" t="s">
        <v>2323</v>
      </c>
      <c r="W262" t="s">
        <v>2318</v>
      </c>
    </row>
    <row r="263" spans="1:23" x14ac:dyDescent="0.3">
      <c r="A263" t="s">
        <v>466</v>
      </c>
      <c r="B263" t="s">
        <v>467</v>
      </c>
      <c r="C263" t="str">
        <f t="shared" si="4"/>
        <v>When a 12-year-old girl is possessed by a mysterio</v>
      </c>
      <c r="D263" t="s">
        <v>61</v>
      </c>
      <c r="E263" t="s">
        <v>27</v>
      </c>
      <c r="F263" s="4">
        <v>232906145</v>
      </c>
      <c r="G263" s="4">
        <v>136017945</v>
      </c>
      <c r="H263" s="4">
        <v>441306145</v>
      </c>
      <c r="I263" s="4" t="str">
        <f>IF($F263&gt;='Notes&amp;Formulas'!$I$3,"Top", "Bottom")</f>
        <v>Top</v>
      </c>
      <c r="J263" s="4" t="str" cm="1">
        <f t="array" ref="J263">_xlfn.IFS(Table2[[#This Row],[World Sales (in $)]]&lt;500000000,"Small", Table2[[#This Row],[World Sales (in $)]]&lt;1000000000, "Medium", Table2[[#This Row],[World Sales (in $)]]&lt;2000000000, "Large", Table2[[#This Row],[World Sales (in $)]]&gt;2000000000, "Top")</f>
        <v>Small</v>
      </c>
      <c r="K263" t="s">
        <v>244</v>
      </c>
      <c r="L263" t="s">
        <v>228</v>
      </c>
      <c r="M263" t="str">
        <f>IFERROR(MID($L263,1,SEARCH(M$1, $L263)-2),0)</f>
        <v>2</v>
      </c>
      <c r="N263" t="str">
        <f>IFERROR(MID($L263,SEARCH(N$1, $L263)-3,2),0)</f>
        <v xml:space="preserve"> 2</v>
      </c>
      <c r="O263" s="2">
        <f>TIME(M263, N263, 0)</f>
        <v>8.4722222222222213E-2</v>
      </c>
      <c r="P263" t="s">
        <v>27</v>
      </c>
      <c r="Q263" t="str">
        <f>INDEX('Notes&amp;Formulas'!$F$6,MATCH(Table!P263, 'Notes&amp;Formulas'!$E$6),0)</f>
        <v>Unknown</v>
      </c>
      <c r="R263" t="s">
        <v>2320</v>
      </c>
      <c r="S263" t="s">
        <v>2324</v>
      </c>
      <c r="T263" t="s">
        <v>2321</v>
      </c>
    </row>
    <row r="264" spans="1:23" x14ac:dyDescent="0.3">
      <c r="A264" t="s">
        <v>511</v>
      </c>
      <c r="B264" t="s">
        <v>512</v>
      </c>
      <c r="C264" t="str">
        <f t="shared" si="4"/>
        <v>After a bitter divorce, an actor disguises himself</v>
      </c>
      <c r="D264" t="s">
        <v>22</v>
      </c>
      <c r="E264" s="1">
        <v>34297</v>
      </c>
      <c r="F264" s="4">
        <v>219195243</v>
      </c>
      <c r="G264" s="4">
        <v>222090952</v>
      </c>
      <c r="H264" s="4">
        <v>441286195</v>
      </c>
      <c r="I264" s="4" t="str">
        <f>IF($F264&gt;='Notes&amp;Formulas'!$I$3,"Top", "Bottom")</f>
        <v>Top</v>
      </c>
      <c r="J264" s="4" t="str" cm="1">
        <f t="array" ref="J264">_xlfn.IFS(Table2[[#This Row],[World Sales (in $)]]&lt;500000000,"Small", Table2[[#This Row],[World Sales (in $)]]&lt;1000000000, "Medium", Table2[[#This Row],[World Sales (in $)]]&lt;2000000000, "Large", Table2[[#This Row],[World Sales (in $)]]&gt;2000000000, "Top")</f>
        <v>Small</v>
      </c>
      <c r="K264" t="s">
        <v>513</v>
      </c>
      <c r="L264" t="s">
        <v>514</v>
      </c>
      <c r="M264" t="str">
        <f>IFERROR(MID($L264,1,SEARCH(M$1, $L264)-2),0)</f>
        <v>2</v>
      </c>
      <c r="N264" t="str">
        <f>IFERROR(MID($L264,SEARCH(N$1, $L264)-3,2),0)</f>
        <v xml:space="preserve"> 5</v>
      </c>
      <c r="O264" s="2">
        <f>TIME(M264, N264, 0)</f>
        <v>8.6805555555555566E-2</v>
      </c>
      <c r="P264" t="s">
        <v>15</v>
      </c>
      <c r="Q264" t="str" cm="1">
        <f t="array" ref="Q264">INDEX('Notes&amp;Formulas'!F:F,MATCH($P264,'Notes&amp;Formulas'!E:E),0)</f>
        <v>Parental Guidance Under 13</v>
      </c>
      <c r="R264" t="s">
        <v>2332</v>
      </c>
    </row>
    <row r="265" spans="1:23" x14ac:dyDescent="0.3">
      <c r="A265" t="s">
        <v>2039</v>
      </c>
      <c r="B265" t="s">
        <v>2040</v>
      </c>
      <c r="C265" t="str">
        <f t="shared" si="4"/>
        <v xml:space="preserve">When John Connor, leader of the human resistance, </v>
      </c>
      <c r="D265" t="s">
        <v>38</v>
      </c>
      <c r="E265" s="1">
        <v>42180</v>
      </c>
      <c r="F265" s="4">
        <v>89760956</v>
      </c>
      <c r="G265" s="4">
        <v>350842581</v>
      </c>
      <c r="H265" s="4">
        <v>440603537</v>
      </c>
      <c r="I265" s="4" t="str">
        <f>IF($F265&gt;='Notes&amp;Formulas'!$I$3,"Top", "Bottom")</f>
        <v>Bottom</v>
      </c>
      <c r="J265" s="4" t="str" cm="1">
        <f t="array" ref="J265">_xlfn.IFS(Table2[[#This Row],[World Sales (in $)]]&lt;500000000,"Small", Table2[[#This Row],[World Sales (in $)]]&lt;1000000000, "Medium", Table2[[#This Row],[World Sales (in $)]]&lt;2000000000, "Large", Table2[[#This Row],[World Sales (in $)]]&gt;2000000000, "Top")</f>
        <v>Small</v>
      </c>
      <c r="K265" t="s">
        <v>138</v>
      </c>
      <c r="L265" t="s">
        <v>259</v>
      </c>
      <c r="M265" t="str">
        <f>IFERROR(MID($L265,1,SEARCH(M$1, $L265)-2),0)</f>
        <v>2</v>
      </c>
      <c r="N265" t="str">
        <f>IFERROR(MID($L265,SEARCH(N$1, $L265)-3,2),0)</f>
        <v xml:space="preserve"> 6</v>
      </c>
      <c r="O265" s="2">
        <f>TIME(M265, N265, 0)</f>
        <v>8.7500000000000008E-2</v>
      </c>
      <c r="P265" t="s">
        <v>15</v>
      </c>
      <c r="Q265" t="str" cm="1">
        <f t="array" ref="Q265">INDEX('Notes&amp;Formulas'!F:F,MATCH($P265,'Notes&amp;Formulas'!E:E),0)</f>
        <v>Parental Guidance Under 13</v>
      </c>
      <c r="R265" t="s">
        <v>2326</v>
      </c>
      <c r="S265" t="s">
        <v>2320</v>
      </c>
      <c r="T265" t="s">
        <v>2323</v>
      </c>
    </row>
    <row r="266" spans="1:23" x14ac:dyDescent="0.3">
      <c r="A266" t="s">
        <v>797</v>
      </c>
      <c r="B266" t="s">
        <v>798</v>
      </c>
      <c r="C266" t="str">
        <f t="shared" si="4"/>
        <v>Celebrates the birth of show business and tells of</v>
      </c>
      <c r="D266" t="s">
        <v>22</v>
      </c>
      <c r="E266" s="1">
        <v>43089</v>
      </c>
      <c r="F266" s="4">
        <v>174340174</v>
      </c>
      <c r="G266" s="4">
        <v>262609460</v>
      </c>
      <c r="H266" s="4">
        <v>436949634</v>
      </c>
      <c r="I266" s="4" t="str">
        <f>IF($F266&gt;='Notes&amp;Formulas'!$I$3,"Top", "Bottom")</f>
        <v>Top</v>
      </c>
      <c r="J266" s="4" t="str" cm="1">
        <f t="array" ref="J266">_xlfn.IFS(Table2[[#This Row],[World Sales (in $)]]&lt;500000000,"Small", Table2[[#This Row],[World Sales (in $)]]&lt;1000000000, "Medium", Table2[[#This Row],[World Sales (in $)]]&lt;2000000000, "Large", Table2[[#This Row],[World Sales (in $)]]&gt;2000000000, "Top")</f>
        <v>Small</v>
      </c>
      <c r="K266" t="s">
        <v>799</v>
      </c>
      <c r="L266" t="s">
        <v>428</v>
      </c>
      <c r="M266" t="str">
        <f>IFERROR(MID($L266,1,SEARCH(M$1, $L266)-2),0)</f>
        <v>1</v>
      </c>
      <c r="N266" t="str">
        <f>IFERROR(MID($L266,SEARCH(N$1, $L266)-3,2),0)</f>
        <v>45</v>
      </c>
      <c r="O266" s="2">
        <f>TIME(M266, N266, 0)</f>
        <v>7.2916666666666671E-2</v>
      </c>
      <c r="P266" t="s">
        <v>58</v>
      </c>
      <c r="Q266" t="str" cm="1">
        <f t="array" ref="Q266">INDEX('Notes&amp;Formulas'!F:F,MATCH($P266,'Notes&amp;Formulas'!E:E),0)</f>
        <v>Parental Guidance</v>
      </c>
      <c r="R266" t="s">
        <v>2316</v>
      </c>
      <c r="S266" t="s">
        <v>2317</v>
      </c>
      <c r="T266" t="s">
        <v>2319</v>
      </c>
      <c r="U266" t="s">
        <v>2325</v>
      </c>
    </row>
    <row r="267" spans="1:23" x14ac:dyDescent="0.3">
      <c r="A267" t="s">
        <v>553</v>
      </c>
      <c r="B267" t="s">
        <v>554</v>
      </c>
      <c r="C267" t="str">
        <f t="shared" si="4"/>
        <v>A musician helps a young singer find fame as age a</v>
      </c>
      <c r="D267" t="s">
        <v>61</v>
      </c>
      <c r="E267" s="1">
        <v>43376</v>
      </c>
      <c r="F267" s="4">
        <v>215288866</v>
      </c>
      <c r="G267" s="4">
        <v>220900000</v>
      </c>
      <c r="H267" s="4">
        <v>436188866</v>
      </c>
      <c r="I267" s="4" t="str">
        <f>IF($F267&gt;='Notes&amp;Formulas'!$I$3,"Top", "Bottom")</f>
        <v>Top</v>
      </c>
      <c r="J267" s="4" t="str" cm="1">
        <f t="array" ref="J267">_xlfn.IFS(Table2[[#This Row],[World Sales (in $)]]&lt;500000000,"Small", Table2[[#This Row],[World Sales (in $)]]&lt;1000000000, "Medium", Table2[[#This Row],[World Sales (in $)]]&lt;2000000000, "Large", Table2[[#This Row],[World Sales (in $)]]&gt;2000000000, "Top")</f>
        <v>Small</v>
      </c>
      <c r="K267" t="s">
        <v>555</v>
      </c>
      <c r="L267" t="s">
        <v>83</v>
      </c>
      <c r="M267" t="str">
        <f>IFERROR(MID($L267,1,SEARCH(M$1, $L267)-2),0)</f>
        <v>2</v>
      </c>
      <c r="N267" t="str">
        <f>IFERROR(MID($L267,SEARCH(N$1, $L267)-3,2),0)</f>
        <v>16</v>
      </c>
      <c r="O267" s="2">
        <f>TIME(M267, N267, 0)</f>
        <v>9.4444444444444442E-2</v>
      </c>
      <c r="P267" t="s">
        <v>179</v>
      </c>
      <c r="Q267" t="str" cm="1">
        <f t="array" ref="Q267">INDEX('Notes&amp;Formulas'!F:F,MATCH($P267,'Notes&amp;Formulas'!E:E),0)</f>
        <v>Restricted</v>
      </c>
      <c r="R267" t="s">
        <v>2329</v>
      </c>
      <c r="S267" t="s">
        <v>2320</v>
      </c>
      <c r="T267" t="s">
        <v>2324</v>
      </c>
    </row>
    <row r="268" spans="1:23" x14ac:dyDescent="0.3">
      <c r="A268" t="s">
        <v>1077</v>
      </c>
      <c r="B268" t="s">
        <v>1078</v>
      </c>
      <c r="C268" t="str">
        <f t="shared" si="4"/>
        <v>In a world where people collect PokÃ©mon to do bat</v>
      </c>
      <c r="D268" t="s">
        <v>61</v>
      </c>
      <c r="E268" s="1">
        <v>43588</v>
      </c>
      <c r="F268" s="4">
        <v>144105346</v>
      </c>
      <c r="G268" s="4">
        <v>289409488</v>
      </c>
      <c r="H268" s="4">
        <v>433514834</v>
      </c>
      <c r="I268" s="4" t="str">
        <f>IF($F268&gt;='Notes&amp;Formulas'!$I$3,"Top", "Bottom")</f>
        <v>Top</v>
      </c>
      <c r="J268" s="4" t="str" cm="1">
        <f t="array" ref="J268">_xlfn.IFS(Table2[[#This Row],[World Sales (in $)]]&lt;500000000,"Small", Table2[[#This Row],[World Sales (in $)]]&lt;1000000000, "Medium", Table2[[#This Row],[World Sales (in $)]]&lt;2000000000, "Large", Table2[[#This Row],[World Sales (in $)]]&gt;2000000000, "Top")</f>
        <v>Small</v>
      </c>
      <c r="K268" t="s">
        <v>1079</v>
      </c>
      <c r="L268" t="s">
        <v>361</v>
      </c>
      <c r="M268" t="str">
        <f>IFERROR(MID($L268,1,SEARCH(M$1, $L268)-2),0)</f>
        <v>1</v>
      </c>
      <c r="N268" t="str">
        <f>IFERROR(MID($L268,SEARCH(N$1, $L268)-3,2),0)</f>
        <v>44</v>
      </c>
      <c r="O268" s="2">
        <f>TIME(M268, N268, 0)</f>
        <v>7.2222222222222229E-2</v>
      </c>
      <c r="P268" t="s">
        <v>58</v>
      </c>
      <c r="Q268" t="str" cm="1">
        <f t="array" ref="Q268">INDEX('Notes&amp;Formulas'!F:F,MATCH($P268,'Notes&amp;Formulas'!E:E),0)</f>
        <v>Parental Guidance</v>
      </c>
      <c r="R268" t="s">
        <v>2320</v>
      </c>
      <c r="S268" t="s">
        <v>2330</v>
      </c>
      <c r="T268" t="s">
        <v>2321</v>
      </c>
    </row>
    <row r="269" spans="1:23" x14ac:dyDescent="0.3">
      <c r="A269" t="s">
        <v>1004</v>
      </c>
      <c r="B269" t="s">
        <v>1005</v>
      </c>
      <c r="C269" t="str">
        <f t="shared" si="4"/>
        <v>A machine from a post-apocalyptic future travels b</v>
      </c>
      <c r="D269" t="s">
        <v>61</v>
      </c>
      <c r="E269" s="1">
        <v>37804</v>
      </c>
      <c r="F269" s="4">
        <v>150371112</v>
      </c>
      <c r="G269" s="4">
        <v>283000000</v>
      </c>
      <c r="H269" s="4">
        <v>433371112</v>
      </c>
      <c r="I269" s="4" t="str">
        <f>IF($F269&gt;='Notes&amp;Formulas'!$I$3,"Top", "Bottom")</f>
        <v>Top</v>
      </c>
      <c r="J269" s="4" t="str" cm="1">
        <f t="array" ref="J269">_xlfn.IFS(Table2[[#This Row],[World Sales (in $)]]&lt;500000000,"Small", Table2[[#This Row],[World Sales (in $)]]&lt;1000000000, "Medium", Table2[[#This Row],[World Sales (in $)]]&lt;2000000000, "Large", Table2[[#This Row],[World Sales (in $)]]&gt;2000000000, "Top")</f>
        <v>Small</v>
      </c>
      <c r="K269" t="s">
        <v>339</v>
      </c>
      <c r="L269" t="s">
        <v>1006</v>
      </c>
      <c r="M269" t="str">
        <f>IFERROR(MID($L269,1,SEARCH(M$1, $L269)-2),0)</f>
        <v>1</v>
      </c>
      <c r="N269" t="str">
        <f>IFERROR(MID($L269,SEARCH(N$1, $L269)-3,2),0)</f>
        <v>49</v>
      </c>
      <c r="O269" s="2">
        <f>TIME(M269, N269, 0)</f>
        <v>7.5694444444444439E-2</v>
      </c>
      <c r="P269" t="s">
        <v>179</v>
      </c>
      <c r="Q269" t="str" cm="1">
        <f t="array" ref="Q269">INDEX('Notes&amp;Formulas'!F:F,MATCH($P269,'Notes&amp;Formulas'!E:E),0)</f>
        <v>Restricted</v>
      </c>
      <c r="R269" t="s">
        <v>2316</v>
      </c>
      <c r="S269" t="s">
        <v>2317</v>
      </c>
      <c r="T269" t="s">
        <v>2326</v>
      </c>
      <c r="U269" t="s">
        <v>2323</v>
      </c>
      <c r="V269" t="s">
        <v>2327</v>
      </c>
      <c r="W269" t="s">
        <v>2319</v>
      </c>
    </row>
    <row r="270" spans="1:23" x14ac:dyDescent="0.3">
      <c r="A270" t="s">
        <v>496</v>
      </c>
      <c r="B270" t="s">
        <v>497</v>
      </c>
      <c r="C270" t="str">
        <f t="shared" si="4"/>
        <v>Shang-Chi, the master of weaponry-based Kung Fu, i</v>
      </c>
      <c r="D270" t="s">
        <v>12</v>
      </c>
      <c r="E270" t="s">
        <v>27</v>
      </c>
      <c r="F270" s="4">
        <v>224543292</v>
      </c>
      <c r="G270" s="4">
        <v>207689718</v>
      </c>
      <c r="H270" s="4">
        <v>432233010</v>
      </c>
      <c r="I270" s="4" t="str">
        <f>IF($F270&gt;='Notes&amp;Formulas'!$I$3,"Top", "Bottom")</f>
        <v>Top</v>
      </c>
      <c r="J270" s="4" t="str" cm="1">
        <f t="array" ref="J270">_xlfn.IFS(Table2[[#This Row],[World Sales (in $)]]&lt;500000000,"Small", Table2[[#This Row],[World Sales (in $)]]&lt;1000000000, "Medium", Table2[[#This Row],[World Sales (in $)]]&lt;2000000000, "Large", Table2[[#This Row],[World Sales (in $)]]&gt;2000000000, "Top")</f>
        <v>Small</v>
      </c>
      <c r="K270" t="s">
        <v>23</v>
      </c>
      <c r="L270" t="s">
        <v>460</v>
      </c>
      <c r="M270" t="str">
        <f>IFERROR(MID($L270,1,SEARCH(M$1, $L270)-2),0)</f>
        <v>2</v>
      </c>
      <c r="N270" t="str">
        <f>IFERROR(MID($L270,SEARCH(N$1, $L270)-3,2),0)</f>
        <v>12</v>
      </c>
      <c r="O270" s="2">
        <f>TIME(M270, N270, 0)</f>
        <v>9.1666666666666674E-2</v>
      </c>
      <c r="P270" t="s">
        <v>27</v>
      </c>
      <c r="Q270" t="str">
        <f>INDEX('Notes&amp;Formulas'!$F$6,MATCH(Table!P270, 'Notes&amp;Formulas'!$E$6),0)</f>
        <v>Unknown</v>
      </c>
      <c r="R270" t="s">
        <v>2316</v>
      </c>
      <c r="S270" t="s">
        <v>2319</v>
      </c>
    </row>
    <row r="271" spans="1:23" x14ac:dyDescent="0.3">
      <c r="A271" t="s">
        <v>919</v>
      </c>
      <c r="B271" t="s">
        <v>920</v>
      </c>
      <c r="C271" t="str">
        <f t="shared" si="4"/>
        <v>James Bond is sent to investigate the connection b</v>
      </c>
      <c r="D271" t="s">
        <v>817</v>
      </c>
      <c r="E271" s="1">
        <v>37580</v>
      </c>
      <c r="F271" s="4">
        <v>160942139</v>
      </c>
      <c r="G271" s="4">
        <v>271028977</v>
      </c>
      <c r="H271" s="4">
        <v>431971116</v>
      </c>
      <c r="I271" s="4" t="str">
        <f>IF($F271&gt;='Notes&amp;Formulas'!$I$3,"Top", "Bottom")</f>
        <v>Top</v>
      </c>
      <c r="J271" s="4" t="str" cm="1">
        <f t="array" ref="J271">_xlfn.IFS(Table2[[#This Row],[World Sales (in $)]]&lt;500000000,"Small", Table2[[#This Row],[World Sales (in $)]]&lt;1000000000, "Medium", Table2[[#This Row],[World Sales (in $)]]&lt;2000000000, "Large", Table2[[#This Row],[World Sales (in $)]]&gt;2000000000, "Top")</f>
        <v>Small</v>
      </c>
      <c r="K271" t="s">
        <v>289</v>
      </c>
      <c r="L271" t="s">
        <v>65</v>
      </c>
      <c r="M271" t="str">
        <f>IFERROR(MID($L271,1,SEARCH(M$1, $L271)-2),0)</f>
        <v>2</v>
      </c>
      <c r="N271" t="str">
        <f>IFERROR(MID($L271,SEARCH(N$1, $L271)-3,2),0)</f>
        <v>13</v>
      </c>
      <c r="O271" s="2">
        <f>TIME(M271, N271, 0)</f>
        <v>9.2361111111111116E-2</v>
      </c>
      <c r="P271" t="s">
        <v>15</v>
      </c>
      <c r="Q271" t="str" cm="1">
        <f t="array" ref="Q271">INDEX('Notes&amp;Formulas'!F:F,MATCH($P271,'Notes&amp;Formulas'!E:E),0)</f>
        <v>Parental Guidance Under 13</v>
      </c>
      <c r="R271" t="s">
        <v>2316</v>
      </c>
      <c r="S271" t="s">
        <v>2317</v>
      </c>
      <c r="T271" t="s">
        <v>2318</v>
      </c>
      <c r="U271" t="s">
        <v>2319</v>
      </c>
    </row>
    <row r="272" spans="1:23" x14ac:dyDescent="0.3">
      <c r="A272" t="s">
        <v>942</v>
      </c>
      <c r="B272" t="s">
        <v>943</v>
      </c>
      <c r="C272" t="str">
        <f t="shared" si="4"/>
        <v>Continuing the story of Max and his pet friends, f</v>
      </c>
      <c r="D272" t="s">
        <v>43</v>
      </c>
      <c r="E272" s="1">
        <v>43609</v>
      </c>
      <c r="F272" s="4">
        <v>158874395</v>
      </c>
      <c r="G272" s="4">
        <v>271176898</v>
      </c>
      <c r="H272" s="4">
        <v>430051293</v>
      </c>
      <c r="I272" s="4" t="str">
        <f>IF($F272&gt;='Notes&amp;Formulas'!$I$3,"Top", "Bottom")</f>
        <v>Top</v>
      </c>
      <c r="J272" s="4" t="str" cm="1">
        <f t="array" ref="J272">_xlfn.IFS(Table2[[#This Row],[World Sales (in $)]]&lt;500000000,"Small", Table2[[#This Row],[World Sales (in $)]]&lt;1000000000, "Medium", Table2[[#This Row],[World Sales (in $)]]&lt;2000000000, "Large", Table2[[#This Row],[World Sales (in $)]]&gt;2000000000, "Top")</f>
        <v>Small</v>
      </c>
      <c r="K272" t="s">
        <v>75</v>
      </c>
      <c r="L272" t="s">
        <v>562</v>
      </c>
      <c r="M272" t="str">
        <f>IFERROR(MID($L272,1,SEARCH(M$1, $L272)-2),0)</f>
        <v>1</v>
      </c>
      <c r="N272" t="str">
        <f>IFERROR(MID($L272,SEARCH(N$1, $L272)-3,2),0)</f>
        <v>26</v>
      </c>
      <c r="O272" s="2">
        <f>TIME(M272, N272, 0)</f>
        <v>5.9722222222222225E-2</v>
      </c>
      <c r="P272" t="s">
        <v>58</v>
      </c>
      <c r="Q272" t="str" cm="1">
        <f t="array" ref="Q272">INDEX('Notes&amp;Formulas'!F:F,MATCH($P272,'Notes&amp;Formulas'!E:E),0)</f>
        <v>Parental Guidance</v>
      </c>
      <c r="R272" t="s">
        <v>2316</v>
      </c>
      <c r="S272" t="s">
        <v>2317</v>
      </c>
      <c r="T272" t="s">
        <v>2325</v>
      </c>
    </row>
    <row r="273" spans="1:22" x14ac:dyDescent="0.3">
      <c r="A273" t="s">
        <v>463</v>
      </c>
      <c r="B273" t="s">
        <v>464</v>
      </c>
      <c r="C273" t="str">
        <f t="shared" si="4"/>
        <v>A FedEx executive undergoes a physical and emotion</v>
      </c>
      <c r="D273" t="s">
        <v>22</v>
      </c>
      <c r="E273" s="1">
        <v>36882</v>
      </c>
      <c r="F273" s="4">
        <v>233632142</v>
      </c>
      <c r="G273" s="4">
        <v>196000000</v>
      </c>
      <c r="H273" s="4">
        <v>429632142</v>
      </c>
      <c r="I273" s="4" t="str">
        <f>IF($F273&gt;='Notes&amp;Formulas'!$I$3,"Top", "Bottom")</f>
        <v>Top</v>
      </c>
      <c r="J273" s="4" t="str" cm="1">
        <f t="array" ref="J273">_xlfn.IFS(Table2[[#This Row],[World Sales (in $)]]&lt;500000000,"Small", Table2[[#This Row],[World Sales (in $)]]&lt;1000000000, "Medium", Table2[[#This Row],[World Sales (in $)]]&lt;2000000000, "Large", Table2[[#This Row],[World Sales (in $)]]&gt;2000000000, "Top")</f>
        <v>Small</v>
      </c>
      <c r="K273" t="s">
        <v>465</v>
      </c>
      <c r="L273" t="s">
        <v>47</v>
      </c>
      <c r="M273" t="str">
        <f>IFERROR(MID($L273,1,SEARCH(M$1, $L273)-2),0)</f>
        <v>2</v>
      </c>
      <c r="N273" t="str">
        <f>IFERROR(MID($L273,SEARCH(N$1, $L273)-3,2),0)</f>
        <v>23</v>
      </c>
      <c r="O273" s="2">
        <f>TIME(M273, N273, 0)</f>
        <v>9.930555555555555E-2</v>
      </c>
      <c r="P273" t="s">
        <v>15</v>
      </c>
      <c r="Q273" t="str" cm="1">
        <f t="array" ref="Q273">INDEX('Notes&amp;Formulas'!F:F,MATCH($P273,'Notes&amp;Formulas'!E:E),0)</f>
        <v>Parental Guidance Under 13</v>
      </c>
      <c r="R273" t="s">
        <v>2317</v>
      </c>
      <c r="S273" t="s">
        <v>2322</v>
      </c>
      <c r="T273" t="s">
        <v>2326</v>
      </c>
      <c r="U273" t="s">
        <v>2323</v>
      </c>
    </row>
    <row r="274" spans="1:22" x14ac:dyDescent="0.3">
      <c r="A274" t="s">
        <v>1784</v>
      </c>
      <c r="B274" t="s">
        <v>1785</v>
      </c>
      <c r="C274" t="str">
        <f t="shared" si="4"/>
        <v xml:space="preserve">When three different animals become infected with </v>
      </c>
      <c r="D274" t="s">
        <v>61</v>
      </c>
      <c r="E274" s="1">
        <v>43201</v>
      </c>
      <c r="F274" s="4">
        <v>101028233</v>
      </c>
      <c r="G274" s="4">
        <v>327000000</v>
      </c>
      <c r="H274" s="4">
        <v>428028233</v>
      </c>
      <c r="I274" s="4" t="str">
        <f>IF($F274&gt;='Notes&amp;Formulas'!$I$3,"Top", "Bottom")</f>
        <v>Bottom</v>
      </c>
      <c r="J274" s="4" t="str" cm="1">
        <f t="array" ref="J274">_xlfn.IFS(Table2[[#This Row],[World Sales (in $)]]&lt;500000000,"Small", Table2[[#This Row],[World Sales (in $)]]&lt;1000000000, "Medium", Table2[[#This Row],[World Sales (in $)]]&lt;2000000000, "Large", Table2[[#This Row],[World Sales (in $)]]&gt;2000000000, "Top")</f>
        <v>Small</v>
      </c>
      <c r="K274" t="s">
        <v>13</v>
      </c>
      <c r="L274" t="s">
        <v>309</v>
      </c>
      <c r="M274" t="str">
        <f>IFERROR(MID($L274,1,SEARCH(M$1, $L274)-2),0)</f>
        <v>1</v>
      </c>
      <c r="N274" t="str">
        <f>IFERROR(MID($L274,SEARCH(N$1, $L274)-3,2),0)</f>
        <v>47</v>
      </c>
      <c r="O274" s="2">
        <f>TIME(M274, N274, 0)</f>
        <v>7.4305555555555555E-2</v>
      </c>
      <c r="P274" t="s">
        <v>15</v>
      </c>
      <c r="Q274" t="str" cm="1">
        <f t="array" ref="Q274">INDEX('Notes&amp;Formulas'!F:F,MATCH($P274,'Notes&amp;Formulas'!E:E),0)</f>
        <v>Parental Guidance Under 13</v>
      </c>
      <c r="R274" t="s">
        <v>2317</v>
      </c>
      <c r="S274" t="s">
        <v>2320</v>
      </c>
      <c r="T274" t="s">
        <v>2321</v>
      </c>
    </row>
    <row r="275" spans="1:22" x14ac:dyDescent="0.3">
      <c r="A275" t="s">
        <v>1133</v>
      </c>
      <c r="B275" t="s">
        <v>1134</v>
      </c>
      <c r="C275" t="str">
        <f t="shared" si="4"/>
        <v>The story of King George VI, his impromptu ascensi</v>
      </c>
      <c r="D275" t="s">
        <v>904</v>
      </c>
      <c r="E275" s="1">
        <v>40508</v>
      </c>
      <c r="F275" s="4">
        <v>138797449</v>
      </c>
      <c r="G275" s="4">
        <v>288576868</v>
      </c>
      <c r="H275" s="4">
        <v>427374317</v>
      </c>
      <c r="I275" s="4" t="str">
        <f>IF($F275&gt;='Notes&amp;Formulas'!$I$3,"Top", "Bottom")</f>
        <v>Top</v>
      </c>
      <c r="J275" s="4" t="str" cm="1">
        <f t="array" ref="J275">_xlfn.IFS(Table2[[#This Row],[World Sales (in $)]]&lt;500000000,"Small", Table2[[#This Row],[World Sales (in $)]]&lt;1000000000, "Medium", Table2[[#This Row],[World Sales (in $)]]&lt;2000000000, "Large", Table2[[#This Row],[World Sales (in $)]]&gt;2000000000, "Top")</f>
        <v>Small</v>
      </c>
      <c r="K275" t="s">
        <v>848</v>
      </c>
      <c r="L275" t="s">
        <v>54</v>
      </c>
      <c r="M275" t="str">
        <f>IFERROR(MID($L275,1,SEARCH(M$1, $L275)-2),0)</f>
        <v>1</v>
      </c>
      <c r="N275" t="str">
        <f>IFERROR(MID($L275,SEARCH(N$1, $L275)-3,2),0)</f>
        <v>58</v>
      </c>
      <c r="O275" s="2">
        <f>TIME(M275, N275, 0)</f>
        <v>8.1944444444444445E-2</v>
      </c>
      <c r="P275" t="s">
        <v>179</v>
      </c>
      <c r="Q275" t="str" cm="1">
        <f t="array" ref="Q275">INDEX('Notes&amp;Formulas'!F:F,MATCH($P275,'Notes&amp;Formulas'!E:E),0)</f>
        <v>Restricted</v>
      </c>
      <c r="R275" t="s">
        <v>2316</v>
      </c>
      <c r="S275" t="s">
        <v>2317</v>
      </c>
      <c r="T275" t="s">
        <v>2319</v>
      </c>
    </row>
    <row r="276" spans="1:22" x14ac:dyDescent="0.3">
      <c r="A276" t="s">
        <v>1129</v>
      </c>
      <c r="B276" t="s">
        <v>1130</v>
      </c>
      <c r="C276" t="str">
        <f t="shared" si="4"/>
        <v xml:space="preserve">The human city of Zion defends itself against the </v>
      </c>
      <c r="D276" t="s">
        <v>61</v>
      </c>
      <c r="E276" s="1">
        <v>37930</v>
      </c>
      <c r="F276" s="4">
        <v>139313948</v>
      </c>
      <c r="G276" s="4">
        <v>288030377</v>
      </c>
      <c r="H276" s="4">
        <v>427344325</v>
      </c>
      <c r="I276" s="4" t="str">
        <f>IF($F276&gt;='Notes&amp;Formulas'!$I$3,"Top", "Bottom")</f>
        <v>Top</v>
      </c>
      <c r="J276" s="4" t="str" cm="1">
        <f t="array" ref="J276">_xlfn.IFS(Table2[[#This Row],[World Sales (in $)]]&lt;500000000,"Small", Table2[[#This Row],[World Sales (in $)]]&lt;1000000000, "Medium", Table2[[#This Row],[World Sales (in $)]]&lt;2000000000, "Large", Table2[[#This Row],[World Sales (in $)]]&gt;2000000000, "Top")</f>
        <v>Small</v>
      </c>
      <c r="K276" t="s">
        <v>339</v>
      </c>
      <c r="L276" t="s">
        <v>72</v>
      </c>
      <c r="M276" t="str">
        <f>IFERROR(MID($L276,1,SEARCH(M$1, $L276)-2),0)</f>
        <v>2</v>
      </c>
      <c r="N276" t="str">
        <f>IFERROR(MID($L276,SEARCH(N$1, $L276)-3,2),0)</f>
        <v xml:space="preserve"> 9</v>
      </c>
      <c r="O276" s="2">
        <f>TIME(M276, N276, 0)</f>
        <v>8.9583333333333334E-2</v>
      </c>
      <c r="P276" t="s">
        <v>179</v>
      </c>
      <c r="Q276" t="str" cm="1">
        <f t="array" ref="Q276">INDEX('Notes&amp;Formulas'!F:F,MATCH($P276,'Notes&amp;Formulas'!E:E),0)</f>
        <v>Restricted</v>
      </c>
      <c r="R276" t="s">
        <v>2329</v>
      </c>
      <c r="S276" t="s">
        <v>2320</v>
      </c>
      <c r="T276" t="s">
        <v>2334</v>
      </c>
    </row>
    <row r="277" spans="1:22" x14ac:dyDescent="0.3">
      <c r="A277" t="s">
        <v>607</v>
      </c>
      <c r="B277" t="s">
        <v>608</v>
      </c>
      <c r="C277" t="str">
        <f t="shared" si="4"/>
        <v>Miami detectives Mike Lowrey and Marcus Burnett mu</v>
      </c>
      <c r="D277" t="s">
        <v>34</v>
      </c>
      <c r="E277" s="1">
        <v>43845</v>
      </c>
      <c r="F277" s="4">
        <v>206305244</v>
      </c>
      <c r="G277" s="4">
        <v>220200000</v>
      </c>
      <c r="H277" s="4">
        <v>426505244</v>
      </c>
      <c r="I277" s="4" t="str">
        <f>IF($F277&gt;='Notes&amp;Formulas'!$I$3,"Top", "Bottom")</f>
        <v>Top</v>
      </c>
      <c r="J277" s="4" t="str" cm="1">
        <f t="array" ref="J277">_xlfn.IFS(Table2[[#This Row],[World Sales (in $)]]&lt;500000000,"Small", Table2[[#This Row],[World Sales (in $)]]&lt;1000000000, "Medium", Table2[[#This Row],[World Sales (in $)]]&lt;2000000000, "Large", Table2[[#This Row],[World Sales (in $)]]&gt;2000000000, "Top")</f>
        <v>Small</v>
      </c>
      <c r="K277" t="s">
        <v>493</v>
      </c>
      <c r="L277" t="s">
        <v>44</v>
      </c>
      <c r="M277" t="str">
        <f>IFERROR(MID($L277,1,SEARCH(M$1, $L277)-2),0)</f>
        <v>2</v>
      </c>
      <c r="N277" t="str">
        <f>IFERROR(MID($L277,SEARCH(N$1, $L277)-3,2),0)</f>
        <v xml:space="preserve"> 4</v>
      </c>
      <c r="O277" s="2">
        <f>TIME(M277, N277, 0)</f>
        <v>8.6111111111111124E-2</v>
      </c>
      <c r="P277" t="s">
        <v>179</v>
      </c>
      <c r="Q277" t="str" cm="1">
        <f t="array" ref="Q277">INDEX('Notes&amp;Formulas'!F:F,MATCH($P277,'Notes&amp;Formulas'!E:E),0)</f>
        <v>Restricted</v>
      </c>
      <c r="R277" t="s">
        <v>2316</v>
      </c>
      <c r="S277" t="s">
        <v>2319</v>
      </c>
    </row>
    <row r="278" spans="1:22" x14ac:dyDescent="0.3">
      <c r="A278" t="s">
        <v>902</v>
      </c>
      <c r="B278" t="s">
        <v>903</v>
      </c>
      <c r="C278" t="str">
        <f t="shared" si="4"/>
        <v>With the help of a German bounty-hunter, a freed s</v>
      </c>
      <c r="D278" t="s">
        <v>904</v>
      </c>
      <c r="E278" s="1">
        <v>41268</v>
      </c>
      <c r="F278" s="4">
        <v>162805434</v>
      </c>
      <c r="G278" s="4">
        <v>263268939</v>
      </c>
      <c r="H278" s="4">
        <v>426074373</v>
      </c>
      <c r="I278" s="4" t="str">
        <f>IF($F278&gt;='Notes&amp;Formulas'!$I$3,"Top", "Bottom")</f>
        <v>Top</v>
      </c>
      <c r="J278" s="4" t="str" cm="1">
        <f t="array" ref="J278">_xlfn.IFS(Table2[[#This Row],[World Sales (in $)]]&lt;500000000,"Small", Table2[[#This Row],[World Sales (in $)]]&lt;1000000000, "Medium", Table2[[#This Row],[World Sales (in $)]]&lt;2000000000, "Large", Table2[[#This Row],[World Sales (in $)]]&gt;2000000000, "Top")</f>
        <v>Small</v>
      </c>
      <c r="K278" t="s">
        <v>828</v>
      </c>
      <c r="L278" t="s">
        <v>420</v>
      </c>
      <c r="M278" t="str">
        <f>IFERROR(MID($L278,1,SEARCH(M$1, $L278)-2),0)</f>
        <v>2</v>
      </c>
      <c r="N278" t="str">
        <f>IFERROR(MID($L278,SEARCH(N$1, $L278)-3,2),0)</f>
        <v>45</v>
      </c>
      <c r="O278" s="2">
        <f>TIME(M278, N278, 0)</f>
        <v>0.11458333333333333</v>
      </c>
      <c r="P278" t="s">
        <v>179</v>
      </c>
      <c r="Q278" t="str" cm="1">
        <f t="array" ref="Q278">INDEX('Notes&amp;Formulas'!F:F,MATCH($P278,'Notes&amp;Formulas'!E:E),0)</f>
        <v>Restricted</v>
      </c>
      <c r="R278" t="s">
        <v>2316</v>
      </c>
      <c r="S278" t="s">
        <v>2326</v>
      </c>
      <c r="T278" t="s">
        <v>2328</v>
      </c>
      <c r="U278" t="s">
        <v>2325</v>
      </c>
    </row>
    <row r="279" spans="1:22" x14ac:dyDescent="0.3">
      <c r="A279" t="s">
        <v>515</v>
      </c>
      <c r="B279" t="s">
        <v>516</v>
      </c>
      <c r="C279" t="str">
        <f t="shared" si="4"/>
        <v>A prince cursed to spend his days as a hideous mon</v>
      </c>
      <c r="D279" t="s">
        <v>12</v>
      </c>
      <c r="E279" s="1">
        <v>33557</v>
      </c>
      <c r="F279" s="4">
        <v>218967620</v>
      </c>
      <c r="G279" s="4">
        <v>186043788</v>
      </c>
      <c r="H279" s="4">
        <v>424967620</v>
      </c>
      <c r="I279" s="4" t="str">
        <f>IF($F279&gt;='Notes&amp;Formulas'!$I$3,"Top", "Bottom")</f>
        <v>Top</v>
      </c>
      <c r="J279" s="4" t="str" cm="1">
        <f t="array" ref="J279">_xlfn.IFS(Table2[[#This Row],[World Sales (in $)]]&lt;500000000,"Small", Table2[[#This Row],[World Sales (in $)]]&lt;1000000000, "Medium", Table2[[#This Row],[World Sales (in $)]]&lt;2000000000, "Large", Table2[[#This Row],[World Sales (in $)]]&gt;2000000000, "Top")</f>
        <v>Small</v>
      </c>
      <c r="K279" t="s">
        <v>517</v>
      </c>
      <c r="L279" t="s">
        <v>518</v>
      </c>
      <c r="M279" t="str">
        <f>IFERROR(MID($L279,1,SEARCH(M$1, $L279)-2),0)</f>
        <v>1</v>
      </c>
      <c r="N279" t="str">
        <f>IFERROR(MID($L279,SEARCH(N$1, $L279)-3,2),0)</f>
        <v>24</v>
      </c>
      <c r="O279" s="2">
        <f>TIME(M279, N279, 0)</f>
        <v>5.8333333333333327E-2</v>
      </c>
      <c r="P279" t="s">
        <v>27</v>
      </c>
      <c r="Q279" t="str">
        <f>INDEX('Notes&amp;Formulas'!$F$6,MATCH(Table!P279, 'Notes&amp;Formulas'!$E$6),0)</f>
        <v>Unknown</v>
      </c>
      <c r="R279" t="s">
        <v>2320</v>
      </c>
      <c r="S279" t="s">
        <v>2335</v>
      </c>
    </row>
    <row r="280" spans="1:22" x14ac:dyDescent="0.3">
      <c r="A280" t="s">
        <v>708</v>
      </c>
      <c r="B280" t="s">
        <v>709</v>
      </c>
      <c r="C280" t="str">
        <f t="shared" si="4"/>
        <v>Lieutenant John Dunbar, assigned to a remote weste</v>
      </c>
      <c r="D280" t="s">
        <v>710</v>
      </c>
      <c r="E280" s="1">
        <v>33186</v>
      </c>
      <c r="F280" s="4">
        <v>184208848</v>
      </c>
      <c r="G280" s="4">
        <v>240000000</v>
      </c>
      <c r="H280" s="4">
        <v>424208848</v>
      </c>
      <c r="I280" s="4" t="str">
        <f>IF($F280&gt;='Notes&amp;Formulas'!$I$3,"Top", "Bottom")</f>
        <v>Top</v>
      </c>
      <c r="J280" s="4" t="str" cm="1">
        <f t="array" ref="J280">_xlfn.IFS(Table2[[#This Row],[World Sales (in $)]]&lt;500000000,"Small", Table2[[#This Row],[World Sales (in $)]]&lt;1000000000, "Medium", Table2[[#This Row],[World Sales (in $)]]&lt;2000000000, "Large", Table2[[#This Row],[World Sales (in $)]]&gt;2000000000, "Top")</f>
        <v>Small</v>
      </c>
      <c r="K280" t="s">
        <v>711</v>
      </c>
      <c r="L280" t="s">
        <v>19</v>
      </c>
      <c r="M280" t="str">
        <f>IFERROR(MID($L280,1,SEARCH(M$1, $L280)-2),0)</f>
        <v>3</v>
      </c>
      <c r="N280" t="str">
        <f>IFERROR(MID($L280,SEARCH(N$1, $L280)-3,2),0)</f>
        <v xml:space="preserve"> 1</v>
      </c>
      <c r="O280" s="2">
        <f>TIME(M280, N280, 0)</f>
        <v>0.12569444444444444</v>
      </c>
      <c r="P280" t="s">
        <v>27</v>
      </c>
      <c r="Q280" t="str">
        <f>INDEX('Notes&amp;Formulas'!$F$6,MATCH(Table!P280, 'Notes&amp;Formulas'!$E$6),0)</f>
        <v>Unknown</v>
      </c>
      <c r="R280" t="s">
        <v>2322</v>
      </c>
      <c r="S280" t="s">
        <v>2323</v>
      </c>
      <c r="T280" t="s">
        <v>2318</v>
      </c>
      <c r="U280" t="s">
        <v>2324</v>
      </c>
      <c r="V280" t="s">
        <v>2321</v>
      </c>
    </row>
    <row r="281" spans="1:22" x14ac:dyDescent="0.3">
      <c r="A281" t="s">
        <v>1097</v>
      </c>
      <c r="B281" t="s">
        <v>1098</v>
      </c>
      <c r="C281" t="str">
        <f t="shared" si="4"/>
        <v>The Pevensie siblings return to Narnia, where they</v>
      </c>
      <c r="D281" t="s">
        <v>12</v>
      </c>
      <c r="E281" s="1">
        <v>39583</v>
      </c>
      <c r="F281" s="4">
        <v>141621490</v>
      </c>
      <c r="G281" s="4">
        <v>278044078</v>
      </c>
      <c r="H281" s="4">
        <v>419665568</v>
      </c>
      <c r="I281" s="4" t="str">
        <f>IF($F281&gt;='Notes&amp;Formulas'!$I$3,"Top", "Bottom")</f>
        <v>Top</v>
      </c>
      <c r="J281" s="4" t="str" cm="1">
        <f t="array" ref="J281">_xlfn.IFS(Table2[[#This Row],[World Sales (in $)]]&lt;500000000,"Small", Table2[[#This Row],[World Sales (in $)]]&lt;1000000000, "Medium", Table2[[#This Row],[World Sales (in $)]]&lt;2000000000, "Large", Table2[[#This Row],[World Sales (in $)]]&gt;2000000000, "Top")</f>
        <v>Small</v>
      </c>
      <c r="K281" t="s">
        <v>1099</v>
      </c>
      <c r="L281" t="s">
        <v>738</v>
      </c>
      <c r="M281" t="str">
        <f>IFERROR(MID($L281,1,SEARCH(M$1, $L281)-2),0)</f>
        <v>2</v>
      </c>
      <c r="N281" t="str">
        <f>IFERROR(MID($L281,SEARCH(N$1, $L281)-3,2),0)</f>
        <v>30</v>
      </c>
      <c r="O281" s="2">
        <f>TIME(M281, N281, 0)</f>
        <v>0.10416666666666667</v>
      </c>
      <c r="P281" t="s">
        <v>58</v>
      </c>
      <c r="Q281" t="str" cm="1">
        <f t="array" ref="Q281">INDEX('Notes&amp;Formulas'!F:F,MATCH($P281,'Notes&amp;Formulas'!E:E),0)</f>
        <v>Parental Guidance</v>
      </c>
      <c r="R281" t="s">
        <v>2317</v>
      </c>
      <c r="S281" t="s">
        <v>2320</v>
      </c>
      <c r="T281" t="s">
        <v>2335</v>
      </c>
    </row>
    <row r="282" spans="1:22" x14ac:dyDescent="0.3">
      <c r="A282" t="s">
        <v>991</v>
      </c>
      <c r="B282" t="s">
        <v>992</v>
      </c>
      <c r="C282" t="str">
        <f t="shared" si="4"/>
        <v xml:space="preserve">A New York City writer on sex and love is finally </v>
      </c>
      <c r="D282" t="s">
        <v>61</v>
      </c>
      <c r="E282" s="1">
        <v>39596</v>
      </c>
      <c r="F282" s="4">
        <v>152647258</v>
      </c>
      <c r="G282" s="4">
        <v>266118261</v>
      </c>
      <c r="H282" s="4">
        <v>418765519</v>
      </c>
      <c r="I282" s="4" t="str">
        <f>IF($F282&gt;='Notes&amp;Formulas'!$I$3,"Top", "Bottom")</f>
        <v>Top</v>
      </c>
      <c r="J282" s="4" t="str" cm="1">
        <f t="array" ref="J282">_xlfn.IFS(Table2[[#This Row],[World Sales (in $)]]&lt;500000000,"Small", Table2[[#This Row],[World Sales (in $)]]&lt;1000000000, "Medium", Table2[[#This Row],[World Sales (in $)]]&lt;2000000000, "Large", Table2[[#This Row],[World Sales (in $)]]&gt;2000000000, "Top")</f>
        <v>Small</v>
      </c>
      <c r="K282" t="s">
        <v>438</v>
      </c>
      <c r="L282" t="s">
        <v>284</v>
      </c>
      <c r="M282" t="str">
        <f>IFERROR(MID($L282,1,SEARCH(M$1, $L282)-2),0)</f>
        <v>2</v>
      </c>
      <c r="N282" t="str">
        <f>IFERROR(MID($L282,SEARCH(N$1, $L282)-3,2),0)</f>
        <v>25</v>
      </c>
      <c r="O282" s="2">
        <f>TIME(M282, N282, 0)</f>
        <v>0.10069444444444443</v>
      </c>
      <c r="P282" t="s">
        <v>179</v>
      </c>
      <c r="Q282" t="str" cm="1">
        <f t="array" ref="Q282">INDEX('Notes&amp;Formulas'!F:F,MATCH($P282,'Notes&amp;Formulas'!E:E),0)</f>
        <v>Restricted</v>
      </c>
      <c r="R282" t="s">
        <v>2316</v>
      </c>
      <c r="S282" t="s">
        <v>2317</v>
      </c>
      <c r="T282" t="s">
        <v>2323</v>
      </c>
      <c r="U282" t="s">
        <v>2318</v>
      </c>
    </row>
    <row r="283" spans="1:22" x14ac:dyDescent="0.3">
      <c r="A283" t="s">
        <v>963</v>
      </c>
      <c r="B283" t="s">
        <v>964</v>
      </c>
      <c r="C283" t="str">
        <f t="shared" si="4"/>
        <v>At an archaeological dig in the ancient city of Ha</v>
      </c>
      <c r="D283" t="s">
        <v>43</v>
      </c>
      <c r="E283" s="1">
        <v>36287</v>
      </c>
      <c r="F283" s="4">
        <v>155385488</v>
      </c>
      <c r="G283" s="4">
        <v>260547918</v>
      </c>
      <c r="H283" s="4">
        <v>415933406</v>
      </c>
      <c r="I283" s="4" t="str">
        <f>IF($F283&gt;='Notes&amp;Formulas'!$I$3,"Top", "Bottom")</f>
        <v>Top</v>
      </c>
      <c r="J283" s="4" t="str" cm="1">
        <f t="array" ref="J283">_xlfn.IFS(Table2[[#This Row],[World Sales (in $)]]&lt;500000000,"Small", Table2[[#This Row],[World Sales (in $)]]&lt;1000000000, "Medium", Table2[[#This Row],[World Sales (in $)]]&lt;2000000000, "Large", Table2[[#This Row],[World Sales (in $)]]&gt;2000000000, "Top")</f>
        <v>Small</v>
      </c>
      <c r="K283" t="s">
        <v>117</v>
      </c>
      <c r="L283" t="s">
        <v>44</v>
      </c>
      <c r="M283" t="str">
        <f>IFERROR(MID($L283,1,SEARCH(M$1, $L283)-2),0)</f>
        <v>2</v>
      </c>
      <c r="N283" t="str">
        <f>IFERROR(MID($L283,SEARCH(N$1, $L283)-3,2),0)</f>
        <v xml:space="preserve"> 4</v>
      </c>
      <c r="O283" s="2">
        <f>TIME(M283, N283, 0)</f>
        <v>8.6111111111111124E-2</v>
      </c>
      <c r="P283" t="s">
        <v>15</v>
      </c>
      <c r="Q283" t="str" cm="1">
        <f t="array" ref="Q283">INDEX('Notes&amp;Formulas'!F:F,MATCH($P283,'Notes&amp;Formulas'!E:E),0)</f>
        <v>Parental Guidance Under 13</v>
      </c>
      <c r="R283" t="s">
        <v>2326</v>
      </c>
      <c r="S283" t="s">
        <v>2320</v>
      </c>
      <c r="T283" t="s">
        <v>2321</v>
      </c>
    </row>
    <row r="284" spans="1:22" x14ac:dyDescent="0.3">
      <c r="A284" t="s">
        <v>1688</v>
      </c>
      <c r="B284" t="s">
        <v>1689</v>
      </c>
      <c r="C284" t="str">
        <f t="shared" si="4"/>
        <v>Lucy and Edmund Pevensie return to Narnia with the</v>
      </c>
      <c r="D284" t="s">
        <v>22</v>
      </c>
      <c r="E284" s="1">
        <v>40514</v>
      </c>
      <c r="F284" s="4">
        <v>104386950</v>
      </c>
      <c r="G284" s="4">
        <v>311299267</v>
      </c>
      <c r="H284" s="4">
        <v>415686217</v>
      </c>
      <c r="I284" s="4" t="str">
        <f>IF($F284&gt;='Notes&amp;Formulas'!$I$3,"Top", "Bottom")</f>
        <v>Bottom</v>
      </c>
      <c r="J284" s="4" t="str" cm="1">
        <f t="array" ref="J284">_xlfn.IFS(Table2[[#This Row],[World Sales (in $)]]&lt;500000000,"Small", Table2[[#This Row],[World Sales (in $)]]&lt;1000000000, "Medium", Table2[[#This Row],[World Sales (in $)]]&lt;2000000000, "Large", Table2[[#This Row],[World Sales (in $)]]&gt;2000000000, "Top")</f>
        <v>Small</v>
      </c>
      <c r="K284" t="s">
        <v>262</v>
      </c>
      <c r="L284" t="s">
        <v>434</v>
      </c>
      <c r="M284" t="str">
        <f>IFERROR(MID($L284,1,SEARCH(M$1, $L284)-2),0)</f>
        <v>1</v>
      </c>
      <c r="N284" t="str">
        <f>IFERROR(MID($L284,SEARCH(N$1, $L284)-3,2),0)</f>
        <v>53</v>
      </c>
      <c r="O284" s="2">
        <f>TIME(M284, N284, 0)</f>
        <v>7.8472222222222221E-2</v>
      </c>
      <c r="P284" t="s">
        <v>58</v>
      </c>
      <c r="Q284" t="str" cm="1">
        <f t="array" ref="Q284">INDEX('Notes&amp;Formulas'!F:F,MATCH($P284,'Notes&amp;Formulas'!E:E),0)</f>
        <v>Parental Guidance</v>
      </c>
      <c r="R284" t="s">
        <v>2316</v>
      </c>
      <c r="S284" t="s">
        <v>2317</v>
      </c>
      <c r="T284" t="s">
        <v>2318</v>
      </c>
    </row>
    <row r="285" spans="1:22" x14ac:dyDescent="0.3">
      <c r="A285" t="s">
        <v>907</v>
      </c>
      <c r="B285" t="s">
        <v>908</v>
      </c>
      <c r="C285" t="str">
        <f t="shared" si="4"/>
        <v>The CIA's most dangerous former operative is drawn</v>
      </c>
      <c r="D285" t="s">
        <v>43</v>
      </c>
      <c r="E285" s="1">
        <v>42578</v>
      </c>
      <c r="F285" s="4">
        <v>162434410</v>
      </c>
      <c r="G285" s="4">
        <v>253050504</v>
      </c>
      <c r="H285" s="4">
        <v>415484914</v>
      </c>
      <c r="I285" s="4" t="str">
        <f>IF($F285&gt;='Notes&amp;Formulas'!$I$3,"Top", "Bottom")</f>
        <v>Top</v>
      </c>
      <c r="J285" s="4" t="str" cm="1">
        <f t="array" ref="J285">_xlfn.IFS(Table2[[#This Row],[World Sales (in $)]]&lt;500000000,"Small", Table2[[#This Row],[World Sales (in $)]]&lt;1000000000, "Medium", Table2[[#This Row],[World Sales (in $)]]&lt;2000000000, "Large", Table2[[#This Row],[World Sales (in $)]]&gt;2000000000, "Top")</f>
        <v>Small</v>
      </c>
      <c r="K285" t="s">
        <v>203</v>
      </c>
      <c r="L285" t="s">
        <v>109</v>
      </c>
      <c r="M285" t="str">
        <f>IFERROR(MID($L285,1,SEARCH(M$1, $L285)-2),0)</f>
        <v>2</v>
      </c>
      <c r="N285" t="str">
        <f>IFERROR(MID($L285,SEARCH(N$1, $L285)-3,2),0)</f>
        <v xml:space="preserve"> 3</v>
      </c>
      <c r="O285" s="2">
        <f>TIME(M285, N285, 0)</f>
        <v>8.5416666666666655E-2</v>
      </c>
      <c r="P285" t="s">
        <v>15</v>
      </c>
      <c r="Q285" t="str" cm="1">
        <f t="array" ref="Q285">INDEX('Notes&amp;Formulas'!F:F,MATCH($P285,'Notes&amp;Formulas'!E:E),0)</f>
        <v>Parental Guidance Under 13</v>
      </c>
      <c r="R285" t="s">
        <v>2317</v>
      </c>
      <c r="S285" t="s">
        <v>2323</v>
      </c>
      <c r="T285" t="s">
        <v>2318</v>
      </c>
    </row>
    <row r="286" spans="1:22" x14ac:dyDescent="0.3">
      <c r="A286" t="s">
        <v>1215</v>
      </c>
      <c r="B286" t="s">
        <v>1216</v>
      </c>
      <c r="C286" t="str">
        <f t="shared" si="4"/>
        <v>Wolverine comes to Japan to meet an old friend who</v>
      </c>
      <c r="D286" t="s">
        <v>22</v>
      </c>
      <c r="E286" s="1">
        <v>41479</v>
      </c>
      <c r="F286" s="4">
        <v>132556852</v>
      </c>
      <c r="G286" s="4">
        <v>282271394</v>
      </c>
      <c r="H286" s="4">
        <v>414828246</v>
      </c>
      <c r="I286" s="4" t="str">
        <f>IF($F286&gt;='Notes&amp;Formulas'!$I$3,"Top", "Bottom")</f>
        <v>Top</v>
      </c>
      <c r="J286" s="4" t="str" cm="1">
        <f t="array" ref="J286">_xlfn.IFS(Table2[[#This Row],[World Sales (in $)]]&lt;500000000,"Small", Table2[[#This Row],[World Sales (in $)]]&lt;1000000000, "Medium", Table2[[#This Row],[World Sales (in $)]]&lt;2000000000, "Large", Table2[[#This Row],[World Sales (in $)]]&gt;2000000000, "Top")</f>
        <v>Small</v>
      </c>
      <c r="K286" t="s">
        <v>339</v>
      </c>
      <c r="L286" t="s">
        <v>259</v>
      </c>
      <c r="M286" t="str">
        <f>IFERROR(MID($L286,1,SEARCH(M$1, $L286)-2),0)</f>
        <v>2</v>
      </c>
      <c r="N286" t="str">
        <f>IFERROR(MID($L286,SEARCH(N$1, $L286)-3,2),0)</f>
        <v xml:space="preserve"> 6</v>
      </c>
      <c r="O286" s="2">
        <f>TIME(M286, N286, 0)</f>
        <v>8.7500000000000008E-2</v>
      </c>
      <c r="P286" t="s">
        <v>15</v>
      </c>
      <c r="Q286" t="str" cm="1">
        <f t="array" ref="Q286">INDEX('Notes&amp;Formulas'!F:F,MATCH($P286,'Notes&amp;Formulas'!E:E),0)</f>
        <v>Parental Guidance Under 13</v>
      </c>
      <c r="R286" t="s">
        <v>2316</v>
      </c>
      <c r="S286" t="s">
        <v>2325</v>
      </c>
    </row>
    <row r="287" spans="1:22" x14ac:dyDescent="0.3">
      <c r="A287" t="s">
        <v>1265</v>
      </c>
      <c r="B287" t="s">
        <v>1266</v>
      </c>
      <c r="C287" t="str">
        <f t="shared" si="4"/>
        <v>A spy organisation recruits a promising street kid</v>
      </c>
      <c r="D287" t="s">
        <v>22</v>
      </c>
      <c r="E287" s="1">
        <v>42034</v>
      </c>
      <c r="F287" s="4">
        <v>128261724</v>
      </c>
      <c r="G287" s="4">
        <v>286089822</v>
      </c>
      <c r="H287" s="4">
        <v>414351546</v>
      </c>
      <c r="I287" s="4" t="str">
        <f>IF($F287&gt;='Notes&amp;Formulas'!$I$3,"Top", "Bottom")</f>
        <v>Bottom</v>
      </c>
      <c r="J287" s="4" t="str" cm="1">
        <f t="array" ref="J287">_xlfn.IFS(Table2[[#This Row],[World Sales (in $)]]&lt;500000000,"Small", Table2[[#This Row],[World Sales (in $)]]&lt;1000000000, "Medium", Table2[[#This Row],[World Sales (in $)]]&lt;2000000000, "Large", Table2[[#This Row],[World Sales (in $)]]&gt;2000000000, "Top")</f>
        <v>Small</v>
      </c>
      <c r="K287" t="s">
        <v>1267</v>
      </c>
      <c r="L287" t="s">
        <v>72</v>
      </c>
      <c r="M287" t="str">
        <f>IFERROR(MID($L287,1,SEARCH(M$1, $L287)-2),0)</f>
        <v>2</v>
      </c>
      <c r="N287" t="str">
        <f>IFERROR(MID($L287,SEARCH(N$1, $L287)-3,2),0)</f>
        <v xml:space="preserve"> 9</v>
      </c>
      <c r="O287" s="2">
        <f>TIME(M287, N287, 0)</f>
        <v>8.9583333333333334E-2</v>
      </c>
      <c r="P287" t="s">
        <v>179</v>
      </c>
      <c r="Q287" t="str" cm="1">
        <f t="array" ref="Q287">INDEX('Notes&amp;Formulas'!F:F,MATCH($P287,'Notes&amp;Formulas'!E:E),0)</f>
        <v>Restricted</v>
      </c>
      <c r="R287" t="s">
        <v>2316</v>
      </c>
      <c r="S287" t="s">
        <v>2319</v>
      </c>
    </row>
    <row r="288" spans="1:22" x14ac:dyDescent="0.3">
      <c r="A288" t="s">
        <v>765</v>
      </c>
      <c r="B288" t="s">
        <v>766</v>
      </c>
      <c r="C288" t="str">
        <f t="shared" si="4"/>
        <v>Security guard Larry Daley infiltrates the Smithso</v>
      </c>
      <c r="D288" t="s">
        <v>22</v>
      </c>
      <c r="E288" s="1">
        <v>39953</v>
      </c>
      <c r="F288" s="4">
        <v>177243721</v>
      </c>
      <c r="G288" s="4">
        <v>235862449</v>
      </c>
      <c r="H288" s="4">
        <v>413106170</v>
      </c>
      <c r="I288" s="4" t="str">
        <f>IF($F288&gt;='Notes&amp;Formulas'!$I$3,"Top", "Bottom")</f>
        <v>Top</v>
      </c>
      <c r="J288" s="4" t="str" cm="1">
        <f t="array" ref="J288">_xlfn.IFS(Table2[[#This Row],[World Sales (in $)]]&lt;500000000,"Small", Table2[[#This Row],[World Sales (in $)]]&lt;1000000000, "Medium", Table2[[#This Row],[World Sales (in $)]]&lt;2000000000, "Large", Table2[[#This Row],[World Sales (in $)]]&gt;2000000000, "Top")</f>
        <v>Small</v>
      </c>
      <c r="K288" t="s">
        <v>407</v>
      </c>
      <c r="L288" t="s">
        <v>428</v>
      </c>
      <c r="M288" t="str">
        <f>IFERROR(MID($L288,1,SEARCH(M$1, $L288)-2),0)</f>
        <v>1</v>
      </c>
      <c r="N288" t="str">
        <f>IFERROR(MID($L288,SEARCH(N$1, $L288)-3,2),0)</f>
        <v>45</v>
      </c>
      <c r="O288" s="2">
        <f>TIME(M288, N288, 0)</f>
        <v>7.2916666666666671E-2</v>
      </c>
      <c r="P288" t="s">
        <v>58</v>
      </c>
      <c r="Q288" t="str" cm="1">
        <f t="array" ref="Q288">INDEX('Notes&amp;Formulas'!F:F,MATCH($P288,'Notes&amp;Formulas'!E:E),0)</f>
        <v>Parental Guidance</v>
      </c>
      <c r="R288" t="s">
        <v>2316</v>
      </c>
      <c r="S288" t="s">
        <v>2317</v>
      </c>
      <c r="T288" t="s">
        <v>2326</v>
      </c>
      <c r="U288" t="s">
        <v>2325</v>
      </c>
    </row>
    <row r="289" spans="1:22" x14ac:dyDescent="0.3">
      <c r="A289" t="s">
        <v>403</v>
      </c>
      <c r="B289" t="s">
        <v>404</v>
      </c>
      <c r="C289" t="str">
        <f t="shared" si="4"/>
        <v>The Dark Knight of Gotham City begins his war on c</v>
      </c>
      <c r="D289" t="s">
        <v>61</v>
      </c>
      <c r="E289" s="1">
        <v>32682</v>
      </c>
      <c r="F289" s="4">
        <v>251348343</v>
      </c>
      <c r="G289" s="4">
        <v>160160000</v>
      </c>
      <c r="H289" s="4">
        <v>411508343</v>
      </c>
      <c r="I289" s="4" t="str">
        <f>IF($F289&gt;='Notes&amp;Formulas'!$I$3,"Top", "Bottom")</f>
        <v>Top</v>
      </c>
      <c r="J289" s="4" t="str" cm="1">
        <f t="array" ref="J289">_xlfn.IFS(Table2[[#This Row],[World Sales (in $)]]&lt;500000000,"Small", Table2[[#This Row],[World Sales (in $)]]&lt;1000000000, "Medium", Table2[[#This Row],[World Sales (in $)]]&lt;2000000000, "Large", Table2[[#This Row],[World Sales (in $)]]&gt;2000000000, "Top")</f>
        <v>Small</v>
      </c>
      <c r="K289" t="s">
        <v>265</v>
      </c>
      <c r="L289" t="s">
        <v>259</v>
      </c>
      <c r="M289" t="str">
        <f>IFERROR(MID($L289,1,SEARCH(M$1, $L289)-2),0)</f>
        <v>2</v>
      </c>
      <c r="N289" t="str">
        <f>IFERROR(MID($L289,SEARCH(N$1, $L289)-3,2),0)</f>
        <v xml:space="preserve"> 6</v>
      </c>
      <c r="O289" s="2">
        <f>TIME(M289, N289, 0)</f>
        <v>8.7500000000000008E-2</v>
      </c>
      <c r="P289" t="s">
        <v>27</v>
      </c>
      <c r="Q289" t="str">
        <f>INDEX('Notes&amp;Formulas'!$F$6,MATCH(Table!P289, 'Notes&amp;Formulas'!$E$6),0)</f>
        <v>Unknown</v>
      </c>
      <c r="R289" t="s">
        <v>2317</v>
      </c>
      <c r="S289" t="s">
        <v>2326</v>
      </c>
      <c r="T289" t="s">
        <v>2323</v>
      </c>
      <c r="U289" t="s">
        <v>2318</v>
      </c>
    </row>
    <row r="290" spans="1:22" x14ac:dyDescent="0.3">
      <c r="A290" t="s">
        <v>1377</v>
      </c>
      <c r="B290" t="s">
        <v>1378</v>
      </c>
      <c r="C290" t="str">
        <f t="shared" si="4"/>
        <v xml:space="preserve">A former Secret Service agent takes on the job of </v>
      </c>
      <c r="D290" t="s">
        <v>61</v>
      </c>
      <c r="E290" t="s">
        <v>27</v>
      </c>
      <c r="F290" s="4">
        <v>122006740</v>
      </c>
      <c r="G290" s="4">
        <v>289000000</v>
      </c>
      <c r="H290" s="4">
        <v>411006740</v>
      </c>
      <c r="I290" s="4" t="str">
        <f>IF($F290&gt;='Notes&amp;Formulas'!$I$3,"Top", "Bottom")</f>
        <v>Bottom</v>
      </c>
      <c r="J290" s="4" t="str" cm="1">
        <f t="array" ref="J290">_xlfn.IFS(Table2[[#This Row],[World Sales (in $)]]&lt;500000000,"Small", Table2[[#This Row],[World Sales (in $)]]&lt;1000000000, "Medium", Table2[[#This Row],[World Sales (in $)]]&lt;2000000000, "Large", Table2[[#This Row],[World Sales (in $)]]&gt;2000000000, "Top")</f>
        <v>Small</v>
      </c>
      <c r="K290" t="s">
        <v>1379</v>
      </c>
      <c r="L290" t="s">
        <v>72</v>
      </c>
      <c r="M290" t="str">
        <f>IFERROR(MID($L290,1,SEARCH(M$1, $L290)-2),0)</f>
        <v>2</v>
      </c>
      <c r="N290" t="str">
        <f>IFERROR(MID($L290,SEARCH(N$1, $L290)-3,2),0)</f>
        <v xml:space="preserve"> 9</v>
      </c>
      <c r="O290" s="2">
        <f>TIME(M290, N290, 0)</f>
        <v>8.9583333333333334E-2</v>
      </c>
      <c r="P290" t="s">
        <v>27</v>
      </c>
      <c r="Q290" t="str">
        <f>INDEX('Notes&amp;Formulas'!$F$6,MATCH(Table!P290, 'Notes&amp;Formulas'!$E$6),0)</f>
        <v>Unknown</v>
      </c>
      <c r="R290" t="s">
        <v>2316</v>
      </c>
      <c r="S290" t="s">
        <v>2317</v>
      </c>
    </row>
    <row r="291" spans="1:22" x14ac:dyDescent="0.3">
      <c r="A291" t="s">
        <v>1748</v>
      </c>
      <c r="B291" t="s">
        <v>1749</v>
      </c>
      <c r="C291" t="str">
        <f t="shared" si="4"/>
        <v>As a war between humankind and monstrous sea creat</v>
      </c>
      <c r="D291" t="s">
        <v>61</v>
      </c>
      <c r="E291" s="1">
        <v>41466</v>
      </c>
      <c r="F291" s="4">
        <v>101802906</v>
      </c>
      <c r="G291" s="4">
        <v>309200000</v>
      </c>
      <c r="H291" s="4">
        <v>411002906</v>
      </c>
      <c r="I291" s="4" t="str">
        <f>IF($F291&gt;='Notes&amp;Formulas'!$I$3,"Top", "Bottom")</f>
        <v>Bottom</v>
      </c>
      <c r="J291" s="4" t="str" cm="1">
        <f t="array" ref="J291">_xlfn.IFS(Table2[[#This Row],[World Sales (in $)]]&lt;500000000,"Small", Table2[[#This Row],[World Sales (in $)]]&lt;1000000000, "Medium", Table2[[#This Row],[World Sales (in $)]]&lt;2000000000, "Large", Table2[[#This Row],[World Sales (in $)]]&gt;2000000000, "Top")</f>
        <v>Small</v>
      </c>
      <c r="K291" t="s">
        <v>13</v>
      </c>
      <c r="L291" t="s">
        <v>281</v>
      </c>
      <c r="M291" t="str">
        <f>IFERROR(MID($L291,1,SEARCH(M$1, $L291)-2),0)</f>
        <v>2</v>
      </c>
      <c r="N291" t="str">
        <f>IFERROR(MID($L291,SEARCH(N$1, $L291)-3,2),0)</f>
        <v>11</v>
      </c>
      <c r="O291" s="2">
        <f>TIME(M291, N291, 0)</f>
        <v>9.0972222222222218E-2</v>
      </c>
      <c r="P291" t="s">
        <v>15</v>
      </c>
      <c r="Q291" t="str" cm="1">
        <f t="array" ref="Q291">INDEX('Notes&amp;Formulas'!F:F,MATCH($P291,'Notes&amp;Formulas'!E:E),0)</f>
        <v>Parental Guidance Under 13</v>
      </c>
      <c r="R291" t="s">
        <v>2316</v>
      </c>
      <c r="S291" t="s">
        <v>2320</v>
      </c>
      <c r="T291" t="s">
        <v>2330</v>
      </c>
      <c r="U291" t="s">
        <v>2321</v>
      </c>
      <c r="V291" t="s">
        <v>2325</v>
      </c>
    </row>
    <row r="292" spans="1:22" x14ac:dyDescent="0.3">
      <c r="A292" t="s">
        <v>1836</v>
      </c>
      <c r="B292" t="s">
        <v>1837</v>
      </c>
      <c r="C292" t="str">
        <f t="shared" si="4"/>
        <v>After the Kingsman's headquarters are destroyed an</v>
      </c>
      <c r="D292" t="s">
        <v>22</v>
      </c>
      <c r="E292" s="1">
        <v>42998</v>
      </c>
      <c r="F292" s="4">
        <v>100234838</v>
      </c>
      <c r="G292" s="4">
        <v>310667824</v>
      </c>
      <c r="H292" s="4">
        <v>410902662</v>
      </c>
      <c r="I292" s="4" t="str">
        <f>IF($F292&gt;='Notes&amp;Formulas'!$I$3,"Top", "Bottom")</f>
        <v>Bottom</v>
      </c>
      <c r="J292" s="4" t="str" cm="1">
        <f t="array" ref="J292">_xlfn.IFS(Table2[[#This Row],[World Sales (in $)]]&lt;500000000,"Small", Table2[[#This Row],[World Sales (in $)]]&lt;1000000000, "Medium", Table2[[#This Row],[World Sales (in $)]]&lt;2000000000, "Large", Table2[[#This Row],[World Sales (in $)]]&gt;2000000000, "Top")</f>
        <v>Small</v>
      </c>
      <c r="K292" t="s">
        <v>1332</v>
      </c>
      <c r="L292" t="s">
        <v>68</v>
      </c>
      <c r="M292" t="str">
        <f>IFERROR(MID($L292,1,SEARCH(M$1, $L292)-2),0)</f>
        <v>2</v>
      </c>
      <c r="N292" t="str">
        <f>IFERROR(MID($L292,SEARCH(N$1, $L292)-3,2),0)</f>
        <v>21</v>
      </c>
      <c r="O292" s="2">
        <f>TIME(M292, N292, 0)</f>
        <v>9.7916666666666666E-2</v>
      </c>
      <c r="P292" t="s">
        <v>179</v>
      </c>
      <c r="Q292" t="str" cm="1">
        <f t="array" ref="Q292">INDEX('Notes&amp;Formulas'!F:F,MATCH($P292,'Notes&amp;Formulas'!E:E),0)</f>
        <v>Restricted</v>
      </c>
      <c r="R292" t="s">
        <v>2316</v>
      </c>
      <c r="S292" t="s">
        <v>2317</v>
      </c>
      <c r="T292" t="s">
        <v>2319</v>
      </c>
    </row>
    <row r="293" spans="1:22" x14ac:dyDescent="0.3">
      <c r="A293" t="s">
        <v>655</v>
      </c>
      <c r="B293" t="s">
        <v>656</v>
      </c>
      <c r="C293" t="str">
        <f t="shared" si="4"/>
        <v>When Bella Swan moves to a small town in the Pacif</v>
      </c>
      <c r="D293" t="s">
        <v>299</v>
      </c>
      <c r="E293" s="1">
        <v>39772</v>
      </c>
      <c r="F293" s="4">
        <v>193962473</v>
      </c>
      <c r="G293" s="4">
        <v>214467942</v>
      </c>
      <c r="H293" s="4">
        <v>408430415</v>
      </c>
      <c r="I293" s="4" t="str">
        <f>IF($F293&gt;='Notes&amp;Formulas'!$I$3,"Top", "Bottom")</f>
        <v>Top</v>
      </c>
      <c r="J293" s="4" t="str" cm="1">
        <f t="array" ref="J293">_xlfn.IFS(Table2[[#This Row],[World Sales (in $)]]&lt;500000000,"Small", Table2[[#This Row],[World Sales (in $)]]&lt;1000000000, "Medium", Table2[[#This Row],[World Sales (in $)]]&lt;2000000000, "Large", Table2[[#This Row],[World Sales (in $)]]&gt;2000000000, "Top")</f>
        <v>Small</v>
      </c>
      <c r="K293" t="s">
        <v>657</v>
      </c>
      <c r="L293" t="s">
        <v>228</v>
      </c>
      <c r="M293" t="str">
        <f>IFERROR(MID($L293,1,SEARCH(M$1, $L293)-2),0)</f>
        <v>2</v>
      </c>
      <c r="N293" t="str">
        <f>IFERROR(MID($L293,SEARCH(N$1, $L293)-3,2),0)</f>
        <v xml:space="preserve"> 2</v>
      </c>
      <c r="O293" s="2">
        <f>TIME(M293, N293, 0)</f>
        <v>8.4722222222222213E-2</v>
      </c>
      <c r="P293" t="s">
        <v>15</v>
      </c>
      <c r="Q293" t="str" cm="1">
        <f t="array" ref="Q293">INDEX('Notes&amp;Formulas'!F:F,MATCH($P293,'Notes&amp;Formulas'!E:E),0)</f>
        <v>Parental Guidance Under 13</v>
      </c>
      <c r="R293" t="s">
        <v>2316</v>
      </c>
      <c r="S293" t="s">
        <v>2317</v>
      </c>
      <c r="T293" t="s">
        <v>2326</v>
      </c>
      <c r="U293" t="s">
        <v>2328</v>
      </c>
      <c r="V293" t="s">
        <v>2325</v>
      </c>
    </row>
    <row r="294" spans="1:22" x14ac:dyDescent="0.3">
      <c r="A294" t="s">
        <v>480</v>
      </c>
      <c r="B294" t="s">
        <v>481</v>
      </c>
      <c r="C294" t="str">
        <f t="shared" si="4"/>
        <v>A widowed former priest living with his children a</v>
      </c>
      <c r="D294" t="s">
        <v>12</v>
      </c>
      <c r="E294" s="1">
        <v>37470</v>
      </c>
      <c r="F294" s="4">
        <v>227966634</v>
      </c>
      <c r="G294" s="4">
        <v>180281283</v>
      </c>
      <c r="H294" s="4">
        <v>408247917</v>
      </c>
      <c r="I294" s="4" t="str">
        <f>IF($F294&gt;='Notes&amp;Formulas'!$I$3,"Top", "Bottom")</f>
        <v>Top</v>
      </c>
      <c r="J294" s="4" t="str" cm="1">
        <f t="array" ref="J294">_xlfn.IFS(Table2[[#This Row],[World Sales (in $)]]&lt;500000000,"Small", Table2[[#This Row],[World Sales (in $)]]&lt;1000000000, "Medium", Table2[[#This Row],[World Sales (in $)]]&lt;2000000000, "Large", Table2[[#This Row],[World Sales (in $)]]&gt;2000000000, "Top")</f>
        <v>Small</v>
      </c>
      <c r="K294" t="s">
        <v>482</v>
      </c>
      <c r="L294" t="s">
        <v>190</v>
      </c>
      <c r="M294" t="str">
        <f>IFERROR(MID($L294,1,SEARCH(M$1, $L294)-2),0)</f>
        <v>1</v>
      </c>
      <c r="N294" t="str">
        <f>IFERROR(MID($L294,SEARCH(N$1, $L294)-3,2),0)</f>
        <v>46</v>
      </c>
      <c r="O294" s="2">
        <f>TIME(M294, N294, 0)</f>
        <v>7.3611111111111113E-2</v>
      </c>
      <c r="P294" t="s">
        <v>15</v>
      </c>
      <c r="Q294" t="str" cm="1">
        <f t="array" ref="Q294">INDEX('Notes&amp;Formulas'!F:F,MATCH($P294,'Notes&amp;Formulas'!E:E),0)</f>
        <v>Parental Guidance Under 13</v>
      </c>
      <c r="R294" t="s">
        <v>2320</v>
      </c>
      <c r="S294" t="s">
        <v>2318</v>
      </c>
      <c r="T294" t="s">
        <v>2321</v>
      </c>
    </row>
    <row r="295" spans="1:22" x14ac:dyDescent="0.3">
      <c r="A295" t="s">
        <v>556</v>
      </c>
      <c r="B295" t="s">
        <v>557</v>
      </c>
      <c r="C295" t="str">
        <f t="shared" si="4"/>
        <v>When anti-mutant Colonel William Stryker kidnaps P</v>
      </c>
      <c r="D295" t="s">
        <v>22</v>
      </c>
      <c r="E295" s="1">
        <v>37741</v>
      </c>
      <c r="F295" s="4">
        <v>214949694</v>
      </c>
      <c r="G295" s="4">
        <v>192761855</v>
      </c>
      <c r="H295" s="4">
        <v>407711549</v>
      </c>
      <c r="I295" s="4" t="str">
        <f>IF($F295&gt;='Notes&amp;Formulas'!$I$3,"Top", "Bottom")</f>
        <v>Top</v>
      </c>
      <c r="J295" s="4" t="str" cm="1">
        <f t="array" ref="J295">_xlfn.IFS(Table2[[#This Row],[World Sales (in $)]]&lt;500000000,"Small", Table2[[#This Row],[World Sales (in $)]]&lt;1000000000, "Medium", Table2[[#This Row],[World Sales (in $)]]&lt;2000000000, "Large", Table2[[#This Row],[World Sales (in $)]]&gt;2000000000, "Top")</f>
        <v>Small</v>
      </c>
      <c r="K295" t="s">
        <v>558</v>
      </c>
      <c r="L295" t="s">
        <v>28</v>
      </c>
      <c r="M295" t="str">
        <f>IFERROR(MID($L295,1,SEARCH(M$1, $L295)-2),0)</f>
        <v>2</v>
      </c>
      <c r="N295" t="str">
        <f>IFERROR(MID($L295,SEARCH(N$1, $L295)-3,2),0)</f>
        <v>14</v>
      </c>
      <c r="O295" s="2">
        <f>TIME(M295, N295, 0)</f>
        <v>9.3055555555555558E-2</v>
      </c>
      <c r="P295" t="s">
        <v>15</v>
      </c>
      <c r="Q295" t="str" cm="1">
        <f t="array" ref="Q295">INDEX('Notes&amp;Formulas'!F:F,MATCH($P295,'Notes&amp;Formulas'!E:E),0)</f>
        <v>Parental Guidance Under 13</v>
      </c>
      <c r="R295" t="s">
        <v>2320</v>
      </c>
      <c r="S295" t="s">
        <v>2327</v>
      </c>
      <c r="T295" t="s">
        <v>2319</v>
      </c>
      <c r="U295" t="s">
        <v>2325</v>
      </c>
    </row>
    <row r="296" spans="1:22" x14ac:dyDescent="0.3">
      <c r="A296" t="s">
        <v>2115</v>
      </c>
      <c r="B296" t="s">
        <v>2116</v>
      </c>
      <c r="C296" t="str">
        <f t="shared" si="4"/>
        <v>A deactivated cyborg's revived, but can't remember</v>
      </c>
      <c r="D296" t="s">
        <v>22</v>
      </c>
      <c r="E296" s="1">
        <v>43501</v>
      </c>
      <c r="F296" s="4">
        <v>85838210</v>
      </c>
      <c r="G296" s="4">
        <v>319142333</v>
      </c>
      <c r="H296" s="4">
        <v>404980543</v>
      </c>
      <c r="I296" s="4" t="str">
        <f>IF($F296&gt;='Notes&amp;Formulas'!$I$3,"Top", "Bottom")</f>
        <v>Bottom</v>
      </c>
      <c r="J296" s="4" t="str" cm="1">
        <f t="array" ref="J296">_xlfn.IFS(Table2[[#This Row],[World Sales (in $)]]&lt;500000000,"Small", Table2[[#This Row],[World Sales (in $)]]&lt;1000000000, "Medium", Table2[[#This Row],[World Sales (in $)]]&lt;2000000000, "Large", Table2[[#This Row],[World Sales (in $)]]&gt;2000000000, "Top")</f>
        <v>Small</v>
      </c>
      <c r="K296" t="s">
        <v>138</v>
      </c>
      <c r="L296" t="s">
        <v>228</v>
      </c>
      <c r="M296" t="str">
        <f>IFERROR(MID($L296,1,SEARCH(M$1, $L296)-2),0)</f>
        <v>2</v>
      </c>
      <c r="N296" t="str">
        <f>IFERROR(MID($L296,SEARCH(N$1, $L296)-3,2),0)</f>
        <v xml:space="preserve"> 2</v>
      </c>
      <c r="O296" s="2">
        <f>TIME(M296, N296, 0)</f>
        <v>8.4722222222222213E-2</v>
      </c>
      <c r="P296" t="s">
        <v>15</v>
      </c>
      <c r="Q296" t="str" cm="1">
        <f t="array" ref="Q296">INDEX('Notes&amp;Formulas'!F:F,MATCH($P296,'Notes&amp;Formulas'!E:E),0)</f>
        <v>Parental Guidance Under 13</v>
      </c>
      <c r="R296" t="s">
        <v>2316</v>
      </c>
      <c r="S296" t="s">
        <v>2319</v>
      </c>
      <c r="T296" t="s">
        <v>2325</v>
      </c>
    </row>
    <row r="297" spans="1:22" x14ac:dyDescent="0.3">
      <c r="A297" t="s">
        <v>1733</v>
      </c>
      <c r="B297" t="s">
        <v>1734</v>
      </c>
      <c r="C297" t="str">
        <f t="shared" si="4"/>
        <v xml:space="preserve">In the Far East, Alex O'Connell, the son of famed </v>
      </c>
      <c r="D297" t="s">
        <v>43</v>
      </c>
      <c r="E297" s="1">
        <v>39659</v>
      </c>
      <c r="F297" s="4">
        <v>102491776</v>
      </c>
      <c r="G297" s="4">
        <v>300958054</v>
      </c>
      <c r="H297" s="4">
        <v>403449830</v>
      </c>
      <c r="I297" s="4" t="str">
        <f>IF($F297&gt;='Notes&amp;Formulas'!$I$3,"Top", "Bottom")</f>
        <v>Bottom</v>
      </c>
      <c r="J297" s="4" t="str" cm="1">
        <f t="array" ref="J297">_xlfn.IFS(Table2[[#This Row],[World Sales (in $)]]&lt;500000000,"Small", Table2[[#This Row],[World Sales (in $)]]&lt;1000000000, "Medium", Table2[[#This Row],[World Sales (in $)]]&lt;2000000000, "Large", Table2[[#This Row],[World Sales (in $)]]&gt;2000000000, "Top")</f>
        <v>Small</v>
      </c>
      <c r="K297" t="s">
        <v>1735</v>
      </c>
      <c r="L297" t="s">
        <v>567</v>
      </c>
      <c r="M297" t="str">
        <f>IFERROR(MID($L297,1,SEARCH(M$1, $L297)-2),0)</f>
        <v>1</v>
      </c>
      <c r="N297" t="str">
        <f>IFERROR(MID($L297,SEARCH(N$1, $L297)-3,2),0)</f>
        <v>52</v>
      </c>
      <c r="O297" s="2">
        <f>TIME(M297, N297, 0)</f>
        <v>7.7777777777777779E-2</v>
      </c>
      <c r="P297" t="s">
        <v>15</v>
      </c>
      <c r="Q297" t="str" cm="1">
        <f t="array" ref="Q297">INDEX('Notes&amp;Formulas'!F:F,MATCH($P297,'Notes&amp;Formulas'!E:E),0)</f>
        <v>Parental Guidance Under 13</v>
      </c>
      <c r="R297" t="s">
        <v>2316</v>
      </c>
      <c r="S297" t="s">
        <v>2317</v>
      </c>
      <c r="T297" t="s">
        <v>2319</v>
      </c>
      <c r="U297" t="s">
        <v>2325</v>
      </c>
    </row>
    <row r="298" spans="1:22" x14ac:dyDescent="0.3">
      <c r="A298" t="s">
        <v>1315</v>
      </c>
      <c r="B298" t="s">
        <v>1316</v>
      </c>
      <c r="C298" t="str">
        <f t="shared" si="4"/>
        <v>Following clues to the origin of mankind, a team f</v>
      </c>
      <c r="D298" t="s">
        <v>22</v>
      </c>
      <c r="E298" s="1">
        <v>41059</v>
      </c>
      <c r="F298" s="4">
        <v>126477084</v>
      </c>
      <c r="G298" s="4">
        <v>276877385</v>
      </c>
      <c r="H298" s="4">
        <v>403354469</v>
      </c>
      <c r="I298" s="4" t="str">
        <f>IF($F298&gt;='Notes&amp;Formulas'!$I$3,"Top", "Bottom")</f>
        <v>Bottom</v>
      </c>
      <c r="J298" s="4" t="str" cm="1">
        <f t="array" ref="J298">_xlfn.IFS(Table2[[#This Row],[World Sales (in $)]]&lt;500000000,"Small", Table2[[#This Row],[World Sales (in $)]]&lt;1000000000, "Medium", Table2[[#This Row],[World Sales (in $)]]&lt;2000000000, "Large", Table2[[#This Row],[World Sales (in $)]]&gt;2000000000, "Top")</f>
        <v>Small</v>
      </c>
      <c r="K298" t="s">
        <v>1317</v>
      </c>
      <c r="L298" t="s">
        <v>44</v>
      </c>
      <c r="M298" t="str">
        <f>IFERROR(MID($L298,1,SEARCH(M$1, $L298)-2),0)</f>
        <v>2</v>
      </c>
      <c r="N298" t="str">
        <f>IFERROR(MID($L298,SEARCH(N$1, $L298)-3,2),0)</f>
        <v xml:space="preserve"> 4</v>
      </c>
      <c r="O298" s="2">
        <f>TIME(M298, N298, 0)</f>
        <v>8.6111111111111124E-2</v>
      </c>
      <c r="P298" t="s">
        <v>179</v>
      </c>
      <c r="Q298" t="str" cm="1">
        <f t="array" ref="Q298">INDEX('Notes&amp;Formulas'!F:F,MATCH($P298,'Notes&amp;Formulas'!E:E),0)</f>
        <v>Restricted</v>
      </c>
      <c r="R298" t="s">
        <v>2316</v>
      </c>
      <c r="S298" t="s">
        <v>2318</v>
      </c>
      <c r="T298" t="s">
        <v>2332</v>
      </c>
      <c r="U298" t="s">
        <v>2331</v>
      </c>
    </row>
    <row r="299" spans="1:22" x14ac:dyDescent="0.3">
      <c r="A299" t="s">
        <v>1393</v>
      </c>
      <c r="B299" t="s">
        <v>1394</v>
      </c>
      <c r="C299" t="str">
        <f t="shared" si="4"/>
        <v xml:space="preserve">Five years after the events of Mamma Mia!, Sophie </v>
      </c>
      <c r="D299" t="s">
        <v>43</v>
      </c>
      <c r="E299" s="1">
        <v>43299</v>
      </c>
      <c r="F299" s="4">
        <v>120634935</v>
      </c>
      <c r="G299" s="4">
        <v>281619449</v>
      </c>
      <c r="H299" s="4">
        <v>402254384</v>
      </c>
      <c r="I299" s="4" t="str">
        <f>IF($F299&gt;='Notes&amp;Formulas'!$I$3,"Top", "Bottom")</f>
        <v>Bottom</v>
      </c>
      <c r="J299" s="4" t="str" cm="1">
        <f t="array" ref="J299">_xlfn.IFS(Table2[[#This Row],[World Sales (in $)]]&lt;500000000,"Small", Table2[[#This Row],[World Sales (in $)]]&lt;1000000000, "Medium", Table2[[#This Row],[World Sales (in $)]]&lt;2000000000, "Large", Table2[[#This Row],[World Sales (in $)]]&gt;2000000000, "Top")</f>
        <v>Small</v>
      </c>
      <c r="K299" t="s">
        <v>675</v>
      </c>
      <c r="L299" t="s">
        <v>969</v>
      </c>
      <c r="M299" t="str">
        <f>IFERROR(MID($L299,1,SEARCH(M$1, $L299)-2),0)</f>
        <v>1</v>
      </c>
      <c r="N299" t="str">
        <f>IFERROR(MID($L299,SEARCH(N$1, $L299)-3,2),0)</f>
        <v>54</v>
      </c>
      <c r="O299" s="2">
        <f>TIME(M299, N299, 0)</f>
        <v>7.9166666666666663E-2</v>
      </c>
      <c r="P299" t="s">
        <v>15</v>
      </c>
      <c r="Q299" t="str" cm="1">
        <f t="array" ref="Q299">INDEX('Notes&amp;Formulas'!F:F,MATCH($P299,'Notes&amp;Formulas'!E:E),0)</f>
        <v>Parental Guidance Under 13</v>
      </c>
      <c r="R299" t="s">
        <v>2317</v>
      </c>
      <c r="S299" t="s">
        <v>2327</v>
      </c>
      <c r="T299" t="s">
        <v>2319</v>
      </c>
    </row>
    <row r="300" spans="1:22" x14ac:dyDescent="0.3">
      <c r="A300" t="s">
        <v>883</v>
      </c>
      <c r="B300" t="s">
        <v>884</v>
      </c>
      <c r="C300" t="str">
        <f t="shared" si="4"/>
        <v>The saga of the Eternals, a race of immortal being</v>
      </c>
      <c r="D300" t="s">
        <v>12</v>
      </c>
      <c r="E300" t="s">
        <v>27</v>
      </c>
      <c r="F300" s="4">
        <v>164819595</v>
      </c>
      <c r="G300" s="4">
        <v>237027887</v>
      </c>
      <c r="H300" s="4">
        <v>401847482</v>
      </c>
      <c r="I300" s="4" t="str">
        <f>IF($F300&gt;='Notes&amp;Formulas'!$I$3,"Top", "Bottom")</f>
        <v>Top</v>
      </c>
      <c r="J300" s="4" t="str" cm="1">
        <f t="array" ref="J300">_xlfn.IFS(Table2[[#This Row],[World Sales (in $)]]&lt;500000000,"Small", Table2[[#This Row],[World Sales (in $)]]&lt;1000000000, "Medium", Table2[[#This Row],[World Sales (in $)]]&lt;2000000000, "Large", Table2[[#This Row],[World Sales (in $)]]&gt;2000000000, "Top")</f>
        <v>Small</v>
      </c>
      <c r="K300" t="s">
        <v>23</v>
      </c>
      <c r="L300" t="s">
        <v>722</v>
      </c>
      <c r="M300" t="str">
        <f>IFERROR(MID($L300,1,SEARCH(M$1, $L300)-2),0)</f>
        <v>2</v>
      </c>
      <c r="N300" t="str">
        <f>IFERROR(MID($L300,SEARCH(N$1, $L300)-3,2),0)</f>
        <v>36</v>
      </c>
      <c r="O300" s="2">
        <f>TIME(M300, N300, 0)</f>
        <v>0.10833333333333334</v>
      </c>
      <c r="P300" t="s">
        <v>27</v>
      </c>
      <c r="Q300" t="str">
        <f>INDEX('Notes&amp;Formulas'!$F$6,MATCH(Table!P300, 'Notes&amp;Formulas'!$E$6),0)</f>
        <v>Unknown</v>
      </c>
      <c r="R300" t="s">
        <v>2326</v>
      </c>
      <c r="S300" t="s">
        <v>2324</v>
      </c>
      <c r="T300" t="s">
        <v>2321</v>
      </c>
    </row>
    <row r="301" spans="1:22" x14ac:dyDescent="0.3">
      <c r="A301" t="s">
        <v>820</v>
      </c>
      <c r="B301" t="s">
        <v>821</v>
      </c>
      <c r="C301" t="str">
        <f t="shared" si="4"/>
        <v>The son of a virtual world designer goes looking f</v>
      </c>
      <c r="D301" t="s">
        <v>12</v>
      </c>
      <c r="E301" s="1">
        <v>40528</v>
      </c>
      <c r="F301" s="4">
        <v>172062763</v>
      </c>
      <c r="G301" s="4">
        <v>228001089</v>
      </c>
      <c r="H301" s="4">
        <v>400063852</v>
      </c>
      <c r="I301" s="4" t="str">
        <f>IF($F301&gt;='Notes&amp;Formulas'!$I$3,"Top", "Bottom")</f>
        <v>Top</v>
      </c>
      <c r="J301" s="4" t="str" cm="1">
        <f t="array" ref="J301">_xlfn.IFS(Table2[[#This Row],[World Sales (in $)]]&lt;500000000,"Small", Table2[[#This Row],[World Sales (in $)]]&lt;1000000000, "Medium", Table2[[#This Row],[World Sales (in $)]]&lt;2000000000, "Large", Table2[[#This Row],[World Sales (in $)]]&gt;2000000000, "Top")</f>
        <v>Small</v>
      </c>
      <c r="K301" t="s">
        <v>13</v>
      </c>
      <c r="L301" t="s">
        <v>514</v>
      </c>
      <c r="M301" t="str">
        <f>IFERROR(MID($L301,1,SEARCH(M$1, $L301)-2),0)</f>
        <v>2</v>
      </c>
      <c r="N301" t="str">
        <f>IFERROR(MID($L301,SEARCH(N$1, $L301)-3,2),0)</f>
        <v xml:space="preserve"> 5</v>
      </c>
      <c r="O301" s="2">
        <f>TIME(M301, N301, 0)</f>
        <v>8.6805555555555566E-2</v>
      </c>
      <c r="P301" t="s">
        <v>58</v>
      </c>
      <c r="Q301" t="str" cm="1">
        <f t="array" ref="Q301">INDEX('Notes&amp;Formulas'!F:F,MATCH($P301,'Notes&amp;Formulas'!E:E),0)</f>
        <v>Parental Guidance</v>
      </c>
      <c r="R301" t="s">
        <v>2316</v>
      </c>
      <c r="S301" t="s">
        <v>2317</v>
      </c>
      <c r="T301" t="s">
        <v>2318</v>
      </c>
      <c r="U301" t="s">
        <v>2319</v>
      </c>
    </row>
    <row r="302" spans="1:22" x14ac:dyDescent="0.3">
      <c r="A302" t="s">
        <v>1201</v>
      </c>
      <c r="B302" t="s">
        <v>1202</v>
      </c>
      <c r="C302" t="str">
        <f t="shared" si="4"/>
        <v>IMF agent Ethan Hunt comes into conflict with a da</v>
      </c>
      <c r="D302" t="s">
        <v>38</v>
      </c>
      <c r="E302" s="1">
        <v>38840</v>
      </c>
      <c r="F302" s="4">
        <v>134029801</v>
      </c>
      <c r="G302" s="4">
        <v>264449696</v>
      </c>
      <c r="H302" s="4">
        <v>398479497</v>
      </c>
      <c r="I302" s="4" t="str">
        <f>IF($F302&gt;='Notes&amp;Formulas'!$I$3,"Top", "Bottom")</f>
        <v>Top</v>
      </c>
      <c r="J302" s="4" t="str" cm="1">
        <f t="array" ref="J302">_xlfn.IFS(Table2[[#This Row],[World Sales (in $)]]&lt;500000000,"Small", Table2[[#This Row],[World Sales (in $)]]&lt;1000000000, "Medium", Table2[[#This Row],[World Sales (in $)]]&lt;2000000000, "Large", Table2[[#This Row],[World Sales (in $)]]&gt;2000000000, "Top")</f>
        <v>Small</v>
      </c>
      <c r="K302" t="s">
        <v>289</v>
      </c>
      <c r="L302" t="s">
        <v>259</v>
      </c>
      <c r="M302" t="str">
        <f>IFERROR(MID($L302,1,SEARCH(M$1, $L302)-2),0)</f>
        <v>2</v>
      </c>
      <c r="N302" t="str">
        <f>IFERROR(MID($L302,SEARCH(N$1, $L302)-3,2),0)</f>
        <v xml:space="preserve"> 6</v>
      </c>
      <c r="O302" s="2">
        <f>TIME(M302, N302, 0)</f>
        <v>8.7500000000000008E-2</v>
      </c>
      <c r="P302" t="s">
        <v>15</v>
      </c>
      <c r="Q302" t="str" cm="1">
        <f t="array" ref="Q302">INDEX('Notes&amp;Formulas'!F:F,MATCH($P302,'Notes&amp;Formulas'!E:E),0)</f>
        <v>Parental Guidance Under 13</v>
      </c>
      <c r="R302" t="s">
        <v>2316</v>
      </c>
      <c r="S302" t="s">
        <v>2317</v>
      </c>
      <c r="T302" t="s">
        <v>2319</v>
      </c>
    </row>
    <row r="303" spans="1:22" x14ac:dyDescent="0.3">
      <c r="A303" t="s">
        <v>1639</v>
      </c>
      <c r="B303" t="s">
        <v>1640</v>
      </c>
      <c r="C303" t="str">
        <f t="shared" si="4"/>
        <v>Feature adaptation of Frank Herbert's science fict</v>
      </c>
      <c r="D303" t="s">
        <v>61</v>
      </c>
      <c r="E303" t="s">
        <v>27</v>
      </c>
      <c r="F303" s="4">
        <v>107344390</v>
      </c>
      <c r="G303" s="4">
        <v>289700000</v>
      </c>
      <c r="H303" s="4">
        <v>397044390</v>
      </c>
      <c r="I303" s="4" t="str">
        <f>IF($F303&gt;='Notes&amp;Formulas'!$I$3,"Top", "Bottom")</f>
        <v>Bottom</v>
      </c>
      <c r="J303" s="4" t="str" cm="1">
        <f t="array" ref="J303">_xlfn.IFS(Table2[[#This Row],[World Sales (in $)]]&lt;500000000,"Small", Table2[[#This Row],[World Sales (in $)]]&lt;1000000000, "Medium", Table2[[#This Row],[World Sales (in $)]]&lt;2000000000, "Large", Table2[[#This Row],[World Sales (in $)]]&gt;2000000000, "Top")</f>
        <v>Small</v>
      </c>
      <c r="K303" t="s">
        <v>18</v>
      </c>
      <c r="L303" t="s">
        <v>692</v>
      </c>
      <c r="M303" t="str">
        <f>IFERROR(MID($L303,1,SEARCH(M$1, $L303)-2),0)</f>
        <v>2</v>
      </c>
      <c r="N303" t="str">
        <f>IFERROR(MID($L303,SEARCH(N$1, $L303)-3,2),0)</f>
        <v>35</v>
      </c>
      <c r="O303" s="2">
        <f>TIME(M303, N303, 0)</f>
        <v>0.1076388888888889</v>
      </c>
      <c r="P303" t="s">
        <v>27</v>
      </c>
      <c r="Q303" t="str">
        <f>INDEX('Notes&amp;Formulas'!$F$6,MATCH(Table!P303, 'Notes&amp;Formulas'!$E$6),0)</f>
        <v>Unknown</v>
      </c>
      <c r="R303" t="s">
        <v>2316</v>
      </c>
      <c r="S303" t="s">
        <v>2317</v>
      </c>
      <c r="T303" t="s">
        <v>2325</v>
      </c>
    </row>
    <row r="304" spans="1:22" x14ac:dyDescent="0.3">
      <c r="A304" t="s">
        <v>965</v>
      </c>
      <c r="B304" t="s">
        <v>966</v>
      </c>
      <c r="C304" t="str">
        <f t="shared" si="4"/>
        <v>In a twist to the fairy tale, the Huntsman ordered</v>
      </c>
      <c r="D304" t="s">
        <v>43</v>
      </c>
      <c r="E304" s="1">
        <v>41059</v>
      </c>
      <c r="F304" s="4">
        <v>155332381</v>
      </c>
      <c r="G304" s="4">
        <v>241260448</v>
      </c>
      <c r="H304" s="4">
        <v>396592829</v>
      </c>
      <c r="I304" s="4" t="str">
        <f>IF($F304&gt;='Notes&amp;Formulas'!$I$3,"Top", "Bottom")</f>
        <v>Top</v>
      </c>
      <c r="J304" s="4" t="str" cm="1">
        <f t="array" ref="J304">_xlfn.IFS(Table2[[#This Row],[World Sales (in $)]]&lt;500000000,"Small", Table2[[#This Row],[World Sales (in $)]]&lt;1000000000, "Medium", Table2[[#This Row],[World Sales (in $)]]&lt;2000000000, "Large", Table2[[#This Row],[World Sales (in $)]]&gt;2000000000, "Top")</f>
        <v>Small</v>
      </c>
      <c r="K304" t="s">
        <v>171</v>
      </c>
      <c r="L304" t="s">
        <v>148</v>
      </c>
      <c r="M304" t="str">
        <f>IFERROR(MID($L304,1,SEARCH(M$1, $L304)-2),0)</f>
        <v>2</v>
      </c>
      <c r="N304" t="str">
        <f>IFERROR(MID($L304,SEARCH(N$1, $L304)-3,2),0)</f>
        <v xml:space="preserve"> 7</v>
      </c>
      <c r="O304" s="2">
        <f>TIME(M304, N304, 0)</f>
        <v>8.819444444444445E-2</v>
      </c>
      <c r="P304" t="s">
        <v>15</v>
      </c>
      <c r="Q304" t="str" cm="1">
        <f t="array" ref="Q304">INDEX('Notes&amp;Formulas'!F:F,MATCH($P304,'Notes&amp;Formulas'!E:E),0)</f>
        <v>Parental Guidance Under 13</v>
      </c>
      <c r="R304" t="s">
        <v>2316</v>
      </c>
      <c r="S304" t="s">
        <v>2317</v>
      </c>
      <c r="T304" t="s">
        <v>2320</v>
      </c>
      <c r="U304" t="s">
        <v>2319</v>
      </c>
    </row>
    <row r="305" spans="1:23" x14ac:dyDescent="0.3">
      <c r="A305" t="s">
        <v>673</v>
      </c>
      <c r="B305" t="s">
        <v>674</v>
      </c>
      <c r="C305" t="str">
        <f t="shared" si="4"/>
        <v>Good girl Sandy Olsson and greaser Danny Zuko fell</v>
      </c>
      <c r="D305" t="s">
        <v>38</v>
      </c>
      <c r="E305" s="1">
        <v>28657</v>
      </c>
      <c r="F305" s="4">
        <v>190071103</v>
      </c>
      <c r="G305" s="4">
        <v>206200000</v>
      </c>
      <c r="H305" s="4">
        <v>396271103</v>
      </c>
      <c r="I305" s="4" t="str">
        <f>IF($F305&gt;='Notes&amp;Formulas'!$I$3,"Top", "Bottom")</f>
        <v>Top</v>
      </c>
      <c r="J305" s="4" t="str" cm="1">
        <f t="array" ref="J305">_xlfn.IFS(Table2[[#This Row],[World Sales (in $)]]&lt;500000000,"Small", Table2[[#This Row],[World Sales (in $)]]&lt;1000000000, "Medium", Table2[[#This Row],[World Sales (in $)]]&lt;2000000000, "Large", Table2[[#This Row],[World Sales (in $)]]&gt;2000000000, "Top")</f>
        <v>Small</v>
      </c>
      <c r="K305" t="s">
        <v>675</v>
      </c>
      <c r="L305" t="s">
        <v>676</v>
      </c>
      <c r="M305" t="str">
        <f>IFERROR(MID($L305,1,SEARCH(M$1, $L305)-2),0)</f>
        <v>1</v>
      </c>
      <c r="N305" t="str">
        <f>IFERROR(MID($L305,SEARCH(N$1, $L305)-3,2),0)</f>
        <v>50</v>
      </c>
      <c r="O305" s="2">
        <f>TIME(M305, N305, 0)</f>
        <v>7.6388888888888895E-2</v>
      </c>
      <c r="P305" t="s">
        <v>58</v>
      </c>
      <c r="Q305" t="str" cm="1">
        <f t="array" ref="Q305">INDEX('Notes&amp;Formulas'!F:F,MATCH($P305,'Notes&amp;Formulas'!E:E),0)</f>
        <v>Parental Guidance</v>
      </c>
      <c r="R305" t="s">
        <v>2316</v>
      </c>
      <c r="S305" t="s">
        <v>2317</v>
      </c>
      <c r="T305" t="s">
        <v>2320</v>
      </c>
      <c r="U305" t="s">
        <v>2318</v>
      </c>
    </row>
    <row r="306" spans="1:23" x14ac:dyDescent="0.3">
      <c r="A306" t="s">
        <v>563</v>
      </c>
      <c r="B306" t="s">
        <v>564</v>
      </c>
      <c r="C306" t="str">
        <f t="shared" si="4"/>
        <v>Board the Millennium Falcon and journey to a galax</v>
      </c>
      <c r="D306" t="s">
        <v>12</v>
      </c>
      <c r="E306" s="1">
        <v>43243</v>
      </c>
      <c r="F306" s="4">
        <v>213767512</v>
      </c>
      <c r="G306" s="4">
        <v>179157295</v>
      </c>
      <c r="H306" s="4">
        <v>392924807</v>
      </c>
      <c r="I306" s="4" t="str">
        <f>IF($F306&gt;='Notes&amp;Formulas'!$I$3,"Top", "Bottom")</f>
        <v>Top</v>
      </c>
      <c r="J306" s="4" t="str" cm="1">
        <f t="array" ref="J306">_xlfn.IFS(Table2[[#This Row],[World Sales (in $)]]&lt;500000000,"Small", Table2[[#This Row],[World Sales (in $)]]&lt;1000000000, "Medium", Table2[[#This Row],[World Sales (in $)]]&lt;2000000000, "Large", Table2[[#This Row],[World Sales (in $)]]&gt;2000000000, "Top")</f>
        <v>Small</v>
      </c>
      <c r="K306" t="s">
        <v>13</v>
      </c>
      <c r="L306" t="s">
        <v>245</v>
      </c>
      <c r="M306" t="str">
        <f>IFERROR(MID($L306,1,SEARCH(M$1, $L306)-2),0)</f>
        <v>2</v>
      </c>
      <c r="N306" t="str">
        <f>IFERROR(MID($L306,SEARCH(N$1, $L306)-3,2),0)</f>
        <v>15</v>
      </c>
      <c r="O306" s="2">
        <f>TIME(M306, N306, 0)</f>
        <v>9.375E-2</v>
      </c>
      <c r="P306" t="s">
        <v>15</v>
      </c>
      <c r="Q306" t="str" cm="1">
        <f t="array" ref="Q306">INDEX('Notes&amp;Formulas'!F:F,MATCH($P306,'Notes&amp;Formulas'!E:E),0)</f>
        <v>Parental Guidance Under 13</v>
      </c>
      <c r="R306" t="s">
        <v>2326</v>
      </c>
      <c r="S306" t="s">
        <v>2324</v>
      </c>
      <c r="T306" t="s">
        <v>2321</v>
      </c>
    </row>
    <row r="307" spans="1:23" x14ac:dyDescent="0.3">
      <c r="A307" t="s">
        <v>1468</v>
      </c>
      <c r="B307" t="s">
        <v>1469</v>
      </c>
      <c r="C307" t="str">
        <f t="shared" si="4"/>
        <v>Based on the true story of Jordan Belfort, from hi</v>
      </c>
      <c r="D307" t="s">
        <v>38</v>
      </c>
      <c r="E307" s="1">
        <v>41633</v>
      </c>
      <c r="F307" s="4">
        <v>116900694</v>
      </c>
      <c r="G307" s="4">
        <v>275100000</v>
      </c>
      <c r="H307" s="4">
        <v>392000694</v>
      </c>
      <c r="I307" s="4" t="str">
        <f>IF($F307&gt;='Notes&amp;Formulas'!$I$3,"Top", "Bottom")</f>
        <v>Bottom</v>
      </c>
      <c r="J307" s="4" t="str" cm="1">
        <f t="array" ref="J307">_xlfn.IFS(Table2[[#This Row],[World Sales (in $)]]&lt;500000000,"Small", Table2[[#This Row],[World Sales (in $)]]&lt;1000000000, "Medium", Table2[[#This Row],[World Sales (in $)]]&lt;2000000000, "Large", Table2[[#This Row],[World Sales (in $)]]&gt;2000000000, "Top")</f>
        <v>Small</v>
      </c>
      <c r="K307" t="s">
        <v>1470</v>
      </c>
      <c r="L307" t="s">
        <v>1471</v>
      </c>
      <c r="M307" t="str">
        <f>IFERROR(MID($L307,1,SEARCH(M$1, $L307)-2),0)</f>
        <v>3</v>
      </c>
      <c r="N307">
        <f>IFERROR(MID($L307,SEARCH(N$1, $L307)-3,2),0)</f>
        <v>0</v>
      </c>
      <c r="O307" s="2">
        <f>TIME(M307, N307, 0)</f>
        <v>0.125</v>
      </c>
      <c r="P307" t="s">
        <v>179</v>
      </c>
      <c r="Q307" t="str" cm="1">
        <f t="array" ref="Q307">INDEX('Notes&amp;Formulas'!F:F,MATCH($P307,'Notes&amp;Formulas'!E:E),0)</f>
        <v>Restricted</v>
      </c>
      <c r="R307" t="s">
        <v>2316</v>
      </c>
      <c r="S307" t="s">
        <v>2317</v>
      </c>
      <c r="T307" t="s">
        <v>2319</v>
      </c>
    </row>
    <row r="308" spans="1:23" x14ac:dyDescent="0.3">
      <c r="A308" t="s">
        <v>634</v>
      </c>
      <c r="B308" t="s">
        <v>635</v>
      </c>
      <c r="C308" t="str">
        <f t="shared" si="4"/>
        <v>Superman returns to Earth after spending five year</v>
      </c>
      <c r="D308" t="s">
        <v>61</v>
      </c>
      <c r="E308" s="1">
        <v>38896</v>
      </c>
      <c r="F308" s="4">
        <v>200081192</v>
      </c>
      <c r="G308" s="4">
        <v>191000000</v>
      </c>
      <c r="H308" s="4">
        <v>391081192</v>
      </c>
      <c r="I308" s="4" t="str">
        <f>IF($F308&gt;='Notes&amp;Formulas'!$I$3,"Top", "Bottom")</f>
        <v>Top</v>
      </c>
      <c r="J308" s="4" t="str" cm="1">
        <f t="array" ref="J308">_xlfn.IFS(Table2[[#This Row],[World Sales (in $)]]&lt;500000000,"Small", Table2[[#This Row],[World Sales (in $)]]&lt;1000000000, "Medium", Table2[[#This Row],[World Sales (in $)]]&lt;2000000000, "Large", Table2[[#This Row],[World Sales (in $)]]&gt;2000000000, "Top")</f>
        <v>Small</v>
      </c>
      <c r="K308" t="s">
        <v>13</v>
      </c>
      <c r="L308" t="s">
        <v>207</v>
      </c>
      <c r="M308" t="str">
        <f>IFERROR(MID($L308,1,SEARCH(M$1, $L308)-2),0)</f>
        <v>2</v>
      </c>
      <c r="N308" t="str">
        <f>IFERROR(MID($L308,SEARCH(N$1, $L308)-3,2),0)</f>
        <v>34</v>
      </c>
      <c r="O308" s="2">
        <f>TIME(M308, N308, 0)</f>
        <v>0.10694444444444444</v>
      </c>
      <c r="P308" t="s">
        <v>15</v>
      </c>
      <c r="Q308" t="str" cm="1">
        <f t="array" ref="Q308">INDEX('Notes&amp;Formulas'!F:F,MATCH($P308,'Notes&amp;Formulas'!E:E),0)</f>
        <v>Parental Guidance Under 13</v>
      </c>
      <c r="R308" t="s">
        <v>2329</v>
      </c>
      <c r="S308" t="s">
        <v>2326</v>
      </c>
      <c r="T308" t="s">
        <v>2328</v>
      </c>
      <c r="U308" t="s">
        <v>2320</v>
      </c>
    </row>
    <row r="309" spans="1:23" x14ac:dyDescent="0.3">
      <c r="A309" t="s">
        <v>874</v>
      </c>
      <c r="B309" t="s">
        <v>875</v>
      </c>
      <c r="C309" t="str">
        <f t="shared" si="4"/>
        <v>Robin Hood decides to fight back as an outlaw when</v>
      </c>
      <c r="D309" t="s">
        <v>61</v>
      </c>
      <c r="E309" s="1">
        <v>33403</v>
      </c>
      <c r="F309" s="4">
        <v>165493908</v>
      </c>
      <c r="G309" s="4">
        <v>225000000</v>
      </c>
      <c r="H309" s="4">
        <v>390493908</v>
      </c>
      <c r="I309" s="4" t="str">
        <f>IF($F309&gt;='Notes&amp;Formulas'!$I$3,"Top", "Bottom")</f>
        <v>Top</v>
      </c>
      <c r="J309" s="4" t="str" cm="1">
        <f t="array" ref="J309">_xlfn.IFS(Table2[[#This Row],[World Sales (in $)]]&lt;500000000,"Small", Table2[[#This Row],[World Sales (in $)]]&lt;1000000000, "Medium", Table2[[#This Row],[World Sales (in $)]]&lt;2000000000, "Large", Table2[[#This Row],[World Sales (in $)]]&gt;2000000000, "Top")</f>
        <v>Small</v>
      </c>
      <c r="K309" t="s">
        <v>523</v>
      </c>
      <c r="L309" t="s">
        <v>47</v>
      </c>
      <c r="M309" t="str">
        <f>IFERROR(MID($L309,1,SEARCH(M$1, $L309)-2),0)</f>
        <v>2</v>
      </c>
      <c r="N309" t="str">
        <f>IFERROR(MID($L309,SEARCH(N$1, $L309)-3,2),0)</f>
        <v>23</v>
      </c>
      <c r="O309" s="2">
        <f>TIME(M309, N309, 0)</f>
        <v>9.930555555555555E-2</v>
      </c>
      <c r="P309" t="s">
        <v>27</v>
      </c>
      <c r="Q309" t="str">
        <f>INDEX('Notes&amp;Formulas'!$F$6,MATCH(Table!P309, 'Notes&amp;Formulas'!$E$6),0)</f>
        <v>Unknown</v>
      </c>
      <c r="R309" t="s">
        <v>2316</v>
      </c>
      <c r="S309" t="s">
        <v>2317</v>
      </c>
      <c r="T309" t="s">
        <v>2319</v>
      </c>
    </row>
    <row r="310" spans="1:23" x14ac:dyDescent="0.3">
      <c r="A310" t="s">
        <v>414</v>
      </c>
      <c r="B310" t="s">
        <v>415</v>
      </c>
      <c r="C310" t="str">
        <f t="shared" si="4"/>
        <v>In 1936, archaeologist and adventurer Indiana Jone</v>
      </c>
      <c r="D310" t="s">
        <v>38</v>
      </c>
      <c r="E310" s="1">
        <v>29749</v>
      </c>
      <c r="F310" s="4">
        <v>248159971</v>
      </c>
      <c r="G310" s="4">
        <v>141766000</v>
      </c>
      <c r="H310" s="4">
        <v>389925971</v>
      </c>
      <c r="I310" s="4" t="str">
        <f>IF($F310&gt;='Notes&amp;Formulas'!$I$3,"Top", "Bottom")</f>
        <v>Top</v>
      </c>
      <c r="J310" s="4" t="str" cm="1">
        <f t="array" ref="J310">_xlfn.IFS(Table2[[#This Row],[World Sales (in $)]]&lt;500000000,"Small", Table2[[#This Row],[World Sales (in $)]]&lt;1000000000, "Medium", Table2[[#This Row],[World Sales (in $)]]&lt;2000000000, "Large", Table2[[#This Row],[World Sales (in $)]]&gt;2000000000, "Top")</f>
        <v>Small</v>
      </c>
      <c r="K310" t="s">
        <v>265</v>
      </c>
      <c r="L310" t="s">
        <v>101</v>
      </c>
      <c r="M310" t="str">
        <f>IFERROR(MID($L310,1,SEARCH(M$1, $L310)-2),0)</f>
        <v>1</v>
      </c>
      <c r="N310" t="str">
        <f>IFERROR(MID($L310,SEARCH(N$1, $L310)-3,2),0)</f>
        <v>55</v>
      </c>
      <c r="O310" s="2">
        <f>TIME(M310, N310, 0)</f>
        <v>7.9861111111111105E-2</v>
      </c>
      <c r="P310" t="s">
        <v>58</v>
      </c>
      <c r="Q310" t="str" cm="1">
        <f t="array" ref="Q310">INDEX('Notes&amp;Formulas'!F:F,MATCH($P310,'Notes&amp;Formulas'!E:E),0)</f>
        <v>Parental Guidance</v>
      </c>
      <c r="R310" t="s">
        <v>2316</v>
      </c>
      <c r="S310" t="s">
        <v>2317</v>
      </c>
      <c r="T310" t="s">
        <v>2320</v>
      </c>
      <c r="U310" t="s">
        <v>2321</v>
      </c>
    </row>
    <row r="311" spans="1:23" x14ac:dyDescent="0.3">
      <c r="A311" t="s">
        <v>1710</v>
      </c>
      <c r="B311" t="s">
        <v>1711</v>
      </c>
      <c r="C311" t="str">
        <f t="shared" si="4"/>
        <v>Two decades after the first Independence Day invas</v>
      </c>
      <c r="D311" t="s">
        <v>22</v>
      </c>
      <c r="E311" s="1">
        <v>42543</v>
      </c>
      <c r="F311" s="4">
        <v>103144286</v>
      </c>
      <c r="G311" s="4">
        <v>286537649</v>
      </c>
      <c r="H311" s="4">
        <v>389681935</v>
      </c>
      <c r="I311" s="4" t="str">
        <f>IF($F311&gt;='Notes&amp;Formulas'!$I$3,"Top", "Bottom")</f>
        <v>Bottom</v>
      </c>
      <c r="J311" s="4" t="str" cm="1">
        <f t="array" ref="J311">_xlfn.IFS(Table2[[#This Row],[World Sales (in $)]]&lt;500000000,"Small", Table2[[#This Row],[World Sales (in $)]]&lt;1000000000, "Medium", Table2[[#This Row],[World Sales (in $)]]&lt;2000000000, "Large", Table2[[#This Row],[World Sales (in $)]]&gt;2000000000, "Top")</f>
        <v>Small</v>
      </c>
      <c r="K311" t="s">
        <v>13</v>
      </c>
      <c r="L311" t="s">
        <v>474</v>
      </c>
      <c r="M311" t="str">
        <f>IFERROR(MID($L311,1,SEARCH(M$1, $L311)-2),0)</f>
        <v>2</v>
      </c>
      <c r="N311">
        <f>IFERROR(MID($L311,SEARCH(N$1, $L311)-3,2),0)</f>
        <v>0</v>
      </c>
      <c r="O311" s="2">
        <f>TIME(M311, N311, 0)</f>
        <v>8.3333333333333329E-2</v>
      </c>
      <c r="P311" t="s">
        <v>15</v>
      </c>
      <c r="Q311" t="str" cm="1">
        <f t="array" ref="Q311">INDEX('Notes&amp;Formulas'!F:F,MATCH($P311,'Notes&amp;Formulas'!E:E),0)</f>
        <v>Parental Guidance Under 13</v>
      </c>
      <c r="R311" t="s">
        <v>2316</v>
      </c>
      <c r="S311" t="s">
        <v>2317</v>
      </c>
    </row>
    <row r="312" spans="1:23" x14ac:dyDescent="0.3">
      <c r="A312" t="s">
        <v>1190</v>
      </c>
      <c r="B312" t="s">
        <v>1191</v>
      </c>
      <c r="C312" t="str">
        <f t="shared" si="4"/>
        <v>John McClane and a young hacker join forces to tak</v>
      </c>
      <c r="D312" t="s">
        <v>22</v>
      </c>
      <c r="E312" s="1">
        <v>39259</v>
      </c>
      <c r="F312" s="4">
        <v>134529403</v>
      </c>
      <c r="G312" s="4">
        <v>253626608</v>
      </c>
      <c r="H312" s="4">
        <v>388156011</v>
      </c>
      <c r="I312" s="4" t="str">
        <f>IF($F312&gt;='Notes&amp;Formulas'!$I$3,"Top", "Bottom")</f>
        <v>Top</v>
      </c>
      <c r="J312" s="4" t="str" cm="1">
        <f t="array" ref="J312">_xlfn.IFS(Table2[[#This Row],[World Sales (in $)]]&lt;500000000,"Small", Table2[[#This Row],[World Sales (in $)]]&lt;1000000000, "Medium", Table2[[#This Row],[World Sales (in $)]]&lt;2000000000, "Large", Table2[[#This Row],[World Sales (in $)]]&gt;2000000000, "Top")</f>
        <v>Small</v>
      </c>
      <c r="K312" t="s">
        <v>203</v>
      </c>
      <c r="L312" t="s">
        <v>124</v>
      </c>
      <c r="M312" t="str">
        <f>IFERROR(MID($L312,1,SEARCH(M$1, $L312)-2),0)</f>
        <v>2</v>
      </c>
      <c r="N312" t="str">
        <f>IFERROR(MID($L312,SEARCH(N$1, $L312)-3,2),0)</f>
        <v xml:space="preserve"> 8</v>
      </c>
      <c r="O312" s="2">
        <f>TIME(M312, N312, 0)</f>
        <v>8.8888888888888892E-2</v>
      </c>
      <c r="P312" t="s">
        <v>15</v>
      </c>
      <c r="Q312" t="str" cm="1">
        <f t="array" ref="Q312">INDEX('Notes&amp;Formulas'!F:F,MATCH($P312,'Notes&amp;Formulas'!E:E),0)</f>
        <v>Parental Guidance Under 13</v>
      </c>
      <c r="R312" t="s">
        <v>2316</v>
      </c>
      <c r="S312" t="s">
        <v>2317</v>
      </c>
      <c r="T312" t="s">
        <v>2319</v>
      </c>
    </row>
    <row r="313" spans="1:23" x14ac:dyDescent="0.3">
      <c r="A313" t="s">
        <v>1571</v>
      </c>
      <c r="B313" t="s">
        <v>1572</v>
      </c>
      <c r="C313" t="str">
        <f t="shared" si="4"/>
        <v>The crypto-zoological agency Monarch faces off aga</v>
      </c>
      <c r="D313" t="s">
        <v>61</v>
      </c>
      <c r="E313" s="1">
        <v>43614</v>
      </c>
      <c r="F313" s="4">
        <v>110500138</v>
      </c>
      <c r="G313" s="4">
        <v>276100000</v>
      </c>
      <c r="H313" s="4">
        <v>386600138</v>
      </c>
      <c r="I313" s="4" t="str">
        <f>IF($F313&gt;='Notes&amp;Formulas'!$I$3,"Top", "Bottom")</f>
        <v>Bottom</v>
      </c>
      <c r="J313" s="4" t="str" cm="1">
        <f t="array" ref="J313">_xlfn.IFS(Table2[[#This Row],[World Sales (in $)]]&lt;500000000,"Small", Table2[[#This Row],[World Sales (in $)]]&lt;1000000000, "Medium", Table2[[#This Row],[World Sales (in $)]]&lt;2000000000, "Large", Table2[[#This Row],[World Sales (in $)]]&gt;2000000000, "Top")</f>
        <v>Small</v>
      </c>
      <c r="K313" t="s">
        <v>23</v>
      </c>
      <c r="L313" t="s">
        <v>460</v>
      </c>
      <c r="M313" t="str">
        <f>IFERROR(MID($L313,1,SEARCH(M$1, $L313)-2),0)</f>
        <v>2</v>
      </c>
      <c r="N313" t="str">
        <f>IFERROR(MID($L313,SEARCH(N$1, $L313)-3,2),0)</f>
        <v>12</v>
      </c>
      <c r="O313" s="2">
        <f>TIME(M313, N313, 0)</f>
        <v>9.1666666666666674E-2</v>
      </c>
      <c r="P313" t="s">
        <v>15</v>
      </c>
      <c r="Q313" t="str" cm="1">
        <f t="array" ref="Q313">INDEX('Notes&amp;Formulas'!F:F,MATCH($P313,'Notes&amp;Formulas'!E:E),0)</f>
        <v>Parental Guidance Under 13</v>
      </c>
      <c r="R313" t="s">
        <v>2316</v>
      </c>
      <c r="S313" t="s">
        <v>2325</v>
      </c>
    </row>
    <row r="314" spans="1:23" x14ac:dyDescent="0.3">
      <c r="A314" t="s">
        <v>763</v>
      </c>
      <c r="B314" t="s">
        <v>764</v>
      </c>
      <c r="C314" t="str">
        <f t="shared" si="4"/>
        <v>An alien on the run from his own people makes frie</v>
      </c>
      <c r="D314" t="s">
        <v>22</v>
      </c>
      <c r="E314" s="1">
        <v>42082</v>
      </c>
      <c r="F314" s="4">
        <v>177397510</v>
      </c>
      <c r="G314" s="4">
        <v>208644097</v>
      </c>
      <c r="H314" s="4">
        <v>386041607</v>
      </c>
      <c r="I314" s="4" t="str">
        <f>IF($F314&gt;='Notes&amp;Formulas'!$I$3,"Top", "Bottom")</f>
        <v>Top</v>
      </c>
      <c r="J314" s="4" t="str" cm="1">
        <f t="array" ref="J314">_xlfn.IFS(Table2[[#This Row],[World Sales (in $)]]&lt;500000000,"Small", Table2[[#This Row],[World Sales (in $)]]&lt;1000000000, "Medium", Table2[[#This Row],[World Sales (in $)]]&lt;2000000000, "Large", Table2[[#This Row],[World Sales (in $)]]&gt;2000000000, "Top")</f>
        <v>Small</v>
      </c>
      <c r="K314" t="s">
        <v>629</v>
      </c>
      <c r="L314" t="s">
        <v>571</v>
      </c>
      <c r="M314" t="str">
        <f>IFERROR(MID($L314,1,SEARCH(M$1, $L314)-2),0)</f>
        <v>1</v>
      </c>
      <c r="N314" t="str">
        <f>IFERROR(MID($L314,SEARCH(N$1, $L314)-3,2),0)</f>
        <v>34</v>
      </c>
      <c r="O314" s="2">
        <f>TIME(M314, N314, 0)</f>
        <v>6.5277777777777782E-2</v>
      </c>
      <c r="P314" t="s">
        <v>58</v>
      </c>
      <c r="Q314" t="str" cm="1">
        <f t="array" ref="Q314">INDEX('Notes&amp;Formulas'!F:F,MATCH($P314,'Notes&amp;Formulas'!E:E),0)</f>
        <v>Parental Guidance</v>
      </c>
      <c r="R314" t="s">
        <v>2316</v>
      </c>
      <c r="S314" t="s">
        <v>2317</v>
      </c>
      <c r="T314" t="s">
        <v>2318</v>
      </c>
      <c r="U314" t="s">
        <v>2319</v>
      </c>
    </row>
    <row r="315" spans="1:23" x14ac:dyDescent="0.3">
      <c r="A315" t="s">
        <v>389</v>
      </c>
      <c r="B315" t="s">
        <v>390</v>
      </c>
      <c r="C315" t="str">
        <f t="shared" si="4"/>
        <v>The brash James T. Kirk tries to live up to his fa</v>
      </c>
      <c r="D315" t="s">
        <v>38</v>
      </c>
      <c r="E315" s="1">
        <v>39939</v>
      </c>
      <c r="F315" s="4">
        <v>257730019</v>
      </c>
      <c r="G315" s="4">
        <v>127950427</v>
      </c>
      <c r="H315" s="4">
        <v>385680446</v>
      </c>
      <c r="I315" s="4" t="str">
        <f>IF($F315&gt;='Notes&amp;Formulas'!$I$3,"Top", "Bottom")</f>
        <v>Top</v>
      </c>
      <c r="J315" s="4" t="str" cm="1">
        <f t="array" ref="J315">_xlfn.IFS(Table2[[#This Row],[World Sales (in $)]]&lt;500000000,"Small", Table2[[#This Row],[World Sales (in $)]]&lt;1000000000, "Medium", Table2[[#This Row],[World Sales (in $)]]&lt;2000000000, "Large", Table2[[#This Row],[World Sales (in $)]]&gt;2000000000, "Top")</f>
        <v>Small</v>
      </c>
      <c r="K315" t="s">
        <v>13</v>
      </c>
      <c r="L315" t="s">
        <v>148</v>
      </c>
      <c r="M315" t="str">
        <f>IFERROR(MID($L315,1,SEARCH(M$1, $L315)-2),0)</f>
        <v>2</v>
      </c>
      <c r="N315" t="str">
        <f>IFERROR(MID($L315,SEARCH(N$1, $L315)-3,2),0)</f>
        <v xml:space="preserve"> 7</v>
      </c>
      <c r="O315" s="2">
        <f>TIME(M315, N315, 0)</f>
        <v>8.819444444444445E-2</v>
      </c>
      <c r="P315" t="s">
        <v>15</v>
      </c>
      <c r="Q315" t="str" cm="1">
        <f t="array" ref="Q315">INDEX('Notes&amp;Formulas'!F:F,MATCH($P315,'Notes&amp;Formulas'!E:E),0)</f>
        <v>Parental Guidance Under 13</v>
      </c>
      <c r="R315" t="s">
        <v>2317</v>
      </c>
      <c r="S315" t="s">
        <v>2322</v>
      </c>
      <c r="T315" t="s">
        <v>2326</v>
      </c>
      <c r="U315" t="s">
        <v>2323</v>
      </c>
      <c r="V315" t="s">
        <v>2318</v>
      </c>
      <c r="W315" t="s">
        <v>2319</v>
      </c>
    </row>
    <row r="316" spans="1:23" x14ac:dyDescent="0.3">
      <c r="A316" t="s">
        <v>939</v>
      </c>
      <c r="B316" t="s">
        <v>940</v>
      </c>
      <c r="C316" t="str">
        <f t="shared" si="4"/>
        <v>April 6th, 1917. As an infantry battalion assemble</v>
      </c>
      <c r="D316" t="s">
        <v>43</v>
      </c>
      <c r="E316" s="1">
        <v>43824</v>
      </c>
      <c r="F316" s="4">
        <v>159227644</v>
      </c>
      <c r="G316" s="4">
        <v>225691745</v>
      </c>
      <c r="H316" s="4">
        <v>384919389</v>
      </c>
      <c r="I316" s="4" t="str">
        <f>IF($F316&gt;='Notes&amp;Formulas'!$I$3,"Top", "Bottom")</f>
        <v>Top</v>
      </c>
      <c r="J316" s="4" t="str" cm="1">
        <f t="array" ref="J316">_xlfn.IFS(Table2[[#This Row],[World Sales (in $)]]&lt;500000000,"Small", Table2[[#This Row],[World Sales (in $)]]&lt;1000000000, "Medium", Table2[[#This Row],[World Sales (in $)]]&lt;2000000000, "Large", Table2[[#This Row],[World Sales (in $)]]&gt;2000000000, "Top")</f>
        <v>Small</v>
      </c>
      <c r="K316" t="s">
        <v>941</v>
      </c>
      <c r="L316" t="s">
        <v>145</v>
      </c>
      <c r="M316" t="str">
        <f>IFERROR(MID($L316,1,SEARCH(M$1, $L316)-2),0)</f>
        <v>1</v>
      </c>
      <c r="N316" t="str">
        <f>IFERROR(MID($L316,SEARCH(N$1, $L316)-3,2),0)</f>
        <v>59</v>
      </c>
      <c r="O316" s="2">
        <f>TIME(M316, N316, 0)</f>
        <v>8.2638888888888887E-2</v>
      </c>
      <c r="P316" t="s">
        <v>179</v>
      </c>
      <c r="Q316" t="str" cm="1">
        <f t="array" ref="Q316">INDEX('Notes&amp;Formulas'!F:F,MATCH($P316,'Notes&amp;Formulas'!E:E),0)</f>
        <v>Restricted</v>
      </c>
      <c r="R316" t="s">
        <v>2316</v>
      </c>
      <c r="S316" t="s">
        <v>2317</v>
      </c>
      <c r="T316" t="s">
        <v>2319</v>
      </c>
    </row>
    <row r="317" spans="1:23" x14ac:dyDescent="0.3">
      <c r="A317" t="s">
        <v>644</v>
      </c>
      <c r="B317" t="s">
        <v>645</v>
      </c>
      <c r="C317" t="str">
        <f t="shared" si="4"/>
        <v>Into the world of the Emperor Penguins, who find t</v>
      </c>
      <c r="D317" t="s">
        <v>61</v>
      </c>
      <c r="E317" s="1">
        <v>39038</v>
      </c>
      <c r="F317" s="4">
        <v>198000317</v>
      </c>
      <c r="G317" s="4">
        <v>186335791</v>
      </c>
      <c r="H317" s="4">
        <v>384336108</v>
      </c>
      <c r="I317" s="4" t="str">
        <f>IF($F317&gt;='Notes&amp;Formulas'!$I$3,"Top", "Bottom")</f>
        <v>Top</v>
      </c>
      <c r="J317" s="4" t="str" cm="1">
        <f t="array" ref="J317">_xlfn.IFS(Table2[[#This Row],[World Sales (in $)]]&lt;500000000,"Small", Table2[[#This Row],[World Sales (in $)]]&lt;1000000000, "Medium", Table2[[#This Row],[World Sales (in $)]]&lt;2000000000, "Large", Table2[[#This Row],[World Sales (in $)]]&gt;2000000000, "Top")</f>
        <v>Small</v>
      </c>
      <c r="K317" t="s">
        <v>646</v>
      </c>
      <c r="L317" t="s">
        <v>193</v>
      </c>
      <c r="M317" t="str">
        <f>IFERROR(MID($L317,1,SEARCH(M$1, $L317)-2),0)</f>
        <v>1</v>
      </c>
      <c r="N317" t="str">
        <f>IFERROR(MID($L317,SEARCH(N$1, $L317)-3,2),0)</f>
        <v>48</v>
      </c>
      <c r="O317" s="2">
        <f>TIME(M317, N317, 0)</f>
        <v>7.4999999999999997E-2</v>
      </c>
      <c r="P317" t="s">
        <v>58</v>
      </c>
      <c r="Q317" t="str" cm="1">
        <f t="array" ref="Q317">INDEX('Notes&amp;Formulas'!F:F,MATCH($P317,'Notes&amp;Formulas'!E:E),0)</f>
        <v>Parental Guidance</v>
      </c>
      <c r="R317" t="s">
        <v>2316</v>
      </c>
      <c r="S317" t="s">
        <v>2320</v>
      </c>
      <c r="T317" t="s">
        <v>2331</v>
      </c>
    </row>
    <row r="318" spans="1:23" x14ac:dyDescent="0.3">
      <c r="A318" t="s">
        <v>989</v>
      </c>
      <c r="B318" t="s">
        <v>990</v>
      </c>
      <c r="C318" t="str">
        <f t="shared" si="4"/>
        <v>Lightning McQueen sets out to prove to a new gener</v>
      </c>
      <c r="D318" t="s">
        <v>12</v>
      </c>
      <c r="E318" t="s">
        <v>27</v>
      </c>
      <c r="F318" s="4">
        <v>152901115</v>
      </c>
      <c r="G318" s="4">
        <v>231029541</v>
      </c>
      <c r="H318" s="4">
        <v>383930656</v>
      </c>
      <c r="I318" s="4" t="str">
        <f>IF($F318&gt;='Notes&amp;Formulas'!$I$3,"Top", "Bottom")</f>
        <v>Top</v>
      </c>
      <c r="J318" s="4" t="str" cm="1">
        <f t="array" ref="J318">_xlfn.IFS(Table2[[#This Row],[World Sales (in $)]]&lt;500000000,"Small", Table2[[#This Row],[World Sales (in $)]]&lt;1000000000, "Medium", Table2[[#This Row],[World Sales (in $)]]&lt;2000000000, "Large", Table2[[#This Row],[World Sales (in $)]]&gt;2000000000, "Top")</f>
        <v>Small</v>
      </c>
      <c r="K318" t="s">
        <v>423</v>
      </c>
      <c r="L318" t="s">
        <v>154</v>
      </c>
      <c r="M318" t="str">
        <f>IFERROR(MID($L318,1,SEARCH(M$1, $L318)-2),0)</f>
        <v>1</v>
      </c>
      <c r="N318" t="str">
        <f>IFERROR(MID($L318,SEARCH(N$1, $L318)-3,2),0)</f>
        <v>42</v>
      </c>
      <c r="O318" s="2">
        <f>TIME(M318, N318, 0)</f>
        <v>7.0833333333333331E-2</v>
      </c>
      <c r="P318" t="s">
        <v>27</v>
      </c>
      <c r="Q318" t="str">
        <f>INDEX('Notes&amp;Formulas'!$F$6,MATCH(Table!P318, 'Notes&amp;Formulas'!$E$6),0)</f>
        <v>Unknown</v>
      </c>
      <c r="R318" t="s">
        <v>2317</v>
      </c>
      <c r="S318" t="s">
        <v>2322</v>
      </c>
      <c r="T318" t="s">
        <v>2326</v>
      </c>
      <c r="U318" t="s">
        <v>2323</v>
      </c>
      <c r="V318" t="s">
        <v>2330</v>
      </c>
      <c r="W318" t="s">
        <v>2324</v>
      </c>
    </row>
    <row r="319" spans="1:23" x14ac:dyDescent="0.3">
      <c r="A319" t="s">
        <v>783</v>
      </c>
      <c r="B319" t="s">
        <v>784</v>
      </c>
      <c r="C319" t="str">
        <f t="shared" si="4"/>
        <v>The story revolves around sub-zero heroes: a wooll</v>
      </c>
      <c r="D319" t="s">
        <v>22</v>
      </c>
      <c r="E319" s="1">
        <v>37329</v>
      </c>
      <c r="F319" s="4">
        <v>176387405</v>
      </c>
      <c r="G319" s="4">
        <v>206869731</v>
      </c>
      <c r="H319" s="4">
        <v>383257136</v>
      </c>
      <c r="I319" s="4" t="str">
        <f>IF($F319&gt;='Notes&amp;Formulas'!$I$3,"Top", "Bottom")</f>
        <v>Top</v>
      </c>
      <c r="J319" s="4" t="str" cm="1">
        <f t="array" ref="J319">_xlfn.IFS(Table2[[#This Row],[World Sales (in $)]]&lt;500000000,"Small", Table2[[#This Row],[World Sales (in $)]]&lt;1000000000, "Medium", Table2[[#This Row],[World Sales (in $)]]&lt;2000000000, "Large", Table2[[#This Row],[World Sales (in $)]]&gt;2000000000, "Top")</f>
        <v>Small</v>
      </c>
      <c r="K319" t="s">
        <v>75</v>
      </c>
      <c r="L319" t="s">
        <v>785</v>
      </c>
      <c r="M319" t="str">
        <f>IFERROR(MID($L319,1,SEARCH(M$1, $L319)-2),0)</f>
        <v>1</v>
      </c>
      <c r="N319" t="str">
        <f>IFERROR(MID($L319,SEARCH(N$1, $L319)-3,2),0)</f>
        <v>21</v>
      </c>
      <c r="O319" s="2">
        <f>TIME(M319, N319, 0)</f>
        <v>5.6250000000000001E-2</v>
      </c>
      <c r="P319" t="s">
        <v>58</v>
      </c>
      <c r="Q319" t="str" cm="1">
        <f t="array" ref="Q319">INDEX('Notes&amp;Formulas'!F:F,MATCH($P319,'Notes&amp;Formulas'!E:E),0)</f>
        <v>Parental Guidance</v>
      </c>
      <c r="R319" t="s">
        <v>2317</v>
      </c>
      <c r="S319" t="s">
        <v>2322</v>
      </c>
      <c r="T319" t="s">
        <v>2326</v>
      </c>
      <c r="U319" t="s">
        <v>2323</v>
      </c>
      <c r="V319" t="s">
        <v>2333</v>
      </c>
    </row>
    <row r="320" spans="1:23" x14ac:dyDescent="0.3">
      <c r="A320" t="s">
        <v>577</v>
      </c>
      <c r="B320" t="s">
        <v>578</v>
      </c>
      <c r="C320" t="str">
        <f t="shared" si="4"/>
        <v>Marty McFly, a 17-year-old high school student, is</v>
      </c>
      <c r="D320" t="s">
        <v>43</v>
      </c>
      <c r="E320" s="1">
        <v>31231</v>
      </c>
      <c r="F320" s="4">
        <v>211406762</v>
      </c>
      <c r="G320" s="4">
        <v>170500000</v>
      </c>
      <c r="H320" s="4">
        <v>381906762</v>
      </c>
      <c r="I320" s="4" t="str">
        <f>IF($F320&gt;='Notes&amp;Formulas'!$I$3,"Top", "Bottom")</f>
        <v>Top</v>
      </c>
      <c r="J320" s="4" t="str" cm="1">
        <f t="array" ref="J320">_xlfn.IFS(Table2[[#This Row],[World Sales (in $)]]&lt;500000000,"Small", Table2[[#This Row],[World Sales (in $)]]&lt;1000000000, "Medium", Table2[[#This Row],[World Sales (in $)]]&lt;2000000000, "Large", Table2[[#This Row],[World Sales (in $)]]&gt;2000000000, "Top")</f>
        <v>Small</v>
      </c>
      <c r="K320" t="s">
        <v>579</v>
      </c>
      <c r="L320" t="s">
        <v>457</v>
      </c>
      <c r="M320" t="str">
        <f>IFERROR(MID($L320,1,SEARCH(M$1, $L320)-2),0)</f>
        <v>1</v>
      </c>
      <c r="N320" t="str">
        <f>IFERROR(MID($L320,SEARCH(N$1, $L320)-3,2),0)</f>
        <v>56</v>
      </c>
      <c r="O320" s="2">
        <f>TIME(M320, N320, 0)</f>
        <v>8.0555555555555561E-2</v>
      </c>
      <c r="P320" t="s">
        <v>27</v>
      </c>
      <c r="Q320" t="str">
        <f>INDEX('Notes&amp;Formulas'!$F$6,MATCH(Table!P320, 'Notes&amp;Formulas'!$E$6),0)</f>
        <v>Unknown</v>
      </c>
      <c r="R320" t="s">
        <v>2317</v>
      </c>
      <c r="S320" t="s">
        <v>2322</v>
      </c>
      <c r="T320" t="s">
        <v>2326</v>
      </c>
      <c r="U320" t="s">
        <v>2323</v>
      </c>
    </row>
    <row r="321" spans="1:23" x14ac:dyDescent="0.3">
      <c r="A321" t="s">
        <v>1506</v>
      </c>
      <c r="B321" t="s">
        <v>1507</v>
      </c>
      <c r="C321" t="str">
        <f t="shared" si="4"/>
        <v>While Christian wrestles with his inner demons, An</v>
      </c>
      <c r="D321" t="s">
        <v>43</v>
      </c>
      <c r="E321" s="1">
        <v>42774</v>
      </c>
      <c r="F321" s="4">
        <v>114581250</v>
      </c>
      <c r="G321" s="4">
        <v>266964596</v>
      </c>
      <c r="H321" s="4">
        <v>381545846</v>
      </c>
      <c r="I321" s="4" t="str">
        <f>IF($F321&gt;='Notes&amp;Formulas'!$I$3,"Top", "Bottom")</f>
        <v>Bottom</v>
      </c>
      <c r="J321" s="4" t="str" cm="1">
        <f t="array" ref="J321">_xlfn.IFS(Table2[[#This Row],[World Sales (in $)]]&lt;500000000,"Small", Table2[[#This Row],[World Sales (in $)]]&lt;1000000000, "Medium", Table2[[#This Row],[World Sales (in $)]]&lt;2000000000, "Large", Table2[[#This Row],[World Sales (in $)]]&gt;2000000000, "Top")</f>
        <v>Small</v>
      </c>
      <c r="K321" t="s">
        <v>39</v>
      </c>
      <c r="L321" t="s">
        <v>54</v>
      </c>
      <c r="M321" t="str">
        <f>IFERROR(MID($L321,1,SEARCH(M$1, $L321)-2),0)</f>
        <v>1</v>
      </c>
      <c r="N321" t="str">
        <f>IFERROR(MID($L321,SEARCH(N$1, $L321)-3,2),0)</f>
        <v>58</v>
      </c>
      <c r="O321" s="2">
        <f>TIME(M321, N321, 0)</f>
        <v>8.1944444444444445E-2</v>
      </c>
      <c r="P321" t="s">
        <v>179</v>
      </c>
      <c r="Q321" t="str" cm="1">
        <f t="array" ref="Q321">INDEX('Notes&amp;Formulas'!F:F,MATCH($P321,'Notes&amp;Formulas'!E:E),0)</f>
        <v>Restricted</v>
      </c>
      <c r="R321" t="s">
        <v>2317</v>
      </c>
      <c r="S321" t="s">
        <v>2326</v>
      </c>
      <c r="T321" t="s">
        <v>2319</v>
      </c>
    </row>
    <row r="322" spans="1:23" x14ac:dyDescent="0.3">
      <c r="A322" t="s">
        <v>642</v>
      </c>
      <c r="B322" t="s">
        <v>643</v>
      </c>
      <c r="C322" t="str">
        <f t="shared" ref="C322:C385" si="5">LEFT(B:B,50)</f>
        <v>A woman transformed into a giant after she is stru</v>
      </c>
      <c r="D322" t="s">
        <v>151</v>
      </c>
      <c r="E322" s="1">
        <v>39891</v>
      </c>
      <c r="F322" s="4">
        <v>198351526</v>
      </c>
      <c r="G322" s="4">
        <v>183158344</v>
      </c>
      <c r="H322" s="4">
        <v>381509870</v>
      </c>
      <c r="I322" s="4" t="str">
        <f>IF($F322&gt;='Notes&amp;Formulas'!$I$3,"Top", "Bottom")</f>
        <v>Top</v>
      </c>
      <c r="J322" s="4" t="str" cm="1">
        <f t="array" ref="J322">_xlfn.IFS(Table2[[#This Row],[World Sales (in $)]]&lt;500000000,"Small", Table2[[#This Row],[World Sales (in $)]]&lt;1000000000, "Medium", Table2[[#This Row],[World Sales (in $)]]&lt;2000000000, "Large", Table2[[#This Row],[World Sales (in $)]]&gt;2000000000, "Top")</f>
        <v>Small</v>
      </c>
      <c r="K322" t="s">
        <v>388</v>
      </c>
      <c r="L322" t="s">
        <v>571</v>
      </c>
      <c r="M322" t="str">
        <f>IFERROR(MID($L322,1,SEARCH(M$1, $L322)-2),0)</f>
        <v>1</v>
      </c>
      <c r="N322" t="str">
        <f>IFERROR(MID($L322,SEARCH(N$1, $L322)-3,2),0)</f>
        <v>34</v>
      </c>
      <c r="O322" s="2">
        <f>TIME(M322, N322, 0)</f>
        <v>6.5277777777777782E-2</v>
      </c>
      <c r="P322" t="s">
        <v>58</v>
      </c>
      <c r="Q322" t="str" cm="1">
        <f t="array" ref="Q322">INDEX('Notes&amp;Formulas'!F:F,MATCH($P322,'Notes&amp;Formulas'!E:E),0)</f>
        <v>Parental Guidance</v>
      </c>
      <c r="R322" t="s">
        <v>2320</v>
      </c>
      <c r="S322" t="s">
        <v>2321</v>
      </c>
    </row>
    <row r="323" spans="1:23" x14ac:dyDescent="0.3">
      <c r="A323" t="s">
        <v>717</v>
      </c>
      <c r="B323" t="s">
        <v>718</v>
      </c>
      <c r="C323" t="str">
        <f t="shared" si="5"/>
        <v>Natasha Romanoff confronts the darker parts of her</v>
      </c>
      <c r="D323" t="s">
        <v>12</v>
      </c>
      <c r="E323" t="s">
        <v>27</v>
      </c>
      <c r="F323" s="4">
        <v>183651655</v>
      </c>
      <c r="G323" s="4">
        <v>195979696</v>
      </c>
      <c r="H323" s="4">
        <v>379631351</v>
      </c>
      <c r="I323" s="4" t="str">
        <f>IF($F323&gt;='Notes&amp;Formulas'!$I$3,"Top", "Bottom")</f>
        <v>Top</v>
      </c>
      <c r="J323" s="4" t="str" cm="1">
        <f t="array" ref="J323">_xlfn.IFS(Table2[[#This Row],[World Sales (in $)]]&lt;500000000,"Small", Table2[[#This Row],[World Sales (in $)]]&lt;1000000000, "Medium", Table2[[#This Row],[World Sales (in $)]]&lt;2000000000, "Large", Table2[[#This Row],[World Sales (in $)]]&gt;2000000000, "Top")</f>
        <v>Small</v>
      </c>
      <c r="K323" t="s">
        <v>13</v>
      </c>
      <c r="L323" t="s">
        <v>28</v>
      </c>
      <c r="M323" t="str">
        <f>IFERROR(MID($L323,1,SEARCH(M$1, $L323)-2),0)</f>
        <v>2</v>
      </c>
      <c r="N323" t="str">
        <f>IFERROR(MID($L323,SEARCH(N$1, $L323)-3,2),0)</f>
        <v>14</v>
      </c>
      <c r="O323" s="2">
        <f>TIME(M323, N323, 0)</f>
        <v>9.3055555555555558E-2</v>
      </c>
      <c r="P323" t="s">
        <v>27</v>
      </c>
      <c r="Q323" t="str">
        <f>INDEX('Notes&amp;Formulas'!$F$6,MATCH(Table!P323, 'Notes&amp;Formulas'!$E$6),0)</f>
        <v>Unknown</v>
      </c>
      <c r="R323" t="s">
        <v>2316</v>
      </c>
      <c r="S323" t="s">
        <v>2317</v>
      </c>
      <c r="T323" t="s">
        <v>2322</v>
      </c>
      <c r="U323" t="s">
        <v>2326</v>
      </c>
      <c r="V323" t="s">
        <v>2323</v>
      </c>
      <c r="W323" t="s">
        <v>2318</v>
      </c>
    </row>
    <row r="324" spans="1:23" x14ac:dyDescent="0.3">
      <c r="A324" t="s">
        <v>1168</v>
      </c>
      <c r="B324" t="s">
        <v>1169</v>
      </c>
      <c r="C324" t="str">
        <f t="shared" si="5"/>
        <v>French nuclear tests irradiate an iguana into a gi</v>
      </c>
      <c r="D324" t="s">
        <v>34</v>
      </c>
      <c r="E324" s="1">
        <v>35935</v>
      </c>
      <c r="F324" s="4">
        <v>136314294</v>
      </c>
      <c r="G324" s="4">
        <v>242700000</v>
      </c>
      <c r="H324" s="4">
        <v>379014294</v>
      </c>
      <c r="I324" s="4" t="str">
        <f>IF($F324&gt;='Notes&amp;Formulas'!$I$3,"Top", "Bottom")</f>
        <v>Top</v>
      </c>
      <c r="J324" s="4" t="str" cm="1">
        <f t="array" ref="J324">_xlfn.IFS(Table2[[#This Row],[World Sales (in $)]]&lt;500000000,"Small", Table2[[#This Row],[World Sales (in $)]]&lt;1000000000, "Medium", Table2[[#This Row],[World Sales (in $)]]&lt;2000000000, "Large", Table2[[#This Row],[World Sales (in $)]]&gt;2000000000, "Top")</f>
        <v>Small</v>
      </c>
      <c r="K324" t="s">
        <v>558</v>
      </c>
      <c r="L324" t="s">
        <v>221</v>
      </c>
      <c r="M324" t="str">
        <f>IFERROR(MID($L324,1,SEARCH(M$1, $L324)-2),0)</f>
        <v>2</v>
      </c>
      <c r="N324" t="str">
        <f>IFERROR(MID($L324,SEARCH(N$1, $L324)-3,2),0)</f>
        <v>19</v>
      </c>
      <c r="O324" s="2">
        <f>TIME(M324, N324, 0)</f>
        <v>9.6527777777777768E-2</v>
      </c>
      <c r="P324" t="s">
        <v>15</v>
      </c>
      <c r="Q324" t="str" cm="1">
        <f t="array" ref="Q324">INDEX('Notes&amp;Formulas'!F:F,MATCH($P324,'Notes&amp;Formulas'!E:E),0)</f>
        <v>Parental Guidance Under 13</v>
      </c>
      <c r="R324" t="s">
        <v>2316</v>
      </c>
      <c r="S324" t="s">
        <v>2317</v>
      </c>
      <c r="T324" t="s">
        <v>2319</v>
      </c>
    </row>
    <row r="325" spans="1:23" x14ac:dyDescent="0.3">
      <c r="A325" t="s">
        <v>1049</v>
      </c>
      <c r="B325" t="s">
        <v>1050</v>
      </c>
      <c r="C325" t="str">
        <f t="shared" si="5"/>
        <v>A fearless, globe-trotting, terrorist-battling sec</v>
      </c>
      <c r="D325" t="s">
        <v>22</v>
      </c>
      <c r="E325" s="1">
        <v>34530</v>
      </c>
      <c r="F325" s="4">
        <v>146282411</v>
      </c>
      <c r="G325" s="4">
        <v>232600000</v>
      </c>
      <c r="H325" s="4">
        <v>378882411</v>
      </c>
      <c r="I325" s="4" t="str">
        <f>IF($F325&gt;='Notes&amp;Formulas'!$I$3,"Top", "Bottom")</f>
        <v>Top</v>
      </c>
      <c r="J325" s="4" t="str" cm="1">
        <f t="array" ref="J325">_xlfn.IFS(Table2[[#This Row],[World Sales (in $)]]&lt;500000000,"Small", Table2[[#This Row],[World Sales (in $)]]&lt;1000000000, "Medium", Table2[[#This Row],[World Sales (in $)]]&lt;2000000000, "Large", Table2[[#This Row],[World Sales (in $)]]&gt;2000000000, "Top")</f>
        <v>Small</v>
      </c>
      <c r="K325" t="s">
        <v>1051</v>
      </c>
      <c r="L325" t="s">
        <v>68</v>
      </c>
      <c r="M325" t="str">
        <f>IFERROR(MID($L325,1,SEARCH(M$1, $L325)-2),0)</f>
        <v>2</v>
      </c>
      <c r="N325" t="str">
        <f>IFERROR(MID($L325,SEARCH(N$1, $L325)-3,2),0)</f>
        <v>21</v>
      </c>
      <c r="O325" s="2">
        <f>TIME(M325, N325, 0)</f>
        <v>9.7916666666666666E-2</v>
      </c>
      <c r="P325" t="s">
        <v>179</v>
      </c>
      <c r="Q325" t="str" cm="1">
        <f t="array" ref="Q325">INDEX('Notes&amp;Formulas'!F:F,MATCH($P325,'Notes&amp;Formulas'!E:E),0)</f>
        <v>Restricted</v>
      </c>
      <c r="R325" t="s">
        <v>2316</v>
      </c>
      <c r="S325" t="s">
        <v>2319</v>
      </c>
      <c r="T325" t="s">
        <v>2325</v>
      </c>
    </row>
    <row r="326" spans="1:23" x14ac:dyDescent="0.3">
      <c r="A326" t="s">
        <v>1106</v>
      </c>
      <c r="B326" t="s">
        <v>1107</v>
      </c>
      <c r="C326" t="str">
        <f t="shared" si="5"/>
        <v>A Mumbai teenager reflects on his life after being</v>
      </c>
      <c r="D326" t="s">
        <v>1087</v>
      </c>
      <c r="E326" s="1">
        <v>39764</v>
      </c>
      <c r="F326" s="4">
        <v>141319928</v>
      </c>
      <c r="G326" s="4">
        <v>237090614</v>
      </c>
      <c r="H326" s="4">
        <v>378410542</v>
      </c>
      <c r="I326" s="4" t="str">
        <f>IF($F326&gt;='Notes&amp;Formulas'!$I$3,"Top", "Bottom")</f>
        <v>Top</v>
      </c>
      <c r="J326" s="4" t="str" cm="1">
        <f t="array" ref="J326">_xlfn.IFS(Table2[[#This Row],[World Sales (in $)]]&lt;500000000,"Small", Table2[[#This Row],[World Sales (in $)]]&lt;1000000000, "Medium", Table2[[#This Row],[World Sales (in $)]]&lt;2000000000, "Large", Table2[[#This Row],[World Sales (in $)]]&gt;2000000000, "Top")</f>
        <v>Small</v>
      </c>
      <c r="K326" t="s">
        <v>39</v>
      </c>
      <c r="L326" t="s">
        <v>474</v>
      </c>
      <c r="M326" t="str">
        <f>IFERROR(MID($L326,1,SEARCH(M$1, $L326)-2),0)</f>
        <v>2</v>
      </c>
      <c r="N326">
        <f>IFERROR(MID($L326,SEARCH(N$1, $L326)-3,2),0)</f>
        <v>0</v>
      </c>
      <c r="O326" s="2">
        <f>TIME(M326, N326, 0)</f>
        <v>8.3333333333333329E-2</v>
      </c>
      <c r="P326" t="s">
        <v>179</v>
      </c>
      <c r="Q326" t="str" cm="1">
        <f t="array" ref="Q326">INDEX('Notes&amp;Formulas'!F:F,MATCH($P326,'Notes&amp;Formulas'!E:E),0)</f>
        <v>Restricted</v>
      </c>
      <c r="R326" t="s">
        <v>2316</v>
      </c>
      <c r="S326" t="s">
        <v>2326</v>
      </c>
      <c r="T326" t="s">
        <v>2325</v>
      </c>
    </row>
    <row r="327" spans="1:23" x14ac:dyDescent="0.3">
      <c r="A327" t="s">
        <v>1124</v>
      </c>
      <c r="B327" t="s">
        <v>1125</v>
      </c>
      <c r="C327" t="str">
        <f t="shared" si="5"/>
        <v>In Istanbul, retired CIA operative Bryan Mills and</v>
      </c>
      <c r="D327" t="s">
        <v>22</v>
      </c>
      <c r="E327" s="1">
        <v>41179</v>
      </c>
      <c r="F327" s="4">
        <v>139854287</v>
      </c>
      <c r="G327" s="4">
        <v>236298168</v>
      </c>
      <c r="H327" s="4">
        <v>376152455</v>
      </c>
      <c r="I327" s="4" t="str">
        <f>IF($F327&gt;='Notes&amp;Formulas'!$I$3,"Top", "Bottom")</f>
        <v>Top</v>
      </c>
      <c r="J327" s="4" t="str" cm="1">
        <f t="array" ref="J327">_xlfn.IFS(Table2[[#This Row],[World Sales (in $)]]&lt;500000000,"Small", Table2[[#This Row],[World Sales (in $)]]&lt;1000000000, "Medium", Table2[[#This Row],[World Sales (in $)]]&lt;2000000000, "Large", Table2[[#This Row],[World Sales (in $)]]&gt;2000000000, "Top")</f>
        <v>Small</v>
      </c>
      <c r="K327" t="s">
        <v>448</v>
      </c>
      <c r="L327" t="s">
        <v>328</v>
      </c>
      <c r="M327" t="str">
        <f>IFERROR(MID($L327,1,SEARCH(M$1, $L327)-2),0)</f>
        <v>1</v>
      </c>
      <c r="N327" t="str">
        <f>IFERROR(MID($L327,SEARCH(N$1, $L327)-3,2),0)</f>
        <v>32</v>
      </c>
      <c r="O327" s="2">
        <f>TIME(M327, N327, 0)</f>
        <v>6.3888888888888884E-2</v>
      </c>
      <c r="P327" t="s">
        <v>15</v>
      </c>
      <c r="Q327" t="str" cm="1">
        <f t="array" ref="Q327">INDEX('Notes&amp;Formulas'!F:F,MATCH($P327,'Notes&amp;Formulas'!E:E),0)</f>
        <v>Parental Guidance Under 13</v>
      </c>
      <c r="R327" t="s">
        <v>2320</v>
      </c>
      <c r="S327" t="s">
        <v>2321</v>
      </c>
    </row>
    <row r="328" spans="1:23" x14ac:dyDescent="0.3">
      <c r="A328" t="s">
        <v>1371</v>
      </c>
      <c r="B328" t="s">
        <v>1372</v>
      </c>
      <c r="C328" t="str">
        <f t="shared" si="5"/>
        <v>The G.I. Joes are not only fighting their mortal e</v>
      </c>
      <c r="D328" t="s">
        <v>38</v>
      </c>
      <c r="E328" s="1">
        <v>41360</v>
      </c>
      <c r="F328" s="4">
        <v>122523060</v>
      </c>
      <c r="G328" s="4">
        <v>253217645</v>
      </c>
      <c r="H328" s="4">
        <v>375740705</v>
      </c>
      <c r="I328" s="4" t="str">
        <f>IF($F328&gt;='Notes&amp;Formulas'!$I$3,"Top", "Bottom")</f>
        <v>Bottom</v>
      </c>
      <c r="J328" s="4" t="str" cm="1">
        <f t="array" ref="J328">_xlfn.IFS(Table2[[#This Row],[World Sales (in $)]]&lt;500000000,"Small", Table2[[#This Row],[World Sales (in $)]]&lt;1000000000, "Medium", Table2[[#This Row],[World Sales (in $)]]&lt;2000000000, "Large", Table2[[#This Row],[World Sales (in $)]]&gt;2000000000, "Top")</f>
        <v>Small</v>
      </c>
      <c r="K328" t="s">
        <v>138</v>
      </c>
      <c r="L328" t="s">
        <v>676</v>
      </c>
      <c r="M328" t="str">
        <f>IFERROR(MID($L328,1,SEARCH(M$1, $L328)-2),0)</f>
        <v>1</v>
      </c>
      <c r="N328" t="str">
        <f>IFERROR(MID($L328,SEARCH(N$1, $L328)-3,2),0)</f>
        <v>50</v>
      </c>
      <c r="O328" s="2">
        <f>TIME(M328, N328, 0)</f>
        <v>7.6388888888888895E-2</v>
      </c>
      <c r="P328" t="s">
        <v>15</v>
      </c>
      <c r="Q328" t="str" cm="1">
        <f t="array" ref="Q328">INDEX('Notes&amp;Formulas'!F:F,MATCH($P328,'Notes&amp;Formulas'!E:E),0)</f>
        <v>Parental Guidance Under 13</v>
      </c>
      <c r="R328" t="s">
        <v>2316</v>
      </c>
      <c r="S328" t="s">
        <v>2328</v>
      </c>
      <c r="T328" t="s">
        <v>2325</v>
      </c>
    </row>
    <row r="329" spans="1:23" x14ac:dyDescent="0.3">
      <c r="A329" t="s">
        <v>979</v>
      </c>
      <c r="B329" t="s">
        <v>980</v>
      </c>
      <c r="C329" t="str">
        <f t="shared" si="5"/>
        <v>In a post-apocalyptic wasteland, a woman rebels ag</v>
      </c>
      <c r="D329" t="s">
        <v>61</v>
      </c>
      <c r="E329" s="1">
        <v>42131</v>
      </c>
      <c r="F329" s="4">
        <v>154058340</v>
      </c>
      <c r="G329" s="4">
        <v>221600410</v>
      </c>
      <c r="H329" s="4">
        <v>375658750</v>
      </c>
      <c r="I329" s="4" t="str">
        <f>IF($F329&gt;='Notes&amp;Formulas'!$I$3,"Top", "Bottom")</f>
        <v>Top</v>
      </c>
      <c r="J329" s="4" t="str" cm="1">
        <f t="array" ref="J329">_xlfn.IFS(Table2[[#This Row],[World Sales (in $)]]&lt;500000000,"Small", Table2[[#This Row],[World Sales (in $)]]&lt;1000000000, "Medium", Table2[[#This Row],[World Sales (in $)]]&lt;2000000000, "Large", Table2[[#This Row],[World Sales (in $)]]&gt;2000000000, "Top")</f>
        <v>Small</v>
      </c>
      <c r="K329" t="s">
        <v>138</v>
      </c>
      <c r="L329" t="s">
        <v>474</v>
      </c>
      <c r="M329" t="str">
        <f>IFERROR(MID($L329,1,SEARCH(M$1, $L329)-2),0)</f>
        <v>2</v>
      </c>
      <c r="N329">
        <f>IFERROR(MID($L329,SEARCH(N$1, $L329)-3,2),0)</f>
        <v>0</v>
      </c>
      <c r="O329" s="2">
        <f>TIME(M329, N329, 0)</f>
        <v>8.3333333333333329E-2</v>
      </c>
      <c r="P329" t="s">
        <v>179</v>
      </c>
      <c r="Q329" t="str" cm="1">
        <f t="array" ref="Q329">INDEX('Notes&amp;Formulas'!F:F,MATCH($P329,'Notes&amp;Formulas'!E:E),0)</f>
        <v>Restricted</v>
      </c>
      <c r="R329" t="s">
        <v>2316</v>
      </c>
      <c r="S329" t="s">
        <v>2317</v>
      </c>
      <c r="T329" t="s">
        <v>2319</v>
      </c>
      <c r="U329" t="s">
        <v>2325</v>
      </c>
    </row>
    <row r="330" spans="1:23" x14ac:dyDescent="0.3">
      <c r="A330" t="s">
        <v>671</v>
      </c>
      <c r="B330" t="s">
        <v>672</v>
      </c>
      <c r="C330" t="str">
        <f t="shared" si="5"/>
        <v>Teen Miles Morales becomes the Spider-Man of his u</v>
      </c>
      <c r="D330" t="s">
        <v>34</v>
      </c>
      <c r="E330" s="1">
        <v>43446</v>
      </c>
      <c r="F330" s="4">
        <v>190241310</v>
      </c>
      <c r="G330" s="4">
        <v>185299521</v>
      </c>
      <c r="H330" s="4">
        <v>375540831</v>
      </c>
      <c r="I330" s="4" t="str">
        <f>IF($F330&gt;='Notes&amp;Formulas'!$I$3,"Top", "Bottom")</f>
        <v>Top</v>
      </c>
      <c r="J330" s="4" t="str" cm="1">
        <f t="array" ref="J330">_xlfn.IFS(Table2[[#This Row],[World Sales (in $)]]&lt;500000000,"Small", Table2[[#This Row],[World Sales (in $)]]&lt;1000000000, "Medium", Table2[[#This Row],[World Sales (in $)]]&lt;2000000000, "Large", Table2[[#This Row],[World Sales (in $)]]&gt;2000000000, "Top")</f>
        <v>Small</v>
      </c>
      <c r="K330" t="s">
        <v>388</v>
      </c>
      <c r="L330" t="s">
        <v>343</v>
      </c>
      <c r="M330" t="str">
        <f>IFERROR(MID($L330,1,SEARCH(M$1, $L330)-2),0)</f>
        <v>1</v>
      </c>
      <c r="N330" t="str">
        <f>IFERROR(MID($L330,SEARCH(N$1, $L330)-3,2),0)</f>
        <v>57</v>
      </c>
      <c r="O330" s="2">
        <f>TIME(M330, N330, 0)</f>
        <v>8.1250000000000003E-2</v>
      </c>
      <c r="P330" t="s">
        <v>58</v>
      </c>
      <c r="Q330" t="str" cm="1">
        <f t="array" ref="Q330">INDEX('Notes&amp;Formulas'!F:F,MATCH($P330,'Notes&amp;Formulas'!E:E),0)</f>
        <v>Parental Guidance</v>
      </c>
      <c r="R330" t="s">
        <v>2316</v>
      </c>
      <c r="S330" t="s">
        <v>2317</v>
      </c>
      <c r="T330" t="s">
        <v>2319</v>
      </c>
      <c r="U330" t="s">
        <v>2325</v>
      </c>
    </row>
    <row r="331" spans="1:23" x14ac:dyDescent="0.3">
      <c r="A331" t="s">
        <v>921</v>
      </c>
      <c r="B331" t="s">
        <v>922</v>
      </c>
      <c r="C331" t="str">
        <f t="shared" si="5"/>
        <v>When a son of a gangster shark boss is accidentall</v>
      </c>
      <c r="D331" t="s">
        <v>95</v>
      </c>
      <c r="E331" s="1">
        <v>38253</v>
      </c>
      <c r="F331" s="4">
        <v>160861908</v>
      </c>
      <c r="G331" s="4">
        <v>213721971</v>
      </c>
      <c r="H331" s="4">
        <v>374583879</v>
      </c>
      <c r="I331" s="4" t="str">
        <f>IF($F331&gt;='Notes&amp;Formulas'!$I$3,"Top", "Bottom")</f>
        <v>Top</v>
      </c>
      <c r="J331" s="4" t="str" cm="1">
        <f t="array" ref="J331">_xlfn.IFS(Table2[[#This Row],[World Sales (in $)]]&lt;500000000,"Small", Table2[[#This Row],[World Sales (in $)]]&lt;1000000000, "Medium", Table2[[#This Row],[World Sales (in $)]]&lt;2000000000, "Large", Table2[[#This Row],[World Sales (in $)]]&gt;2000000000, "Top")</f>
        <v>Small</v>
      </c>
      <c r="K331" t="s">
        <v>923</v>
      </c>
      <c r="L331" t="s">
        <v>364</v>
      </c>
      <c r="M331" t="str">
        <f>IFERROR(MID($L331,1,SEARCH(M$1, $L331)-2),0)</f>
        <v>1</v>
      </c>
      <c r="N331" t="str">
        <f>IFERROR(MID($L331,SEARCH(N$1, $L331)-3,2),0)</f>
        <v>30</v>
      </c>
      <c r="O331" s="2">
        <f>TIME(M331, N331, 0)</f>
        <v>6.25E-2</v>
      </c>
      <c r="P331" t="s">
        <v>58</v>
      </c>
      <c r="Q331" t="str" cm="1">
        <f t="array" ref="Q331">INDEX('Notes&amp;Formulas'!F:F,MATCH($P331,'Notes&amp;Formulas'!E:E),0)</f>
        <v>Parental Guidance</v>
      </c>
      <c r="R331" t="s">
        <v>2316</v>
      </c>
      <c r="S331" t="s">
        <v>2317</v>
      </c>
      <c r="T331" t="s">
        <v>2322</v>
      </c>
      <c r="U331" t="s">
        <v>2326</v>
      </c>
      <c r="V331" t="s">
        <v>2323</v>
      </c>
      <c r="W331" t="s">
        <v>2318</v>
      </c>
    </row>
    <row r="332" spans="1:23" x14ac:dyDescent="0.3">
      <c r="A332" t="s">
        <v>1092</v>
      </c>
      <c r="B332" t="s">
        <v>1093</v>
      </c>
      <c r="C332" t="str">
        <f t="shared" si="5"/>
        <v>A faded television actor and his stunt double stri</v>
      </c>
      <c r="D332" t="s">
        <v>34</v>
      </c>
      <c r="E332" s="1">
        <v>43671</v>
      </c>
      <c r="F332" s="4">
        <v>142502728</v>
      </c>
      <c r="G332" s="4">
        <v>232063026</v>
      </c>
      <c r="H332" s="4">
        <v>374565754</v>
      </c>
      <c r="I332" s="4" t="str">
        <f>IF($F332&gt;='Notes&amp;Formulas'!$I$3,"Top", "Bottom")</f>
        <v>Top</v>
      </c>
      <c r="J332" s="4" t="str" cm="1">
        <f t="array" ref="J332">_xlfn.IFS(Table2[[#This Row],[World Sales (in $)]]&lt;500000000,"Small", Table2[[#This Row],[World Sales (in $)]]&lt;1000000000, "Medium", Table2[[#This Row],[World Sales (in $)]]&lt;2000000000, "Large", Table2[[#This Row],[World Sales (in $)]]&gt;2000000000, "Top")</f>
        <v>Small</v>
      </c>
      <c r="K332" t="s">
        <v>894</v>
      </c>
      <c r="L332" t="s">
        <v>370</v>
      </c>
      <c r="M332" t="str">
        <f>IFERROR(MID($L332,1,SEARCH(M$1, $L332)-2),0)</f>
        <v>2</v>
      </c>
      <c r="N332" t="str">
        <f>IFERROR(MID($L332,SEARCH(N$1, $L332)-3,2),0)</f>
        <v>41</v>
      </c>
      <c r="O332" s="2">
        <f>TIME(M332, N332, 0)</f>
        <v>0.11180555555555556</v>
      </c>
      <c r="P332" t="s">
        <v>179</v>
      </c>
      <c r="Q332" t="str" cm="1">
        <f t="array" ref="Q332">INDEX('Notes&amp;Formulas'!F:F,MATCH($P332,'Notes&amp;Formulas'!E:E),0)</f>
        <v>Restricted</v>
      </c>
      <c r="R332" t="s">
        <v>2317</v>
      </c>
      <c r="S332" t="s">
        <v>2322</v>
      </c>
      <c r="T332" t="s">
        <v>2326</v>
      </c>
      <c r="U332" t="s">
        <v>2323</v>
      </c>
      <c r="V332" t="s">
        <v>2325</v>
      </c>
    </row>
    <row r="333" spans="1:23" x14ac:dyDescent="0.3">
      <c r="A333" t="s">
        <v>729</v>
      </c>
      <c r="B333" t="s">
        <v>730</v>
      </c>
      <c r="C333" t="str">
        <f t="shared" si="5"/>
        <v>A cocky, chauvinistic advertising executive magica</v>
      </c>
      <c r="D333" t="s">
        <v>38</v>
      </c>
      <c r="E333" s="1">
        <v>36875</v>
      </c>
      <c r="F333" s="4">
        <v>182811707</v>
      </c>
      <c r="G333" s="4">
        <v>191300000</v>
      </c>
      <c r="H333" s="4">
        <v>374111707</v>
      </c>
      <c r="I333" s="4" t="str">
        <f>IF($F333&gt;='Notes&amp;Formulas'!$I$3,"Top", "Bottom")</f>
        <v>Top</v>
      </c>
      <c r="J333" s="4" t="str" cm="1">
        <f t="array" ref="J333">_xlfn.IFS(Table2[[#This Row],[World Sales (in $)]]&lt;500000000,"Small", Table2[[#This Row],[World Sales (in $)]]&lt;1000000000, "Medium", Table2[[#This Row],[World Sales (in $)]]&lt;2000000000, "Large", Table2[[#This Row],[World Sales (in $)]]&gt;2000000000, "Top")</f>
        <v>Small</v>
      </c>
      <c r="K333" t="s">
        <v>731</v>
      </c>
      <c r="L333" t="s">
        <v>148</v>
      </c>
      <c r="M333" t="str">
        <f>IFERROR(MID($L333,1,SEARCH(M$1, $L333)-2),0)</f>
        <v>2</v>
      </c>
      <c r="N333" t="str">
        <f>IFERROR(MID($L333,SEARCH(N$1, $L333)-3,2),0)</f>
        <v xml:space="preserve"> 7</v>
      </c>
      <c r="O333" s="2">
        <f>TIME(M333, N333, 0)</f>
        <v>8.819444444444445E-2</v>
      </c>
      <c r="P333" t="s">
        <v>15</v>
      </c>
      <c r="Q333" t="str" cm="1">
        <f t="array" ref="Q333">INDEX('Notes&amp;Formulas'!F:F,MATCH($P333,'Notes&amp;Formulas'!E:E),0)</f>
        <v>Parental Guidance Under 13</v>
      </c>
      <c r="R333" t="s">
        <v>2326</v>
      </c>
      <c r="S333" t="s">
        <v>2320</v>
      </c>
    </row>
    <row r="334" spans="1:23" x14ac:dyDescent="0.3">
      <c r="A334" t="s">
        <v>597</v>
      </c>
      <c r="B334" t="s">
        <v>598</v>
      </c>
      <c r="C334" t="str">
        <f t="shared" si="5"/>
        <v xml:space="preserve">After training with his mentor, Batman begins his </v>
      </c>
      <c r="D334" t="s">
        <v>61</v>
      </c>
      <c r="E334" s="1">
        <v>38518</v>
      </c>
      <c r="F334" s="4">
        <v>206852432</v>
      </c>
      <c r="G334" s="4">
        <v>166809514</v>
      </c>
      <c r="H334" s="4">
        <v>373661946</v>
      </c>
      <c r="I334" s="4" t="str">
        <f>IF($F334&gt;='Notes&amp;Formulas'!$I$3,"Top", "Bottom")</f>
        <v>Top</v>
      </c>
      <c r="J334" s="4" t="str" cm="1">
        <f t="array" ref="J334">_xlfn.IFS(Table2[[#This Row],[World Sales (in $)]]&lt;500000000,"Small", Table2[[#This Row],[World Sales (in $)]]&lt;1000000000, "Medium", Table2[[#This Row],[World Sales (in $)]]&lt;2000000000, "Large", Table2[[#This Row],[World Sales (in $)]]&gt;2000000000, "Top")</f>
        <v>Small</v>
      </c>
      <c r="K334" t="s">
        <v>91</v>
      </c>
      <c r="L334" t="s">
        <v>167</v>
      </c>
      <c r="M334" t="str">
        <f>IFERROR(MID($L334,1,SEARCH(M$1, $L334)-2),0)</f>
        <v>2</v>
      </c>
      <c r="N334" t="str">
        <f>IFERROR(MID($L334,SEARCH(N$1, $L334)-3,2),0)</f>
        <v>20</v>
      </c>
      <c r="O334" s="2">
        <f>TIME(M334, N334, 0)</f>
        <v>9.7222222222222224E-2</v>
      </c>
      <c r="P334" t="s">
        <v>15</v>
      </c>
      <c r="Q334" t="str" cm="1">
        <f t="array" ref="Q334">INDEX('Notes&amp;Formulas'!F:F,MATCH($P334,'Notes&amp;Formulas'!E:E),0)</f>
        <v>Parental Guidance Under 13</v>
      </c>
      <c r="R334" t="s">
        <v>2326</v>
      </c>
      <c r="S334" t="s">
        <v>2318</v>
      </c>
      <c r="T334" t="s">
        <v>2321</v>
      </c>
    </row>
    <row r="335" spans="1:23" x14ac:dyDescent="0.3">
      <c r="A335" t="s">
        <v>2170</v>
      </c>
      <c r="B335" t="s">
        <v>2171</v>
      </c>
      <c r="C335" t="str">
        <f t="shared" si="5"/>
        <v>Skipper, Kowalski, Rico and Private join forces wi</v>
      </c>
      <c r="D335" t="s">
        <v>22</v>
      </c>
      <c r="E335" s="1">
        <v>41957</v>
      </c>
      <c r="F335" s="4">
        <v>83850911</v>
      </c>
      <c r="G335" s="4">
        <v>289664710</v>
      </c>
      <c r="H335" s="4">
        <v>373515621</v>
      </c>
      <c r="I335" s="4" t="str">
        <f>IF($F335&gt;='Notes&amp;Formulas'!$I$3,"Top", "Bottom")</f>
        <v>Bottom</v>
      </c>
      <c r="J335" s="4" t="str" cm="1">
        <f t="array" ref="J335">_xlfn.IFS(Table2[[#This Row],[World Sales (in $)]]&lt;500000000,"Small", Table2[[#This Row],[World Sales (in $)]]&lt;1000000000, "Medium", Table2[[#This Row],[World Sales (in $)]]&lt;2000000000, "Large", Table2[[#This Row],[World Sales (in $)]]&gt;2000000000, "Top")</f>
        <v>Small</v>
      </c>
      <c r="K335" t="s">
        <v>2172</v>
      </c>
      <c r="L335" t="s">
        <v>328</v>
      </c>
      <c r="M335" t="str">
        <f>IFERROR(MID($L335,1,SEARCH(M$1, $L335)-2),0)</f>
        <v>1</v>
      </c>
      <c r="N335" t="str">
        <f>IFERROR(MID($L335,SEARCH(N$1, $L335)-3,2),0)</f>
        <v>32</v>
      </c>
      <c r="O335" s="2">
        <f>TIME(M335, N335, 0)</f>
        <v>6.3888888888888884E-2</v>
      </c>
      <c r="P335" t="s">
        <v>58</v>
      </c>
      <c r="Q335" t="str" cm="1">
        <f t="array" ref="Q335">INDEX('Notes&amp;Formulas'!F:F,MATCH($P335,'Notes&amp;Formulas'!E:E),0)</f>
        <v>Parental Guidance</v>
      </c>
      <c r="R335" t="s">
        <v>2316</v>
      </c>
      <c r="S335" t="s">
        <v>2328</v>
      </c>
      <c r="T335" t="s">
        <v>2320</v>
      </c>
    </row>
    <row r="336" spans="1:23" x14ac:dyDescent="0.3">
      <c r="A336" t="s">
        <v>753</v>
      </c>
      <c r="B336" t="s">
        <v>754</v>
      </c>
      <c r="C336" t="str">
        <f t="shared" si="5"/>
        <v>The early years of James Logan, featuring his riva</v>
      </c>
      <c r="D336" t="s">
        <v>22</v>
      </c>
      <c r="E336" s="1">
        <v>39932</v>
      </c>
      <c r="F336" s="4">
        <v>179883157</v>
      </c>
      <c r="G336" s="4">
        <v>193179707</v>
      </c>
      <c r="H336" s="4">
        <v>373062864</v>
      </c>
      <c r="I336" s="4" t="str">
        <f>IF($F336&gt;='Notes&amp;Formulas'!$I$3,"Top", "Bottom")</f>
        <v>Top</v>
      </c>
      <c r="J336" s="4" t="str" cm="1">
        <f t="array" ref="J336">_xlfn.IFS(Table2[[#This Row],[World Sales (in $)]]&lt;500000000,"Small", Table2[[#This Row],[World Sales (in $)]]&lt;1000000000, "Medium", Table2[[#This Row],[World Sales (in $)]]&lt;2000000000, "Large", Table2[[#This Row],[World Sales (in $)]]&gt;2000000000, "Top")</f>
        <v>Small</v>
      </c>
      <c r="K336" t="s">
        <v>339</v>
      </c>
      <c r="L336" t="s">
        <v>309</v>
      </c>
      <c r="M336" t="str">
        <f>IFERROR(MID($L336,1,SEARCH(M$1, $L336)-2),0)</f>
        <v>1</v>
      </c>
      <c r="N336" t="str">
        <f>IFERROR(MID($L336,SEARCH(N$1, $L336)-3,2),0)</f>
        <v>47</v>
      </c>
      <c r="O336" s="2">
        <f>TIME(M336, N336, 0)</f>
        <v>7.4305555555555555E-2</v>
      </c>
      <c r="P336" t="s">
        <v>15</v>
      </c>
      <c r="Q336" t="str" cm="1">
        <f t="array" ref="Q336">INDEX('Notes&amp;Formulas'!F:F,MATCH($P336,'Notes&amp;Formulas'!E:E),0)</f>
        <v>Parental Guidance Under 13</v>
      </c>
      <c r="R336" t="s">
        <v>2317</v>
      </c>
      <c r="S336" t="s">
        <v>2322</v>
      </c>
      <c r="T336" t="s">
        <v>2326</v>
      </c>
      <c r="U336" t="s">
        <v>2323</v>
      </c>
      <c r="V336" t="s">
        <v>2319</v>
      </c>
    </row>
    <row r="337" spans="1:23" x14ac:dyDescent="0.3">
      <c r="A337" t="s">
        <v>1822</v>
      </c>
      <c r="B337" t="s">
        <v>1823</v>
      </c>
      <c r="C337" t="str">
        <f t="shared" si="5"/>
        <v>Anastasia and Christian get married, but Jack Hyde</v>
      </c>
      <c r="D337" t="s">
        <v>43</v>
      </c>
      <c r="E337" s="1">
        <v>43138</v>
      </c>
      <c r="F337" s="4">
        <v>100407760</v>
      </c>
      <c r="G337" s="4">
        <v>271580078</v>
      </c>
      <c r="H337" s="4">
        <v>371987838</v>
      </c>
      <c r="I337" s="4" t="str">
        <f>IF($F337&gt;='Notes&amp;Formulas'!$I$3,"Top", "Bottom")</f>
        <v>Bottom</v>
      </c>
      <c r="J337" s="4" t="str" cm="1">
        <f t="array" ref="J337">_xlfn.IFS(Table2[[#This Row],[World Sales (in $)]]&lt;500000000,"Small", Table2[[#This Row],[World Sales (in $)]]&lt;1000000000, "Medium", Table2[[#This Row],[World Sales (in $)]]&lt;2000000000, "Large", Table2[[#This Row],[World Sales (in $)]]&gt;2000000000, "Top")</f>
        <v>Small</v>
      </c>
      <c r="K337" t="s">
        <v>870</v>
      </c>
      <c r="L337" t="s">
        <v>428</v>
      </c>
      <c r="M337" t="str">
        <f>IFERROR(MID($L337,1,SEARCH(M$1, $L337)-2),0)</f>
        <v>1</v>
      </c>
      <c r="N337" t="str">
        <f>IFERROR(MID($L337,SEARCH(N$1, $L337)-3,2),0)</f>
        <v>45</v>
      </c>
      <c r="O337" s="2">
        <f>TIME(M337, N337, 0)</f>
        <v>7.2916666666666671E-2</v>
      </c>
      <c r="P337" t="s">
        <v>179</v>
      </c>
      <c r="Q337" t="str" cm="1">
        <f t="array" ref="Q337">INDEX('Notes&amp;Formulas'!F:F,MATCH($P337,'Notes&amp;Formulas'!E:E),0)</f>
        <v>Restricted</v>
      </c>
      <c r="R337" t="s">
        <v>2316</v>
      </c>
      <c r="S337" t="s">
        <v>2319</v>
      </c>
    </row>
    <row r="338" spans="1:23" x14ac:dyDescent="0.3">
      <c r="A338" t="s">
        <v>757</v>
      </c>
      <c r="B338" t="s">
        <v>758</v>
      </c>
      <c r="C338" t="str">
        <f t="shared" si="5"/>
        <v>A smooth-talking man falls for a hardened columnis</v>
      </c>
      <c r="D338" t="s">
        <v>34</v>
      </c>
      <c r="E338" s="1">
        <v>38394</v>
      </c>
      <c r="F338" s="4">
        <v>179495555</v>
      </c>
      <c r="G338" s="4">
        <v>192098655</v>
      </c>
      <c r="H338" s="4">
        <v>371594210</v>
      </c>
      <c r="I338" s="4" t="str">
        <f>IF($F338&gt;='Notes&amp;Formulas'!$I$3,"Top", "Bottom")</f>
        <v>Top</v>
      </c>
      <c r="J338" s="4" t="str" cm="1">
        <f t="array" ref="J338">_xlfn.IFS(Table2[[#This Row],[World Sales (in $)]]&lt;500000000,"Small", Table2[[#This Row],[World Sales (in $)]]&lt;1000000000, "Medium", Table2[[#This Row],[World Sales (in $)]]&lt;2000000000, "Large", Table2[[#This Row],[World Sales (in $)]]&gt;2000000000, "Top")</f>
        <v>Small</v>
      </c>
      <c r="K338" t="s">
        <v>346</v>
      </c>
      <c r="L338" t="s">
        <v>54</v>
      </c>
      <c r="M338" t="str">
        <f>IFERROR(MID($L338,1,SEARCH(M$1, $L338)-2),0)</f>
        <v>1</v>
      </c>
      <c r="N338" t="str">
        <f>IFERROR(MID($L338,SEARCH(N$1, $L338)-3,2),0)</f>
        <v>58</v>
      </c>
      <c r="O338" s="2">
        <f>TIME(M338, N338, 0)</f>
        <v>8.1944444444444445E-2</v>
      </c>
      <c r="P338" t="s">
        <v>15</v>
      </c>
      <c r="Q338" t="str" cm="1">
        <f t="array" ref="Q338">INDEX('Notes&amp;Formulas'!F:F,MATCH($P338,'Notes&amp;Formulas'!E:E),0)</f>
        <v>Parental Guidance Under 13</v>
      </c>
      <c r="R338" t="s">
        <v>2320</v>
      </c>
      <c r="S338" t="s">
        <v>2321</v>
      </c>
      <c r="T338" t="s">
        <v>2325</v>
      </c>
    </row>
    <row r="339" spans="1:23" x14ac:dyDescent="0.3">
      <c r="A339" t="s">
        <v>1328</v>
      </c>
      <c r="B339" t="s">
        <v>1329</v>
      </c>
      <c r="C339" t="str">
        <f t="shared" si="5"/>
        <v>In 2018, a mysterious new weapon in the war agains</v>
      </c>
      <c r="D339" t="s">
        <v>61</v>
      </c>
      <c r="E339" s="1">
        <v>39953</v>
      </c>
      <c r="F339" s="4">
        <v>125322469</v>
      </c>
      <c r="G339" s="4">
        <v>246030532</v>
      </c>
      <c r="H339" s="4">
        <v>371353001</v>
      </c>
      <c r="I339" s="4" t="str">
        <f>IF($F339&gt;='Notes&amp;Formulas'!$I$3,"Top", "Bottom")</f>
        <v>Bottom</v>
      </c>
      <c r="J339" s="4" t="str" cm="1">
        <f t="array" ref="J339">_xlfn.IFS(Table2[[#This Row],[World Sales (in $)]]&lt;500000000,"Small", Table2[[#This Row],[World Sales (in $)]]&lt;1000000000, "Medium", Table2[[#This Row],[World Sales (in $)]]&lt;2000000000, "Large", Table2[[#This Row],[World Sales (in $)]]&gt;2000000000, "Top")</f>
        <v>Small</v>
      </c>
      <c r="K339" t="s">
        <v>339</v>
      </c>
      <c r="L339" t="s">
        <v>101</v>
      </c>
      <c r="M339" t="str">
        <f>IFERROR(MID($L339,1,SEARCH(M$1, $L339)-2),0)</f>
        <v>1</v>
      </c>
      <c r="N339" t="str">
        <f>IFERROR(MID($L339,SEARCH(N$1, $L339)-3,2),0)</f>
        <v>55</v>
      </c>
      <c r="O339" s="2">
        <f>TIME(M339, N339, 0)</f>
        <v>7.9861111111111105E-2</v>
      </c>
      <c r="P339" t="s">
        <v>15</v>
      </c>
      <c r="Q339" t="str" cm="1">
        <f t="array" ref="Q339">INDEX('Notes&amp;Formulas'!F:F,MATCH($P339,'Notes&amp;Formulas'!E:E),0)</f>
        <v>Parental Guidance Under 13</v>
      </c>
      <c r="R339" t="s">
        <v>2326</v>
      </c>
      <c r="S339" t="s">
        <v>2321</v>
      </c>
    </row>
    <row r="340" spans="1:23" x14ac:dyDescent="0.3">
      <c r="A340" t="s">
        <v>773</v>
      </c>
      <c r="B340" t="s">
        <v>774</v>
      </c>
      <c r="C340" t="str">
        <f t="shared" si="5"/>
        <v>Steve Rogers, a rejected military soldier, transfo</v>
      </c>
      <c r="D340" t="s">
        <v>38</v>
      </c>
      <c r="E340" s="1">
        <v>40746</v>
      </c>
      <c r="F340" s="4">
        <v>176654505</v>
      </c>
      <c r="G340" s="4">
        <v>193915269</v>
      </c>
      <c r="H340" s="4">
        <v>370569774</v>
      </c>
      <c r="I340" s="4" t="str">
        <f>IF($F340&gt;='Notes&amp;Formulas'!$I$3,"Top", "Bottom")</f>
        <v>Top</v>
      </c>
      <c r="J340" s="4" t="str" cm="1">
        <f t="array" ref="J340">_xlfn.IFS(Table2[[#This Row],[World Sales (in $)]]&lt;500000000,"Small", Table2[[#This Row],[World Sales (in $)]]&lt;1000000000, "Medium", Table2[[#This Row],[World Sales (in $)]]&lt;2000000000, "Large", Table2[[#This Row],[World Sales (in $)]]&gt;2000000000, "Top")</f>
        <v>Small</v>
      </c>
      <c r="K340" t="s">
        <v>13</v>
      </c>
      <c r="L340" t="s">
        <v>44</v>
      </c>
      <c r="M340" t="str">
        <f>IFERROR(MID($L340,1,SEARCH(M$1, $L340)-2),0)</f>
        <v>2</v>
      </c>
      <c r="N340" t="str">
        <f>IFERROR(MID($L340,SEARCH(N$1, $L340)-3,2),0)</f>
        <v xml:space="preserve"> 4</v>
      </c>
      <c r="O340" s="2">
        <f>TIME(M340, N340, 0)</f>
        <v>8.6111111111111124E-2</v>
      </c>
      <c r="P340" t="s">
        <v>15</v>
      </c>
      <c r="Q340" t="str" cm="1">
        <f t="array" ref="Q340">INDEX('Notes&amp;Formulas'!F:F,MATCH($P340,'Notes&amp;Formulas'!E:E),0)</f>
        <v>Parental Guidance Under 13</v>
      </c>
      <c r="R340" t="s">
        <v>2316</v>
      </c>
      <c r="S340" t="s">
        <v>2319</v>
      </c>
    </row>
    <row r="341" spans="1:23" x14ac:dyDescent="0.3">
      <c r="A341" t="s">
        <v>1838</v>
      </c>
      <c r="B341" t="s">
        <v>1839</v>
      </c>
      <c r="C341" t="str">
        <f t="shared" si="5"/>
        <v xml:space="preserve">A soldier fighting aliens gets to relive the same </v>
      </c>
      <c r="D341" t="s">
        <v>61</v>
      </c>
      <c r="E341" s="1">
        <v>41787</v>
      </c>
      <c r="F341" s="4">
        <v>100206256</v>
      </c>
      <c r="G341" s="4">
        <v>270335000</v>
      </c>
      <c r="H341" s="4">
        <v>370541256</v>
      </c>
      <c r="I341" s="4" t="str">
        <f>IF($F341&gt;='Notes&amp;Formulas'!$I$3,"Top", "Bottom")</f>
        <v>Bottom</v>
      </c>
      <c r="J341" s="4" t="str" cm="1">
        <f t="array" ref="J341">_xlfn.IFS(Table2[[#This Row],[World Sales (in $)]]&lt;500000000,"Small", Table2[[#This Row],[World Sales (in $)]]&lt;1000000000, "Medium", Table2[[#This Row],[World Sales (in $)]]&lt;2000000000, "Large", Table2[[#This Row],[World Sales (in $)]]&gt;2000000000, "Top")</f>
        <v>Small</v>
      </c>
      <c r="K341" t="s">
        <v>13</v>
      </c>
      <c r="L341" t="s">
        <v>434</v>
      </c>
      <c r="M341" t="str">
        <f>IFERROR(MID($L341,1,SEARCH(M$1, $L341)-2),0)</f>
        <v>1</v>
      </c>
      <c r="N341" t="str">
        <f>IFERROR(MID($L341,SEARCH(N$1, $L341)-3,2),0)</f>
        <v>53</v>
      </c>
      <c r="O341" s="2">
        <f>TIME(M341, N341, 0)</f>
        <v>7.8472222222222221E-2</v>
      </c>
      <c r="P341" t="s">
        <v>15</v>
      </c>
      <c r="Q341" t="str" cm="1">
        <f t="array" ref="Q341">INDEX('Notes&amp;Formulas'!F:F,MATCH($P341,'Notes&amp;Formulas'!E:E),0)</f>
        <v>Parental Guidance Under 13</v>
      </c>
      <c r="R341" t="s">
        <v>2316</v>
      </c>
      <c r="S341" t="s">
        <v>2317</v>
      </c>
      <c r="T341" t="s">
        <v>2319</v>
      </c>
    </row>
    <row r="342" spans="1:23" x14ac:dyDescent="0.3">
      <c r="A342" t="s">
        <v>781</v>
      </c>
      <c r="B342" t="s">
        <v>782</v>
      </c>
      <c r="C342" t="str">
        <f t="shared" si="5"/>
        <v>A man gets a chance to meet up with his dream girl</v>
      </c>
      <c r="D342" t="s">
        <v>22</v>
      </c>
      <c r="E342" s="1">
        <v>35991</v>
      </c>
      <c r="F342" s="4">
        <v>176484651</v>
      </c>
      <c r="G342" s="4">
        <v>193400000</v>
      </c>
      <c r="H342" s="4">
        <v>369884651</v>
      </c>
      <c r="I342" s="4" t="str">
        <f>IF($F342&gt;='Notes&amp;Formulas'!$I$3,"Top", "Bottom")</f>
        <v>Top</v>
      </c>
      <c r="J342" s="4" t="str" cm="1">
        <f t="array" ref="J342">_xlfn.IFS(Table2[[#This Row],[World Sales (in $)]]&lt;500000000,"Small", Table2[[#This Row],[World Sales (in $)]]&lt;1000000000, "Medium", Table2[[#This Row],[World Sales (in $)]]&lt;2000000000, "Large", Table2[[#This Row],[World Sales (in $)]]&gt;2000000000, "Top")</f>
        <v>Small</v>
      </c>
      <c r="K342" t="s">
        <v>346</v>
      </c>
      <c r="L342" t="s">
        <v>145</v>
      </c>
      <c r="M342" t="str">
        <f>IFERROR(MID($L342,1,SEARCH(M$1, $L342)-2),0)</f>
        <v>1</v>
      </c>
      <c r="N342" t="str">
        <f>IFERROR(MID($L342,SEARCH(N$1, $L342)-3,2),0)</f>
        <v>59</v>
      </c>
      <c r="O342" s="2">
        <f>TIME(M342, N342, 0)</f>
        <v>8.2638888888888887E-2</v>
      </c>
      <c r="P342" t="s">
        <v>179</v>
      </c>
      <c r="Q342" t="str" cm="1">
        <f t="array" ref="Q342">INDEX('Notes&amp;Formulas'!F:F,MATCH($P342,'Notes&amp;Formulas'!E:E),0)</f>
        <v>Restricted</v>
      </c>
      <c r="R342" t="s">
        <v>2316</v>
      </c>
      <c r="S342" t="s">
        <v>2317</v>
      </c>
      <c r="T342" t="s">
        <v>2319</v>
      </c>
    </row>
    <row r="343" spans="1:23" x14ac:dyDescent="0.3">
      <c r="A343" t="s">
        <v>860</v>
      </c>
      <c r="B343" t="s">
        <v>861</v>
      </c>
      <c r="C343" t="str">
        <f t="shared" si="5"/>
        <v>With his wife's disappearance having become the fo</v>
      </c>
      <c r="D343" t="s">
        <v>22</v>
      </c>
      <c r="E343" s="1">
        <v>41914</v>
      </c>
      <c r="F343" s="4">
        <v>167767189</v>
      </c>
      <c r="G343" s="4">
        <v>201563174</v>
      </c>
      <c r="H343" s="4">
        <v>369330363</v>
      </c>
      <c r="I343" s="4" t="str">
        <f>IF($F343&gt;='Notes&amp;Formulas'!$I$3,"Top", "Bottom")</f>
        <v>Top</v>
      </c>
      <c r="J343" s="4" t="str" cm="1">
        <f t="array" ref="J343">_xlfn.IFS(Table2[[#This Row],[World Sales (in $)]]&lt;500000000,"Small", Table2[[#This Row],[World Sales (in $)]]&lt;1000000000, "Medium", Table2[[#This Row],[World Sales (in $)]]&lt;2000000000, "Large", Table2[[#This Row],[World Sales (in $)]]&gt;2000000000, "Top")</f>
        <v>Small</v>
      </c>
      <c r="K343" t="s">
        <v>308</v>
      </c>
      <c r="L343" t="s">
        <v>31</v>
      </c>
      <c r="M343" t="str">
        <f>IFERROR(MID($L343,1,SEARCH(M$1, $L343)-2),0)</f>
        <v>2</v>
      </c>
      <c r="N343" t="str">
        <f>IFERROR(MID($L343,SEARCH(N$1, $L343)-3,2),0)</f>
        <v>29</v>
      </c>
      <c r="O343" s="2">
        <f>TIME(M343, N343, 0)</f>
        <v>0.10347222222222223</v>
      </c>
      <c r="P343" t="s">
        <v>179</v>
      </c>
      <c r="Q343" t="str" cm="1">
        <f t="array" ref="Q343">INDEX('Notes&amp;Formulas'!F:F,MATCH($P343,'Notes&amp;Formulas'!E:E),0)</f>
        <v>Restricted</v>
      </c>
      <c r="R343" t="s">
        <v>2326</v>
      </c>
      <c r="S343" t="s">
        <v>2321</v>
      </c>
    </row>
    <row r="344" spans="1:23" x14ac:dyDescent="0.3">
      <c r="A344" t="s">
        <v>714</v>
      </c>
      <c r="B344" t="s">
        <v>715</v>
      </c>
      <c r="C344" t="str">
        <f t="shared" si="5"/>
        <v xml:space="preserve">Dr. Richard Kimble, unjustly accused of murdering </v>
      </c>
      <c r="D344" t="s">
        <v>61</v>
      </c>
      <c r="E344" t="s">
        <v>27</v>
      </c>
      <c r="F344" s="4">
        <v>183875760</v>
      </c>
      <c r="G344" s="4">
        <v>185000000</v>
      </c>
      <c r="H344" s="4">
        <v>368875760</v>
      </c>
      <c r="I344" s="4" t="str">
        <f>IF($F344&gt;='Notes&amp;Formulas'!$I$3,"Top", "Bottom")</f>
        <v>Top</v>
      </c>
      <c r="J344" s="4" t="str" cm="1">
        <f t="array" ref="J344">_xlfn.IFS(Table2[[#This Row],[World Sales (in $)]]&lt;500000000,"Small", Table2[[#This Row],[World Sales (in $)]]&lt;1000000000, "Medium", Table2[[#This Row],[World Sales (in $)]]&lt;2000000000, "Large", Table2[[#This Row],[World Sales (in $)]]&gt;2000000000, "Top")</f>
        <v>Small</v>
      </c>
      <c r="K344" t="s">
        <v>716</v>
      </c>
      <c r="L344" t="s">
        <v>132</v>
      </c>
      <c r="M344" t="str">
        <f>IFERROR(MID($L344,1,SEARCH(M$1, $L344)-2),0)</f>
        <v>2</v>
      </c>
      <c r="N344" t="str">
        <f>IFERROR(MID($L344,SEARCH(N$1, $L344)-3,2),0)</f>
        <v>10</v>
      </c>
      <c r="O344" s="2">
        <f>TIME(M344, N344, 0)</f>
        <v>9.0277777777777776E-2</v>
      </c>
      <c r="P344" t="s">
        <v>27</v>
      </c>
      <c r="Q344" t="str">
        <f>INDEX('Notes&amp;Formulas'!$F$6,MATCH(Table!P344, 'Notes&amp;Formulas'!$E$6),0)</f>
        <v>Unknown</v>
      </c>
      <c r="R344" t="s">
        <v>2320</v>
      </c>
      <c r="S344" t="s">
        <v>2327</v>
      </c>
      <c r="T344" t="s">
        <v>2325</v>
      </c>
    </row>
    <row r="345" spans="1:23" x14ac:dyDescent="0.3">
      <c r="A345" t="s">
        <v>741</v>
      </c>
      <c r="B345" t="s">
        <v>742</v>
      </c>
      <c r="C345" t="str">
        <f t="shared" si="5"/>
        <v>A decidedly odd couple with ulterior motives convi</v>
      </c>
      <c r="D345" t="s">
        <v>43</v>
      </c>
      <c r="E345" s="1">
        <v>37077</v>
      </c>
      <c r="F345" s="4">
        <v>181171875</v>
      </c>
      <c r="G345" s="4">
        <v>187608934</v>
      </c>
      <c r="H345" s="4">
        <v>368780809</v>
      </c>
      <c r="I345" s="4" t="str">
        <f>IF($F345&gt;='Notes&amp;Formulas'!$I$3,"Top", "Bottom")</f>
        <v>Top</v>
      </c>
      <c r="J345" s="4" t="str" cm="1">
        <f t="array" ref="J345">_xlfn.IFS(Table2[[#This Row],[World Sales (in $)]]&lt;500000000,"Small", Table2[[#This Row],[World Sales (in $)]]&lt;1000000000, "Medium", Table2[[#This Row],[World Sales (in $)]]&lt;2000000000, "Large", Table2[[#This Row],[World Sales (in $)]]&gt;2000000000, "Top")</f>
        <v>Small</v>
      </c>
      <c r="K345" t="s">
        <v>138</v>
      </c>
      <c r="L345" t="s">
        <v>328</v>
      </c>
      <c r="M345" t="str">
        <f>IFERROR(MID($L345,1,SEARCH(M$1, $L345)-2),0)</f>
        <v>1</v>
      </c>
      <c r="N345" t="str">
        <f>IFERROR(MID($L345,SEARCH(N$1, $L345)-3,2),0)</f>
        <v>32</v>
      </c>
      <c r="O345" s="2">
        <f>TIME(M345, N345, 0)</f>
        <v>6.3888888888888884E-2</v>
      </c>
      <c r="P345" t="s">
        <v>15</v>
      </c>
      <c r="Q345" t="str" cm="1">
        <f t="array" ref="Q345">INDEX('Notes&amp;Formulas'!F:F,MATCH($P345,'Notes&amp;Formulas'!E:E),0)</f>
        <v>Parental Guidance Under 13</v>
      </c>
      <c r="R345" t="s">
        <v>2316</v>
      </c>
      <c r="S345" t="s">
        <v>2328</v>
      </c>
      <c r="T345" t="s">
        <v>2320</v>
      </c>
      <c r="U345" t="s">
        <v>2327</v>
      </c>
      <c r="V345" t="s">
        <v>2325</v>
      </c>
    </row>
    <row r="346" spans="1:23" x14ac:dyDescent="0.3">
      <c r="A346" t="s">
        <v>435</v>
      </c>
      <c r="B346" t="s">
        <v>436</v>
      </c>
      <c r="C346" t="str">
        <f t="shared" si="5"/>
        <v>A young Greek woman falls in love with a non-Greek</v>
      </c>
      <c r="D346" t="s">
        <v>437</v>
      </c>
      <c r="E346" s="1">
        <v>37365</v>
      </c>
      <c r="F346" s="4">
        <v>241438208</v>
      </c>
      <c r="G346" s="4">
        <v>127305836</v>
      </c>
      <c r="H346" s="4">
        <v>368744044</v>
      </c>
      <c r="I346" s="4" t="str">
        <f>IF($F346&gt;='Notes&amp;Formulas'!$I$3,"Top", "Bottom")</f>
        <v>Top</v>
      </c>
      <c r="J346" s="4" t="str" cm="1">
        <f t="array" ref="J346">_xlfn.IFS(Table2[[#This Row],[World Sales (in $)]]&lt;500000000,"Small", Table2[[#This Row],[World Sales (in $)]]&lt;1000000000, "Medium", Table2[[#This Row],[World Sales (in $)]]&lt;2000000000, "Large", Table2[[#This Row],[World Sales (in $)]]&gt;2000000000, "Top")</f>
        <v>Small</v>
      </c>
      <c r="K346" t="s">
        <v>438</v>
      </c>
      <c r="L346" t="s">
        <v>197</v>
      </c>
      <c r="M346" t="str">
        <f>IFERROR(MID($L346,1,SEARCH(M$1, $L346)-2),0)</f>
        <v>1</v>
      </c>
      <c r="N346" t="str">
        <f>IFERROR(MID($L346,SEARCH(N$1, $L346)-3,2),0)</f>
        <v>35</v>
      </c>
      <c r="O346" s="2">
        <f>TIME(M346, N346, 0)</f>
        <v>6.5972222222222224E-2</v>
      </c>
      <c r="P346" t="s">
        <v>58</v>
      </c>
      <c r="Q346" t="str" cm="1">
        <f t="array" ref="Q346">INDEX('Notes&amp;Formulas'!F:F,MATCH($P346,'Notes&amp;Formulas'!E:E),0)</f>
        <v>Parental Guidance</v>
      </c>
      <c r="R346" t="s">
        <v>2316</v>
      </c>
      <c r="S346" t="s">
        <v>2317</v>
      </c>
      <c r="T346" t="s">
        <v>2319</v>
      </c>
      <c r="U346" t="s">
        <v>2325</v>
      </c>
    </row>
    <row r="347" spans="1:23" x14ac:dyDescent="0.3">
      <c r="A347" t="s">
        <v>1850</v>
      </c>
      <c r="B347" t="s">
        <v>1851</v>
      </c>
      <c r="C347" t="str">
        <f t="shared" si="5"/>
        <v>John McClane and a Harlem store owner are targeted</v>
      </c>
      <c r="D347" t="s">
        <v>22</v>
      </c>
      <c r="E347" s="1">
        <v>34838</v>
      </c>
      <c r="F347" s="4">
        <v>100012499</v>
      </c>
      <c r="G347" s="4">
        <v>266089167</v>
      </c>
      <c r="H347" s="4">
        <v>366101666</v>
      </c>
      <c r="I347" s="4" t="str">
        <f>IF($F347&gt;='Notes&amp;Formulas'!$I$3,"Top", "Bottom")</f>
        <v>Bottom</v>
      </c>
      <c r="J347" s="4" t="str" cm="1">
        <f t="array" ref="J347">_xlfn.IFS(Table2[[#This Row],[World Sales (in $)]]&lt;500000000,"Small", Table2[[#This Row],[World Sales (in $)]]&lt;1000000000, "Medium", Table2[[#This Row],[World Sales (in $)]]&lt;2000000000, "Large", Table2[[#This Row],[World Sales (in $)]]&gt;2000000000, "Top")</f>
        <v>Small</v>
      </c>
      <c r="K347" t="s">
        <v>289</v>
      </c>
      <c r="L347" t="s">
        <v>124</v>
      </c>
      <c r="M347" t="str">
        <f>IFERROR(MID($L347,1,SEARCH(M$1, $L347)-2),0)</f>
        <v>2</v>
      </c>
      <c r="N347" t="str">
        <f>IFERROR(MID($L347,SEARCH(N$1, $L347)-3,2),0)</f>
        <v xml:space="preserve"> 8</v>
      </c>
      <c r="O347" s="2">
        <f>TIME(M347, N347, 0)</f>
        <v>8.8888888888888892E-2</v>
      </c>
      <c r="P347" t="s">
        <v>179</v>
      </c>
      <c r="Q347" t="str" cm="1">
        <f t="array" ref="Q347">INDEX('Notes&amp;Formulas'!F:F,MATCH($P347,'Notes&amp;Formulas'!E:E),0)</f>
        <v>Restricted</v>
      </c>
      <c r="R347" t="s">
        <v>2326</v>
      </c>
      <c r="S347" t="s">
        <v>2320</v>
      </c>
      <c r="T347" t="s">
        <v>2321</v>
      </c>
    </row>
    <row r="348" spans="1:23" x14ac:dyDescent="0.3">
      <c r="A348" t="s">
        <v>1116</v>
      </c>
      <c r="B348" t="s">
        <v>1117</v>
      </c>
      <c r="C348" t="str">
        <f t="shared" si="5"/>
        <v>A newly fostered young boy in search of his mother</v>
      </c>
      <c r="D348" t="s">
        <v>61</v>
      </c>
      <c r="E348" s="1">
        <v>43558</v>
      </c>
      <c r="F348" s="4">
        <v>140371656</v>
      </c>
      <c r="G348" s="4">
        <v>225600000</v>
      </c>
      <c r="H348" s="4">
        <v>365971656</v>
      </c>
      <c r="I348" s="4" t="str">
        <f>IF($F348&gt;='Notes&amp;Formulas'!$I$3,"Top", "Bottom")</f>
        <v>Top</v>
      </c>
      <c r="J348" s="4" t="str" cm="1">
        <f t="array" ref="J348">_xlfn.IFS(Table2[[#This Row],[World Sales (in $)]]&lt;500000000,"Small", Table2[[#This Row],[World Sales (in $)]]&lt;1000000000, "Medium", Table2[[#This Row],[World Sales (in $)]]&lt;2000000000, "Large", Table2[[#This Row],[World Sales (in $)]]&gt;2000000000, "Top")</f>
        <v>Small</v>
      </c>
      <c r="K348" t="s">
        <v>144</v>
      </c>
      <c r="L348" t="s">
        <v>460</v>
      </c>
      <c r="M348" t="str">
        <f>IFERROR(MID($L348,1,SEARCH(M$1, $L348)-2),0)</f>
        <v>2</v>
      </c>
      <c r="N348" t="str">
        <f>IFERROR(MID($L348,SEARCH(N$1, $L348)-3,2),0)</f>
        <v>12</v>
      </c>
      <c r="O348" s="2">
        <f>TIME(M348, N348, 0)</f>
        <v>9.1666666666666674E-2</v>
      </c>
      <c r="P348" t="s">
        <v>15</v>
      </c>
      <c r="Q348" t="str" cm="1">
        <f t="array" ref="Q348">INDEX('Notes&amp;Formulas'!F:F,MATCH($P348,'Notes&amp;Formulas'!E:E),0)</f>
        <v>Parental Guidance Under 13</v>
      </c>
      <c r="R348" t="s">
        <v>2316</v>
      </c>
      <c r="S348" t="s">
        <v>2317</v>
      </c>
      <c r="T348" t="s">
        <v>2325</v>
      </c>
    </row>
    <row r="349" spans="1:23" x14ac:dyDescent="0.3">
      <c r="A349" t="s">
        <v>1456</v>
      </c>
      <c r="B349" t="s">
        <v>1457</v>
      </c>
      <c r="C349" t="str">
        <f t="shared" si="5"/>
        <v>A priest with a haunted past and a novice on the t</v>
      </c>
      <c r="D349" t="s">
        <v>61</v>
      </c>
      <c r="E349" s="1">
        <v>43348</v>
      </c>
      <c r="F349" s="4">
        <v>117450119</v>
      </c>
      <c r="G349" s="4">
        <v>248101575</v>
      </c>
      <c r="H349" s="4">
        <v>365551694</v>
      </c>
      <c r="I349" s="4" t="str">
        <f>IF($F349&gt;='Notes&amp;Formulas'!$I$3,"Top", "Bottom")</f>
        <v>Bottom</v>
      </c>
      <c r="J349" s="4" t="str" cm="1">
        <f t="array" ref="J349">_xlfn.IFS(Table2[[#This Row],[World Sales (in $)]]&lt;500000000,"Small", Table2[[#This Row],[World Sales (in $)]]&lt;1000000000, "Medium", Table2[[#This Row],[World Sales (in $)]]&lt;2000000000, "Large", Table2[[#This Row],[World Sales (in $)]]&gt;2000000000, "Top")</f>
        <v>Small</v>
      </c>
      <c r="K349" t="s">
        <v>792</v>
      </c>
      <c r="L349" t="s">
        <v>313</v>
      </c>
      <c r="M349" t="str">
        <f>IFERROR(MID($L349,1,SEARCH(M$1, $L349)-2),0)</f>
        <v>1</v>
      </c>
      <c r="N349" t="str">
        <f>IFERROR(MID($L349,SEARCH(N$1, $L349)-3,2),0)</f>
        <v>36</v>
      </c>
      <c r="O349" s="2">
        <f>TIME(M349, N349, 0)</f>
        <v>6.6666666666666666E-2</v>
      </c>
      <c r="P349" t="s">
        <v>179</v>
      </c>
      <c r="Q349" t="str" cm="1">
        <f t="array" ref="Q349">INDEX('Notes&amp;Formulas'!F:F,MATCH($P349,'Notes&amp;Formulas'!E:E),0)</f>
        <v>Restricted</v>
      </c>
      <c r="R349" t="s">
        <v>2316</v>
      </c>
      <c r="S349" t="s">
        <v>2317</v>
      </c>
      <c r="T349" t="s">
        <v>2326</v>
      </c>
      <c r="U349" t="s">
        <v>2318</v>
      </c>
    </row>
    <row r="350" spans="1:23" x14ac:dyDescent="0.3">
      <c r="A350" t="s">
        <v>537</v>
      </c>
      <c r="B350" t="s">
        <v>538</v>
      </c>
      <c r="C350" t="str">
        <f t="shared" si="5"/>
        <v>Three musical chipmunks are discovered by an aspir</v>
      </c>
      <c r="D350" t="s">
        <v>22</v>
      </c>
      <c r="E350" s="1">
        <v>39428</v>
      </c>
      <c r="F350" s="4">
        <v>217326974</v>
      </c>
      <c r="G350" s="4">
        <v>148025572</v>
      </c>
      <c r="H350" s="4">
        <v>365352546</v>
      </c>
      <c r="I350" s="4" t="str">
        <f>IF($F350&gt;='Notes&amp;Formulas'!$I$3,"Top", "Bottom")</f>
        <v>Top</v>
      </c>
      <c r="J350" s="4" t="str" cm="1">
        <f t="array" ref="J350">_xlfn.IFS(Table2[[#This Row],[World Sales (in $)]]&lt;500000000,"Small", Table2[[#This Row],[World Sales (in $)]]&lt;1000000000, "Medium", Table2[[#This Row],[World Sales (in $)]]&lt;2000000000, "Large", Table2[[#This Row],[World Sales (in $)]]&gt;2000000000, "Top")</f>
        <v>Small</v>
      </c>
      <c r="K350" t="s">
        <v>510</v>
      </c>
      <c r="L350" t="s">
        <v>328</v>
      </c>
      <c r="M350" t="str">
        <f>IFERROR(MID($L350,1,SEARCH(M$1, $L350)-2),0)</f>
        <v>1</v>
      </c>
      <c r="N350" t="str">
        <f>IFERROR(MID($L350,SEARCH(N$1, $L350)-3,2),0)</f>
        <v>32</v>
      </c>
      <c r="O350" s="2">
        <f>TIME(M350, N350, 0)</f>
        <v>6.3888888888888884E-2</v>
      </c>
      <c r="P350" t="s">
        <v>58</v>
      </c>
      <c r="Q350" t="str" cm="1">
        <f t="array" ref="Q350">INDEX('Notes&amp;Formulas'!F:F,MATCH($P350,'Notes&amp;Formulas'!E:E),0)</f>
        <v>Parental Guidance</v>
      </c>
      <c r="R350" t="s">
        <v>2332</v>
      </c>
      <c r="S350" t="s">
        <v>2327</v>
      </c>
      <c r="T350" t="s">
        <v>2325</v>
      </c>
    </row>
    <row r="351" spans="1:23" x14ac:dyDescent="0.3">
      <c r="A351" t="s">
        <v>1482</v>
      </c>
      <c r="B351" t="s">
        <v>1483</v>
      </c>
      <c r="C351" t="str">
        <f t="shared" si="5"/>
        <v>The life of a simple bookshop owner changes when h</v>
      </c>
      <c r="D351" t="s">
        <v>43</v>
      </c>
      <c r="E351" s="1">
        <v>36308</v>
      </c>
      <c r="F351" s="4">
        <v>116089678</v>
      </c>
      <c r="G351" s="4">
        <v>247800000</v>
      </c>
      <c r="H351" s="4">
        <v>363889678</v>
      </c>
      <c r="I351" s="4" t="str">
        <f>IF($F351&gt;='Notes&amp;Formulas'!$I$3,"Top", "Bottom")</f>
        <v>Bottom</v>
      </c>
      <c r="J351" s="4" t="str" cm="1">
        <f t="array" ref="J351">_xlfn.IFS(Table2[[#This Row],[World Sales (in $)]]&lt;500000000,"Small", Table2[[#This Row],[World Sales (in $)]]&lt;1000000000, "Medium", Table2[[#This Row],[World Sales (in $)]]&lt;2000000000, "Large", Table2[[#This Row],[World Sales (in $)]]&gt;2000000000, "Top")</f>
        <v>Small</v>
      </c>
      <c r="K351" t="s">
        <v>438</v>
      </c>
      <c r="L351" t="s">
        <v>44</v>
      </c>
      <c r="M351" t="str">
        <f>IFERROR(MID($L351,1,SEARCH(M$1, $L351)-2),0)</f>
        <v>2</v>
      </c>
      <c r="N351" t="str">
        <f>IFERROR(MID($L351,SEARCH(N$1, $L351)-3,2),0)</f>
        <v xml:space="preserve"> 4</v>
      </c>
      <c r="O351" s="2">
        <f>TIME(M351, N351, 0)</f>
        <v>8.6111111111111124E-2</v>
      </c>
      <c r="P351" t="s">
        <v>15</v>
      </c>
      <c r="Q351" t="str" cm="1">
        <f t="array" ref="Q351">INDEX('Notes&amp;Formulas'!F:F,MATCH($P351,'Notes&amp;Formulas'!E:E),0)</f>
        <v>Parental Guidance Under 13</v>
      </c>
      <c r="R351" t="s">
        <v>2317</v>
      </c>
      <c r="S351" t="s">
        <v>2322</v>
      </c>
      <c r="T351" t="s">
        <v>2326</v>
      </c>
      <c r="U351" t="s">
        <v>2320</v>
      </c>
      <c r="V351" t="s">
        <v>2323</v>
      </c>
      <c r="W351" t="s">
        <v>2318</v>
      </c>
    </row>
    <row r="352" spans="1:23" x14ac:dyDescent="0.3">
      <c r="A352" t="s">
        <v>905</v>
      </c>
      <c r="B352" t="s">
        <v>906</v>
      </c>
      <c r="C352" t="str">
        <f t="shared" si="5"/>
        <v>A misfit ant, looking for "warriors" to save his c</v>
      </c>
      <c r="D352" t="s">
        <v>12</v>
      </c>
      <c r="E352" s="1">
        <v>36119</v>
      </c>
      <c r="F352" s="4">
        <v>162798565</v>
      </c>
      <c r="G352" s="4">
        <v>200460294</v>
      </c>
      <c r="H352" s="4">
        <v>363258859</v>
      </c>
      <c r="I352" s="4" t="str">
        <f>IF($F352&gt;='Notes&amp;Formulas'!$I$3,"Top", "Bottom")</f>
        <v>Top</v>
      </c>
      <c r="J352" s="4" t="str" cm="1">
        <f t="array" ref="J352">_xlfn.IFS(Table2[[#This Row],[World Sales (in $)]]&lt;500000000,"Small", Table2[[#This Row],[World Sales (in $)]]&lt;1000000000, "Medium", Table2[[#This Row],[World Sales (in $)]]&lt;2000000000, "Large", Table2[[#This Row],[World Sales (in $)]]&gt;2000000000, "Top")</f>
        <v>Small</v>
      </c>
      <c r="K352" t="s">
        <v>104</v>
      </c>
      <c r="L352" t="s">
        <v>197</v>
      </c>
      <c r="M352" t="str">
        <f>IFERROR(MID($L352,1,SEARCH(M$1, $L352)-2),0)</f>
        <v>1</v>
      </c>
      <c r="N352" t="str">
        <f>IFERROR(MID($L352,SEARCH(N$1, $L352)-3,2),0)</f>
        <v>35</v>
      </c>
      <c r="O352" s="2">
        <f>TIME(M352, N352, 0)</f>
        <v>6.5972222222222224E-2</v>
      </c>
      <c r="P352" t="s">
        <v>27</v>
      </c>
      <c r="Q352" t="str">
        <f>INDEX('Notes&amp;Formulas'!$F$6,MATCH(Table!P352, 'Notes&amp;Formulas'!$E$6),0)</f>
        <v>Unknown</v>
      </c>
      <c r="R352" t="s">
        <v>2326</v>
      </c>
      <c r="S352" t="s">
        <v>2320</v>
      </c>
      <c r="T352" t="s">
        <v>2321</v>
      </c>
    </row>
    <row r="353" spans="1:22" x14ac:dyDescent="0.3">
      <c r="A353" t="s">
        <v>1520</v>
      </c>
      <c r="B353" t="s">
        <v>1521</v>
      </c>
      <c r="C353" t="str">
        <f t="shared" si="5"/>
        <v>Larry spans the globe, uniting favorite and new ch</v>
      </c>
      <c r="D353" t="s">
        <v>22</v>
      </c>
      <c r="E353" s="1">
        <v>41990</v>
      </c>
      <c r="F353" s="4">
        <v>113746621</v>
      </c>
      <c r="G353" s="4">
        <v>249458014</v>
      </c>
      <c r="H353" s="4">
        <v>363204635</v>
      </c>
      <c r="I353" s="4" t="str">
        <f>IF($F353&gt;='Notes&amp;Formulas'!$I$3,"Top", "Bottom")</f>
        <v>Bottom</v>
      </c>
      <c r="J353" s="4" t="str" cm="1">
        <f t="array" ref="J353">_xlfn.IFS(Table2[[#This Row],[World Sales (in $)]]&lt;500000000,"Small", Table2[[#This Row],[World Sales (in $)]]&lt;1000000000, "Medium", Table2[[#This Row],[World Sales (in $)]]&lt;2000000000, "Large", Table2[[#This Row],[World Sales (in $)]]&gt;2000000000, "Top")</f>
        <v>Small</v>
      </c>
      <c r="K353" t="s">
        <v>407</v>
      </c>
      <c r="L353" t="s">
        <v>186</v>
      </c>
      <c r="M353" t="str">
        <f>IFERROR(MID($L353,1,SEARCH(M$1, $L353)-2),0)</f>
        <v>1</v>
      </c>
      <c r="N353" t="str">
        <f>IFERROR(MID($L353,SEARCH(N$1, $L353)-3,2),0)</f>
        <v>38</v>
      </c>
      <c r="O353" s="2">
        <f>TIME(M353, N353, 0)</f>
        <v>6.805555555555555E-2</v>
      </c>
      <c r="P353" t="s">
        <v>58</v>
      </c>
      <c r="Q353" t="str" cm="1">
        <f t="array" ref="Q353">INDEX('Notes&amp;Formulas'!F:F,MATCH($P353,'Notes&amp;Formulas'!E:E),0)</f>
        <v>Parental Guidance</v>
      </c>
      <c r="R353" t="s">
        <v>2317</v>
      </c>
      <c r="S353" t="s">
        <v>2322</v>
      </c>
      <c r="T353" t="s">
        <v>2326</v>
      </c>
      <c r="U353" t="s">
        <v>2323</v>
      </c>
      <c r="V353" t="s">
        <v>2318</v>
      </c>
    </row>
    <row r="354" spans="1:22" x14ac:dyDescent="0.3">
      <c r="A354" t="s">
        <v>1326</v>
      </c>
      <c r="B354" t="s">
        <v>1327</v>
      </c>
      <c r="C354" t="str">
        <f t="shared" si="5"/>
        <v>Daniel Ocean recruits one more team member so he c</v>
      </c>
      <c r="D354" t="s">
        <v>61</v>
      </c>
      <c r="E354" s="1">
        <v>38330</v>
      </c>
      <c r="F354" s="4">
        <v>125544280</v>
      </c>
      <c r="G354" s="4">
        <v>237200000</v>
      </c>
      <c r="H354" s="4">
        <v>362744280</v>
      </c>
      <c r="I354" s="4" t="str">
        <f>IF($F354&gt;='Notes&amp;Formulas'!$I$3,"Top", "Bottom")</f>
        <v>Bottom</v>
      </c>
      <c r="J354" s="4" t="str" cm="1">
        <f t="array" ref="J354">_xlfn.IFS(Table2[[#This Row],[World Sales (in $)]]&lt;500000000,"Small", Table2[[#This Row],[World Sales (in $)]]&lt;1000000000, "Medium", Table2[[#This Row],[World Sales (in $)]]&lt;2000000000, "Large", Table2[[#This Row],[World Sales (in $)]]&gt;2000000000, "Top")</f>
        <v>Small</v>
      </c>
      <c r="K354" t="s">
        <v>725</v>
      </c>
      <c r="L354" t="s">
        <v>514</v>
      </c>
      <c r="M354" t="str">
        <f>IFERROR(MID($L354,1,SEARCH(M$1, $L354)-2),0)</f>
        <v>2</v>
      </c>
      <c r="N354" t="str">
        <f>IFERROR(MID($L354,SEARCH(N$1, $L354)-3,2),0)</f>
        <v xml:space="preserve"> 5</v>
      </c>
      <c r="O354" s="2">
        <f>TIME(M354, N354, 0)</f>
        <v>8.6805555555555566E-2</v>
      </c>
      <c r="P354" t="s">
        <v>15</v>
      </c>
      <c r="Q354" t="str" cm="1">
        <f t="array" ref="Q354">INDEX('Notes&amp;Formulas'!F:F,MATCH($P354,'Notes&amp;Formulas'!E:E),0)</f>
        <v>Parental Guidance Under 13</v>
      </c>
      <c r="R354" t="s">
        <v>2317</v>
      </c>
      <c r="S354" t="s">
        <v>2326</v>
      </c>
      <c r="T354" t="s">
        <v>2323</v>
      </c>
      <c r="U354" t="s">
        <v>2318</v>
      </c>
    </row>
    <row r="355" spans="1:22" x14ac:dyDescent="0.3">
      <c r="A355" t="s">
        <v>749</v>
      </c>
      <c r="B355" t="s">
        <v>750</v>
      </c>
      <c r="C355" t="str">
        <f t="shared" si="5"/>
        <v>In 2029, an Air Force astronaut crash-lands on a m</v>
      </c>
      <c r="D355" t="s">
        <v>22</v>
      </c>
      <c r="E355" s="1">
        <v>37099</v>
      </c>
      <c r="F355" s="4">
        <v>180011740</v>
      </c>
      <c r="G355" s="4">
        <v>182200000</v>
      </c>
      <c r="H355" s="4">
        <v>362211740</v>
      </c>
      <c r="I355" s="4" t="str">
        <f>IF($F355&gt;='Notes&amp;Formulas'!$I$3,"Top", "Bottom")</f>
        <v>Top</v>
      </c>
      <c r="J355" s="4" t="str" cm="1">
        <f t="array" ref="J355">_xlfn.IFS(Table2[[#This Row],[World Sales (in $)]]&lt;500000000,"Small", Table2[[#This Row],[World Sales (in $)]]&lt;1000000000, "Medium", Table2[[#This Row],[World Sales (in $)]]&lt;2000000000, "Large", Table2[[#This Row],[World Sales (in $)]]&gt;2000000000, "Top")</f>
        <v>Small</v>
      </c>
      <c r="K355" t="s">
        <v>138</v>
      </c>
      <c r="L355" t="s">
        <v>145</v>
      </c>
      <c r="M355" t="str">
        <f>IFERROR(MID($L355,1,SEARCH(M$1, $L355)-2),0)</f>
        <v>1</v>
      </c>
      <c r="N355" t="str">
        <f>IFERROR(MID($L355,SEARCH(N$1, $L355)-3,2),0)</f>
        <v>59</v>
      </c>
      <c r="O355" s="2">
        <f>TIME(M355, N355, 0)</f>
        <v>8.2638888888888887E-2</v>
      </c>
      <c r="P355" t="s">
        <v>15</v>
      </c>
      <c r="Q355" t="str" cm="1">
        <f t="array" ref="Q355">INDEX('Notes&amp;Formulas'!F:F,MATCH($P355,'Notes&amp;Formulas'!E:E),0)</f>
        <v>Parental Guidance Under 13</v>
      </c>
      <c r="R355" t="s">
        <v>2328</v>
      </c>
      <c r="S355" t="s">
        <v>2325</v>
      </c>
    </row>
    <row r="356" spans="1:22" x14ac:dyDescent="0.3">
      <c r="A356" t="s">
        <v>1546</v>
      </c>
      <c r="B356" t="s">
        <v>1547</v>
      </c>
      <c r="C356" t="str">
        <f t="shared" si="5"/>
        <v>When one of their own is kidnapped by an angry gan</v>
      </c>
      <c r="D356" t="s">
        <v>61</v>
      </c>
      <c r="E356" s="1">
        <v>41417</v>
      </c>
      <c r="F356" s="4">
        <v>112200072</v>
      </c>
      <c r="G356" s="4">
        <v>249800000</v>
      </c>
      <c r="H356" s="4">
        <v>362000072</v>
      </c>
      <c r="I356" s="4" t="str">
        <f>IF($F356&gt;='Notes&amp;Formulas'!$I$3,"Top", "Bottom")</f>
        <v>Bottom</v>
      </c>
      <c r="J356" s="4" t="str" cm="1">
        <f t="array" ref="J356">_xlfn.IFS(Table2[[#This Row],[World Sales (in $)]]&lt;500000000,"Small", Table2[[#This Row],[World Sales (in $)]]&lt;1000000000, "Medium", Table2[[#This Row],[World Sales (in $)]]&lt;2000000000, "Large", Table2[[#This Row],[World Sales (in $)]]&gt;2000000000, "Top")</f>
        <v>Small</v>
      </c>
      <c r="K356" t="s">
        <v>1003</v>
      </c>
      <c r="L356" t="s">
        <v>105</v>
      </c>
      <c r="M356" t="str">
        <f>IFERROR(MID($L356,1,SEARCH(M$1, $L356)-2),0)</f>
        <v>1</v>
      </c>
      <c r="N356" t="str">
        <f>IFERROR(MID($L356,SEARCH(N$1, $L356)-3,2),0)</f>
        <v>40</v>
      </c>
      <c r="O356" s="2">
        <f>TIME(M356, N356, 0)</f>
        <v>6.9444444444444434E-2</v>
      </c>
      <c r="P356" t="s">
        <v>179</v>
      </c>
      <c r="Q356" t="str" cm="1">
        <f t="array" ref="Q356">INDEX('Notes&amp;Formulas'!F:F,MATCH($P356,'Notes&amp;Formulas'!E:E),0)</f>
        <v>Restricted</v>
      </c>
      <c r="R356" t="s">
        <v>2316</v>
      </c>
      <c r="S356" t="s">
        <v>2317</v>
      </c>
      <c r="T356" t="s">
        <v>2319</v>
      </c>
      <c r="U356" t="s">
        <v>2325</v>
      </c>
    </row>
    <row r="357" spans="1:22" x14ac:dyDescent="0.3">
      <c r="A357" t="s">
        <v>1305</v>
      </c>
      <c r="B357" t="s">
        <v>1306</v>
      </c>
      <c r="C357" t="str">
        <f t="shared" si="5"/>
        <v>James Bond uncovers a nuclear plot while protectin</v>
      </c>
      <c r="D357" t="s">
        <v>817</v>
      </c>
      <c r="E357" s="1">
        <v>36483</v>
      </c>
      <c r="F357" s="4">
        <v>126943684</v>
      </c>
      <c r="G357" s="4">
        <v>234888716</v>
      </c>
      <c r="H357" s="4">
        <v>361832400</v>
      </c>
      <c r="I357" s="4" t="str">
        <f>IF($F357&gt;='Notes&amp;Formulas'!$I$3,"Top", "Bottom")</f>
        <v>Bottom</v>
      </c>
      <c r="J357" s="4" t="str" cm="1">
        <f t="array" ref="J357">_xlfn.IFS(Table2[[#This Row],[World Sales (in $)]]&lt;500000000,"Small", Table2[[#This Row],[World Sales (in $)]]&lt;1000000000, "Medium", Table2[[#This Row],[World Sales (in $)]]&lt;2000000000, "Large", Table2[[#This Row],[World Sales (in $)]]&gt;2000000000, "Top")</f>
        <v>Small</v>
      </c>
      <c r="K357" t="s">
        <v>289</v>
      </c>
      <c r="L357" t="s">
        <v>124</v>
      </c>
      <c r="M357" t="str">
        <f>IFERROR(MID($L357,1,SEARCH(M$1, $L357)-2),0)</f>
        <v>2</v>
      </c>
      <c r="N357" t="str">
        <f>IFERROR(MID($L357,SEARCH(N$1, $L357)-3,2),0)</f>
        <v xml:space="preserve"> 8</v>
      </c>
      <c r="O357" s="2">
        <f>TIME(M357, N357, 0)</f>
        <v>8.8888888888888892E-2</v>
      </c>
      <c r="P357" t="s">
        <v>15</v>
      </c>
      <c r="Q357" t="str" cm="1">
        <f t="array" ref="Q357">INDEX('Notes&amp;Formulas'!F:F,MATCH($P357,'Notes&amp;Formulas'!E:E),0)</f>
        <v>Parental Guidance Under 13</v>
      </c>
      <c r="R357" t="s">
        <v>2326</v>
      </c>
      <c r="S357" t="s">
        <v>2328</v>
      </c>
    </row>
    <row r="358" spans="1:22" x14ac:dyDescent="0.3">
      <c r="A358" t="s">
        <v>970</v>
      </c>
      <c r="B358" t="s">
        <v>971</v>
      </c>
      <c r="C358" t="str">
        <f t="shared" si="5"/>
        <v>Brian O'Conner, back working for the FBI in Los An</v>
      </c>
      <c r="D358" t="s">
        <v>43</v>
      </c>
      <c r="E358" s="1">
        <v>39905</v>
      </c>
      <c r="F358" s="4">
        <v>155064265</v>
      </c>
      <c r="G358" s="4">
        <v>205302605</v>
      </c>
      <c r="H358" s="4">
        <v>360366870</v>
      </c>
      <c r="I358" s="4" t="str">
        <f>IF($F358&gt;='Notes&amp;Formulas'!$I$3,"Top", "Bottom")</f>
        <v>Top</v>
      </c>
      <c r="J358" s="4" t="str" cm="1">
        <f t="array" ref="J358">_xlfn.IFS(Table2[[#This Row],[World Sales (in $)]]&lt;500000000,"Small", Table2[[#This Row],[World Sales (in $)]]&lt;1000000000, "Medium", Table2[[#This Row],[World Sales (in $)]]&lt;2000000000, "Large", Table2[[#This Row],[World Sales (in $)]]&gt;2000000000, "Top")</f>
        <v>Small</v>
      </c>
      <c r="K358" t="s">
        <v>448</v>
      </c>
      <c r="L358" t="s">
        <v>309</v>
      </c>
      <c r="M358" t="str">
        <f>IFERROR(MID($L358,1,SEARCH(M$1, $L358)-2),0)</f>
        <v>1</v>
      </c>
      <c r="N358" t="str">
        <f>IFERROR(MID($L358,SEARCH(N$1, $L358)-3,2),0)</f>
        <v>47</v>
      </c>
      <c r="O358" s="2">
        <f>TIME(M358, N358, 0)</f>
        <v>7.4305555555555555E-2</v>
      </c>
      <c r="P358" t="s">
        <v>15</v>
      </c>
      <c r="Q358" t="str" cm="1">
        <f t="array" ref="Q358">INDEX('Notes&amp;Formulas'!F:F,MATCH($P358,'Notes&amp;Formulas'!E:E),0)</f>
        <v>Parental Guidance Under 13</v>
      </c>
      <c r="R358" t="s">
        <v>2316</v>
      </c>
      <c r="S358" t="s">
        <v>2317</v>
      </c>
      <c r="T358" t="s">
        <v>2325</v>
      </c>
    </row>
    <row r="359" spans="1:22" x14ac:dyDescent="0.3">
      <c r="A359" t="s">
        <v>1773</v>
      </c>
      <c r="B359" t="s">
        <v>1774</v>
      </c>
      <c r="C359" t="str">
        <f t="shared" si="5"/>
        <v>Noah is chosen by God to undertake a momentous mis</v>
      </c>
      <c r="D359" t="s">
        <v>38</v>
      </c>
      <c r="E359" s="1">
        <v>41718</v>
      </c>
      <c r="F359" s="4">
        <v>101200044</v>
      </c>
      <c r="G359" s="4">
        <v>258000000</v>
      </c>
      <c r="H359" s="4">
        <v>359200044</v>
      </c>
      <c r="I359" s="4" t="str">
        <f>IF($F359&gt;='Notes&amp;Formulas'!$I$3,"Top", "Bottom")</f>
        <v>Bottom</v>
      </c>
      <c r="J359" s="4" t="str" cm="1">
        <f t="array" ref="J359">_xlfn.IFS(Table2[[#This Row],[World Sales (in $)]]&lt;500000000,"Small", Table2[[#This Row],[World Sales (in $)]]&lt;1000000000, "Medium", Table2[[#This Row],[World Sales (in $)]]&lt;2000000000, "Large", Table2[[#This Row],[World Sales (in $)]]&gt;2000000000, "Top")</f>
        <v>Small</v>
      </c>
      <c r="K359" t="s">
        <v>691</v>
      </c>
      <c r="L359" t="s">
        <v>14</v>
      </c>
      <c r="M359" t="str">
        <f>IFERROR(MID($L359,1,SEARCH(M$1, $L359)-2),0)</f>
        <v>2</v>
      </c>
      <c r="N359" t="str">
        <f>IFERROR(MID($L359,SEARCH(N$1, $L359)-3,2),0)</f>
        <v>18</v>
      </c>
      <c r="O359" s="2">
        <f>TIME(M359, N359, 0)</f>
        <v>9.5833333333333326E-2</v>
      </c>
      <c r="P359" t="s">
        <v>15</v>
      </c>
      <c r="Q359" t="str" cm="1">
        <f t="array" ref="Q359">INDEX('Notes&amp;Formulas'!F:F,MATCH($P359,'Notes&amp;Formulas'!E:E),0)</f>
        <v>Parental Guidance Under 13</v>
      </c>
      <c r="R359" t="s">
        <v>2316</v>
      </c>
      <c r="S359" t="s">
        <v>2328</v>
      </c>
      <c r="T359" t="s">
        <v>2325</v>
      </c>
    </row>
    <row r="360" spans="1:22" x14ac:dyDescent="0.3">
      <c r="A360" t="s">
        <v>778</v>
      </c>
      <c r="B360" t="s">
        <v>779</v>
      </c>
      <c r="C360" t="str">
        <f t="shared" si="5"/>
        <v xml:space="preserve">Work causes a single mother to move to China with </v>
      </c>
      <c r="D360" t="s">
        <v>34</v>
      </c>
      <c r="E360" s="1">
        <v>40339</v>
      </c>
      <c r="F360" s="4">
        <v>176591618</v>
      </c>
      <c r="G360" s="4">
        <v>182534404</v>
      </c>
      <c r="H360" s="4">
        <v>359126022</v>
      </c>
      <c r="I360" s="4" t="str">
        <f>IF($F360&gt;='Notes&amp;Formulas'!$I$3,"Top", "Bottom")</f>
        <v>Top</v>
      </c>
      <c r="J360" s="4" t="str" cm="1">
        <f t="array" ref="J360">_xlfn.IFS(Table2[[#This Row],[World Sales (in $)]]&lt;500000000,"Small", Table2[[#This Row],[World Sales (in $)]]&lt;1000000000, "Medium", Table2[[#This Row],[World Sales (in $)]]&lt;2000000000, "Large", Table2[[#This Row],[World Sales (in $)]]&gt;2000000000, "Top")</f>
        <v>Small</v>
      </c>
      <c r="K360" t="s">
        <v>780</v>
      </c>
      <c r="L360" t="s">
        <v>167</v>
      </c>
      <c r="M360" t="str">
        <f>IFERROR(MID($L360,1,SEARCH(M$1, $L360)-2),0)</f>
        <v>2</v>
      </c>
      <c r="N360" t="str">
        <f>IFERROR(MID($L360,SEARCH(N$1, $L360)-3,2),0)</f>
        <v>20</v>
      </c>
      <c r="O360" s="2">
        <f>TIME(M360, N360, 0)</f>
        <v>9.7222222222222224E-2</v>
      </c>
      <c r="P360" t="s">
        <v>58</v>
      </c>
      <c r="Q360" t="str" cm="1">
        <f t="array" ref="Q360">INDEX('Notes&amp;Formulas'!F:F,MATCH($P360,'Notes&amp;Formulas'!E:E),0)</f>
        <v>Parental Guidance</v>
      </c>
      <c r="R360" t="s">
        <v>2316</v>
      </c>
      <c r="S360" t="s">
        <v>2317</v>
      </c>
      <c r="T360" t="s">
        <v>2320</v>
      </c>
    </row>
    <row r="361" spans="1:22" x14ac:dyDescent="0.3">
      <c r="A361" t="s">
        <v>805</v>
      </c>
      <c r="B361" t="s">
        <v>806</v>
      </c>
      <c r="C361" t="str">
        <f t="shared" si="5"/>
        <v>One year after Kevin McCallister was left home alo</v>
      </c>
      <c r="D361" t="s">
        <v>22</v>
      </c>
      <c r="E361" t="s">
        <v>27</v>
      </c>
      <c r="F361" s="4">
        <v>173585516</v>
      </c>
      <c r="G361" s="4">
        <v>185409334</v>
      </c>
      <c r="H361" s="4">
        <v>358994850</v>
      </c>
      <c r="I361" s="4" t="str">
        <f>IF($F361&gt;='Notes&amp;Formulas'!$I$3,"Top", "Bottom")</f>
        <v>Top</v>
      </c>
      <c r="J361" s="4" t="str" cm="1">
        <f t="array" ref="J361">_xlfn.IFS(Table2[[#This Row],[World Sales (in $)]]&lt;500000000,"Small", Table2[[#This Row],[World Sales (in $)]]&lt;1000000000, "Medium", Table2[[#This Row],[World Sales (in $)]]&lt;2000000000, "Large", Table2[[#This Row],[World Sales (in $)]]&gt;2000000000, "Top")</f>
        <v>Small</v>
      </c>
      <c r="K361" t="s">
        <v>807</v>
      </c>
      <c r="L361" t="s">
        <v>474</v>
      </c>
      <c r="M361" t="str">
        <f>IFERROR(MID($L361,1,SEARCH(M$1, $L361)-2),0)</f>
        <v>2</v>
      </c>
      <c r="N361">
        <f>IFERROR(MID($L361,SEARCH(N$1, $L361)-3,2),0)</f>
        <v>0</v>
      </c>
      <c r="O361" s="2">
        <f>TIME(M361, N361, 0)</f>
        <v>8.3333333333333329E-2</v>
      </c>
      <c r="P361" t="s">
        <v>27</v>
      </c>
      <c r="Q361" t="str">
        <f>INDEX('Notes&amp;Formulas'!$F$6,MATCH(Table!P361, 'Notes&amp;Formulas'!$E$6),0)</f>
        <v>Unknown</v>
      </c>
      <c r="R361" t="s">
        <v>2316</v>
      </c>
      <c r="S361" t="s">
        <v>2320</v>
      </c>
      <c r="T361" t="s">
        <v>2323</v>
      </c>
      <c r="U361" t="s">
        <v>2333</v>
      </c>
    </row>
    <row r="362" spans="1:22" x14ac:dyDescent="0.3">
      <c r="A362" t="s">
        <v>1033</v>
      </c>
      <c r="B362" t="s">
        <v>1034</v>
      </c>
      <c r="C362" t="str">
        <f t="shared" si="5"/>
        <v xml:space="preserve">Dracula, who operates a high-end resort away from </v>
      </c>
      <c r="D362" t="s">
        <v>34</v>
      </c>
      <c r="E362" s="1">
        <v>41172</v>
      </c>
      <c r="F362" s="4">
        <v>148313048</v>
      </c>
      <c r="G362" s="4">
        <v>210062555</v>
      </c>
      <c r="H362" s="4">
        <v>358375603</v>
      </c>
      <c r="I362" s="4" t="str">
        <f>IF($F362&gt;='Notes&amp;Formulas'!$I$3,"Top", "Bottom")</f>
        <v>Top</v>
      </c>
      <c r="J362" s="4" t="str" cm="1">
        <f t="array" ref="J362">_xlfn.IFS(Table2[[#This Row],[World Sales (in $)]]&lt;500000000,"Small", Table2[[#This Row],[World Sales (in $)]]&lt;1000000000, "Medium", Table2[[#This Row],[World Sales (in $)]]&lt;2000000000, "Large", Table2[[#This Row],[World Sales (in $)]]&gt;2000000000, "Top")</f>
        <v>Small</v>
      </c>
      <c r="K362" t="s">
        <v>1035</v>
      </c>
      <c r="L362" t="s">
        <v>224</v>
      </c>
      <c r="M362" t="str">
        <f>IFERROR(MID($L362,1,SEARCH(M$1, $L362)-2),0)</f>
        <v>1</v>
      </c>
      <c r="N362" t="str">
        <f>IFERROR(MID($L362,SEARCH(N$1, $L362)-3,2),0)</f>
        <v>31</v>
      </c>
      <c r="O362" s="2">
        <f>TIME(M362, N362, 0)</f>
        <v>6.3194444444444442E-2</v>
      </c>
      <c r="P362" t="s">
        <v>58</v>
      </c>
      <c r="Q362" t="str" cm="1">
        <f t="array" ref="Q362">INDEX('Notes&amp;Formulas'!F:F,MATCH($P362,'Notes&amp;Formulas'!E:E),0)</f>
        <v>Parental Guidance</v>
      </c>
      <c r="R362" t="s">
        <v>2317</v>
      </c>
      <c r="S362" t="s">
        <v>2326</v>
      </c>
      <c r="T362" t="s">
        <v>2328</v>
      </c>
      <c r="U362" t="s">
        <v>2323</v>
      </c>
    </row>
    <row r="363" spans="1:22" x14ac:dyDescent="0.3">
      <c r="A363" t="s">
        <v>1226</v>
      </c>
      <c r="B363" t="s">
        <v>1227</v>
      </c>
      <c r="C363" t="str">
        <f t="shared" si="5"/>
        <v>In a future where a special police unit is able to</v>
      </c>
      <c r="D363" t="s">
        <v>22</v>
      </c>
      <c r="E363" s="1">
        <v>37427</v>
      </c>
      <c r="F363" s="4">
        <v>132072926</v>
      </c>
      <c r="G363" s="4">
        <v>226300000</v>
      </c>
      <c r="H363" s="4">
        <v>358372926</v>
      </c>
      <c r="I363" s="4" t="str">
        <f>IF($F363&gt;='Notes&amp;Formulas'!$I$3,"Top", "Bottom")</f>
        <v>Bottom</v>
      </c>
      <c r="J363" s="4" t="str" cm="1">
        <f t="array" ref="J363">_xlfn.IFS(Table2[[#This Row],[World Sales (in $)]]&lt;500000000,"Small", Table2[[#This Row],[World Sales (in $)]]&lt;1000000000, "Medium", Table2[[#This Row],[World Sales (in $)]]&lt;2000000000, "Large", Table2[[#This Row],[World Sales (in $)]]&gt;2000000000, "Top")</f>
        <v>Small</v>
      </c>
      <c r="K363" t="s">
        <v>1228</v>
      </c>
      <c r="L363" t="s">
        <v>284</v>
      </c>
      <c r="M363" t="str">
        <f>IFERROR(MID($L363,1,SEARCH(M$1, $L363)-2),0)</f>
        <v>2</v>
      </c>
      <c r="N363" t="str">
        <f>IFERROR(MID($L363,SEARCH(N$1, $L363)-3,2),0)</f>
        <v>25</v>
      </c>
      <c r="O363" s="2">
        <f>TIME(M363, N363, 0)</f>
        <v>0.10069444444444443</v>
      </c>
      <c r="P363" t="s">
        <v>15</v>
      </c>
      <c r="Q363" t="str" cm="1">
        <f t="array" ref="Q363">INDEX('Notes&amp;Formulas'!F:F,MATCH($P363,'Notes&amp;Formulas'!E:E),0)</f>
        <v>Parental Guidance Under 13</v>
      </c>
      <c r="R363" t="s">
        <v>2322</v>
      </c>
      <c r="S363" t="s">
        <v>2326</v>
      </c>
      <c r="T363" t="s">
        <v>2323</v>
      </c>
      <c r="U363" t="s">
        <v>2318</v>
      </c>
      <c r="V363" t="s">
        <v>2332</v>
      </c>
    </row>
    <row r="364" spans="1:22" x14ac:dyDescent="0.3">
      <c r="A364" t="s">
        <v>1311</v>
      </c>
      <c r="B364" t="s">
        <v>1312</v>
      </c>
      <c r="C364" t="str">
        <f t="shared" si="5"/>
        <v>Tarzan, having acclimated to life in London, is ca</v>
      </c>
      <c r="D364" t="s">
        <v>61</v>
      </c>
      <c r="E364" s="1">
        <v>42550</v>
      </c>
      <c r="F364" s="4">
        <v>126643061</v>
      </c>
      <c r="G364" s="4">
        <v>230057296</v>
      </c>
      <c r="H364" s="4">
        <v>356700357</v>
      </c>
      <c r="I364" s="4" t="str">
        <f>IF($F364&gt;='Notes&amp;Formulas'!$I$3,"Top", "Bottom")</f>
        <v>Bottom</v>
      </c>
      <c r="J364" s="4" t="str" cm="1">
        <f t="array" ref="J364">_xlfn.IFS(Table2[[#This Row],[World Sales (in $)]]&lt;500000000,"Small", Table2[[#This Row],[World Sales (in $)]]&lt;1000000000, "Medium", Table2[[#This Row],[World Sales (in $)]]&lt;2000000000, "Large", Table2[[#This Row],[World Sales (in $)]]&gt;2000000000, "Top")</f>
        <v>Small</v>
      </c>
      <c r="K364" t="s">
        <v>1274</v>
      </c>
      <c r="L364" t="s">
        <v>676</v>
      </c>
      <c r="M364" t="str">
        <f>IFERROR(MID($L364,1,SEARCH(M$1, $L364)-2),0)</f>
        <v>1</v>
      </c>
      <c r="N364" t="str">
        <f>IFERROR(MID($L364,SEARCH(N$1, $L364)-3,2),0)</f>
        <v>50</v>
      </c>
      <c r="O364" s="2">
        <f>TIME(M364, N364, 0)</f>
        <v>7.6388888888888895E-2</v>
      </c>
      <c r="P364" t="s">
        <v>15</v>
      </c>
      <c r="Q364" t="str" cm="1">
        <f t="array" ref="Q364">INDEX('Notes&amp;Formulas'!F:F,MATCH($P364,'Notes&amp;Formulas'!E:E),0)</f>
        <v>Parental Guidance Under 13</v>
      </c>
      <c r="R364" t="s">
        <v>2316</v>
      </c>
      <c r="S364" t="s">
        <v>2328</v>
      </c>
      <c r="T364" t="s">
        <v>2327</v>
      </c>
      <c r="U364" t="s">
        <v>2319</v>
      </c>
      <c r="V364" t="s">
        <v>2325</v>
      </c>
    </row>
    <row r="365" spans="1:22" x14ac:dyDescent="0.3">
      <c r="A365" t="s">
        <v>1254</v>
      </c>
      <c r="B365" t="s">
        <v>1255</v>
      </c>
      <c r="C365" t="str">
        <f t="shared" si="5"/>
        <v>A sexually frustrated suburban father has a mid-li</v>
      </c>
      <c r="D365" t="s">
        <v>95</v>
      </c>
      <c r="E365" s="1">
        <v>36418</v>
      </c>
      <c r="F365" s="4">
        <v>130096601</v>
      </c>
      <c r="G365" s="4">
        <v>226200000</v>
      </c>
      <c r="H365" s="4">
        <v>356296601</v>
      </c>
      <c r="I365" s="4" t="str">
        <f>IF($F365&gt;='Notes&amp;Formulas'!$I$3,"Top", "Bottom")</f>
        <v>Bottom</v>
      </c>
      <c r="J365" s="4" t="str" cm="1">
        <f t="array" ref="J365">_xlfn.IFS(Table2[[#This Row],[World Sales (in $)]]&lt;500000000,"Small", Table2[[#This Row],[World Sales (in $)]]&lt;1000000000, "Medium", Table2[[#This Row],[World Sales (in $)]]&lt;2000000000, "Large", Table2[[#This Row],[World Sales (in $)]]&gt;2000000000, "Top")</f>
        <v>Small</v>
      </c>
      <c r="K365" t="s">
        <v>178</v>
      </c>
      <c r="L365" t="s">
        <v>228</v>
      </c>
      <c r="M365" t="str">
        <f>IFERROR(MID($L365,1,SEARCH(M$1, $L365)-2),0)</f>
        <v>2</v>
      </c>
      <c r="N365" t="str">
        <f>IFERROR(MID($L365,SEARCH(N$1, $L365)-3,2),0)</f>
        <v xml:space="preserve"> 2</v>
      </c>
      <c r="O365" s="2">
        <f>TIME(M365, N365, 0)</f>
        <v>8.4722222222222213E-2</v>
      </c>
      <c r="P365" t="s">
        <v>179</v>
      </c>
      <c r="Q365" t="str" cm="1">
        <f t="array" ref="Q365">INDEX('Notes&amp;Formulas'!F:F,MATCH($P365,'Notes&amp;Formulas'!E:E),0)</f>
        <v>Restricted</v>
      </c>
      <c r="R365" t="s">
        <v>2316</v>
      </c>
      <c r="S365" t="s">
        <v>2317</v>
      </c>
      <c r="T365" t="s">
        <v>2320</v>
      </c>
      <c r="U365" t="s">
        <v>2318</v>
      </c>
      <c r="V365" t="s">
        <v>2321</v>
      </c>
    </row>
    <row r="366" spans="1:22" x14ac:dyDescent="0.3">
      <c r="A366" t="s">
        <v>802</v>
      </c>
      <c r="B366" t="s">
        <v>803</v>
      </c>
      <c r="C366" t="str">
        <f t="shared" si="5"/>
        <v>NASA must devise a strategy to return Apollo 13 to</v>
      </c>
      <c r="D366" t="s">
        <v>43</v>
      </c>
      <c r="E366" t="s">
        <v>27</v>
      </c>
      <c r="F366" s="4">
        <v>173837933</v>
      </c>
      <c r="G366" s="4">
        <v>181077570</v>
      </c>
      <c r="H366" s="4">
        <v>355237933</v>
      </c>
      <c r="I366" s="4" t="str">
        <f>IF($F366&gt;='Notes&amp;Formulas'!$I$3,"Top", "Bottom")</f>
        <v>Top</v>
      </c>
      <c r="J366" s="4" t="str" cm="1">
        <f t="array" ref="J366">_xlfn.IFS(Table2[[#This Row],[World Sales (in $)]]&lt;500000000,"Small", Table2[[#This Row],[World Sales (in $)]]&lt;1000000000, "Medium", Table2[[#This Row],[World Sales (in $)]]&lt;2000000000, "Large", Table2[[#This Row],[World Sales (in $)]]&gt;2000000000, "Top")</f>
        <v>Small</v>
      </c>
      <c r="K366" t="s">
        <v>804</v>
      </c>
      <c r="L366" t="s">
        <v>167</v>
      </c>
      <c r="M366" t="str">
        <f>IFERROR(MID($L366,1,SEARCH(M$1, $L366)-2),0)</f>
        <v>2</v>
      </c>
      <c r="N366" t="str">
        <f>IFERROR(MID($L366,SEARCH(N$1, $L366)-3,2),0)</f>
        <v>20</v>
      </c>
      <c r="O366" s="2">
        <f>TIME(M366, N366, 0)</f>
        <v>9.7222222222222224E-2</v>
      </c>
      <c r="P366" t="s">
        <v>27</v>
      </c>
      <c r="Q366" t="str">
        <f>INDEX('Notes&amp;Formulas'!$F$6,MATCH(Table!P366, 'Notes&amp;Formulas'!$E$6),0)</f>
        <v>Unknown</v>
      </c>
      <c r="R366" t="s">
        <v>2320</v>
      </c>
    </row>
    <row r="367" spans="1:22" x14ac:dyDescent="0.3">
      <c r="A367" t="s">
        <v>815</v>
      </c>
      <c r="B367" t="s">
        <v>816</v>
      </c>
      <c r="C367" t="str">
        <f t="shared" si="5"/>
        <v>After a selfish L.A. yuppie learns his estranged f</v>
      </c>
      <c r="D367" t="s">
        <v>817</v>
      </c>
      <c r="E367" s="1">
        <v>32493</v>
      </c>
      <c r="F367" s="4">
        <v>172825435</v>
      </c>
      <c r="G367" s="4">
        <v>182000000</v>
      </c>
      <c r="H367" s="4">
        <v>354825435</v>
      </c>
      <c r="I367" s="4" t="str">
        <f>IF($F367&gt;='Notes&amp;Formulas'!$I$3,"Top", "Bottom")</f>
        <v>Top</v>
      </c>
      <c r="J367" s="4" t="str" cm="1">
        <f t="array" ref="J367">_xlfn.IFS(Table2[[#This Row],[World Sales (in $)]]&lt;500000000,"Small", Table2[[#This Row],[World Sales (in $)]]&lt;1000000000, "Medium", Table2[[#This Row],[World Sales (in $)]]&lt;2000000000, "Large", Table2[[#This Row],[World Sales (in $)]]&gt;2000000000, "Top")</f>
        <v>Small</v>
      </c>
      <c r="K367" t="s">
        <v>178</v>
      </c>
      <c r="L367" t="s">
        <v>65</v>
      </c>
      <c r="M367" t="str">
        <f>IFERROR(MID($L367,1,SEARCH(M$1, $L367)-2),0)</f>
        <v>2</v>
      </c>
      <c r="N367" t="str">
        <f>IFERROR(MID($L367,SEARCH(N$1, $L367)-3,2),0)</f>
        <v>13</v>
      </c>
      <c r="O367" s="2">
        <f>TIME(M367, N367, 0)</f>
        <v>9.2361111111111116E-2</v>
      </c>
      <c r="P367" t="s">
        <v>27</v>
      </c>
      <c r="Q367" t="str">
        <f>INDEX('Notes&amp;Formulas'!$F$6,MATCH(Table!P367, 'Notes&amp;Formulas'!$E$6),0)</f>
        <v>Unknown</v>
      </c>
      <c r="R367" t="s">
        <v>2317</v>
      </c>
      <c r="S367" t="s">
        <v>2320</v>
      </c>
      <c r="T367" t="s">
        <v>2334</v>
      </c>
    </row>
    <row r="368" spans="1:22" x14ac:dyDescent="0.3">
      <c r="A368" t="s">
        <v>1064</v>
      </c>
      <c r="B368" t="s">
        <v>1065</v>
      </c>
      <c r="C368" t="str">
        <f t="shared" si="5"/>
        <v>A writer and wall street trader, Nick, finds himse</v>
      </c>
      <c r="D368" t="s">
        <v>61</v>
      </c>
      <c r="E368" s="1">
        <v>41404</v>
      </c>
      <c r="F368" s="4">
        <v>144840419</v>
      </c>
      <c r="G368" s="4">
        <v>208801855</v>
      </c>
      <c r="H368" s="4">
        <v>353642274</v>
      </c>
      <c r="I368" s="4" t="str">
        <f>IF($F368&gt;='Notes&amp;Formulas'!$I$3,"Top", "Bottom")</f>
        <v>Top</v>
      </c>
      <c r="J368" s="4" t="str" cm="1">
        <f t="array" ref="J368">_xlfn.IFS(Table2[[#This Row],[World Sales (in $)]]&lt;500000000,"Small", Table2[[#This Row],[World Sales (in $)]]&lt;1000000000, "Medium", Table2[[#This Row],[World Sales (in $)]]&lt;2000000000, "Large", Table2[[#This Row],[World Sales (in $)]]&gt;2000000000, "Top")</f>
        <v>Small</v>
      </c>
      <c r="K368" t="s">
        <v>39</v>
      </c>
      <c r="L368" t="s">
        <v>47</v>
      </c>
      <c r="M368" t="str">
        <f>IFERROR(MID($L368,1,SEARCH(M$1, $L368)-2),0)</f>
        <v>2</v>
      </c>
      <c r="N368" t="str">
        <f>IFERROR(MID($L368,SEARCH(N$1, $L368)-3,2),0)</f>
        <v>23</v>
      </c>
      <c r="O368" s="2">
        <f>TIME(M368, N368, 0)</f>
        <v>9.930555555555555E-2</v>
      </c>
      <c r="P368" t="s">
        <v>15</v>
      </c>
      <c r="Q368" t="str" cm="1">
        <f t="array" ref="Q368">INDEX('Notes&amp;Formulas'!F:F,MATCH($P368,'Notes&amp;Formulas'!E:E),0)</f>
        <v>Parental Guidance Under 13</v>
      </c>
      <c r="R368" t="s">
        <v>2320</v>
      </c>
    </row>
    <row r="369" spans="1:23" x14ac:dyDescent="0.3">
      <c r="A369" t="s">
        <v>1504</v>
      </c>
      <c r="B369" t="s">
        <v>1505</v>
      </c>
      <c r="C369" t="str">
        <f t="shared" si="5"/>
        <v xml:space="preserve">A young elephant, whose oversized ears enable him </v>
      </c>
      <c r="D369" t="s">
        <v>12</v>
      </c>
      <c r="E369" s="1">
        <v>43551</v>
      </c>
      <c r="F369" s="4">
        <v>114766307</v>
      </c>
      <c r="G369" s="4">
        <v>238518314</v>
      </c>
      <c r="H369" s="4">
        <v>353284621</v>
      </c>
      <c r="I369" s="4" t="str">
        <f>IF($F369&gt;='Notes&amp;Formulas'!$I$3,"Top", "Bottom")</f>
        <v>Bottom</v>
      </c>
      <c r="J369" s="4" t="str" cm="1">
        <f t="array" ref="J369">_xlfn.IFS(Table2[[#This Row],[World Sales (in $)]]&lt;500000000,"Small", Table2[[#This Row],[World Sales (in $)]]&lt;1000000000, "Medium", Table2[[#This Row],[World Sales (in $)]]&lt;2000000000, "Large", Table2[[#This Row],[World Sales (in $)]]&gt;2000000000, "Top")</f>
        <v>Small</v>
      </c>
      <c r="K369" t="s">
        <v>262</v>
      </c>
      <c r="L369" t="s">
        <v>567</v>
      </c>
      <c r="M369" t="str">
        <f>IFERROR(MID($L369,1,SEARCH(M$1, $L369)-2),0)</f>
        <v>1</v>
      </c>
      <c r="N369" t="str">
        <f>IFERROR(MID($L369,SEARCH(N$1, $L369)-3,2),0)</f>
        <v>52</v>
      </c>
      <c r="O369" s="2">
        <f>TIME(M369, N369, 0)</f>
        <v>7.7777777777777779E-2</v>
      </c>
      <c r="P369" t="s">
        <v>58</v>
      </c>
      <c r="Q369" t="str" cm="1">
        <f t="array" ref="Q369">INDEX('Notes&amp;Formulas'!F:F,MATCH($P369,'Notes&amp;Formulas'!E:E),0)</f>
        <v>Parental Guidance</v>
      </c>
      <c r="R369" t="s">
        <v>2320</v>
      </c>
      <c r="S369" t="s">
        <v>2321</v>
      </c>
    </row>
    <row r="370" spans="1:23" x14ac:dyDescent="0.3">
      <c r="A370" t="s">
        <v>1066</v>
      </c>
      <c r="B370" t="s">
        <v>1067</v>
      </c>
      <c r="C370" t="str">
        <f t="shared" si="5"/>
        <v>In 2035, a technophobic cop investigates a crime t</v>
      </c>
      <c r="D370" t="s">
        <v>22</v>
      </c>
      <c r="E370" s="1">
        <v>38183</v>
      </c>
      <c r="F370" s="4">
        <v>144801023</v>
      </c>
      <c r="G370" s="4">
        <v>208332875</v>
      </c>
      <c r="H370" s="4">
        <v>353133898</v>
      </c>
      <c r="I370" s="4" t="str">
        <f>IF($F370&gt;='Notes&amp;Formulas'!$I$3,"Top", "Bottom")</f>
        <v>Top</v>
      </c>
      <c r="J370" s="4" t="str" cm="1">
        <f t="array" ref="J370">_xlfn.IFS(Table2[[#This Row],[World Sales (in $)]]&lt;500000000,"Small", Table2[[#This Row],[World Sales (in $)]]&lt;1000000000, "Medium", Table2[[#This Row],[World Sales (in $)]]&lt;2000000000, "Large", Table2[[#This Row],[World Sales (in $)]]&gt;2000000000, "Top")</f>
        <v>Small</v>
      </c>
      <c r="K370" t="s">
        <v>1068</v>
      </c>
      <c r="L370" t="s">
        <v>101</v>
      </c>
      <c r="M370" t="str">
        <f>IFERROR(MID($L370,1,SEARCH(M$1, $L370)-2),0)</f>
        <v>1</v>
      </c>
      <c r="N370" t="str">
        <f>IFERROR(MID($L370,SEARCH(N$1, $L370)-3,2),0)</f>
        <v>55</v>
      </c>
      <c r="O370" s="2">
        <f>TIME(M370, N370, 0)</f>
        <v>7.9861111111111105E-2</v>
      </c>
      <c r="P370" t="s">
        <v>15</v>
      </c>
      <c r="Q370" t="str" cm="1">
        <f t="array" ref="Q370">INDEX('Notes&amp;Formulas'!F:F,MATCH($P370,'Notes&amp;Formulas'!E:E),0)</f>
        <v>Parental Guidance Under 13</v>
      </c>
      <c r="R370" t="s">
        <v>2317</v>
      </c>
      <c r="S370" t="s">
        <v>2323</v>
      </c>
      <c r="T370" t="s">
        <v>2318</v>
      </c>
    </row>
    <row r="371" spans="1:23" x14ac:dyDescent="0.3">
      <c r="A371" t="s">
        <v>1442</v>
      </c>
      <c r="B371" t="s">
        <v>1443</v>
      </c>
      <c r="C371" t="str">
        <f t="shared" si="5"/>
        <v>A violent police detective investigates a brutal m</v>
      </c>
      <c r="D371" t="s">
        <v>613</v>
      </c>
      <c r="E371" s="1">
        <v>33683</v>
      </c>
      <c r="F371" s="4">
        <v>117727224</v>
      </c>
      <c r="G371" s="4">
        <v>235200000</v>
      </c>
      <c r="H371" s="4">
        <v>352927224</v>
      </c>
      <c r="I371" s="4" t="str">
        <f>IF($F371&gt;='Notes&amp;Formulas'!$I$3,"Top", "Bottom")</f>
        <v>Bottom</v>
      </c>
      <c r="J371" s="4" t="str" cm="1">
        <f t="array" ref="J371">_xlfn.IFS(Table2[[#This Row],[World Sales (in $)]]&lt;500000000,"Small", Table2[[#This Row],[World Sales (in $)]]&lt;1000000000, "Medium", Table2[[#This Row],[World Sales (in $)]]&lt;2000000000, "Large", Table2[[#This Row],[World Sales (in $)]]&gt;2000000000, "Top")</f>
        <v>Small</v>
      </c>
      <c r="K371" t="s">
        <v>308</v>
      </c>
      <c r="L371" t="s">
        <v>148</v>
      </c>
      <c r="M371" t="str">
        <f>IFERROR(MID($L371,1,SEARCH(M$1, $L371)-2),0)</f>
        <v>2</v>
      </c>
      <c r="N371" t="str">
        <f>IFERROR(MID($L371,SEARCH(N$1, $L371)-3,2),0)</f>
        <v xml:space="preserve"> 7</v>
      </c>
      <c r="O371" s="2">
        <f>TIME(M371, N371, 0)</f>
        <v>8.819444444444445E-2</v>
      </c>
      <c r="P371" t="s">
        <v>179</v>
      </c>
      <c r="Q371" t="str" cm="1">
        <f t="array" ref="Q371">INDEX('Notes&amp;Formulas'!F:F,MATCH($P371,'Notes&amp;Formulas'!E:E),0)</f>
        <v>Restricted</v>
      </c>
      <c r="R371" t="s">
        <v>2316</v>
      </c>
      <c r="S371" t="s">
        <v>2327</v>
      </c>
      <c r="T371" t="s">
        <v>2319</v>
      </c>
      <c r="U371" t="s">
        <v>2325</v>
      </c>
    </row>
    <row r="372" spans="1:23" x14ac:dyDescent="0.3">
      <c r="A372" t="s">
        <v>1718</v>
      </c>
      <c r="B372" t="s">
        <v>1719</v>
      </c>
      <c r="C372" t="str">
        <f t="shared" si="5"/>
        <v>When a murder occurs on the train on which he's tr</v>
      </c>
      <c r="D372" t="s">
        <v>22</v>
      </c>
      <c r="E372" s="1">
        <v>43042</v>
      </c>
      <c r="F372" s="4">
        <v>102826543</v>
      </c>
      <c r="G372" s="4">
        <v>249967538</v>
      </c>
      <c r="H372" s="4">
        <v>352794081</v>
      </c>
      <c r="I372" s="4" t="str">
        <f>IF($F372&gt;='Notes&amp;Formulas'!$I$3,"Top", "Bottom")</f>
        <v>Bottom</v>
      </c>
      <c r="J372" s="4" t="str" cm="1">
        <f t="array" ref="J372">_xlfn.IFS(Table2[[#This Row],[World Sales (in $)]]&lt;500000000,"Small", Table2[[#This Row],[World Sales (in $)]]&lt;1000000000, "Medium", Table2[[#This Row],[World Sales (in $)]]&lt;2000000000, "Large", Table2[[#This Row],[World Sales (in $)]]&gt;2000000000, "Top")</f>
        <v>Small</v>
      </c>
      <c r="K372" t="s">
        <v>1720</v>
      </c>
      <c r="L372" t="s">
        <v>969</v>
      </c>
      <c r="M372" t="str">
        <f>IFERROR(MID($L372,1,SEARCH(M$1, $L372)-2),0)</f>
        <v>1</v>
      </c>
      <c r="N372" t="str">
        <f>IFERROR(MID($L372,SEARCH(N$1, $L372)-3,2),0)</f>
        <v>54</v>
      </c>
      <c r="O372" s="2">
        <f>TIME(M372, N372, 0)</f>
        <v>7.9166666666666663E-2</v>
      </c>
      <c r="P372" t="s">
        <v>15</v>
      </c>
      <c r="Q372" t="str" cm="1">
        <f t="array" ref="Q372">INDEX('Notes&amp;Formulas'!F:F,MATCH($P372,'Notes&amp;Formulas'!E:E),0)</f>
        <v>Parental Guidance Under 13</v>
      </c>
      <c r="R372" t="s">
        <v>2320</v>
      </c>
      <c r="S372" t="s">
        <v>2327</v>
      </c>
      <c r="T372" t="s">
        <v>2325</v>
      </c>
    </row>
    <row r="373" spans="1:23" x14ac:dyDescent="0.3">
      <c r="A373" t="s">
        <v>1044</v>
      </c>
      <c r="B373" t="s">
        <v>1045</v>
      </c>
      <c r="C373" t="str">
        <f t="shared" si="5"/>
        <v>In the 1960s, superpowered humans Charles Xavier a</v>
      </c>
      <c r="D373" t="s">
        <v>22</v>
      </c>
      <c r="E373" s="1">
        <v>40695</v>
      </c>
      <c r="F373" s="4">
        <v>146408305</v>
      </c>
      <c r="G373" s="4">
        <v>206208385</v>
      </c>
      <c r="H373" s="4">
        <v>352616690</v>
      </c>
      <c r="I373" s="4" t="str">
        <f>IF($F373&gt;='Notes&amp;Formulas'!$I$3,"Top", "Bottom")</f>
        <v>Top</v>
      </c>
      <c r="J373" s="4" t="str" cm="1">
        <f t="array" ref="J373">_xlfn.IFS(Table2[[#This Row],[World Sales (in $)]]&lt;500000000,"Small", Table2[[#This Row],[World Sales (in $)]]&lt;1000000000, "Medium", Table2[[#This Row],[World Sales (in $)]]&lt;2000000000, "Large", Table2[[#This Row],[World Sales (in $)]]&gt;2000000000, "Top")</f>
        <v>Small</v>
      </c>
      <c r="K373" t="s">
        <v>13</v>
      </c>
      <c r="L373" t="s">
        <v>281</v>
      </c>
      <c r="M373" t="str">
        <f>IFERROR(MID($L373,1,SEARCH(M$1, $L373)-2),0)</f>
        <v>2</v>
      </c>
      <c r="N373" t="str">
        <f>IFERROR(MID($L373,SEARCH(N$1, $L373)-3,2),0)</f>
        <v>11</v>
      </c>
      <c r="O373" s="2">
        <f>TIME(M373, N373, 0)</f>
        <v>9.0972222222222218E-2</v>
      </c>
      <c r="P373" t="s">
        <v>15</v>
      </c>
      <c r="Q373" t="str" cm="1">
        <f t="array" ref="Q373">INDEX('Notes&amp;Formulas'!F:F,MATCH($P373,'Notes&amp;Formulas'!E:E),0)</f>
        <v>Parental Guidance Under 13</v>
      </c>
      <c r="R373" t="s">
        <v>2328</v>
      </c>
      <c r="S373" t="s">
        <v>2320</v>
      </c>
      <c r="T373" t="s">
        <v>2327</v>
      </c>
    </row>
    <row r="374" spans="1:23" x14ac:dyDescent="0.3">
      <c r="A374" t="s">
        <v>1634</v>
      </c>
      <c r="B374" t="s">
        <v>1635</v>
      </c>
      <c r="C374" t="str">
        <f t="shared" si="5"/>
        <v>When an island populated by happy, flightless bird</v>
      </c>
      <c r="D374" t="s">
        <v>34</v>
      </c>
      <c r="E374" s="1">
        <v>42501</v>
      </c>
      <c r="F374" s="4">
        <v>107509366</v>
      </c>
      <c r="G374" s="4">
        <v>244824563</v>
      </c>
      <c r="H374" s="4">
        <v>352333929</v>
      </c>
      <c r="I374" s="4" t="str">
        <f>IF($F374&gt;='Notes&amp;Formulas'!$I$3,"Top", "Bottom")</f>
        <v>Bottom</v>
      </c>
      <c r="J374" s="4" t="str" cm="1">
        <f t="array" ref="J374">_xlfn.IFS(Table2[[#This Row],[World Sales (in $)]]&lt;500000000,"Small", Table2[[#This Row],[World Sales (in $)]]&lt;1000000000, "Medium", Table2[[#This Row],[World Sales (in $)]]&lt;2000000000, "Large", Table2[[#This Row],[World Sales (in $)]]&gt;2000000000, "Top")</f>
        <v>Small</v>
      </c>
      <c r="K374" t="s">
        <v>1636</v>
      </c>
      <c r="L374" t="s">
        <v>76</v>
      </c>
      <c r="M374" t="str">
        <f>IFERROR(MID($L374,1,SEARCH(M$1, $L374)-2),0)</f>
        <v>1</v>
      </c>
      <c r="N374" t="str">
        <f>IFERROR(MID($L374,SEARCH(N$1, $L374)-3,2),0)</f>
        <v>37</v>
      </c>
      <c r="O374" s="2">
        <f>TIME(M374, N374, 0)</f>
        <v>6.7361111111111108E-2</v>
      </c>
      <c r="P374" t="s">
        <v>58</v>
      </c>
      <c r="Q374" t="str" cm="1">
        <f t="array" ref="Q374">INDEX('Notes&amp;Formulas'!F:F,MATCH($P374,'Notes&amp;Formulas'!E:E),0)</f>
        <v>Parental Guidance</v>
      </c>
      <c r="R374" t="s">
        <v>2316</v>
      </c>
      <c r="S374" t="s">
        <v>2317</v>
      </c>
      <c r="T374" t="s">
        <v>2319</v>
      </c>
    </row>
    <row r="375" spans="1:23" x14ac:dyDescent="0.3">
      <c r="A375" t="s">
        <v>1657</v>
      </c>
      <c r="B375" t="s">
        <v>1658</v>
      </c>
      <c r="C375" t="str">
        <f t="shared" si="5"/>
        <v>Years after a friend and fellow 00 agent is killed</v>
      </c>
      <c r="D375" t="s">
        <v>817</v>
      </c>
      <c r="E375" t="s">
        <v>27</v>
      </c>
      <c r="F375" s="4">
        <v>106429941</v>
      </c>
      <c r="G375" s="4">
        <v>245764093</v>
      </c>
      <c r="H375" s="4">
        <v>352194034</v>
      </c>
      <c r="I375" s="4" t="str">
        <f>IF($F375&gt;='Notes&amp;Formulas'!$I$3,"Top", "Bottom")</f>
        <v>Bottom</v>
      </c>
      <c r="J375" s="4" t="str" cm="1">
        <f t="array" ref="J375">_xlfn.IFS(Table2[[#This Row],[World Sales (in $)]]&lt;500000000,"Small", Table2[[#This Row],[World Sales (in $)]]&lt;1000000000, "Medium", Table2[[#This Row],[World Sales (in $)]]&lt;2000000000, "Large", Table2[[#This Row],[World Sales (in $)]]&gt;2000000000, "Top")</f>
        <v>Small</v>
      </c>
      <c r="K375" t="s">
        <v>289</v>
      </c>
      <c r="L375" t="s">
        <v>132</v>
      </c>
      <c r="M375" t="str">
        <f>IFERROR(MID($L375,1,SEARCH(M$1, $L375)-2),0)</f>
        <v>2</v>
      </c>
      <c r="N375" t="str">
        <f>IFERROR(MID($L375,SEARCH(N$1, $L375)-3,2),0)</f>
        <v>10</v>
      </c>
      <c r="O375" s="2">
        <f>TIME(M375, N375, 0)</f>
        <v>9.0277777777777776E-2</v>
      </c>
      <c r="P375" t="s">
        <v>27</v>
      </c>
      <c r="Q375" t="str">
        <f>INDEX('Notes&amp;Formulas'!$F$6,MATCH(Table!P375, 'Notes&amp;Formulas'!$E$6),0)</f>
        <v>Unknown</v>
      </c>
      <c r="R375" t="s">
        <v>2316</v>
      </c>
      <c r="S375" t="s">
        <v>2317</v>
      </c>
      <c r="T375" t="s">
        <v>2322</v>
      </c>
      <c r="U375" t="s">
        <v>2326</v>
      </c>
      <c r="V375" t="s">
        <v>2323</v>
      </c>
    </row>
    <row r="376" spans="1:23" x14ac:dyDescent="0.3">
      <c r="A376" t="s">
        <v>885</v>
      </c>
      <c r="B376" t="s">
        <v>886</v>
      </c>
      <c r="C376" t="str">
        <f t="shared" si="5"/>
        <v>Barely 21 yet, Frank is a skilled forger who has p</v>
      </c>
      <c r="D376" t="s">
        <v>95</v>
      </c>
      <c r="E376" s="1">
        <v>37615</v>
      </c>
      <c r="F376" s="4">
        <v>164615351</v>
      </c>
      <c r="G376" s="4">
        <v>187498961</v>
      </c>
      <c r="H376" s="4">
        <v>352114312</v>
      </c>
      <c r="I376" s="4" t="str">
        <f>IF($F376&gt;='Notes&amp;Formulas'!$I$3,"Top", "Bottom")</f>
        <v>Top</v>
      </c>
      <c r="J376" s="4" t="str" cm="1">
        <f t="array" ref="J376">_xlfn.IFS(Table2[[#This Row],[World Sales (in $)]]&lt;500000000,"Small", Table2[[#This Row],[World Sales (in $)]]&lt;1000000000, "Medium", Table2[[#This Row],[World Sales (in $)]]&lt;2000000000, "Large", Table2[[#This Row],[World Sales (in $)]]&gt;2000000000, "Top")</f>
        <v>Small</v>
      </c>
      <c r="K376" t="s">
        <v>887</v>
      </c>
      <c r="L376" t="s">
        <v>68</v>
      </c>
      <c r="M376" t="str">
        <f>IFERROR(MID($L376,1,SEARCH(M$1, $L376)-2),0)</f>
        <v>2</v>
      </c>
      <c r="N376" t="str">
        <f>IFERROR(MID($L376,SEARCH(N$1, $L376)-3,2),0)</f>
        <v>21</v>
      </c>
      <c r="O376" s="2">
        <f>TIME(M376, N376, 0)</f>
        <v>9.7916666666666666E-2</v>
      </c>
      <c r="P376" t="s">
        <v>15</v>
      </c>
      <c r="Q376" t="str" cm="1">
        <f t="array" ref="Q376">INDEX('Notes&amp;Formulas'!F:F,MATCH($P376,'Notes&amp;Formulas'!E:E),0)</f>
        <v>Parental Guidance Under 13</v>
      </c>
      <c r="R376" t="s">
        <v>2316</v>
      </c>
      <c r="S376" t="s">
        <v>2317</v>
      </c>
      <c r="T376" t="s">
        <v>2325</v>
      </c>
    </row>
    <row r="377" spans="1:23" x14ac:dyDescent="0.3">
      <c r="A377" t="s">
        <v>1444</v>
      </c>
      <c r="B377" t="s">
        <v>1445</v>
      </c>
      <c r="C377" t="str">
        <f t="shared" si="5"/>
        <v xml:space="preserve">An F.B.I. Agent and an Interpol Detective track a </v>
      </c>
      <c r="D377" t="s">
        <v>112</v>
      </c>
      <c r="E377" s="1">
        <v>41423</v>
      </c>
      <c r="F377" s="4">
        <v>117723989</v>
      </c>
      <c r="G377" s="4">
        <v>234000000</v>
      </c>
      <c r="H377" s="4">
        <v>351723989</v>
      </c>
      <c r="I377" s="4" t="str">
        <f>IF($F377&gt;='Notes&amp;Formulas'!$I$3,"Top", "Bottom")</f>
        <v>Bottom</v>
      </c>
      <c r="J377" s="4" t="str" cm="1">
        <f t="array" ref="J377">_xlfn.IFS(Table2[[#This Row],[World Sales (in $)]]&lt;500000000,"Small", Table2[[#This Row],[World Sales (in $)]]&lt;1000000000, "Medium", Table2[[#This Row],[World Sales (in $)]]&lt;2000000000, "Large", Table2[[#This Row],[World Sales (in $)]]&gt;2000000000, "Top")</f>
        <v>Small</v>
      </c>
      <c r="K377" t="s">
        <v>1446</v>
      </c>
      <c r="L377" t="s">
        <v>101</v>
      </c>
      <c r="M377" t="str">
        <f>IFERROR(MID($L377,1,SEARCH(M$1, $L377)-2),0)</f>
        <v>1</v>
      </c>
      <c r="N377" t="str">
        <f>IFERROR(MID($L377,SEARCH(N$1, $L377)-3,2),0)</f>
        <v>55</v>
      </c>
      <c r="O377" s="2">
        <f>TIME(M377, N377, 0)</f>
        <v>7.9861111111111105E-2</v>
      </c>
      <c r="P377" t="s">
        <v>15</v>
      </c>
      <c r="Q377" t="str" cm="1">
        <f t="array" ref="Q377">INDEX('Notes&amp;Formulas'!F:F,MATCH($P377,'Notes&amp;Formulas'!E:E),0)</f>
        <v>Parental Guidance Under 13</v>
      </c>
      <c r="R377" t="s">
        <v>2329</v>
      </c>
      <c r="S377" t="s">
        <v>2328</v>
      </c>
      <c r="T377" t="s">
        <v>2320</v>
      </c>
    </row>
    <row r="378" spans="1:23" x14ac:dyDescent="0.3">
      <c r="A378" t="s">
        <v>881</v>
      </c>
      <c r="B378" t="s">
        <v>882</v>
      </c>
      <c r="C378" t="str">
        <f t="shared" si="5"/>
        <v>Living in exile, Dr. Hannibal Lecter tries to reco</v>
      </c>
      <c r="D378" t="s">
        <v>817</v>
      </c>
      <c r="E378" s="1">
        <v>36931</v>
      </c>
      <c r="F378" s="4">
        <v>165092268</v>
      </c>
      <c r="G378" s="4">
        <v>186600000</v>
      </c>
      <c r="H378" s="4">
        <v>351692268</v>
      </c>
      <c r="I378" s="4" t="str">
        <f>IF($F378&gt;='Notes&amp;Formulas'!$I$3,"Top", "Bottom")</f>
        <v>Top</v>
      </c>
      <c r="J378" s="4" t="str" cm="1">
        <f t="array" ref="J378">_xlfn.IFS(Table2[[#This Row],[World Sales (in $)]]&lt;500000000,"Small", Table2[[#This Row],[World Sales (in $)]]&lt;1000000000, "Medium", Table2[[#This Row],[World Sales (in $)]]&lt;2000000000, "Large", Table2[[#This Row],[World Sales (in $)]]&gt;2000000000, "Top")</f>
        <v>Small</v>
      </c>
      <c r="K378" t="s">
        <v>227</v>
      </c>
      <c r="L378" t="s">
        <v>281</v>
      </c>
      <c r="M378" t="str">
        <f>IFERROR(MID($L378,1,SEARCH(M$1, $L378)-2),0)</f>
        <v>2</v>
      </c>
      <c r="N378" t="str">
        <f>IFERROR(MID($L378,SEARCH(N$1, $L378)-3,2),0)</f>
        <v>11</v>
      </c>
      <c r="O378" s="2">
        <f>TIME(M378, N378, 0)</f>
        <v>9.0972222222222218E-2</v>
      </c>
      <c r="P378" t="s">
        <v>179</v>
      </c>
      <c r="Q378" t="str" cm="1">
        <f t="array" ref="Q378">INDEX('Notes&amp;Formulas'!F:F,MATCH($P378,'Notes&amp;Formulas'!E:E),0)</f>
        <v>Restricted</v>
      </c>
      <c r="R378" t="s">
        <v>2328</v>
      </c>
      <c r="S378" t="s">
        <v>2327</v>
      </c>
      <c r="T378" t="s">
        <v>2325</v>
      </c>
    </row>
    <row r="379" spans="1:23" x14ac:dyDescent="0.3">
      <c r="A379" t="s">
        <v>1407</v>
      </c>
      <c r="B379" t="s">
        <v>1408</v>
      </c>
      <c r="C379" t="str">
        <f t="shared" si="5"/>
        <v>Bank clerk Stanley Ipkiss is transformed into a ma</v>
      </c>
      <c r="D379" t="s">
        <v>170</v>
      </c>
      <c r="E379" s="1">
        <v>34544</v>
      </c>
      <c r="F379" s="4">
        <v>119938730</v>
      </c>
      <c r="G379" s="4">
        <v>231644677</v>
      </c>
      <c r="H379" s="4">
        <v>351583407</v>
      </c>
      <c r="I379" s="4" t="str">
        <f>IF($F379&gt;='Notes&amp;Formulas'!$I$3,"Top", "Bottom")</f>
        <v>Bottom</v>
      </c>
      <c r="J379" s="4" t="str" cm="1">
        <f t="array" ref="J379">_xlfn.IFS(Table2[[#This Row],[World Sales (in $)]]&lt;500000000,"Small", Table2[[#This Row],[World Sales (in $)]]&lt;1000000000, "Medium", Table2[[#This Row],[World Sales (in $)]]&lt;2000000000, "Large", Table2[[#This Row],[World Sales (in $)]]&gt;2000000000, "Top")</f>
        <v>Small</v>
      </c>
      <c r="K379" t="s">
        <v>1409</v>
      </c>
      <c r="L379" t="s">
        <v>393</v>
      </c>
      <c r="M379" t="str">
        <f>IFERROR(MID($L379,1,SEARCH(M$1, $L379)-2),0)</f>
        <v>1</v>
      </c>
      <c r="N379" t="str">
        <f>IFERROR(MID($L379,SEARCH(N$1, $L379)-3,2),0)</f>
        <v>41</v>
      </c>
      <c r="O379" s="2">
        <f>TIME(M379, N379, 0)</f>
        <v>7.013888888888889E-2</v>
      </c>
      <c r="P379" t="s">
        <v>15</v>
      </c>
      <c r="Q379" t="str" cm="1">
        <f t="array" ref="Q379">INDEX('Notes&amp;Formulas'!F:F,MATCH($P379,'Notes&amp;Formulas'!E:E),0)</f>
        <v>Parental Guidance Under 13</v>
      </c>
      <c r="R379" t="s">
        <v>2328</v>
      </c>
      <c r="S379" t="s">
        <v>2320</v>
      </c>
      <c r="T379" t="s">
        <v>2325</v>
      </c>
    </row>
    <row r="380" spans="1:23" x14ac:dyDescent="0.3">
      <c r="A380" t="s">
        <v>1498</v>
      </c>
      <c r="B380" t="s">
        <v>1499</v>
      </c>
      <c r="C380" t="str">
        <f t="shared" si="5"/>
        <v>Feature adaptation of Beatrix Potter's classic tal</v>
      </c>
      <c r="D380" t="s">
        <v>34</v>
      </c>
      <c r="E380" s="1">
        <v>43139</v>
      </c>
      <c r="F380" s="4">
        <v>115253424</v>
      </c>
      <c r="G380" s="4">
        <v>236242642</v>
      </c>
      <c r="H380" s="4">
        <v>351496066</v>
      </c>
      <c r="I380" s="4" t="str">
        <f>IF($F380&gt;='Notes&amp;Formulas'!$I$3,"Top", "Bottom")</f>
        <v>Bottom</v>
      </c>
      <c r="J380" s="4" t="str" cm="1">
        <f t="array" ref="J380">_xlfn.IFS(Table2[[#This Row],[World Sales (in $)]]&lt;500000000,"Small", Table2[[#This Row],[World Sales (in $)]]&lt;1000000000, "Medium", Table2[[#This Row],[World Sales (in $)]]&lt;2000000000, "Large", Table2[[#This Row],[World Sales (in $)]]&gt;2000000000, "Top")</f>
        <v>Small</v>
      </c>
      <c r="K380" t="s">
        <v>1500</v>
      </c>
      <c r="L380" t="s">
        <v>197</v>
      </c>
      <c r="M380" t="str">
        <f>IFERROR(MID($L380,1,SEARCH(M$1, $L380)-2),0)</f>
        <v>1</v>
      </c>
      <c r="N380" t="str">
        <f>IFERROR(MID($L380,SEARCH(N$1, $L380)-3,2),0)</f>
        <v>35</v>
      </c>
      <c r="O380" s="2">
        <f>TIME(M380, N380, 0)</f>
        <v>6.5972222222222224E-2</v>
      </c>
      <c r="P380" t="s">
        <v>58</v>
      </c>
      <c r="Q380" t="str" cm="1">
        <f t="array" ref="Q380">INDEX('Notes&amp;Formulas'!F:F,MATCH($P380,'Notes&amp;Formulas'!E:E),0)</f>
        <v>Parental Guidance</v>
      </c>
      <c r="R380" t="s">
        <v>2316</v>
      </c>
      <c r="S380" t="s">
        <v>2326</v>
      </c>
      <c r="T380" t="s">
        <v>2328</v>
      </c>
      <c r="U380" t="s">
        <v>2318</v>
      </c>
    </row>
    <row r="381" spans="1:23" x14ac:dyDescent="0.3">
      <c r="A381" t="s">
        <v>1389</v>
      </c>
      <c r="B381" t="s">
        <v>1390</v>
      </c>
      <c r="C381" t="str">
        <f t="shared" si="5"/>
        <v>A young police officer must prevent a bomb explodi</v>
      </c>
      <c r="D381" t="s">
        <v>22</v>
      </c>
      <c r="E381" s="1">
        <v>34495</v>
      </c>
      <c r="F381" s="4">
        <v>121248145</v>
      </c>
      <c r="G381" s="4">
        <v>229200000</v>
      </c>
      <c r="H381" s="4">
        <v>350448145</v>
      </c>
      <c r="I381" s="4" t="str">
        <f>IF($F381&gt;='Notes&amp;Formulas'!$I$3,"Top", "Bottom")</f>
        <v>Bottom</v>
      </c>
      <c r="J381" s="4" t="str" cm="1">
        <f t="array" ref="J381">_xlfn.IFS(Table2[[#This Row],[World Sales (in $)]]&lt;500000000,"Small", Table2[[#This Row],[World Sales (in $)]]&lt;1000000000, "Medium", Table2[[#This Row],[World Sales (in $)]]&lt;2000000000, "Large", Table2[[#This Row],[World Sales (in $)]]&gt;2000000000, "Top")</f>
        <v>Small</v>
      </c>
      <c r="K381" t="s">
        <v>289</v>
      </c>
      <c r="L381" t="s">
        <v>457</v>
      </c>
      <c r="M381" t="str">
        <f>IFERROR(MID($L381,1,SEARCH(M$1, $L381)-2),0)</f>
        <v>1</v>
      </c>
      <c r="N381" t="str">
        <f>IFERROR(MID($L381,SEARCH(N$1, $L381)-3,2),0)</f>
        <v>56</v>
      </c>
      <c r="O381" s="2">
        <f>TIME(M381, N381, 0)</f>
        <v>8.0555555555555561E-2</v>
      </c>
      <c r="P381" t="s">
        <v>179</v>
      </c>
      <c r="Q381" t="str" cm="1">
        <f t="array" ref="Q381">INDEX('Notes&amp;Formulas'!F:F,MATCH($P381,'Notes&amp;Formulas'!E:E),0)</f>
        <v>Restricted</v>
      </c>
      <c r="R381" t="s">
        <v>2317</v>
      </c>
      <c r="S381" t="s">
        <v>2322</v>
      </c>
      <c r="T381" t="s">
        <v>2326</v>
      </c>
      <c r="U381" t="s">
        <v>2328</v>
      </c>
      <c r="V381" t="s">
        <v>2320</v>
      </c>
      <c r="W381" t="s">
        <v>2323</v>
      </c>
    </row>
    <row r="382" spans="1:23" x14ac:dyDescent="0.3">
      <c r="A382" t="s">
        <v>1151</v>
      </c>
      <c r="B382" t="s">
        <v>1152</v>
      </c>
      <c r="C382" t="str">
        <f t="shared" si="5"/>
        <v>An orphaned dinosaur raised by lemurs joins an ard</v>
      </c>
      <c r="D382" t="s">
        <v>12</v>
      </c>
      <c r="E382" s="1">
        <v>36665</v>
      </c>
      <c r="F382" s="4">
        <v>137748063</v>
      </c>
      <c r="G382" s="4">
        <v>212074702</v>
      </c>
      <c r="H382" s="4">
        <v>349822765</v>
      </c>
      <c r="I382" s="4" t="str">
        <f>IF($F382&gt;='Notes&amp;Formulas'!$I$3,"Top", "Bottom")</f>
        <v>Top</v>
      </c>
      <c r="J382" s="4" t="str" cm="1">
        <f t="array" ref="J382">_xlfn.IFS(Table2[[#This Row],[World Sales (in $)]]&lt;500000000,"Small", Table2[[#This Row],[World Sales (in $)]]&lt;1000000000, "Medium", Table2[[#This Row],[World Sales (in $)]]&lt;2000000000, "Large", Table2[[#This Row],[World Sales (in $)]]&gt;2000000000, "Top")</f>
        <v>Small</v>
      </c>
      <c r="K382" t="s">
        <v>1153</v>
      </c>
      <c r="L382" t="s">
        <v>1154</v>
      </c>
      <c r="M382" t="str">
        <f>IFERROR(MID($L382,1,SEARCH(M$1, $L382)-2),0)</f>
        <v>1</v>
      </c>
      <c r="N382" t="str">
        <f>IFERROR(MID($L382,SEARCH(N$1, $L382)-3,2),0)</f>
        <v>22</v>
      </c>
      <c r="O382" s="2">
        <f>TIME(M382, N382, 0)</f>
        <v>5.6944444444444443E-2</v>
      </c>
      <c r="P382" t="s">
        <v>58</v>
      </c>
      <c r="Q382" t="str" cm="1">
        <f t="array" ref="Q382">INDEX('Notes&amp;Formulas'!F:F,MATCH($P382,'Notes&amp;Formulas'!E:E),0)</f>
        <v>Parental Guidance</v>
      </c>
      <c r="R382" t="s">
        <v>2316</v>
      </c>
      <c r="S382" t="s">
        <v>2317</v>
      </c>
      <c r="T382" t="s">
        <v>2325</v>
      </c>
    </row>
    <row r="383" spans="1:23" x14ac:dyDescent="0.3">
      <c r="A383" t="s">
        <v>822</v>
      </c>
      <c r="B383" t="s">
        <v>823</v>
      </c>
      <c r="C383" t="str">
        <f t="shared" si="5"/>
        <v>A few decades after her original visit, Mary Poppi</v>
      </c>
      <c r="D383" t="s">
        <v>12</v>
      </c>
      <c r="E383" s="1">
        <v>43453</v>
      </c>
      <c r="F383" s="4">
        <v>171958438</v>
      </c>
      <c r="G383" s="4">
        <v>177587704</v>
      </c>
      <c r="H383" s="4">
        <v>349546142</v>
      </c>
      <c r="I383" s="4" t="str">
        <f>IF($F383&gt;='Notes&amp;Formulas'!$I$3,"Top", "Bottom")</f>
        <v>Top</v>
      </c>
      <c r="J383" s="4" t="str" cm="1">
        <f t="array" ref="J383">_xlfn.IFS(Table2[[#This Row],[World Sales (in $)]]&lt;500000000,"Small", Table2[[#This Row],[World Sales (in $)]]&lt;1000000000, "Medium", Table2[[#This Row],[World Sales (in $)]]&lt;2000000000, "Large", Table2[[#This Row],[World Sales (in $)]]&gt;2000000000, "Top")</f>
        <v>Small</v>
      </c>
      <c r="K383" t="s">
        <v>601</v>
      </c>
      <c r="L383" t="s">
        <v>132</v>
      </c>
      <c r="M383" t="str">
        <f>IFERROR(MID($L383,1,SEARCH(M$1, $L383)-2),0)</f>
        <v>2</v>
      </c>
      <c r="N383" t="str">
        <f>IFERROR(MID($L383,SEARCH(N$1, $L383)-3,2),0)</f>
        <v>10</v>
      </c>
      <c r="O383" s="2">
        <f>TIME(M383, N383, 0)</f>
        <v>9.0277777777777776E-2</v>
      </c>
      <c r="P383" t="s">
        <v>58</v>
      </c>
      <c r="Q383" t="str" cm="1">
        <f t="array" ref="Q383">INDEX('Notes&amp;Formulas'!F:F,MATCH($P383,'Notes&amp;Formulas'!E:E),0)</f>
        <v>Parental Guidance</v>
      </c>
      <c r="R383" t="s">
        <v>2317</v>
      </c>
      <c r="S383" t="s">
        <v>2322</v>
      </c>
      <c r="T383" t="s">
        <v>2320</v>
      </c>
      <c r="U383" t="s">
        <v>2323</v>
      </c>
      <c r="V383" t="s">
        <v>2318</v>
      </c>
    </row>
    <row r="384" spans="1:23" x14ac:dyDescent="0.3">
      <c r="A384" t="s">
        <v>1114</v>
      </c>
      <c r="B384" t="s">
        <v>1115</v>
      </c>
      <c r="C384" t="str">
        <f t="shared" si="5"/>
        <v xml:space="preserve">A comet is discovered to be on a collision course </v>
      </c>
      <c r="D384" t="s">
        <v>38</v>
      </c>
      <c r="E384" t="s">
        <v>27</v>
      </c>
      <c r="F384" s="4">
        <v>140464664</v>
      </c>
      <c r="G384" s="4">
        <v>209000000</v>
      </c>
      <c r="H384" s="4">
        <v>349464664</v>
      </c>
      <c r="I384" s="4" t="str">
        <f>IF($F384&gt;='Notes&amp;Formulas'!$I$3,"Top", "Bottom")</f>
        <v>Top</v>
      </c>
      <c r="J384" s="4" t="str" cm="1">
        <f t="array" ref="J384">_xlfn.IFS(Table2[[#This Row],[World Sales (in $)]]&lt;500000000,"Small", Table2[[#This Row],[World Sales (in $)]]&lt;1000000000, "Medium", Table2[[#This Row],[World Sales (in $)]]&lt;2000000000, "Large", Table2[[#This Row],[World Sales (in $)]]&gt;2000000000, "Top")</f>
        <v>Small</v>
      </c>
      <c r="K384" t="s">
        <v>352</v>
      </c>
      <c r="L384" t="s">
        <v>474</v>
      </c>
      <c r="M384" t="str">
        <f>IFERROR(MID($L384,1,SEARCH(M$1, $L384)-2),0)</f>
        <v>2</v>
      </c>
      <c r="N384">
        <f>IFERROR(MID($L384,SEARCH(N$1, $L384)-3,2),0)</f>
        <v>0</v>
      </c>
      <c r="O384" s="2">
        <f>TIME(M384, N384, 0)</f>
        <v>8.3333333333333329E-2</v>
      </c>
      <c r="P384" t="s">
        <v>27</v>
      </c>
      <c r="Q384" t="str">
        <f>INDEX('Notes&amp;Formulas'!$F$6,MATCH(Table!P384, 'Notes&amp;Formulas'!$E$6),0)</f>
        <v>Unknown</v>
      </c>
      <c r="R384" t="s">
        <v>2317</v>
      </c>
      <c r="S384" t="s">
        <v>2326</v>
      </c>
      <c r="T384" t="s">
        <v>2323</v>
      </c>
      <c r="U384" t="s">
        <v>2318</v>
      </c>
      <c r="V384" t="s">
        <v>2324</v>
      </c>
    </row>
    <row r="385" spans="1:23" x14ac:dyDescent="0.3">
      <c r="A385" t="s">
        <v>559</v>
      </c>
      <c r="B385" t="s">
        <v>560</v>
      </c>
      <c r="C385" t="str">
        <f t="shared" si="5"/>
        <v xml:space="preserve">A 12-year-old boy searches for the one thing that </v>
      </c>
      <c r="D385" t="s">
        <v>43</v>
      </c>
      <c r="E385" s="1">
        <v>40969</v>
      </c>
      <c r="F385" s="4">
        <v>214030500</v>
      </c>
      <c r="G385" s="4">
        <v>134809816</v>
      </c>
      <c r="H385" s="4">
        <v>348840316</v>
      </c>
      <c r="I385" s="4" t="str">
        <f>IF($F385&gt;='Notes&amp;Formulas'!$I$3,"Top", "Bottom")</f>
        <v>Top</v>
      </c>
      <c r="J385" s="4" t="str" cm="1">
        <f t="array" ref="J385">_xlfn.IFS(Table2[[#This Row],[World Sales (in $)]]&lt;500000000,"Small", Table2[[#This Row],[World Sales (in $)]]&lt;1000000000, "Medium", Table2[[#This Row],[World Sales (in $)]]&lt;2000000000, "Large", Table2[[#This Row],[World Sales (in $)]]&gt;2000000000, "Top")</f>
        <v>Small</v>
      </c>
      <c r="K385" t="s">
        <v>561</v>
      </c>
      <c r="L385" t="s">
        <v>562</v>
      </c>
      <c r="M385" t="str">
        <f>IFERROR(MID($L385,1,SEARCH(M$1, $L385)-2),0)</f>
        <v>1</v>
      </c>
      <c r="N385" t="str">
        <f>IFERROR(MID($L385,SEARCH(N$1, $L385)-3,2),0)</f>
        <v>26</v>
      </c>
      <c r="O385" s="2">
        <f>TIME(M385, N385, 0)</f>
        <v>5.9722222222222225E-2</v>
      </c>
      <c r="P385" t="s">
        <v>58</v>
      </c>
      <c r="Q385" t="str" cm="1">
        <f t="array" ref="Q385">INDEX('Notes&amp;Formulas'!F:F,MATCH($P385,'Notes&amp;Formulas'!E:E),0)</f>
        <v>Parental Guidance</v>
      </c>
      <c r="R385" t="s">
        <v>2316</v>
      </c>
      <c r="S385" t="s">
        <v>2320</v>
      </c>
      <c r="T385" t="s">
        <v>2319</v>
      </c>
      <c r="U385" t="s">
        <v>2325</v>
      </c>
    </row>
    <row r="386" spans="1:23" x14ac:dyDescent="0.3">
      <c r="A386" t="s">
        <v>1738</v>
      </c>
      <c r="B386" t="s">
        <v>1739</v>
      </c>
      <c r="C386" t="str">
        <f t="shared" ref="C386:C449" si="6">LEFT(B:B,50)</f>
        <v>Thomas is deposited in a community of boys after h</v>
      </c>
      <c r="D386" t="s">
        <v>22</v>
      </c>
      <c r="E386" s="1">
        <v>41893</v>
      </c>
      <c r="F386" s="4">
        <v>102427862</v>
      </c>
      <c r="G386" s="4">
        <v>245891999</v>
      </c>
      <c r="H386" s="4">
        <v>348319861</v>
      </c>
      <c r="I386" s="4" t="str">
        <f>IF($F386&gt;='Notes&amp;Formulas'!$I$3,"Top", "Bottom")</f>
        <v>Bottom</v>
      </c>
      <c r="J386" s="4" t="str" cm="1">
        <f t="array" ref="J386">_xlfn.IFS(Table2[[#This Row],[World Sales (in $)]]&lt;500000000,"Small", Table2[[#This Row],[World Sales (in $)]]&lt;1000000000, "Medium", Table2[[#This Row],[World Sales (in $)]]&lt;2000000000, "Large", Table2[[#This Row],[World Sales (in $)]]&gt;2000000000, "Top")</f>
        <v>Small</v>
      </c>
      <c r="K386" t="s">
        <v>1068</v>
      </c>
      <c r="L386" t="s">
        <v>434</v>
      </c>
      <c r="M386" t="str">
        <f>IFERROR(MID($L386,1,SEARCH(M$1, $L386)-2),0)</f>
        <v>1</v>
      </c>
      <c r="N386" t="str">
        <f>IFERROR(MID($L386,SEARCH(N$1, $L386)-3,2),0)</f>
        <v>53</v>
      </c>
      <c r="O386" s="2">
        <f>TIME(M386, N386, 0)</f>
        <v>7.8472222222222221E-2</v>
      </c>
      <c r="P386" t="s">
        <v>15</v>
      </c>
      <c r="Q386" t="str" cm="1">
        <f t="array" ref="Q386">INDEX('Notes&amp;Formulas'!F:F,MATCH($P386,'Notes&amp;Formulas'!E:E),0)</f>
        <v>Parental Guidance Under 13</v>
      </c>
      <c r="R386" t="s">
        <v>2317</v>
      </c>
      <c r="S386" t="s">
        <v>2322</v>
      </c>
      <c r="T386" t="s">
        <v>2326</v>
      </c>
      <c r="U386" t="s">
        <v>2320</v>
      </c>
      <c r="V386" t="s">
        <v>2323</v>
      </c>
      <c r="W386" t="s">
        <v>2318</v>
      </c>
    </row>
    <row r="387" spans="1:23" x14ac:dyDescent="0.3">
      <c r="A387" t="s">
        <v>808</v>
      </c>
      <c r="B387" t="s">
        <v>809</v>
      </c>
      <c r="C387" t="str">
        <f t="shared" si="6"/>
        <v>A historian races to find the legendary Templar Tr</v>
      </c>
      <c r="D387" t="s">
        <v>12</v>
      </c>
      <c r="E387" s="1">
        <v>38310</v>
      </c>
      <c r="F387" s="4">
        <v>173008894</v>
      </c>
      <c r="G387" s="4">
        <v>174503424</v>
      </c>
      <c r="H387" s="4">
        <v>347512318</v>
      </c>
      <c r="I387" s="4" t="str">
        <f>IF($F387&gt;='Notes&amp;Formulas'!$I$3,"Top", "Bottom")</f>
        <v>Top</v>
      </c>
      <c r="J387" s="4" t="str" cm="1">
        <f t="array" ref="J387">_xlfn.IFS(Table2[[#This Row],[World Sales (in $)]]&lt;500000000,"Small", Table2[[#This Row],[World Sales (in $)]]&lt;1000000000, "Medium", Table2[[#This Row],[World Sales (in $)]]&lt;2000000000, "Large", Table2[[#This Row],[World Sales (in $)]]&gt;2000000000, "Top")</f>
        <v>Small</v>
      </c>
      <c r="K387" t="s">
        <v>507</v>
      </c>
      <c r="L387" t="s">
        <v>281</v>
      </c>
      <c r="M387" t="str">
        <f>IFERROR(MID($L387,1,SEARCH(M$1, $L387)-2),0)</f>
        <v>2</v>
      </c>
      <c r="N387" t="str">
        <f>IFERROR(MID($L387,SEARCH(N$1, $L387)-3,2),0)</f>
        <v>11</v>
      </c>
      <c r="O387" s="2">
        <f>TIME(M387, N387, 0)</f>
        <v>9.0972222222222218E-2</v>
      </c>
      <c r="P387" t="s">
        <v>58</v>
      </c>
      <c r="Q387" t="str" cm="1">
        <f t="array" ref="Q387">INDEX('Notes&amp;Formulas'!F:F,MATCH($P387,'Notes&amp;Formulas'!E:E),0)</f>
        <v>Parental Guidance</v>
      </c>
      <c r="R387" t="s">
        <v>2316</v>
      </c>
      <c r="S387" t="s">
        <v>2327</v>
      </c>
      <c r="T387" t="s">
        <v>2319</v>
      </c>
      <c r="U387" t="s">
        <v>2325</v>
      </c>
    </row>
    <row r="388" spans="1:23" x14ac:dyDescent="0.3">
      <c r="A388" t="s">
        <v>491</v>
      </c>
      <c r="B388" t="s">
        <v>492</v>
      </c>
      <c r="C388" t="str">
        <f t="shared" si="6"/>
        <v>Carter and Lee head to Hong Kong for a vacation, b</v>
      </c>
      <c r="D388" t="s">
        <v>170</v>
      </c>
      <c r="E388" s="1">
        <v>37106</v>
      </c>
      <c r="F388" s="4">
        <v>226164286</v>
      </c>
      <c r="G388" s="4">
        <v>121161516</v>
      </c>
      <c r="H388" s="4">
        <v>347325802</v>
      </c>
      <c r="I388" s="4" t="str">
        <f>IF($F388&gt;='Notes&amp;Formulas'!$I$3,"Top", "Bottom")</f>
        <v>Top</v>
      </c>
      <c r="J388" s="4" t="str" cm="1">
        <f t="array" ref="J388">_xlfn.IFS(Table2[[#This Row],[World Sales (in $)]]&lt;500000000,"Small", Table2[[#This Row],[World Sales (in $)]]&lt;1000000000, "Medium", Table2[[#This Row],[World Sales (in $)]]&lt;2000000000, "Large", Table2[[#This Row],[World Sales (in $)]]&gt;2000000000, "Top")</f>
        <v>Small</v>
      </c>
      <c r="K388" t="s">
        <v>493</v>
      </c>
      <c r="L388" t="s">
        <v>364</v>
      </c>
      <c r="M388" t="str">
        <f>IFERROR(MID($L388,1,SEARCH(M$1, $L388)-2),0)</f>
        <v>1</v>
      </c>
      <c r="N388" t="str">
        <f>IFERROR(MID($L388,SEARCH(N$1, $L388)-3,2),0)</f>
        <v>30</v>
      </c>
      <c r="O388" s="2">
        <f>TIME(M388, N388, 0)</f>
        <v>6.25E-2</v>
      </c>
      <c r="P388" t="s">
        <v>15</v>
      </c>
      <c r="Q388" t="str" cm="1">
        <f t="array" ref="Q388">INDEX('Notes&amp;Formulas'!F:F,MATCH($P388,'Notes&amp;Formulas'!E:E),0)</f>
        <v>Parental Guidance Under 13</v>
      </c>
      <c r="R388" t="s">
        <v>2316</v>
      </c>
      <c r="S388" t="s">
        <v>2317</v>
      </c>
      <c r="T388" t="s">
        <v>2327</v>
      </c>
      <c r="U388" t="s">
        <v>2325</v>
      </c>
    </row>
    <row r="389" spans="1:23" x14ac:dyDescent="0.3">
      <c r="A389" t="s">
        <v>984</v>
      </c>
      <c r="B389" t="s">
        <v>985</v>
      </c>
      <c r="C389" t="str">
        <f t="shared" si="6"/>
        <v>After the Bergens invade Troll Village, Poppy, the</v>
      </c>
      <c r="D389" t="s">
        <v>22</v>
      </c>
      <c r="E389" s="1">
        <v>42656</v>
      </c>
      <c r="F389" s="4">
        <v>153707064</v>
      </c>
      <c r="G389" s="4">
        <v>193157822</v>
      </c>
      <c r="H389" s="4">
        <v>346864886</v>
      </c>
      <c r="I389" s="4" t="str">
        <f>IF($F389&gt;='Notes&amp;Formulas'!$I$3,"Top", "Bottom")</f>
        <v>Top</v>
      </c>
      <c r="J389" s="4" t="str" cm="1">
        <f t="array" ref="J389">_xlfn.IFS(Table2[[#This Row],[World Sales (in $)]]&lt;500000000,"Small", Table2[[#This Row],[World Sales (in $)]]&lt;1000000000, "Medium", Table2[[#This Row],[World Sales (in $)]]&lt;2000000000, "Large", Table2[[#This Row],[World Sales (in $)]]&gt;2000000000, "Top")</f>
        <v>Small</v>
      </c>
      <c r="K389" t="s">
        <v>536</v>
      </c>
      <c r="L389" t="s">
        <v>328</v>
      </c>
      <c r="M389" t="str">
        <f>IFERROR(MID($L389,1,SEARCH(M$1, $L389)-2),0)</f>
        <v>1</v>
      </c>
      <c r="N389" t="str">
        <f>IFERROR(MID($L389,SEARCH(N$1, $L389)-3,2),0)</f>
        <v>32</v>
      </c>
      <c r="O389" s="2">
        <f>TIME(M389, N389, 0)</f>
        <v>6.3888888888888884E-2</v>
      </c>
      <c r="P389" t="s">
        <v>58</v>
      </c>
      <c r="Q389" t="str" cm="1">
        <f t="array" ref="Q389">INDEX('Notes&amp;Formulas'!F:F,MATCH($P389,'Notes&amp;Formulas'!E:E),0)</f>
        <v>Parental Guidance</v>
      </c>
      <c r="R389" t="s">
        <v>2316</v>
      </c>
      <c r="S389" t="s">
        <v>2326</v>
      </c>
      <c r="T389" t="s">
        <v>2328</v>
      </c>
      <c r="U389" t="s">
        <v>2325</v>
      </c>
    </row>
    <row r="390" spans="1:23" x14ac:dyDescent="0.3">
      <c r="A390" t="s">
        <v>1100</v>
      </c>
      <c r="B390" t="s">
        <v>1101</v>
      </c>
      <c r="C390" t="str">
        <f t="shared" si="6"/>
        <v>An English soldier and the daughter of an Algonqui</v>
      </c>
      <c r="D390" t="s">
        <v>12</v>
      </c>
      <c r="E390" t="s">
        <v>27</v>
      </c>
      <c r="F390" s="4">
        <v>141579773</v>
      </c>
      <c r="G390" s="4">
        <v>204500000</v>
      </c>
      <c r="H390" s="4">
        <v>346079773</v>
      </c>
      <c r="I390" s="4" t="str">
        <f>IF($F390&gt;='Notes&amp;Formulas'!$I$3,"Top", "Bottom")</f>
        <v>Top</v>
      </c>
      <c r="J390" s="4" t="str" cm="1">
        <f t="array" ref="J390">_xlfn.IFS(Table2[[#This Row],[World Sales (in $)]]&lt;500000000,"Small", Table2[[#This Row],[World Sales (in $)]]&lt;1000000000, "Medium", Table2[[#This Row],[World Sales (in $)]]&lt;2000000000, "Large", Table2[[#This Row],[World Sales (in $)]]&gt;2000000000, "Top")</f>
        <v>Small</v>
      </c>
      <c r="K390" t="s">
        <v>1102</v>
      </c>
      <c r="L390" t="s">
        <v>785</v>
      </c>
      <c r="M390" t="str">
        <f>IFERROR(MID($L390,1,SEARCH(M$1, $L390)-2),0)</f>
        <v>1</v>
      </c>
      <c r="N390" t="str">
        <f>IFERROR(MID($L390,SEARCH(N$1, $L390)-3,2),0)</f>
        <v>21</v>
      </c>
      <c r="O390" s="2">
        <f>TIME(M390, N390, 0)</f>
        <v>5.6250000000000001E-2</v>
      </c>
      <c r="P390" t="s">
        <v>27</v>
      </c>
      <c r="Q390" t="str">
        <f>INDEX('Notes&amp;Formulas'!$F$6,MATCH(Table!P390, 'Notes&amp;Formulas'!$E$6),0)</f>
        <v>Unknown</v>
      </c>
      <c r="R390" t="s">
        <v>2317</v>
      </c>
      <c r="S390" t="s">
        <v>2322</v>
      </c>
      <c r="T390" t="s">
        <v>2326</v>
      </c>
      <c r="U390" t="s">
        <v>2323</v>
      </c>
      <c r="V390" t="s">
        <v>2318</v>
      </c>
      <c r="W390" t="s">
        <v>2324</v>
      </c>
    </row>
    <row r="391" spans="1:23" x14ac:dyDescent="0.3">
      <c r="A391" t="s">
        <v>379</v>
      </c>
      <c r="B391" t="s">
        <v>380</v>
      </c>
      <c r="C391" t="str">
        <f t="shared" si="6"/>
        <v>On the outskirts of Whoville lives a green, reveng</v>
      </c>
      <c r="D391" t="s">
        <v>43</v>
      </c>
      <c r="E391" s="1">
        <v>36847</v>
      </c>
      <c r="F391" s="4">
        <v>260465005</v>
      </c>
      <c r="G391" s="4">
        <v>85108027</v>
      </c>
      <c r="H391" s="4">
        <v>345573032</v>
      </c>
      <c r="I391" s="4" t="str">
        <f>IF($F391&gt;='Notes&amp;Formulas'!$I$3,"Top", "Bottom")</f>
        <v>Top</v>
      </c>
      <c r="J391" s="4" t="str" cm="1">
        <f t="array" ref="J391">_xlfn.IFS(Table2[[#This Row],[World Sales (in $)]]&lt;500000000,"Small", Table2[[#This Row],[World Sales (in $)]]&lt;1000000000, "Medium", Table2[[#This Row],[World Sales (in $)]]&lt;2000000000, "Large", Table2[[#This Row],[World Sales (in $)]]&gt;2000000000, "Top")</f>
        <v>Small</v>
      </c>
      <c r="K391" t="s">
        <v>381</v>
      </c>
      <c r="L391" t="s">
        <v>361</v>
      </c>
      <c r="M391" t="str">
        <f>IFERROR(MID($L391,1,SEARCH(M$1, $L391)-2),0)</f>
        <v>1</v>
      </c>
      <c r="N391" t="str">
        <f>IFERROR(MID($L391,SEARCH(N$1, $L391)-3,2),0)</f>
        <v>44</v>
      </c>
      <c r="O391" s="2">
        <f>TIME(M391, N391, 0)</f>
        <v>7.2222222222222229E-2</v>
      </c>
      <c r="P391" t="s">
        <v>58</v>
      </c>
      <c r="Q391" t="str" cm="1">
        <f t="array" ref="Q391">INDEX('Notes&amp;Formulas'!F:F,MATCH($P391,'Notes&amp;Formulas'!E:E),0)</f>
        <v>Parental Guidance</v>
      </c>
      <c r="R391" t="s">
        <v>2317</v>
      </c>
      <c r="S391" t="s">
        <v>2322</v>
      </c>
      <c r="T391" t="s">
        <v>2320</v>
      </c>
      <c r="U391" t="s">
        <v>2323</v>
      </c>
      <c r="V391" t="s">
        <v>2324</v>
      </c>
      <c r="W391" t="s">
        <v>2321</v>
      </c>
    </row>
    <row r="392" spans="1:23" x14ac:dyDescent="0.3">
      <c r="A392" t="s">
        <v>944</v>
      </c>
      <c r="B392" t="s">
        <v>945</v>
      </c>
      <c r="C392" t="str">
        <f t="shared" si="6"/>
        <v>The crew of the USS Enterprise explores the furthe</v>
      </c>
      <c r="D392" t="s">
        <v>38</v>
      </c>
      <c r="E392" s="1">
        <v>42571</v>
      </c>
      <c r="F392" s="4">
        <v>158848340</v>
      </c>
      <c r="G392" s="4">
        <v>184623476</v>
      </c>
      <c r="H392" s="4">
        <v>343471816</v>
      </c>
      <c r="I392" s="4" t="str">
        <f>IF($F392&gt;='Notes&amp;Formulas'!$I$3,"Top", "Bottom")</f>
        <v>Top</v>
      </c>
      <c r="J392" s="4" t="str" cm="1">
        <f t="array" ref="J392">_xlfn.IFS(Table2[[#This Row],[World Sales (in $)]]&lt;500000000,"Small", Table2[[#This Row],[World Sales (in $)]]&lt;1000000000, "Medium", Table2[[#This Row],[World Sales (in $)]]&lt;2000000000, "Large", Table2[[#This Row],[World Sales (in $)]]&gt;2000000000, "Top")</f>
        <v>Small</v>
      </c>
      <c r="K392" t="s">
        <v>138</v>
      </c>
      <c r="L392" t="s">
        <v>228</v>
      </c>
      <c r="M392" t="str">
        <f>IFERROR(MID($L392,1,SEARCH(M$1, $L392)-2),0)</f>
        <v>2</v>
      </c>
      <c r="N392" t="str">
        <f>IFERROR(MID($L392,SEARCH(N$1, $L392)-3,2),0)</f>
        <v xml:space="preserve"> 2</v>
      </c>
      <c r="O392" s="2">
        <f>TIME(M392, N392, 0)</f>
        <v>8.4722222222222213E-2</v>
      </c>
      <c r="P392" t="s">
        <v>15</v>
      </c>
      <c r="Q392" t="str" cm="1">
        <f t="array" ref="Q392">INDEX('Notes&amp;Formulas'!F:F,MATCH($P392,'Notes&amp;Formulas'!E:E),0)</f>
        <v>Parental Guidance Under 13</v>
      </c>
      <c r="R392" t="s">
        <v>2326</v>
      </c>
      <c r="S392" t="s">
        <v>2323</v>
      </c>
      <c r="T392" t="s">
        <v>2318</v>
      </c>
    </row>
    <row r="393" spans="1:23" x14ac:dyDescent="0.3">
      <c r="A393" t="s">
        <v>1210</v>
      </c>
      <c r="B393" t="s">
        <v>1211</v>
      </c>
      <c r="C393" t="str">
        <f t="shared" si="6"/>
        <v>Playing around while aboard a cruise ship, the Chi</v>
      </c>
      <c r="D393" t="s">
        <v>22</v>
      </c>
      <c r="E393" s="1">
        <v>40891</v>
      </c>
      <c r="F393" s="4">
        <v>133110742</v>
      </c>
      <c r="G393" s="4">
        <v>209584693</v>
      </c>
      <c r="H393" s="4">
        <v>342695435</v>
      </c>
      <c r="I393" s="4" t="str">
        <f>IF($F393&gt;='Notes&amp;Formulas'!$I$3,"Top", "Bottom")</f>
        <v>Top</v>
      </c>
      <c r="J393" s="4" t="str" cm="1">
        <f t="array" ref="J393">_xlfn.IFS(Table2[[#This Row],[World Sales (in $)]]&lt;500000000,"Small", Table2[[#This Row],[World Sales (in $)]]&lt;1000000000, "Medium", Table2[[#This Row],[World Sales (in $)]]&lt;2000000000, "Large", Table2[[#This Row],[World Sales (in $)]]&gt;2000000000, "Top")</f>
        <v>Small</v>
      </c>
      <c r="K393" t="s">
        <v>1212</v>
      </c>
      <c r="L393" t="s">
        <v>182</v>
      </c>
      <c r="M393" t="str">
        <f>IFERROR(MID($L393,1,SEARCH(M$1, $L393)-2),0)</f>
        <v>1</v>
      </c>
      <c r="N393" t="str">
        <f>IFERROR(MID($L393,SEARCH(N$1, $L393)-3,2),0)</f>
        <v>27</v>
      </c>
      <c r="O393" s="2">
        <f>TIME(M393, N393, 0)</f>
        <v>6.0416666666666667E-2</v>
      </c>
      <c r="P393" t="s">
        <v>106</v>
      </c>
      <c r="Q393" cm="1">
        <f t="array" ref="Q393">INDEX('Notes&amp;Formulas'!F:F,MATCH($P393,'Notes&amp;Formulas'!E:E),0)</f>
        <v>0</v>
      </c>
      <c r="R393" t="s">
        <v>2316</v>
      </c>
      <c r="S393" t="s">
        <v>2317</v>
      </c>
      <c r="T393" t="s">
        <v>2319</v>
      </c>
      <c r="U393" t="s">
        <v>2325</v>
      </c>
    </row>
    <row r="394" spans="1:23" x14ac:dyDescent="0.3">
      <c r="A394" t="s">
        <v>1192</v>
      </c>
      <c r="B394" t="s">
        <v>1193</v>
      </c>
      <c r="C394" t="str">
        <f t="shared" si="6"/>
        <v>A frustrated office worker discovers that he is th</v>
      </c>
      <c r="D394" t="s">
        <v>43</v>
      </c>
      <c r="E394" s="1">
        <v>39625</v>
      </c>
      <c r="F394" s="4">
        <v>134508551</v>
      </c>
      <c r="G394" s="4">
        <v>207954512</v>
      </c>
      <c r="H394" s="4">
        <v>342463063</v>
      </c>
      <c r="I394" s="4" t="str">
        <f>IF($F394&gt;='Notes&amp;Formulas'!$I$3,"Top", "Bottom")</f>
        <v>Top</v>
      </c>
      <c r="J394" s="4" t="str" cm="1">
        <f t="array" ref="J394">_xlfn.IFS(Table2[[#This Row],[World Sales (in $)]]&lt;500000000,"Small", Table2[[#This Row],[World Sales (in $)]]&lt;1000000000, "Medium", Table2[[#This Row],[World Sales (in $)]]&lt;2000000000, "Large", Table2[[#This Row],[World Sales (in $)]]&gt;2000000000, "Top")</f>
        <v>Small</v>
      </c>
      <c r="K394" t="s">
        <v>448</v>
      </c>
      <c r="L394" t="s">
        <v>676</v>
      </c>
      <c r="M394" t="str">
        <f>IFERROR(MID($L394,1,SEARCH(M$1, $L394)-2),0)</f>
        <v>1</v>
      </c>
      <c r="N394" t="str">
        <f>IFERROR(MID($L394,SEARCH(N$1, $L394)-3,2),0)</f>
        <v>50</v>
      </c>
      <c r="O394" s="2">
        <f>TIME(M394, N394, 0)</f>
        <v>7.6388888888888895E-2</v>
      </c>
      <c r="P394" t="s">
        <v>179</v>
      </c>
      <c r="Q394" t="str" cm="1">
        <f t="array" ref="Q394">INDEX('Notes&amp;Formulas'!F:F,MATCH($P394,'Notes&amp;Formulas'!E:E),0)</f>
        <v>Restricted</v>
      </c>
      <c r="R394" t="s">
        <v>2317</v>
      </c>
      <c r="S394" t="s">
        <v>2322</v>
      </c>
      <c r="T394" t="s">
        <v>2326</v>
      </c>
      <c r="U394" t="s">
        <v>2323</v>
      </c>
      <c r="V394" t="s">
        <v>2318</v>
      </c>
      <c r="W394" t="s">
        <v>2330</v>
      </c>
    </row>
    <row r="395" spans="1:23" x14ac:dyDescent="0.3">
      <c r="A395" t="s">
        <v>1240</v>
      </c>
      <c r="B395" t="s">
        <v>1241</v>
      </c>
      <c r="C395" t="str">
        <f t="shared" si="6"/>
        <v>In a parallel modern-day Stone Age world, a workin</v>
      </c>
      <c r="D395" t="s">
        <v>43</v>
      </c>
      <c r="E395" s="1">
        <v>34481</v>
      </c>
      <c r="F395" s="4">
        <v>130531208</v>
      </c>
      <c r="G395" s="4">
        <v>211100000</v>
      </c>
      <c r="H395" s="4">
        <v>341631208</v>
      </c>
      <c r="I395" s="4" t="str">
        <f>IF($F395&gt;='Notes&amp;Formulas'!$I$3,"Top", "Bottom")</f>
        <v>Bottom</v>
      </c>
      <c r="J395" s="4" t="str" cm="1">
        <f t="array" ref="J395">_xlfn.IFS(Table2[[#This Row],[World Sales (in $)]]&lt;500000000,"Small", Table2[[#This Row],[World Sales (in $)]]&lt;1000000000, "Medium", Table2[[#This Row],[World Sales (in $)]]&lt;2000000000, "Large", Table2[[#This Row],[World Sales (in $)]]&gt;2000000000, "Top")</f>
        <v>Small</v>
      </c>
      <c r="K395" t="s">
        <v>381</v>
      </c>
      <c r="L395" t="s">
        <v>224</v>
      </c>
      <c r="M395" t="str">
        <f>IFERROR(MID($L395,1,SEARCH(M$1, $L395)-2),0)</f>
        <v>1</v>
      </c>
      <c r="N395" t="str">
        <f>IFERROR(MID($L395,SEARCH(N$1, $L395)-3,2),0)</f>
        <v>31</v>
      </c>
      <c r="O395" s="2">
        <f>TIME(M395, N395, 0)</f>
        <v>6.3194444444444442E-2</v>
      </c>
      <c r="P395" t="s">
        <v>58</v>
      </c>
      <c r="Q395" t="str" cm="1">
        <f t="array" ref="Q395">INDEX('Notes&amp;Formulas'!F:F,MATCH($P395,'Notes&amp;Formulas'!E:E),0)</f>
        <v>Parental Guidance</v>
      </c>
      <c r="R395" t="s">
        <v>2316</v>
      </c>
      <c r="S395" t="s">
        <v>2328</v>
      </c>
      <c r="T395" t="s">
        <v>2325</v>
      </c>
    </row>
    <row r="396" spans="1:23" x14ac:dyDescent="0.3">
      <c r="A396" t="s">
        <v>682</v>
      </c>
      <c r="B396" t="s">
        <v>683</v>
      </c>
      <c r="C396" t="str">
        <f t="shared" si="6"/>
        <v>In a post-apocalyptic world, a family is forced to</v>
      </c>
      <c r="D396" t="s">
        <v>38</v>
      </c>
      <c r="E396" s="1">
        <v>43194</v>
      </c>
      <c r="F396" s="4">
        <v>188024361</v>
      </c>
      <c r="G396" s="4">
        <v>152928610</v>
      </c>
      <c r="H396" s="4">
        <v>340952971</v>
      </c>
      <c r="I396" s="4" t="str">
        <f>IF($F396&gt;='Notes&amp;Formulas'!$I$3,"Top", "Bottom")</f>
        <v>Top</v>
      </c>
      <c r="J396" s="4" t="str" cm="1">
        <f t="array" ref="J396">_xlfn.IFS(Table2[[#This Row],[World Sales (in $)]]&lt;500000000,"Small", Table2[[#This Row],[World Sales (in $)]]&lt;1000000000, "Medium", Table2[[#This Row],[World Sales (in $)]]&lt;2000000000, "Large", Table2[[#This Row],[World Sales (in $)]]&gt;2000000000, "Top")</f>
        <v>Small</v>
      </c>
      <c r="K396" t="s">
        <v>684</v>
      </c>
      <c r="L396" t="s">
        <v>364</v>
      </c>
      <c r="M396" t="str">
        <f>IFERROR(MID($L396,1,SEARCH(M$1, $L396)-2),0)</f>
        <v>1</v>
      </c>
      <c r="N396" t="str">
        <f>IFERROR(MID($L396,SEARCH(N$1, $L396)-3,2),0)</f>
        <v>30</v>
      </c>
      <c r="O396" s="2">
        <f>TIME(M396, N396, 0)</f>
        <v>6.25E-2</v>
      </c>
      <c r="P396" t="s">
        <v>15</v>
      </c>
      <c r="Q396" t="str" cm="1">
        <f t="array" ref="Q396">INDEX('Notes&amp;Formulas'!F:F,MATCH($P396,'Notes&amp;Formulas'!E:E),0)</f>
        <v>Parental Guidance Under 13</v>
      </c>
      <c r="R396" t="s">
        <v>2326</v>
      </c>
      <c r="S396" t="s">
        <v>2323</v>
      </c>
      <c r="T396" t="s">
        <v>2318</v>
      </c>
    </row>
    <row r="397" spans="1:23" x14ac:dyDescent="0.3">
      <c r="A397" t="s">
        <v>1284</v>
      </c>
      <c r="B397" t="s">
        <v>1285</v>
      </c>
      <c r="C397" t="str">
        <f t="shared" si="6"/>
        <v xml:space="preserve">A young maiden in a land called Andalasia, who is </v>
      </c>
      <c r="D397" t="s">
        <v>12</v>
      </c>
      <c r="E397" s="1">
        <v>39407</v>
      </c>
      <c r="F397" s="4">
        <v>127807262</v>
      </c>
      <c r="G397" s="4">
        <v>212680574</v>
      </c>
      <c r="H397" s="4">
        <v>340487836</v>
      </c>
      <c r="I397" s="4" t="str">
        <f>IF($F397&gt;='Notes&amp;Formulas'!$I$3,"Top", "Bottom")</f>
        <v>Bottom</v>
      </c>
      <c r="J397" s="4" t="str" cm="1">
        <f t="array" ref="J397">_xlfn.IFS(Table2[[#This Row],[World Sales (in $)]]&lt;500000000,"Small", Table2[[#This Row],[World Sales (in $)]]&lt;1000000000, "Medium", Table2[[#This Row],[World Sales (in $)]]&lt;2000000000, "Large", Table2[[#This Row],[World Sales (in $)]]&gt;2000000000, "Top")</f>
        <v>Small</v>
      </c>
      <c r="K397" t="s">
        <v>536</v>
      </c>
      <c r="L397" t="s">
        <v>309</v>
      </c>
      <c r="M397" t="str">
        <f>IFERROR(MID($L397,1,SEARCH(M$1, $L397)-2),0)</f>
        <v>1</v>
      </c>
      <c r="N397" t="str">
        <f>IFERROR(MID($L397,SEARCH(N$1, $L397)-3,2),0)</f>
        <v>47</v>
      </c>
      <c r="O397" s="2">
        <f>TIME(M397, N397, 0)</f>
        <v>7.4305555555555555E-2</v>
      </c>
      <c r="P397" t="s">
        <v>58</v>
      </c>
      <c r="Q397" t="str" cm="1">
        <f t="array" ref="Q397">INDEX('Notes&amp;Formulas'!F:F,MATCH($P397,'Notes&amp;Formulas'!E:E),0)</f>
        <v>Parental Guidance</v>
      </c>
      <c r="R397" t="s">
        <v>2320</v>
      </c>
      <c r="S397" t="s">
        <v>2332</v>
      </c>
      <c r="T397" t="s">
        <v>2319</v>
      </c>
    </row>
    <row r="398" spans="1:23" x14ac:dyDescent="0.3">
      <c r="A398" t="s">
        <v>972</v>
      </c>
      <c r="B398" t="s">
        <v>973</v>
      </c>
      <c r="C398" t="str">
        <f t="shared" si="6"/>
        <v>A scheming raccoon fools a mismatched family of fo</v>
      </c>
      <c r="D398" t="s">
        <v>151</v>
      </c>
      <c r="E398" t="s">
        <v>27</v>
      </c>
      <c r="F398" s="4">
        <v>155019340</v>
      </c>
      <c r="G398" s="4">
        <v>184776550</v>
      </c>
      <c r="H398" s="4">
        <v>339795890</v>
      </c>
      <c r="I398" s="4" t="str">
        <f>IF($F398&gt;='Notes&amp;Formulas'!$I$3,"Top", "Bottom")</f>
        <v>Top</v>
      </c>
      <c r="J398" s="4" t="str" cm="1">
        <f t="array" ref="J398">_xlfn.IFS(Table2[[#This Row],[World Sales (in $)]]&lt;500000000,"Small", Table2[[#This Row],[World Sales (in $)]]&lt;1000000000, "Medium", Table2[[#This Row],[World Sales (in $)]]&lt;2000000000, "Large", Table2[[#This Row],[World Sales (in $)]]&gt;2000000000, "Top")</f>
        <v>Small</v>
      </c>
      <c r="K398" t="s">
        <v>75</v>
      </c>
      <c r="L398" t="s">
        <v>704</v>
      </c>
      <c r="M398" t="str">
        <f>IFERROR(MID($L398,1,SEARCH(M$1, $L398)-2),0)</f>
        <v>1</v>
      </c>
      <c r="N398" t="str">
        <f>IFERROR(MID($L398,SEARCH(N$1, $L398)-3,2),0)</f>
        <v>23</v>
      </c>
      <c r="O398" s="2">
        <f>TIME(M398, N398, 0)</f>
        <v>5.7638888888888885E-2</v>
      </c>
      <c r="P398" t="s">
        <v>27</v>
      </c>
      <c r="Q398" t="str">
        <f>INDEX('Notes&amp;Formulas'!$F$6,MATCH(Table!P398, 'Notes&amp;Formulas'!$E$6),0)</f>
        <v>Unknown</v>
      </c>
      <c r="R398" t="s">
        <v>2317</v>
      </c>
      <c r="S398" t="s">
        <v>2322</v>
      </c>
      <c r="T398" t="s">
        <v>2326</v>
      </c>
      <c r="U398" t="s">
        <v>2323</v>
      </c>
      <c r="V398" t="s">
        <v>2318</v>
      </c>
      <c r="W398" t="s">
        <v>2324</v>
      </c>
    </row>
    <row r="399" spans="1:23" x14ac:dyDescent="0.3">
      <c r="A399" t="s">
        <v>1655</v>
      </c>
      <c r="B399" t="s">
        <v>1656</v>
      </c>
      <c r="C399" t="str">
        <f t="shared" si="6"/>
        <v>Greek general Themistokles of Athens leads the nav</v>
      </c>
      <c r="D399" t="s">
        <v>61</v>
      </c>
      <c r="E399" s="1">
        <v>41703</v>
      </c>
      <c r="F399" s="4">
        <v>106580051</v>
      </c>
      <c r="G399" s="4">
        <v>231000000</v>
      </c>
      <c r="H399" s="4">
        <v>337580051</v>
      </c>
      <c r="I399" s="4" t="str">
        <f>IF($F399&gt;='Notes&amp;Formulas'!$I$3,"Top", "Bottom")</f>
        <v>Bottom</v>
      </c>
      <c r="J399" s="4" t="str" cm="1">
        <f t="array" ref="J399">_xlfn.IFS(Table2[[#This Row],[World Sales (in $)]]&lt;500000000,"Small", Table2[[#This Row],[World Sales (in $)]]&lt;1000000000, "Medium", Table2[[#This Row],[World Sales (in $)]]&lt;2000000000, "Large", Table2[[#This Row],[World Sales (in $)]]&gt;2000000000, "Top")</f>
        <v>Small</v>
      </c>
      <c r="K399" t="s">
        <v>582</v>
      </c>
      <c r="L399" t="s">
        <v>154</v>
      </c>
      <c r="M399" t="str">
        <f>IFERROR(MID($L399,1,SEARCH(M$1, $L399)-2),0)</f>
        <v>1</v>
      </c>
      <c r="N399" t="str">
        <f>IFERROR(MID($L399,SEARCH(N$1, $L399)-3,2),0)</f>
        <v>42</v>
      </c>
      <c r="O399" s="2">
        <f>TIME(M399, N399, 0)</f>
        <v>7.0833333333333331E-2</v>
      </c>
      <c r="P399" t="s">
        <v>179</v>
      </c>
      <c r="Q399" t="str" cm="1">
        <f t="array" ref="Q399">INDEX('Notes&amp;Formulas'!F:F,MATCH($P399,'Notes&amp;Formulas'!E:E),0)</f>
        <v>Restricted</v>
      </c>
      <c r="R399" t="s">
        <v>2317</v>
      </c>
      <c r="S399" t="s">
        <v>2322</v>
      </c>
      <c r="T399" t="s">
        <v>2326</v>
      </c>
      <c r="U399" t="s">
        <v>2323</v>
      </c>
    </row>
    <row r="400" spans="1:23" x14ac:dyDescent="0.3">
      <c r="A400" t="s">
        <v>712</v>
      </c>
      <c r="B400" t="s">
        <v>713</v>
      </c>
      <c r="C400" t="str">
        <f t="shared" si="6"/>
        <v>Batman must battle former district attorney Harvey</v>
      </c>
      <c r="D400" t="s">
        <v>61</v>
      </c>
      <c r="E400" s="1">
        <v>34866</v>
      </c>
      <c r="F400" s="4">
        <v>184069126</v>
      </c>
      <c r="G400" s="4">
        <v>152498032</v>
      </c>
      <c r="H400" s="4">
        <v>336567158</v>
      </c>
      <c r="I400" s="4" t="str">
        <f>IF($F400&gt;='Notes&amp;Formulas'!$I$3,"Top", "Bottom")</f>
        <v>Top</v>
      </c>
      <c r="J400" s="4" t="str" cm="1">
        <f t="array" ref="J400">_xlfn.IFS(Table2[[#This Row],[World Sales (in $)]]&lt;500000000,"Small", Table2[[#This Row],[World Sales (in $)]]&lt;1000000000, "Medium", Table2[[#This Row],[World Sales (in $)]]&lt;2000000000, "Large", Table2[[#This Row],[World Sales (in $)]]&gt;2000000000, "Top")</f>
        <v>Small</v>
      </c>
      <c r="K400" t="s">
        <v>265</v>
      </c>
      <c r="L400" t="s">
        <v>86</v>
      </c>
      <c r="M400" t="str">
        <f>IFERROR(MID($L400,1,SEARCH(M$1, $L400)-2),0)</f>
        <v>2</v>
      </c>
      <c r="N400" t="str">
        <f>IFERROR(MID($L400,SEARCH(N$1, $L400)-3,2),0)</f>
        <v xml:space="preserve"> 1</v>
      </c>
      <c r="O400" s="2">
        <f>TIME(M400, N400, 0)</f>
        <v>8.4027777777777771E-2</v>
      </c>
      <c r="P400" t="s">
        <v>15</v>
      </c>
      <c r="Q400" t="str" cm="1">
        <f t="array" ref="Q400">INDEX('Notes&amp;Formulas'!F:F,MATCH($P400,'Notes&amp;Formulas'!E:E),0)</f>
        <v>Parental Guidance Under 13</v>
      </c>
      <c r="R400" t="s">
        <v>2316</v>
      </c>
      <c r="S400" t="s">
        <v>2320</v>
      </c>
    </row>
    <row r="401" spans="1:23" x14ac:dyDescent="0.3">
      <c r="A401" t="s">
        <v>2008</v>
      </c>
      <c r="B401" t="s">
        <v>2009</v>
      </c>
      <c r="C401" t="str">
        <f t="shared" si="6"/>
        <v>A young fugitive prince and princess must stop a v</v>
      </c>
      <c r="D401" t="s">
        <v>12</v>
      </c>
      <c r="E401" s="1">
        <v>40010</v>
      </c>
      <c r="F401" s="4">
        <v>90759676</v>
      </c>
      <c r="G401" s="4">
        <v>245606000</v>
      </c>
      <c r="H401" s="4">
        <v>336365676</v>
      </c>
      <c r="I401" s="4" t="str">
        <f>IF($F401&gt;='Notes&amp;Formulas'!$I$3,"Top", "Bottom")</f>
        <v>Bottom</v>
      </c>
      <c r="J401" s="4" t="str" cm="1">
        <f t="array" ref="J401">_xlfn.IFS(Table2[[#This Row],[World Sales (in $)]]&lt;500000000,"Small", Table2[[#This Row],[World Sales (in $)]]&lt;1000000000, "Medium", Table2[[#This Row],[World Sales (in $)]]&lt;2000000000, "Large", Table2[[#This Row],[World Sales (in $)]]&gt;2000000000, "Top")</f>
        <v>Small</v>
      </c>
      <c r="K401" t="s">
        <v>117</v>
      </c>
      <c r="L401" t="s">
        <v>457</v>
      </c>
      <c r="M401" t="str">
        <f>IFERROR(MID($L401,1,SEARCH(M$1, $L401)-2),0)</f>
        <v>1</v>
      </c>
      <c r="N401" t="str">
        <f>IFERROR(MID($L401,SEARCH(N$1, $L401)-3,2),0)</f>
        <v>56</v>
      </c>
      <c r="O401" s="2">
        <f>TIME(M401, N401, 0)</f>
        <v>8.0555555555555561E-2</v>
      </c>
      <c r="P401" t="s">
        <v>15</v>
      </c>
      <c r="Q401" t="str" cm="1">
        <f t="array" ref="Q401">INDEX('Notes&amp;Formulas'!F:F,MATCH($P401,'Notes&amp;Formulas'!E:E),0)</f>
        <v>Parental Guidance Under 13</v>
      </c>
      <c r="R401" t="s">
        <v>2316</v>
      </c>
      <c r="S401" t="s">
        <v>2317</v>
      </c>
    </row>
    <row r="402" spans="1:23" x14ac:dyDescent="0.3">
      <c r="A402" t="s">
        <v>1286</v>
      </c>
      <c r="B402" t="s">
        <v>1287</v>
      </c>
      <c r="C402" t="str">
        <f t="shared" si="6"/>
        <v>Tells the story of Benjamin Button, a man who star</v>
      </c>
      <c r="D402" t="s">
        <v>38</v>
      </c>
      <c r="E402" s="1">
        <v>39807</v>
      </c>
      <c r="F402" s="4">
        <v>127509326</v>
      </c>
      <c r="G402" s="4">
        <v>208293460</v>
      </c>
      <c r="H402" s="4">
        <v>335802786</v>
      </c>
      <c r="I402" s="4" t="str">
        <f>IF($F402&gt;='Notes&amp;Formulas'!$I$3,"Top", "Bottom")</f>
        <v>Bottom</v>
      </c>
      <c r="J402" s="4" t="str" cm="1">
        <f t="array" ref="J402">_xlfn.IFS(Table2[[#This Row],[World Sales (in $)]]&lt;500000000,"Small", Table2[[#This Row],[World Sales (in $)]]&lt;1000000000, "Medium", Table2[[#This Row],[World Sales (in $)]]&lt;2000000000, "Large", Table2[[#This Row],[World Sales (in $)]]&gt;2000000000, "Top")</f>
        <v>Small</v>
      </c>
      <c r="K402" t="s">
        <v>657</v>
      </c>
      <c r="L402" t="s">
        <v>1288</v>
      </c>
      <c r="M402" t="str">
        <f>IFERROR(MID($L402,1,SEARCH(M$1, $L402)-2),0)</f>
        <v>2</v>
      </c>
      <c r="N402" t="str">
        <f>IFERROR(MID($L402,SEARCH(N$1, $L402)-3,2),0)</f>
        <v>46</v>
      </c>
      <c r="O402" s="2">
        <f>TIME(M402, N402, 0)</f>
        <v>0.11527777777777777</v>
      </c>
      <c r="P402" t="s">
        <v>15</v>
      </c>
      <c r="Q402" t="str" cm="1">
        <f t="array" ref="Q402">INDEX('Notes&amp;Formulas'!F:F,MATCH($P402,'Notes&amp;Formulas'!E:E),0)</f>
        <v>Parental Guidance Under 13</v>
      </c>
      <c r="R402" t="s">
        <v>2316</v>
      </c>
      <c r="S402" t="s">
        <v>2317</v>
      </c>
      <c r="T402" t="s">
        <v>2318</v>
      </c>
    </row>
    <row r="403" spans="1:23" x14ac:dyDescent="0.3">
      <c r="A403" t="s">
        <v>1696</v>
      </c>
      <c r="B403" t="s">
        <v>1697</v>
      </c>
      <c r="C403" t="str">
        <f t="shared" si="6"/>
        <v>Sean Anderson partners with his mom's husband on a</v>
      </c>
      <c r="D403" t="s">
        <v>61</v>
      </c>
      <c r="E403" s="1">
        <v>40927</v>
      </c>
      <c r="F403" s="4">
        <v>103860290</v>
      </c>
      <c r="G403" s="4">
        <v>231400000</v>
      </c>
      <c r="H403" s="4">
        <v>335260290</v>
      </c>
      <c r="I403" s="4" t="str">
        <f>IF($F403&gt;='Notes&amp;Formulas'!$I$3,"Top", "Bottom")</f>
        <v>Bottom</v>
      </c>
      <c r="J403" s="4" t="str" cm="1">
        <f t="array" ref="J403">_xlfn.IFS(Table2[[#This Row],[World Sales (in $)]]&lt;500000000,"Small", Table2[[#This Row],[World Sales (in $)]]&lt;1000000000, "Medium", Table2[[#This Row],[World Sales (in $)]]&lt;2000000000, "Large", Table2[[#This Row],[World Sales (in $)]]&gt;2000000000, "Top")</f>
        <v>Small</v>
      </c>
      <c r="K403" t="s">
        <v>1698</v>
      </c>
      <c r="L403" t="s">
        <v>571</v>
      </c>
      <c r="M403" t="str">
        <f>IFERROR(MID($L403,1,SEARCH(M$1, $L403)-2),0)</f>
        <v>1</v>
      </c>
      <c r="N403" t="str">
        <f>IFERROR(MID($L403,SEARCH(N$1, $L403)-3,2),0)</f>
        <v>34</v>
      </c>
      <c r="O403" s="2">
        <f>TIME(M403, N403, 0)</f>
        <v>6.5277777777777782E-2</v>
      </c>
      <c r="P403" t="s">
        <v>58</v>
      </c>
      <c r="Q403" t="str" cm="1">
        <f t="array" ref="Q403">INDEX('Notes&amp;Formulas'!F:F,MATCH($P403,'Notes&amp;Formulas'!E:E),0)</f>
        <v>Parental Guidance</v>
      </c>
      <c r="R403" t="s">
        <v>2320</v>
      </c>
      <c r="S403" t="s">
        <v>2318</v>
      </c>
      <c r="T403" t="s">
        <v>2321</v>
      </c>
    </row>
    <row r="404" spans="1:23" x14ac:dyDescent="0.3">
      <c r="A404" t="s">
        <v>1199</v>
      </c>
      <c r="B404" t="s">
        <v>1200</v>
      </c>
      <c r="C404" t="str">
        <f t="shared" si="6"/>
        <v>A mild-mannered chemist and an ex-con must lead th</v>
      </c>
      <c r="D404" t="s">
        <v>12</v>
      </c>
      <c r="E404" s="1">
        <v>35223</v>
      </c>
      <c r="F404" s="4">
        <v>134069511</v>
      </c>
      <c r="G404" s="4">
        <v>200993110</v>
      </c>
      <c r="H404" s="4">
        <v>335062621</v>
      </c>
      <c r="I404" s="4" t="str">
        <f>IF($F404&gt;='Notes&amp;Formulas'!$I$3,"Top", "Bottom")</f>
        <v>Top</v>
      </c>
      <c r="J404" s="4" t="str" cm="1">
        <f t="array" ref="J404">_xlfn.IFS(Table2[[#This Row],[World Sales (in $)]]&lt;500000000,"Small", Table2[[#This Row],[World Sales (in $)]]&lt;1000000000, "Medium", Table2[[#This Row],[World Sales (in $)]]&lt;2000000000, "Large", Table2[[#This Row],[World Sales (in $)]]&gt;2000000000, "Top")</f>
        <v>Small</v>
      </c>
      <c r="K404" t="s">
        <v>289</v>
      </c>
      <c r="L404" t="s">
        <v>83</v>
      </c>
      <c r="M404" t="str">
        <f>IFERROR(MID($L404,1,SEARCH(M$1, $L404)-2),0)</f>
        <v>2</v>
      </c>
      <c r="N404" t="str">
        <f>IFERROR(MID($L404,SEARCH(N$1, $L404)-3,2),0)</f>
        <v>16</v>
      </c>
      <c r="O404" s="2">
        <f>TIME(M404, N404, 0)</f>
        <v>9.4444444444444442E-2</v>
      </c>
      <c r="P404" t="s">
        <v>179</v>
      </c>
      <c r="Q404" t="str" cm="1">
        <f t="array" ref="Q404">INDEX('Notes&amp;Formulas'!F:F,MATCH($P404,'Notes&amp;Formulas'!E:E),0)</f>
        <v>Restricted</v>
      </c>
      <c r="R404" t="s">
        <v>2316</v>
      </c>
      <c r="S404" t="s">
        <v>2317</v>
      </c>
      <c r="T404" t="s">
        <v>2326</v>
      </c>
      <c r="U404" t="s">
        <v>2323</v>
      </c>
      <c r="V404" t="s">
        <v>2318</v>
      </c>
      <c r="W404" t="s">
        <v>2319</v>
      </c>
    </row>
    <row r="405" spans="1:23" x14ac:dyDescent="0.3">
      <c r="A405" t="s">
        <v>974</v>
      </c>
      <c r="B405" t="s">
        <v>975</v>
      </c>
      <c r="C405" t="str">
        <f t="shared" si="6"/>
        <v>A group of astronauts gain superpowers after a cos</v>
      </c>
      <c r="D405" t="s">
        <v>22</v>
      </c>
      <c r="E405" s="1">
        <v>38539</v>
      </c>
      <c r="F405" s="4">
        <v>154696080</v>
      </c>
      <c r="G405" s="4">
        <v>178839854</v>
      </c>
      <c r="H405" s="4">
        <v>333535934</v>
      </c>
      <c r="I405" s="4" t="str">
        <f>IF($F405&gt;='Notes&amp;Formulas'!$I$3,"Top", "Bottom")</f>
        <v>Top</v>
      </c>
      <c r="J405" s="4" t="str" cm="1">
        <f t="array" ref="J405">_xlfn.IFS(Table2[[#This Row],[World Sales (in $)]]&lt;500000000,"Small", Table2[[#This Row],[World Sales (in $)]]&lt;1000000000, "Medium", Table2[[#This Row],[World Sales (in $)]]&lt;2000000000, "Large", Table2[[#This Row],[World Sales (in $)]]&gt;2000000000, "Top")</f>
        <v>Small</v>
      </c>
      <c r="K405" t="s">
        <v>23</v>
      </c>
      <c r="L405" t="s">
        <v>190</v>
      </c>
      <c r="M405" t="str">
        <f>IFERROR(MID($L405,1,SEARCH(M$1, $L405)-2),0)</f>
        <v>1</v>
      </c>
      <c r="N405" t="str">
        <f>IFERROR(MID($L405,SEARCH(N$1, $L405)-3,2),0)</f>
        <v>46</v>
      </c>
      <c r="O405" s="2">
        <f>TIME(M405, N405, 0)</f>
        <v>7.3611111111111113E-2</v>
      </c>
      <c r="P405" t="s">
        <v>15</v>
      </c>
      <c r="Q405" t="str" cm="1">
        <f t="array" ref="Q405">INDEX('Notes&amp;Formulas'!F:F,MATCH($P405,'Notes&amp;Formulas'!E:E),0)</f>
        <v>Parental Guidance Under 13</v>
      </c>
      <c r="R405" t="s">
        <v>2316</v>
      </c>
      <c r="S405" t="s">
        <v>2317</v>
      </c>
      <c r="T405" t="s">
        <v>2325</v>
      </c>
    </row>
    <row r="406" spans="1:23" x14ac:dyDescent="0.3">
      <c r="A406" t="s">
        <v>755</v>
      </c>
      <c r="B406" t="s">
        <v>756</v>
      </c>
      <c r="C406" t="str">
        <f t="shared" si="6"/>
        <v>In 1935, Indiana Jones arrives in India, still par</v>
      </c>
      <c r="D406" t="s">
        <v>38</v>
      </c>
      <c r="E406" s="1">
        <v>30825</v>
      </c>
      <c r="F406" s="4">
        <v>179870271</v>
      </c>
      <c r="G406" s="4">
        <v>153237000</v>
      </c>
      <c r="H406" s="4">
        <v>333107271</v>
      </c>
      <c r="I406" s="4" t="str">
        <f>IF($F406&gt;='Notes&amp;Formulas'!$I$3,"Top", "Bottom")</f>
        <v>Top</v>
      </c>
      <c r="J406" s="4" t="str" cm="1">
        <f t="array" ref="J406">_xlfn.IFS(Table2[[#This Row],[World Sales (in $)]]&lt;500000000,"Small", Table2[[#This Row],[World Sales (in $)]]&lt;1000000000, "Medium", Table2[[#This Row],[World Sales (in $)]]&lt;2000000000, "Large", Table2[[#This Row],[World Sales (in $)]]&gt;2000000000, "Top")</f>
        <v>Small</v>
      </c>
      <c r="K406" t="s">
        <v>265</v>
      </c>
      <c r="L406" t="s">
        <v>54</v>
      </c>
      <c r="M406" t="str">
        <f>IFERROR(MID($L406,1,SEARCH(M$1, $L406)-2),0)</f>
        <v>1</v>
      </c>
      <c r="N406" t="str">
        <f>IFERROR(MID($L406,SEARCH(N$1, $L406)-3,2),0)</f>
        <v>58</v>
      </c>
      <c r="O406" s="2">
        <f>TIME(M406, N406, 0)</f>
        <v>8.1944444444444445E-2</v>
      </c>
      <c r="P406" t="s">
        <v>27</v>
      </c>
      <c r="Q406" t="str">
        <f>INDEX('Notes&amp;Formulas'!$F$6,MATCH(Table!P406, 'Notes&amp;Formulas'!$E$6),0)</f>
        <v>Unknown</v>
      </c>
      <c r="R406" t="s">
        <v>2316</v>
      </c>
      <c r="S406" t="s">
        <v>2317</v>
      </c>
      <c r="T406" t="s">
        <v>2318</v>
      </c>
      <c r="U406" t="s">
        <v>2319</v>
      </c>
    </row>
    <row r="407" spans="1:23" x14ac:dyDescent="0.3">
      <c r="A407" t="s">
        <v>1333</v>
      </c>
      <c r="B407" t="s">
        <v>1334</v>
      </c>
      <c r="C407" t="str">
        <f t="shared" si="6"/>
        <v>James Bond sets out to stop a media mogul's plan t</v>
      </c>
      <c r="D407" t="s">
        <v>817</v>
      </c>
      <c r="E407" t="s">
        <v>27</v>
      </c>
      <c r="F407" s="4">
        <v>125304276</v>
      </c>
      <c r="G407" s="4">
        <v>207706792</v>
      </c>
      <c r="H407" s="4">
        <v>333011068</v>
      </c>
      <c r="I407" s="4" t="str">
        <f>IF($F407&gt;='Notes&amp;Formulas'!$I$3,"Top", "Bottom")</f>
        <v>Bottom</v>
      </c>
      <c r="J407" s="4" t="str" cm="1">
        <f t="array" ref="J407">_xlfn.IFS(Table2[[#This Row],[World Sales (in $)]]&lt;500000000,"Small", Table2[[#This Row],[World Sales (in $)]]&lt;1000000000, "Medium", Table2[[#This Row],[World Sales (in $)]]&lt;2000000000, "Large", Table2[[#This Row],[World Sales (in $)]]&gt;2000000000, "Top")</f>
        <v>Small</v>
      </c>
      <c r="K407" t="s">
        <v>289</v>
      </c>
      <c r="L407" t="s">
        <v>145</v>
      </c>
      <c r="M407" t="str">
        <f>IFERROR(MID($L407,1,SEARCH(M$1, $L407)-2),0)</f>
        <v>1</v>
      </c>
      <c r="N407" t="str">
        <f>IFERROR(MID($L407,SEARCH(N$1, $L407)-3,2),0)</f>
        <v>59</v>
      </c>
      <c r="O407" s="2">
        <f>TIME(M407, N407, 0)</f>
        <v>8.2638888888888887E-2</v>
      </c>
      <c r="P407" t="s">
        <v>27</v>
      </c>
      <c r="Q407" t="str">
        <f>INDEX('Notes&amp;Formulas'!$F$6,MATCH(Table!P407, 'Notes&amp;Formulas'!$E$6),0)</f>
        <v>Unknown</v>
      </c>
      <c r="R407" t="s">
        <v>2316</v>
      </c>
      <c r="S407" t="s">
        <v>2317</v>
      </c>
    </row>
    <row r="408" spans="1:23" x14ac:dyDescent="0.3">
      <c r="A408" t="s">
        <v>1426</v>
      </c>
      <c r="B408" t="s">
        <v>1427</v>
      </c>
      <c r="C408" t="str">
        <f t="shared" si="6"/>
        <v>After visiting 2015, Marty McFly must repeat his v</v>
      </c>
      <c r="D408" t="s">
        <v>43</v>
      </c>
      <c r="E408" s="1">
        <v>32834</v>
      </c>
      <c r="F408" s="4">
        <v>119000002</v>
      </c>
      <c r="G408" s="4">
        <v>213500000</v>
      </c>
      <c r="H408" s="4">
        <v>332500002</v>
      </c>
      <c r="I408" s="4" t="str">
        <f>IF($F408&gt;='Notes&amp;Formulas'!$I$3,"Top", "Bottom")</f>
        <v>Bottom</v>
      </c>
      <c r="J408" s="4" t="str" cm="1">
        <f t="array" ref="J408">_xlfn.IFS(Table2[[#This Row],[World Sales (in $)]]&lt;500000000,"Small", Table2[[#This Row],[World Sales (in $)]]&lt;1000000000, "Medium", Table2[[#This Row],[World Sales (in $)]]&lt;2000000000, "Large", Table2[[#This Row],[World Sales (in $)]]&gt;2000000000, "Top")</f>
        <v>Small</v>
      </c>
      <c r="K408" t="s">
        <v>579</v>
      </c>
      <c r="L408" t="s">
        <v>193</v>
      </c>
      <c r="M408" t="str">
        <f>IFERROR(MID($L408,1,SEARCH(M$1, $L408)-2),0)</f>
        <v>1</v>
      </c>
      <c r="N408" t="str">
        <f>IFERROR(MID($L408,SEARCH(N$1, $L408)-3,2),0)</f>
        <v>48</v>
      </c>
      <c r="O408" s="2">
        <f>TIME(M408, N408, 0)</f>
        <v>7.4999999999999997E-2</v>
      </c>
      <c r="P408" t="s">
        <v>27</v>
      </c>
      <c r="Q408" t="str">
        <f>INDEX('Notes&amp;Formulas'!$F$6,MATCH(Table!P408, 'Notes&amp;Formulas'!$E$6),0)</f>
        <v>Unknown</v>
      </c>
      <c r="R408" t="s">
        <v>2316</v>
      </c>
      <c r="S408" t="s">
        <v>2317</v>
      </c>
      <c r="T408" t="s">
        <v>2325</v>
      </c>
    </row>
    <row r="409" spans="1:23" x14ac:dyDescent="0.3">
      <c r="A409" t="s">
        <v>1369</v>
      </c>
      <c r="B409" t="s">
        <v>1370</v>
      </c>
      <c r="C409" t="str">
        <f t="shared" si="6"/>
        <v>In a world where dinosaurs and humans live side-by</v>
      </c>
      <c r="D409" t="s">
        <v>12</v>
      </c>
      <c r="E409" t="s">
        <v>27</v>
      </c>
      <c r="F409" s="4">
        <v>123087120</v>
      </c>
      <c r="G409" s="4">
        <v>209120551</v>
      </c>
      <c r="H409" s="4">
        <v>332207671</v>
      </c>
      <c r="I409" s="4" t="str">
        <f>IF($F409&gt;='Notes&amp;Formulas'!$I$3,"Top", "Bottom")</f>
        <v>Bottom</v>
      </c>
      <c r="J409" s="4" t="str" cm="1">
        <f t="array" ref="J409">_xlfn.IFS(Table2[[#This Row],[World Sales (in $)]]&lt;500000000,"Small", Table2[[#This Row],[World Sales (in $)]]&lt;1000000000, "Medium", Table2[[#This Row],[World Sales (in $)]]&lt;2000000000, "Large", Table2[[#This Row],[World Sales (in $)]]&gt;2000000000, "Top")</f>
        <v>Small</v>
      </c>
      <c r="K409" t="s">
        <v>312</v>
      </c>
      <c r="L409" t="s">
        <v>97</v>
      </c>
      <c r="M409" t="str">
        <f>IFERROR(MID($L409,1,SEARCH(M$1, $L409)-2),0)</f>
        <v>1</v>
      </c>
      <c r="N409" t="str">
        <f>IFERROR(MID($L409,SEARCH(N$1, $L409)-3,2),0)</f>
        <v>33</v>
      </c>
      <c r="O409" s="2">
        <f>TIME(M409, N409, 0)</f>
        <v>6.458333333333334E-2</v>
      </c>
      <c r="P409" t="s">
        <v>27</v>
      </c>
      <c r="Q409" t="str">
        <f>INDEX('Notes&amp;Formulas'!$F$6,MATCH(Table!P409, 'Notes&amp;Formulas'!$E$6),0)</f>
        <v>Unknown</v>
      </c>
      <c r="R409" t="s">
        <v>2317</v>
      </c>
      <c r="S409" t="s">
        <v>2326</v>
      </c>
      <c r="T409" t="s">
        <v>2319</v>
      </c>
    </row>
    <row r="410" spans="1:23" x14ac:dyDescent="0.3">
      <c r="A410" t="s">
        <v>1384</v>
      </c>
      <c r="B410" t="s">
        <v>1385</v>
      </c>
      <c r="C410" t="str">
        <f t="shared" si="6"/>
        <v xml:space="preserve">A bank teller discovers that he's actually an NPC </v>
      </c>
      <c r="D410" t="s">
        <v>1386</v>
      </c>
      <c r="E410" t="s">
        <v>27</v>
      </c>
      <c r="F410" s="4">
        <v>121626598</v>
      </c>
      <c r="G410" s="4">
        <v>209877159</v>
      </c>
      <c r="H410" s="4">
        <v>331503757</v>
      </c>
      <c r="I410" s="4" t="str">
        <f>IF($F410&gt;='Notes&amp;Formulas'!$I$3,"Top", "Bottom")</f>
        <v>Bottom</v>
      </c>
      <c r="J410" s="4" t="str" cm="1">
        <f t="array" ref="J410">_xlfn.IFS(Table2[[#This Row],[World Sales (in $)]]&lt;500000000,"Small", Table2[[#This Row],[World Sales (in $)]]&lt;1000000000, "Medium", Table2[[#This Row],[World Sales (in $)]]&lt;2000000000, "Large", Table2[[#This Row],[World Sales (in $)]]&gt;2000000000, "Top")</f>
        <v>Small</v>
      </c>
      <c r="K410" t="s">
        <v>271</v>
      </c>
      <c r="L410" t="s">
        <v>101</v>
      </c>
      <c r="M410" t="str">
        <f>IFERROR(MID($L410,1,SEARCH(M$1, $L410)-2),0)</f>
        <v>1</v>
      </c>
      <c r="N410" t="str">
        <f>IFERROR(MID($L410,SEARCH(N$1, $L410)-3,2),0)</f>
        <v>55</v>
      </c>
      <c r="O410" s="2">
        <f>TIME(M410, N410, 0)</f>
        <v>7.9861111111111105E-2</v>
      </c>
      <c r="P410" t="s">
        <v>27</v>
      </c>
      <c r="Q410" t="str">
        <f>INDEX('Notes&amp;Formulas'!$F$6,MATCH(Table!P410, 'Notes&amp;Formulas'!$E$6),0)</f>
        <v>Unknown</v>
      </c>
      <c r="R410" t="s">
        <v>2317</v>
      </c>
      <c r="S410" t="s">
        <v>2322</v>
      </c>
      <c r="T410" t="s">
        <v>2326</v>
      </c>
      <c r="U410" t="s">
        <v>2320</v>
      </c>
      <c r="V410" t="s">
        <v>2323</v>
      </c>
    </row>
    <row r="411" spans="1:23" x14ac:dyDescent="0.3">
      <c r="A411" t="s">
        <v>663</v>
      </c>
      <c r="B411" t="s">
        <v>664</v>
      </c>
      <c r="C411" t="str">
        <f t="shared" si="6"/>
        <v>After making their way through high school (twice)</v>
      </c>
      <c r="D411" t="s">
        <v>34</v>
      </c>
      <c r="E411" s="1">
        <v>41795</v>
      </c>
      <c r="F411" s="4">
        <v>191719337</v>
      </c>
      <c r="G411" s="4">
        <v>139614539</v>
      </c>
      <c r="H411" s="4">
        <v>331333876</v>
      </c>
      <c r="I411" s="4" t="str">
        <f>IF($F411&gt;='Notes&amp;Formulas'!$I$3,"Top", "Bottom")</f>
        <v>Top</v>
      </c>
      <c r="J411" s="4" t="str" cm="1">
        <f t="array" ref="J411">_xlfn.IFS(Table2[[#This Row],[World Sales (in $)]]&lt;500000000,"Small", Table2[[#This Row],[World Sales (in $)]]&lt;1000000000, "Medium", Table2[[#This Row],[World Sales (in $)]]&lt;2000000000, "Large", Table2[[#This Row],[World Sales (in $)]]&gt;2000000000, "Top")</f>
        <v>Small</v>
      </c>
      <c r="K411" t="s">
        <v>665</v>
      </c>
      <c r="L411" t="s">
        <v>567</v>
      </c>
      <c r="M411" t="str">
        <f>IFERROR(MID($L411,1,SEARCH(M$1, $L411)-2),0)</f>
        <v>1</v>
      </c>
      <c r="N411" t="str">
        <f>IFERROR(MID($L411,SEARCH(N$1, $L411)-3,2),0)</f>
        <v>52</v>
      </c>
      <c r="O411" s="2">
        <f>TIME(M411, N411, 0)</f>
        <v>7.7777777777777779E-2</v>
      </c>
      <c r="P411" t="s">
        <v>179</v>
      </c>
      <c r="Q411" t="str" cm="1">
        <f t="array" ref="Q411">INDEX('Notes&amp;Formulas'!F:F,MATCH($P411,'Notes&amp;Formulas'!E:E),0)</f>
        <v>Restricted</v>
      </c>
      <c r="R411" t="s">
        <v>2316</v>
      </c>
      <c r="S411" t="s">
        <v>2317</v>
      </c>
      <c r="T411" t="s">
        <v>2326</v>
      </c>
      <c r="U411" t="s">
        <v>2318</v>
      </c>
      <c r="V411" t="s">
        <v>2319</v>
      </c>
    </row>
    <row r="412" spans="1:23" x14ac:dyDescent="0.3">
      <c r="A412" t="s">
        <v>866</v>
      </c>
      <c r="B412" t="s">
        <v>867</v>
      </c>
      <c r="C412" t="str">
        <f t="shared" si="6"/>
        <v>Male nurse Greg Focker meets his girlfriend's pare</v>
      </c>
      <c r="D412" t="s">
        <v>43</v>
      </c>
      <c r="E412" s="1">
        <v>36805</v>
      </c>
      <c r="F412" s="4">
        <v>166244045</v>
      </c>
      <c r="G412" s="4">
        <v>164200000</v>
      </c>
      <c r="H412" s="4">
        <v>330444045</v>
      </c>
      <c r="I412" s="4" t="str">
        <f>IF($F412&gt;='Notes&amp;Formulas'!$I$3,"Top", "Bottom")</f>
        <v>Top</v>
      </c>
      <c r="J412" s="4" t="str" cm="1">
        <f t="array" ref="J412">_xlfn.IFS(Table2[[#This Row],[World Sales (in $)]]&lt;500000000,"Small", Table2[[#This Row],[World Sales (in $)]]&lt;1000000000, "Medium", Table2[[#This Row],[World Sales (in $)]]&lt;2000000000, "Large", Table2[[#This Row],[World Sales (in $)]]&gt;2000000000, "Top")</f>
        <v>Small</v>
      </c>
      <c r="K412" t="s">
        <v>346</v>
      </c>
      <c r="L412" t="s">
        <v>193</v>
      </c>
      <c r="M412" t="str">
        <f>IFERROR(MID($L412,1,SEARCH(M$1, $L412)-2),0)</f>
        <v>1</v>
      </c>
      <c r="N412" t="str">
        <f>IFERROR(MID($L412,SEARCH(N$1, $L412)-3,2),0)</f>
        <v>48</v>
      </c>
      <c r="O412" s="2">
        <f>TIME(M412, N412, 0)</f>
        <v>7.4999999999999997E-2</v>
      </c>
      <c r="P412" t="s">
        <v>15</v>
      </c>
      <c r="Q412" t="str" cm="1">
        <f t="array" ref="Q412">INDEX('Notes&amp;Formulas'!F:F,MATCH($P412,'Notes&amp;Formulas'!E:E),0)</f>
        <v>Parental Guidance Under 13</v>
      </c>
      <c r="R412" t="s">
        <v>2316</v>
      </c>
      <c r="S412" t="s">
        <v>2326</v>
      </c>
      <c r="T412" t="s">
        <v>2328</v>
      </c>
    </row>
    <row r="413" spans="1:23" x14ac:dyDescent="0.3">
      <c r="A413" t="s">
        <v>955</v>
      </c>
      <c r="B413" t="s">
        <v>956</v>
      </c>
      <c r="C413" t="str">
        <f t="shared" si="6"/>
        <v>A toon-hating detective is a cartoon rabbit's only</v>
      </c>
      <c r="D413" t="s">
        <v>12</v>
      </c>
      <c r="E413" s="1">
        <v>32318</v>
      </c>
      <c r="F413" s="4">
        <v>156452370</v>
      </c>
      <c r="G413" s="4">
        <v>173351588</v>
      </c>
      <c r="H413" s="4">
        <v>329803958</v>
      </c>
      <c r="I413" s="4" t="str">
        <f>IF($F413&gt;='Notes&amp;Formulas'!$I$3,"Top", "Bottom")</f>
        <v>Top</v>
      </c>
      <c r="J413" s="4" t="str" cm="1">
        <f t="array" ref="J413">_xlfn.IFS(Table2[[#This Row],[World Sales (in $)]]&lt;500000000,"Small", Table2[[#This Row],[World Sales (in $)]]&lt;1000000000, "Medium", Table2[[#This Row],[World Sales (in $)]]&lt;2000000000, "Large", Table2[[#This Row],[World Sales (in $)]]&gt;2000000000, "Top")</f>
        <v>Small</v>
      </c>
      <c r="K413" t="s">
        <v>957</v>
      </c>
      <c r="L413" t="s">
        <v>361</v>
      </c>
      <c r="M413" t="str">
        <f>IFERROR(MID($L413,1,SEARCH(M$1, $L413)-2),0)</f>
        <v>1</v>
      </c>
      <c r="N413" t="str">
        <f>IFERROR(MID($L413,SEARCH(N$1, $L413)-3,2),0)</f>
        <v>44</v>
      </c>
      <c r="O413" s="2">
        <f>TIME(M413, N413, 0)</f>
        <v>7.2222222222222229E-2</v>
      </c>
      <c r="P413" t="s">
        <v>27</v>
      </c>
      <c r="Q413" t="str">
        <f>INDEX('Notes&amp;Formulas'!$F$6,MATCH(Table!P413, 'Notes&amp;Formulas'!$E$6),0)</f>
        <v>Unknown</v>
      </c>
      <c r="R413" t="s">
        <v>2326</v>
      </c>
      <c r="S413" t="s">
        <v>2321</v>
      </c>
    </row>
    <row r="414" spans="1:23" x14ac:dyDescent="0.3">
      <c r="A414" t="s">
        <v>1644</v>
      </c>
      <c r="B414" t="s">
        <v>1645</v>
      </c>
      <c r="C414" t="str">
        <f t="shared" si="6"/>
        <v>A committed dancer struggles to maintain her sanit</v>
      </c>
      <c r="D414" t="s">
        <v>1087</v>
      </c>
      <c r="E414" s="1">
        <v>40515</v>
      </c>
      <c r="F414" s="4">
        <v>106954678</v>
      </c>
      <c r="G414" s="4">
        <v>222443368</v>
      </c>
      <c r="H414" s="4">
        <v>329398046</v>
      </c>
      <c r="I414" s="4" t="str">
        <f>IF($F414&gt;='Notes&amp;Formulas'!$I$3,"Top", "Bottom")</f>
        <v>Bottom</v>
      </c>
      <c r="J414" s="4" t="str" cm="1">
        <f t="array" ref="J414">_xlfn.IFS(Table2[[#This Row],[World Sales (in $)]]&lt;500000000,"Small", Table2[[#This Row],[World Sales (in $)]]&lt;1000000000, "Medium", Table2[[#This Row],[World Sales (in $)]]&lt;2000000000, "Large", Table2[[#This Row],[World Sales (in $)]]&gt;2000000000, "Top")</f>
        <v>Small</v>
      </c>
      <c r="K414" t="s">
        <v>1105</v>
      </c>
      <c r="L414" t="s">
        <v>193</v>
      </c>
      <c r="M414" t="str">
        <f>IFERROR(MID($L414,1,SEARCH(M$1, $L414)-2),0)</f>
        <v>1</v>
      </c>
      <c r="N414" t="str">
        <f>IFERROR(MID($L414,SEARCH(N$1, $L414)-3,2),0)</f>
        <v>48</v>
      </c>
      <c r="O414" s="2">
        <f>TIME(M414, N414, 0)</f>
        <v>7.4999999999999997E-2</v>
      </c>
      <c r="P414" t="s">
        <v>179</v>
      </c>
      <c r="Q414" t="str" cm="1">
        <f t="array" ref="Q414">INDEX('Notes&amp;Formulas'!F:F,MATCH($P414,'Notes&amp;Formulas'!E:E),0)</f>
        <v>Restricted</v>
      </c>
      <c r="R414" t="s">
        <v>2317</v>
      </c>
      <c r="S414" t="s">
        <v>2322</v>
      </c>
      <c r="T414" t="s">
        <v>2326</v>
      </c>
      <c r="U414" t="s">
        <v>2328</v>
      </c>
      <c r="V414" t="s">
        <v>2323</v>
      </c>
      <c r="W414" t="s">
        <v>2318</v>
      </c>
    </row>
    <row r="415" spans="1:23" x14ac:dyDescent="0.3">
      <c r="A415" t="s">
        <v>732</v>
      </c>
      <c r="B415" t="s">
        <v>733</v>
      </c>
      <c r="C415" t="str">
        <f t="shared" si="6"/>
        <v>An unusually intense storm pattern catches some co</v>
      </c>
      <c r="D415" t="s">
        <v>61</v>
      </c>
      <c r="E415" s="1">
        <v>36707</v>
      </c>
      <c r="F415" s="4">
        <v>182618434</v>
      </c>
      <c r="G415" s="4">
        <v>146100000</v>
      </c>
      <c r="H415" s="4">
        <v>328718434</v>
      </c>
      <c r="I415" s="4" t="str">
        <f>IF($F415&gt;='Notes&amp;Formulas'!$I$3,"Top", "Bottom")</f>
        <v>Top</v>
      </c>
      <c r="J415" s="4" t="str" cm="1">
        <f t="array" ref="J415">_xlfn.IFS(Table2[[#This Row],[World Sales (in $)]]&lt;500000000,"Small", Table2[[#This Row],[World Sales (in $)]]&lt;1000000000, "Medium", Table2[[#This Row],[World Sales (in $)]]&lt;2000000000, "Large", Table2[[#This Row],[World Sales (in $)]]&gt;2000000000, "Top")</f>
        <v>Small</v>
      </c>
      <c r="K415" t="s">
        <v>734</v>
      </c>
      <c r="L415" t="s">
        <v>132</v>
      </c>
      <c r="M415" t="str">
        <f>IFERROR(MID($L415,1,SEARCH(M$1, $L415)-2),0)</f>
        <v>2</v>
      </c>
      <c r="N415" t="str">
        <f>IFERROR(MID($L415,SEARCH(N$1, $L415)-3,2),0)</f>
        <v>10</v>
      </c>
      <c r="O415" s="2">
        <f>TIME(M415, N415, 0)</f>
        <v>9.0277777777777776E-2</v>
      </c>
      <c r="P415" t="s">
        <v>15</v>
      </c>
      <c r="Q415" t="str" cm="1">
        <f t="array" ref="Q415">INDEX('Notes&amp;Formulas'!F:F,MATCH($P415,'Notes&amp;Formulas'!E:E),0)</f>
        <v>Parental Guidance Under 13</v>
      </c>
      <c r="R415" t="s">
        <v>2320</v>
      </c>
      <c r="S415" t="s">
        <v>2325</v>
      </c>
    </row>
    <row r="416" spans="1:23" x14ac:dyDescent="0.3">
      <c r="A416" t="s">
        <v>1843</v>
      </c>
      <c r="B416" t="s">
        <v>1844</v>
      </c>
      <c r="C416" t="str">
        <f t="shared" si="6"/>
        <v>Two detectives, a rookie and a veteran, hunt a ser</v>
      </c>
      <c r="D416" t="s">
        <v>170</v>
      </c>
      <c r="E416" s="1">
        <v>34964</v>
      </c>
      <c r="F416" s="4">
        <v>100125643</v>
      </c>
      <c r="G416" s="4">
        <v>227207916</v>
      </c>
      <c r="H416" s="4">
        <v>327333559</v>
      </c>
      <c r="I416" s="4" t="str">
        <f>IF($F416&gt;='Notes&amp;Formulas'!$I$3,"Top", "Bottom")</f>
        <v>Bottom</v>
      </c>
      <c r="J416" s="4" t="str" cm="1">
        <f t="array" ref="J416">_xlfn.IFS(Table2[[#This Row],[World Sales (in $)]]&lt;500000000,"Small", Table2[[#This Row],[World Sales (in $)]]&lt;1000000000, "Medium", Table2[[#This Row],[World Sales (in $)]]&lt;2000000000, "Large", Table2[[#This Row],[World Sales (in $)]]&gt;2000000000, "Top")</f>
        <v>Small</v>
      </c>
      <c r="K416" t="s">
        <v>1477</v>
      </c>
      <c r="L416" t="s">
        <v>148</v>
      </c>
      <c r="M416" t="str">
        <f>IFERROR(MID($L416,1,SEARCH(M$1, $L416)-2),0)</f>
        <v>2</v>
      </c>
      <c r="N416" t="str">
        <f>IFERROR(MID($L416,SEARCH(N$1, $L416)-3,2),0)</f>
        <v xml:space="preserve"> 7</v>
      </c>
      <c r="O416" s="2">
        <f>TIME(M416, N416, 0)</f>
        <v>8.819444444444445E-2</v>
      </c>
      <c r="P416" t="s">
        <v>179</v>
      </c>
      <c r="Q416" t="str" cm="1">
        <f t="array" ref="Q416">INDEX('Notes&amp;Formulas'!F:F,MATCH($P416,'Notes&amp;Formulas'!E:E),0)</f>
        <v>Restricted</v>
      </c>
      <c r="R416" t="s">
        <v>2316</v>
      </c>
      <c r="S416" t="s">
        <v>2317</v>
      </c>
      <c r="T416" t="s">
        <v>2320</v>
      </c>
      <c r="U416" t="s">
        <v>2325</v>
      </c>
    </row>
    <row r="417" spans="1:23" x14ac:dyDescent="0.3">
      <c r="A417" t="s">
        <v>832</v>
      </c>
      <c r="B417" t="s">
        <v>833</v>
      </c>
      <c r="C417" t="str">
        <f t="shared" si="6"/>
        <v xml:space="preserve">John Wick is on the run after killing a member of </v>
      </c>
      <c r="D417" t="s">
        <v>112</v>
      </c>
      <c r="E417" s="1">
        <v>43600</v>
      </c>
      <c r="F417" s="4">
        <v>171015687</v>
      </c>
      <c r="G417" s="4">
        <v>156266092</v>
      </c>
      <c r="H417" s="4">
        <v>327281779</v>
      </c>
      <c r="I417" s="4" t="str">
        <f>IF($F417&gt;='Notes&amp;Formulas'!$I$3,"Top", "Bottom")</f>
        <v>Top</v>
      </c>
      <c r="J417" s="4" t="str" cm="1">
        <f t="array" ref="J417">_xlfn.IFS(Table2[[#This Row],[World Sales (in $)]]&lt;500000000,"Small", Table2[[#This Row],[World Sales (in $)]]&lt;1000000000, "Medium", Table2[[#This Row],[World Sales (in $)]]&lt;2000000000, "Large", Table2[[#This Row],[World Sales (in $)]]&gt;2000000000, "Top")</f>
        <v>Small</v>
      </c>
      <c r="K417" t="s">
        <v>448</v>
      </c>
      <c r="L417" t="s">
        <v>132</v>
      </c>
      <c r="M417" t="str">
        <f>IFERROR(MID($L417,1,SEARCH(M$1, $L417)-2),0)</f>
        <v>2</v>
      </c>
      <c r="N417" t="str">
        <f>IFERROR(MID($L417,SEARCH(N$1, $L417)-3,2),0)</f>
        <v>10</v>
      </c>
      <c r="O417" s="2">
        <f>TIME(M417, N417, 0)</f>
        <v>9.0277777777777776E-2</v>
      </c>
      <c r="P417" t="s">
        <v>179</v>
      </c>
      <c r="Q417" t="str" cm="1">
        <f t="array" ref="Q417">INDEX('Notes&amp;Formulas'!F:F,MATCH($P417,'Notes&amp;Formulas'!E:E),0)</f>
        <v>Restricted</v>
      </c>
      <c r="R417" t="s">
        <v>2328</v>
      </c>
      <c r="S417" t="s">
        <v>2320</v>
      </c>
      <c r="T417" t="s">
        <v>2327</v>
      </c>
      <c r="U417" t="s">
        <v>2325</v>
      </c>
    </row>
    <row r="418" spans="1:23" x14ac:dyDescent="0.3">
      <c r="A418" t="s">
        <v>1352</v>
      </c>
      <c r="B418" t="s">
        <v>1353</v>
      </c>
      <c r="C418" t="str">
        <f t="shared" si="6"/>
        <v>A smart but sensible new graduate lands a job as a</v>
      </c>
      <c r="D418" t="s">
        <v>22</v>
      </c>
      <c r="E418" s="1">
        <v>38898</v>
      </c>
      <c r="F418" s="4">
        <v>124740460</v>
      </c>
      <c r="G418" s="4">
        <v>201965655</v>
      </c>
      <c r="H418" s="4">
        <v>326706115</v>
      </c>
      <c r="I418" s="4" t="str">
        <f>IF($F418&gt;='Notes&amp;Formulas'!$I$3,"Top", "Bottom")</f>
        <v>Bottom</v>
      </c>
      <c r="J418" s="4" t="str" cm="1">
        <f t="array" ref="J418">_xlfn.IFS(Table2[[#This Row],[World Sales (in $)]]&lt;500000000,"Small", Table2[[#This Row],[World Sales (in $)]]&lt;1000000000, "Medium", Table2[[#This Row],[World Sales (in $)]]&lt;2000000000, "Large", Table2[[#This Row],[World Sales (in $)]]&gt;2000000000, "Top")</f>
        <v>Small</v>
      </c>
      <c r="K418" t="s">
        <v>894</v>
      </c>
      <c r="L418" t="s">
        <v>1006</v>
      </c>
      <c r="M418" t="str">
        <f>IFERROR(MID($L418,1,SEARCH(M$1, $L418)-2),0)</f>
        <v>1</v>
      </c>
      <c r="N418" t="str">
        <f>IFERROR(MID($L418,SEARCH(N$1, $L418)-3,2),0)</f>
        <v>49</v>
      </c>
      <c r="O418" s="2">
        <f>TIME(M418, N418, 0)</f>
        <v>7.5694444444444439E-2</v>
      </c>
      <c r="P418" t="s">
        <v>15</v>
      </c>
      <c r="Q418" t="str" cm="1">
        <f t="array" ref="Q418">INDEX('Notes&amp;Formulas'!F:F,MATCH($P418,'Notes&amp;Formulas'!E:E),0)</f>
        <v>Parental Guidance Under 13</v>
      </c>
      <c r="R418" t="s">
        <v>2316</v>
      </c>
      <c r="S418" t="s">
        <v>2328</v>
      </c>
      <c r="T418" t="s">
        <v>2325</v>
      </c>
    </row>
    <row r="419" spans="1:23" x14ac:dyDescent="0.3">
      <c r="A419" t="s">
        <v>2047</v>
      </c>
      <c r="B419" t="s">
        <v>2048</v>
      </c>
      <c r="C419" t="str">
        <f t="shared" si="6"/>
        <v>Accused of a ruthless murder he never committed or</v>
      </c>
      <c r="D419" t="s">
        <v>22</v>
      </c>
      <c r="E419" s="1">
        <v>42005</v>
      </c>
      <c r="F419" s="4">
        <v>89256424</v>
      </c>
      <c r="G419" s="4">
        <v>237222717</v>
      </c>
      <c r="H419" s="4">
        <v>326479141</v>
      </c>
      <c r="I419" s="4" t="str">
        <f>IF($F419&gt;='Notes&amp;Formulas'!$I$3,"Top", "Bottom")</f>
        <v>Bottom</v>
      </c>
      <c r="J419" s="4" t="str" cm="1">
        <f t="array" ref="J419">_xlfn.IFS(Table2[[#This Row],[World Sales (in $)]]&lt;500000000,"Small", Table2[[#This Row],[World Sales (in $)]]&lt;1000000000, "Medium", Table2[[#This Row],[World Sales (in $)]]&lt;2000000000, "Large", Table2[[#This Row],[World Sales (in $)]]&gt;2000000000, "Top")</f>
        <v>Small</v>
      </c>
      <c r="K419" t="s">
        <v>448</v>
      </c>
      <c r="L419" t="s">
        <v>193</v>
      </c>
      <c r="M419" t="str">
        <f>IFERROR(MID($L419,1,SEARCH(M$1, $L419)-2),0)</f>
        <v>1</v>
      </c>
      <c r="N419" t="str">
        <f>IFERROR(MID($L419,SEARCH(N$1, $L419)-3,2),0)</f>
        <v>48</v>
      </c>
      <c r="O419" s="2">
        <f>TIME(M419, N419, 0)</f>
        <v>7.4999999999999997E-2</v>
      </c>
      <c r="P419" t="s">
        <v>15</v>
      </c>
      <c r="Q419" t="str" cm="1">
        <f t="array" ref="Q419">INDEX('Notes&amp;Formulas'!F:F,MATCH($P419,'Notes&amp;Formulas'!E:E),0)</f>
        <v>Parental Guidance Under 13</v>
      </c>
      <c r="R419" t="s">
        <v>2326</v>
      </c>
      <c r="S419" t="s">
        <v>2320</v>
      </c>
    </row>
    <row r="420" spans="1:23" x14ac:dyDescent="0.3">
      <c r="A420" t="s">
        <v>1840</v>
      </c>
      <c r="B420" t="s">
        <v>1841</v>
      </c>
      <c r="C420" t="str">
        <f t="shared" si="6"/>
        <v>A deformed bell-ringer must assert his independenc</v>
      </c>
      <c r="D420" t="s">
        <v>12</v>
      </c>
      <c r="E420" s="1">
        <v>35237</v>
      </c>
      <c r="F420" s="4">
        <v>100138851</v>
      </c>
      <c r="G420" s="4">
        <v>225200000</v>
      </c>
      <c r="H420" s="4">
        <v>325338851</v>
      </c>
      <c r="I420" s="4" t="str">
        <f>IF($F420&gt;='Notes&amp;Formulas'!$I$3,"Top", "Bottom")</f>
        <v>Bottom</v>
      </c>
      <c r="J420" s="4" t="str" cm="1">
        <f t="array" ref="J420">_xlfn.IFS(Table2[[#This Row],[World Sales (in $)]]&lt;500000000,"Small", Table2[[#This Row],[World Sales (in $)]]&lt;1000000000, "Medium", Table2[[#This Row],[World Sales (in $)]]&lt;2000000000, "Large", Table2[[#This Row],[World Sales (in $)]]&gt;2000000000, "Top")</f>
        <v>Small</v>
      </c>
      <c r="K420" t="s">
        <v>1842</v>
      </c>
      <c r="L420" t="s">
        <v>224</v>
      </c>
      <c r="M420" t="str">
        <f>IFERROR(MID($L420,1,SEARCH(M$1, $L420)-2),0)</f>
        <v>1</v>
      </c>
      <c r="N420" t="str">
        <f>IFERROR(MID($L420,SEARCH(N$1, $L420)-3,2),0)</f>
        <v>31</v>
      </c>
      <c r="O420" s="2">
        <f>TIME(M420, N420, 0)</f>
        <v>6.3194444444444442E-2</v>
      </c>
      <c r="P420" t="s">
        <v>27</v>
      </c>
      <c r="Q420" t="str">
        <f>INDEX('Notes&amp;Formulas'!$F$6,MATCH(Table!P420, 'Notes&amp;Formulas'!$E$6),0)</f>
        <v>Unknown</v>
      </c>
      <c r="R420" t="s">
        <v>2316</v>
      </c>
      <c r="S420" t="s">
        <v>2328</v>
      </c>
      <c r="T420" t="s">
        <v>2325</v>
      </c>
    </row>
    <row r="421" spans="1:23" x14ac:dyDescent="0.3">
      <c r="A421" t="s">
        <v>1148</v>
      </c>
      <c r="B421" t="s">
        <v>1149</v>
      </c>
      <c r="C421" t="str">
        <f t="shared" si="6"/>
        <v xml:space="preserve">An animated retelling of Charles Dickens' classic </v>
      </c>
      <c r="D421" t="s">
        <v>12</v>
      </c>
      <c r="E421" s="1">
        <v>40065</v>
      </c>
      <c r="F421" s="4">
        <v>137855863</v>
      </c>
      <c r="G421" s="4">
        <v>187430783</v>
      </c>
      <c r="H421" s="4">
        <v>325286646</v>
      </c>
      <c r="I421" s="4" t="str">
        <f>IF($F421&gt;='Notes&amp;Formulas'!$I$3,"Top", "Bottom")</f>
        <v>Top</v>
      </c>
      <c r="J421" s="4" t="str" cm="1">
        <f t="array" ref="J421">_xlfn.IFS(Table2[[#This Row],[World Sales (in $)]]&lt;500000000,"Small", Table2[[#This Row],[World Sales (in $)]]&lt;1000000000, "Medium", Table2[[#This Row],[World Sales (in $)]]&lt;2000000000, "Large", Table2[[#This Row],[World Sales (in $)]]&gt;2000000000, "Top")</f>
        <v>Small</v>
      </c>
      <c r="K421" t="s">
        <v>1150</v>
      </c>
      <c r="L421" t="s">
        <v>313</v>
      </c>
      <c r="M421" t="str">
        <f>IFERROR(MID($L421,1,SEARCH(M$1, $L421)-2),0)</f>
        <v>1</v>
      </c>
      <c r="N421" t="str">
        <f>IFERROR(MID($L421,SEARCH(N$1, $L421)-3,2),0)</f>
        <v>36</v>
      </c>
      <c r="O421" s="2">
        <f>TIME(M421, N421, 0)</f>
        <v>6.6666666666666666E-2</v>
      </c>
      <c r="P421" t="s">
        <v>58</v>
      </c>
      <c r="Q421" t="str" cm="1">
        <f t="array" ref="Q421">INDEX('Notes&amp;Formulas'!F:F,MATCH($P421,'Notes&amp;Formulas'!E:E),0)</f>
        <v>Parental Guidance</v>
      </c>
      <c r="R421" t="s">
        <v>2322</v>
      </c>
      <c r="S421" t="s">
        <v>2320</v>
      </c>
      <c r="T421" t="s">
        <v>2323</v>
      </c>
      <c r="U421" t="s">
        <v>2324</v>
      </c>
      <c r="V421" t="s">
        <v>2321</v>
      </c>
    </row>
    <row r="422" spans="1:23" x14ac:dyDescent="0.3">
      <c r="A422" t="s">
        <v>897</v>
      </c>
      <c r="B422" t="s">
        <v>898</v>
      </c>
      <c r="C422" t="str">
        <f t="shared" si="6"/>
        <v xml:space="preserve">When a diabolical pirate above the sea steals the </v>
      </c>
      <c r="D422" t="s">
        <v>38</v>
      </c>
      <c r="E422" s="1">
        <v>42032</v>
      </c>
      <c r="F422" s="4">
        <v>162994032</v>
      </c>
      <c r="G422" s="4">
        <v>162192000</v>
      </c>
      <c r="H422" s="4">
        <v>325186032</v>
      </c>
      <c r="I422" s="4" t="str">
        <f>IF($F422&gt;='Notes&amp;Formulas'!$I$3,"Top", "Bottom")</f>
        <v>Top</v>
      </c>
      <c r="J422" s="4" t="str" cm="1">
        <f t="array" ref="J422">_xlfn.IFS(Table2[[#This Row],[World Sales (in $)]]&lt;500000000,"Small", Table2[[#This Row],[World Sales (in $)]]&lt;1000000000, "Medium", Table2[[#This Row],[World Sales (in $)]]&lt;2000000000, "Large", Table2[[#This Row],[World Sales (in $)]]&gt;2000000000, "Top")</f>
        <v>Small</v>
      </c>
      <c r="K422" t="s">
        <v>104</v>
      </c>
      <c r="L422" t="s">
        <v>328</v>
      </c>
      <c r="M422" t="str">
        <f>IFERROR(MID($L422,1,SEARCH(M$1, $L422)-2),0)</f>
        <v>1</v>
      </c>
      <c r="N422" t="str">
        <f>IFERROR(MID($L422,SEARCH(N$1, $L422)-3,2),0)</f>
        <v>32</v>
      </c>
      <c r="O422" s="2">
        <f>TIME(M422, N422, 0)</f>
        <v>6.3888888888888884E-2</v>
      </c>
      <c r="P422" t="s">
        <v>58</v>
      </c>
      <c r="Q422" t="str" cm="1">
        <f t="array" ref="Q422">INDEX('Notes&amp;Formulas'!F:F,MATCH($P422,'Notes&amp;Formulas'!E:E),0)</f>
        <v>Parental Guidance</v>
      </c>
      <c r="R422" t="s">
        <v>2317</v>
      </c>
      <c r="S422" t="s">
        <v>2322</v>
      </c>
      <c r="T422" t="s">
        <v>2326</v>
      </c>
      <c r="U422" t="s">
        <v>2320</v>
      </c>
      <c r="V422" t="s">
        <v>2323</v>
      </c>
      <c r="W422" t="s">
        <v>2318</v>
      </c>
    </row>
    <row r="423" spans="1:23" x14ac:dyDescent="0.3">
      <c r="A423" t="s">
        <v>1880</v>
      </c>
      <c r="B423" t="s">
        <v>1881</v>
      </c>
      <c r="C423" t="str">
        <f t="shared" si="6"/>
        <v>In German-occupied Poland during World War II, ind</v>
      </c>
      <c r="D423" t="s">
        <v>43</v>
      </c>
      <c r="E423" s="1">
        <v>34318</v>
      </c>
      <c r="F423" s="4">
        <v>96898818</v>
      </c>
      <c r="G423" s="4">
        <v>225262427</v>
      </c>
      <c r="H423" s="4">
        <v>322161245</v>
      </c>
      <c r="I423" s="4" t="str">
        <f>IF($F423&gt;='Notes&amp;Formulas'!$I$3,"Top", "Bottom")</f>
        <v>Bottom</v>
      </c>
      <c r="J423" s="4" t="str" cm="1">
        <f t="array" ref="J423">_xlfn.IFS(Table2[[#This Row],[World Sales (in $)]]&lt;500000000,"Small", Table2[[#This Row],[World Sales (in $)]]&lt;1000000000, "Medium", Table2[[#This Row],[World Sales (in $)]]&lt;2000000000, "Large", Table2[[#This Row],[World Sales (in $)]]&gt;2000000000, "Top")</f>
        <v>Small</v>
      </c>
      <c r="K423" t="s">
        <v>848</v>
      </c>
      <c r="L423" t="s">
        <v>1882</v>
      </c>
      <c r="M423" t="str">
        <f>IFERROR(MID($L423,1,SEARCH(M$1, $L423)-2),0)</f>
        <v>3</v>
      </c>
      <c r="N423" t="str">
        <f>IFERROR(MID($L423,SEARCH(N$1, $L423)-3,2),0)</f>
        <v>15</v>
      </c>
      <c r="O423" s="2">
        <f>TIME(M423, N423, 0)</f>
        <v>0.13541666666666666</v>
      </c>
      <c r="P423" t="s">
        <v>179</v>
      </c>
      <c r="Q423" t="str" cm="1">
        <f t="array" ref="Q423">INDEX('Notes&amp;Formulas'!F:F,MATCH($P423,'Notes&amp;Formulas'!E:E),0)</f>
        <v>Restricted</v>
      </c>
      <c r="R423" t="s">
        <v>2317</v>
      </c>
      <c r="S423" t="s">
        <v>2322</v>
      </c>
      <c r="T423" t="s">
        <v>2326</v>
      </c>
      <c r="U423" t="s">
        <v>2323</v>
      </c>
      <c r="V423" t="s">
        <v>2318</v>
      </c>
    </row>
    <row r="424" spans="1:23" x14ac:dyDescent="0.3">
      <c r="A424" t="s">
        <v>1030</v>
      </c>
      <c r="B424" t="s">
        <v>1031</v>
      </c>
      <c r="C424" t="str">
        <f t="shared" si="6"/>
        <v>Evil genius Megamind finally defeats his do-gooder</v>
      </c>
      <c r="D424" t="s">
        <v>151</v>
      </c>
      <c r="E424" s="1">
        <v>40479</v>
      </c>
      <c r="F424" s="4">
        <v>148415853</v>
      </c>
      <c r="G424" s="4">
        <v>173469912</v>
      </c>
      <c r="H424" s="4">
        <v>321885765</v>
      </c>
      <c r="I424" s="4" t="str">
        <f>IF($F424&gt;='Notes&amp;Formulas'!$I$3,"Top", "Bottom")</f>
        <v>Top</v>
      </c>
      <c r="J424" s="4" t="str" cm="1">
        <f t="array" ref="J424">_xlfn.IFS(Table2[[#This Row],[World Sales (in $)]]&lt;500000000,"Small", Table2[[#This Row],[World Sales (in $)]]&lt;1000000000, "Medium", Table2[[#This Row],[World Sales (in $)]]&lt;2000000000, "Large", Table2[[#This Row],[World Sales (in $)]]&gt;2000000000, "Top")</f>
        <v>Small</v>
      </c>
      <c r="K424" t="s">
        <v>1032</v>
      </c>
      <c r="L424" t="s">
        <v>197</v>
      </c>
      <c r="M424" t="str">
        <f>IFERROR(MID($L424,1,SEARCH(M$1, $L424)-2),0)</f>
        <v>1</v>
      </c>
      <c r="N424" t="str">
        <f>IFERROR(MID($L424,SEARCH(N$1, $L424)-3,2),0)</f>
        <v>35</v>
      </c>
      <c r="O424" s="2">
        <f>TIME(M424, N424, 0)</f>
        <v>6.5972222222222224E-2</v>
      </c>
      <c r="P424" t="s">
        <v>58</v>
      </c>
      <c r="Q424" t="str" cm="1">
        <f t="array" ref="Q424">INDEX('Notes&amp;Formulas'!F:F,MATCH($P424,'Notes&amp;Formulas'!E:E),0)</f>
        <v>Parental Guidance</v>
      </c>
      <c r="R424" t="s">
        <v>2329</v>
      </c>
      <c r="S424" t="s">
        <v>2320</v>
      </c>
      <c r="T424" t="s">
        <v>2334</v>
      </c>
    </row>
    <row r="425" spans="1:23" x14ac:dyDescent="0.3">
      <c r="A425" t="s">
        <v>1736</v>
      </c>
      <c r="B425" t="s">
        <v>1737</v>
      </c>
      <c r="C425" t="str">
        <f t="shared" si="6"/>
        <v>Ed and Lorraine Warren travel to North London to h</v>
      </c>
      <c r="D425" t="s">
        <v>61</v>
      </c>
      <c r="E425" s="1">
        <v>42529</v>
      </c>
      <c r="F425" s="4">
        <v>102470008</v>
      </c>
      <c r="G425" s="4">
        <v>219318211</v>
      </c>
      <c r="H425" s="4">
        <v>321788219</v>
      </c>
      <c r="I425" s="4" t="str">
        <f>IF($F425&gt;='Notes&amp;Formulas'!$I$3,"Top", "Bottom")</f>
        <v>Bottom</v>
      </c>
      <c r="J425" s="4" t="str" cm="1">
        <f t="array" ref="J425">_xlfn.IFS(Table2[[#This Row],[World Sales (in $)]]&lt;500000000,"Small", Table2[[#This Row],[World Sales (in $)]]&lt;1000000000, "Medium", Table2[[#This Row],[World Sales (in $)]]&lt;2000000000, "Large", Table2[[#This Row],[World Sales (in $)]]&gt;2000000000, "Top")</f>
        <v>Small</v>
      </c>
      <c r="K425" t="s">
        <v>792</v>
      </c>
      <c r="L425" t="s">
        <v>28</v>
      </c>
      <c r="M425" t="str">
        <f>IFERROR(MID($L425,1,SEARCH(M$1, $L425)-2),0)</f>
        <v>2</v>
      </c>
      <c r="N425" t="str">
        <f>IFERROR(MID($L425,SEARCH(N$1, $L425)-3,2),0)</f>
        <v>14</v>
      </c>
      <c r="O425" s="2">
        <f>TIME(M425, N425, 0)</f>
        <v>9.3055555555555558E-2</v>
      </c>
      <c r="P425" t="s">
        <v>179</v>
      </c>
      <c r="Q425" t="str" cm="1">
        <f t="array" ref="Q425">INDEX('Notes&amp;Formulas'!F:F,MATCH($P425,'Notes&amp;Formulas'!E:E),0)</f>
        <v>Restricted</v>
      </c>
      <c r="R425" t="s">
        <v>2316</v>
      </c>
      <c r="S425" t="s">
        <v>2322</v>
      </c>
      <c r="T425" t="s">
        <v>2326</v>
      </c>
      <c r="U425" t="s">
        <v>2328</v>
      </c>
      <c r="V425" t="s">
        <v>2323</v>
      </c>
      <c r="W425" t="s">
        <v>2327</v>
      </c>
    </row>
    <row r="426" spans="1:23" x14ac:dyDescent="0.3">
      <c r="A426" t="s">
        <v>2138</v>
      </c>
      <c r="B426" t="s">
        <v>2139</v>
      </c>
      <c r="C426" t="str">
        <f t="shared" si="6"/>
        <v>A working-class Italian-American bouncer becomes t</v>
      </c>
      <c r="D426" t="s">
        <v>43</v>
      </c>
      <c r="E426" s="1">
        <v>43420</v>
      </c>
      <c r="F426" s="4">
        <v>85080171</v>
      </c>
      <c r="G426" s="4">
        <v>236672485</v>
      </c>
      <c r="H426" s="4">
        <v>321752656</v>
      </c>
      <c r="I426" s="4" t="str">
        <f>IF($F426&gt;='Notes&amp;Formulas'!$I$3,"Top", "Bottom")</f>
        <v>Bottom</v>
      </c>
      <c r="J426" s="4" t="str" cm="1">
        <f t="array" ref="J426">_xlfn.IFS(Table2[[#This Row],[World Sales (in $)]]&lt;500000000,"Small", Table2[[#This Row],[World Sales (in $)]]&lt;1000000000, "Medium", Table2[[#This Row],[World Sales (in $)]]&lt;2000000000, "Large", Table2[[#This Row],[World Sales (in $)]]&gt;2000000000, "Top")</f>
        <v>Small</v>
      </c>
      <c r="K426" t="s">
        <v>2140</v>
      </c>
      <c r="L426" t="s">
        <v>132</v>
      </c>
      <c r="M426" t="str">
        <f>IFERROR(MID($L426,1,SEARCH(M$1, $L426)-2),0)</f>
        <v>2</v>
      </c>
      <c r="N426" t="str">
        <f>IFERROR(MID($L426,SEARCH(N$1, $L426)-3,2),0)</f>
        <v>10</v>
      </c>
      <c r="O426" s="2">
        <f>TIME(M426, N426, 0)</f>
        <v>9.0277777777777776E-2</v>
      </c>
      <c r="P426" t="s">
        <v>15</v>
      </c>
      <c r="Q426" t="str" cm="1">
        <f t="array" ref="Q426">INDEX('Notes&amp;Formulas'!F:F,MATCH($P426,'Notes&amp;Formulas'!E:E),0)</f>
        <v>Parental Guidance Under 13</v>
      </c>
      <c r="R426" t="s">
        <v>2332</v>
      </c>
      <c r="S426" t="s">
        <v>2327</v>
      </c>
      <c r="T426" t="s">
        <v>2325</v>
      </c>
    </row>
    <row r="427" spans="1:23" x14ac:dyDescent="0.3">
      <c r="A427" t="s">
        <v>1069</v>
      </c>
      <c r="B427" t="s">
        <v>1070</v>
      </c>
      <c r="C427" t="str">
        <f t="shared" si="6"/>
        <v>Martin Riggs and Roger Murtaugh pursue a former LA</v>
      </c>
      <c r="D427" t="s">
        <v>61</v>
      </c>
      <c r="E427" s="1">
        <v>33739</v>
      </c>
      <c r="F427" s="4">
        <v>144731527</v>
      </c>
      <c r="G427" s="4">
        <v>177000000</v>
      </c>
      <c r="H427" s="4">
        <v>321731527</v>
      </c>
      <c r="I427" s="4" t="str">
        <f>IF($F427&gt;='Notes&amp;Formulas'!$I$3,"Top", "Bottom")</f>
        <v>Top</v>
      </c>
      <c r="J427" s="4" t="str" cm="1">
        <f t="array" ref="J427">_xlfn.IFS(Table2[[#This Row],[World Sales (in $)]]&lt;500000000,"Small", Table2[[#This Row],[World Sales (in $)]]&lt;1000000000, "Medium", Table2[[#This Row],[World Sales (in $)]]&lt;2000000000, "Large", Table2[[#This Row],[World Sales (in $)]]&gt;2000000000, "Top")</f>
        <v>Small</v>
      </c>
      <c r="K427" t="s">
        <v>448</v>
      </c>
      <c r="L427" t="s">
        <v>54</v>
      </c>
      <c r="M427" t="str">
        <f>IFERROR(MID($L427,1,SEARCH(M$1, $L427)-2),0)</f>
        <v>1</v>
      </c>
      <c r="N427" t="str">
        <f>IFERROR(MID($L427,SEARCH(N$1, $L427)-3,2),0)</f>
        <v>58</v>
      </c>
      <c r="O427" s="2">
        <f>TIME(M427, N427, 0)</f>
        <v>8.1944444444444445E-2</v>
      </c>
      <c r="P427" t="s">
        <v>179</v>
      </c>
      <c r="Q427" t="str" cm="1">
        <f t="array" ref="Q427">INDEX('Notes&amp;Formulas'!F:F,MATCH($P427,'Notes&amp;Formulas'!E:E),0)</f>
        <v>Restricted</v>
      </c>
      <c r="R427" t="s">
        <v>2329</v>
      </c>
      <c r="S427" t="s">
        <v>2326</v>
      </c>
      <c r="T427" t="s">
        <v>2320</v>
      </c>
      <c r="U427" t="s">
        <v>2330</v>
      </c>
    </row>
    <row r="428" spans="1:23" x14ac:dyDescent="0.3">
      <c r="A428" t="s">
        <v>2055</v>
      </c>
      <c r="B428" t="s">
        <v>2056</v>
      </c>
      <c r="C428" t="str">
        <f t="shared" si="6"/>
        <v xml:space="preserve">An uptight television producer takes control of a </v>
      </c>
      <c r="D428" t="s">
        <v>34</v>
      </c>
      <c r="E428" s="1">
        <v>39870</v>
      </c>
      <c r="F428" s="4">
        <v>88915214</v>
      </c>
      <c r="G428" s="4">
        <v>232767386</v>
      </c>
      <c r="H428" s="4">
        <v>321682600</v>
      </c>
      <c r="I428" s="4" t="str">
        <f>IF($F428&gt;='Notes&amp;Formulas'!$I$3,"Top", "Bottom")</f>
        <v>Bottom</v>
      </c>
      <c r="J428" s="4" t="str" cm="1">
        <f t="array" ref="J428">_xlfn.IFS(Table2[[#This Row],[World Sales (in $)]]&lt;500000000,"Small", Table2[[#This Row],[World Sales (in $)]]&lt;1000000000, "Medium", Table2[[#This Row],[World Sales (in $)]]&lt;2000000000, "Large", Table2[[#This Row],[World Sales (in $)]]&gt;2000000000, "Top")</f>
        <v>Small</v>
      </c>
      <c r="K428" t="s">
        <v>346</v>
      </c>
      <c r="L428" t="s">
        <v>313</v>
      </c>
      <c r="M428" t="str">
        <f>IFERROR(MID($L428,1,SEARCH(M$1, $L428)-2),0)</f>
        <v>1</v>
      </c>
      <c r="N428" t="str">
        <f>IFERROR(MID($L428,SEARCH(N$1, $L428)-3,2),0)</f>
        <v>36</v>
      </c>
      <c r="O428" s="2">
        <f>TIME(M428, N428, 0)</f>
        <v>6.6666666666666666E-2</v>
      </c>
      <c r="P428" t="s">
        <v>179</v>
      </c>
      <c r="Q428" t="str" cm="1">
        <f t="array" ref="Q428">INDEX('Notes&amp;Formulas'!F:F,MATCH($P428,'Notes&amp;Formulas'!E:E),0)</f>
        <v>Restricted</v>
      </c>
      <c r="R428" t="s">
        <v>2316</v>
      </c>
      <c r="S428" t="s">
        <v>2328</v>
      </c>
      <c r="T428" t="s">
        <v>2325</v>
      </c>
    </row>
    <row r="429" spans="1:23" x14ac:dyDescent="0.3">
      <c r="A429" t="s">
        <v>1667</v>
      </c>
      <c r="B429" t="s">
        <v>1668</v>
      </c>
      <c r="C429" t="str">
        <f t="shared" si="6"/>
        <v>In twelfth-century England, Robin Longstride and h</v>
      </c>
      <c r="D429" t="s">
        <v>43</v>
      </c>
      <c r="E429" s="1">
        <v>40310</v>
      </c>
      <c r="F429" s="4">
        <v>105269730</v>
      </c>
      <c r="G429" s="4">
        <v>216400011</v>
      </c>
      <c r="H429" s="4">
        <v>321669741</v>
      </c>
      <c r="I429" s="4" t="str">
        <f>IF($F429&gt;='Notes&amp;Formulas'!$I$3,"Top", "Bottom")</f>
        <v>Bottom</v>
      </c>
      <c r="J429" s="4" t="str" cm="1">
        <f t="array" ref="J429">_xlfn.IFS(Table2[[#This Row],[World Sales (in $)]]&lt;500000000,"Small", Table2[[#This Row],[World Sales (in $)]]&lt;1000000000, "Medium", Table2[[#This Row],[World Sales (in $)]]&lt;2000000000, "Large", Table2[[#This Row],[World Sales (in $)]]&gt;2000000000, "Top")</f>
        <v>Small</v>
      </c>
      <c r="K429" t="s">
        <v>1669</v>
      </c>
      <c r="L429" t="s">
        <v>167</v>
      </c>
      <c r="M429" t="str">
        <f>IFERROR(MID($L429,1,SEARCH(M$1, $L429)-2),0)</f>
        <v>2</v>
      </c>
      <c r="N429" t="str">
        <f>IFERROR(MID($L429,SEARCH(N$1, $L429)-3,2),0)</f>
        <v>20</v>
      </c>
      <c r="O429" s="2">
        <f>TIME(M429, N429, 0)</f>
        <v>9.7222222222222224E-2</v>
      </c>
      <c r="P429" t="s">
        <v>15</v>
      </c>
      <c r="Q429" t="str" cm="1">
        <f t="array" ref="Q429">INDEX('Notes&amp;Formulas'!F:F,MATCH($P429,'Notes&amp;Formulas'!E:E),0)</f>
        <v>Parental Guidance Under 13</v>
      </c>
      <c r="R429" t="s">
        <v>2326</v>
      </c>
      <c r="S429" t="s">
        <v>2321</v>
      </c>
    </row>
    <row r="430" spans="1:23" x14ac:dyDescent="0.3">
      <c r="A430" t="s">
        <v>1395</v>
      </c>
      <c r="B430" t="s">
        <v>1396</v>
      </c>
      <c r="C430" t="str">
        <f t="shared" si="6"/>
        <v>In Nazi-occupied France during World War II, a pla</v>
      </c>
      <c r="D430" t="s">
        <v>904</v>
      </c>
      <c r="E430" s="1">
        <v>40044</v>
      </c>
      <c r="F430" s="4">
        <v>120540719</v>
      </c>
      <c r="G430" s="4">
        <v>200917028</v>
      </c>
      <c r="H430" s="4">
        <v>321457747</v>
      </c>
      <c r="I430" s="4" t="str">
        <f>IF($F430&gt;='Notes&amp;Formulas'!$I$3,"Top", "Bottom")</f>
        <v>Bottom</v>
      </c>
      <c r="J430" s="4" t="str" cm="1">
        <f t="array" ref="J430">_xlfn.IFS(Table2[[#This Row],[World Sales (in $)]]&lt;500000000,"Small", Table2[[#This Row],[World Sales (in $)]]&lt;1000000000, "Medium", Table2[[#This Row],[World Sales (in $)]]&lt;2000000000, "Large", Table2[[#This Row],[World Sales (in $)]]&gt;2000000000, "Top")</f>
        <v>Small</v>
      </c>
      <c r="K430" t="s">
        <v>1397</v>
      </c>
      <c r="L430" t="s">
        <v>296</v>
      </c>
      <c r="M430" t="str">
        <f>IFERROR(MID($L430,1,SEARCH(M$1, $L430)-2),0)</f>
        <v>2</v>
      </c>
      <c r="N430" t="str">
        <f>IFERROR(MID($L430,SEARCH(N$1, $L430)-3,2),0)</f>
        <v>33</v>
      </c>
      <c r="O430" s="2">
        <f>TIME(M430, N430, 0)</f>
        <v>0.10625</v>
      </c>
      <c r="P430" t="s">
        <v>179</v>
      </c>
      <c r="Q430" t="str" cm="1">
        <f t="array" ref="Q430">INDEX('Notes&amp;Formulas'!F:F,MATCH($P430,'Notes&amp;Formulas'!E:E),0)</f>
        <v>Restricted</v>
      </c>
      <c r="R430" t="s">
        <v>2316</v>
      </c>
      <c r="S430" t="s">
        <v>2317</v>
      </c>
      <c r="T430" t="s">
        <v>2320</v>
      </c>
      <c r="U430" t="s">
        <v>2334</v>
      </c>
    </row>
    <row r="431" spans="1:23" x14ac:dyDescent="0.3">
      <c r="A431" t="s">
        <v>1157</v>
      </c>
      <c r="B431" t="s">
        <v>1158</v>
      </c>
      <c r="C431" t="str">
        <f t="shared" si="6"/>
        <v>Paranormal investigators Ed and Lorraine Warren wo</v>
      </c>
      <c r="D431" t="s">
        <v>61</v>
      </c>
      <c r="E431" s="1">
        <v>41473</v>
      </c>
      <c r="F431" s="4">
        <v>137400141</v>
      </c>
      <c r="G431" s="4">
        <v>182890848</v>
      </c>
      <c r="H431" s="4">
        <v>320290989</v>
      </c>
      <c r="I431" s="4" t="str">
        <f>IF($F431&gt;='Notes&amp;Formulas'!$I$3,"Top", "Bottom")</f>
        <v>Top</v>
      </c>
      <c r="J431" s="4" t="str" cm="1">
        <f t="array" ref="J431">_xlfn.IFS(Table2[[#This Row],[World Sales (in $)]]&lt;500000000,"Small", Table2[[#This Row],[World Sales (in $)]]&lt;1000000000, "Medium", Table2[[#This Row],[World Sales (in $)]]&lt;2000000000, "Large", Table2[[#This Row],[World Sales (in $)]]&gt;2000000000, "Top")</f>
        <v>Small</v>
      </c>
      <c r="K431" t="s">
        <v>792</v>
      </c>
      <c r="L431" t="s">
        <v>567</v>
      </c>
      <c r="M431" t="str">
        <f>IFERROR(MID($L431,1,SEARCH(M$1, $L431)-2),0)</f>
        <v>1</v>
      </c>
      <c r="N431" t="str">
        <f>IFERROR(MID($L431,SEARCH(N$1, $L431)-3,2),0)</f>
        <v>52</v>
      </c>
      <c r="O431" s="2">
        <f>TIME(M431, N431, 0)</f>
        <v>7.7777777777777779E-2</v>
      </c>
      <c r="P431" t="s">
        <v>179</v>
      </c>
      <c r="Q431" t="str" cm="1">
        <f t="array" ref="Q431">INDEX('Notes&amp;Formulas'!F:F,MATCH($P431,'Notes&amp;Formulas'!E:E),0)</f>
        <v>Restricted</v>
      </c>
      <c r="R431" t="s">
        <v>2317</v>
      </c>
      <c r="S431" t="s">
        <v>2320</v>
      </c>
      <c r="T431" t="s">
        <v>2331</v>
      </c>
    </row>
    <row r="432" spans="1:23" x14ac:dyDescent="0.3">
      <c r="A432" t="s">
        <v>1018</v>
      </c>
      <c r="B432" t="s">
        <v>1019</v>
      </c>
      <c r="C432" t="str">
        <f t="shared" si="6"/>
        <v xml:space="preserve">After discovering a small, blue, fast hedgehog, a </v>
      </c>
      <c r="D432" t="s">
        <v>38</v>
      </c>
      <c r="E432" s="1">
        <v>43873</v>
      </c>
      <c r="F432" s="4">
        <v>148974665</v>
      </c>
      <c r="G432" s="4">
        <v>170741018</v>
      </c>
      <c r="H432" s="4">
        <v>319715683</v>
      </c>
      <c r="I432" s="4" t="str">
        <f>IF($F432&gt;='Notes&amp;Formulas'!$I$3,"Top", "Bottom")</f>
        <v>Top</v>
      </c>
      <c r="J432" s="4" t="str" cm="1">
        <f t="array" ref="J432">_xlfn.IFS(Table2[[#This Row],[World Sales (in $)]]&lt;500000000,"Small", Table2[[#This Row],[World Sales (in $)]]&lt;1000000000, "Medium", Table2[[#This Row],[World Sales (in $)]]&lt;2000000000, "Large", Table2[[#This Row],[World Sales (in $)]]&gt;2000000000, "Top")</f>
        <v>Small</v>
      </c>
      <c r="K432" t="s">
        <v>159</v>
      </c>
      <c r="L432" t="s">
        <v>1020</v>
      </c>
      <c r="M432" t="str">
        <f>IFERROR(MID($L432,1,SEARCH(M$1, $L432)-2),0)</f>
        <v>1</v>
      </c>
      <c r="N432" t="str">
        <f>IFERROR(MID($L432,SEARCH(N$1, $L432)-3,2),0)</f>
        <v>39</v>
      </c>
      <c r="O432" s="2">
        <f>TIME(M432, N432, 0)</f>
        <v>6.8749999999999992E-2</v>
      </c>
      <c r="P432" t="s">
        <v>58</v>
      </c>
      <c r="Q432" t="str" cm="1">
        <f t="array" ref="Q432">INDEX('Notes&amp;Formulas'!F:F,MATCH($P432,'Notes&amp;Formulas'!E:E),0)</f>
        <v>Parental Guidance</v>
      </c>
      <c r="R432" t="s">
        <v>2332</v>
      </c>
      <c r="S432" t="s">
        <v>2327</v>
      </c>
      <c r="T432" t="s">
        <v>2325</v>
      </c>
    </row>
    <row r="433" spans="1:23" x14ac:dyDescent="0.3">
      <c r="A433" t="s">
        <v>1231</v>
      </c>
      <c r="B433" t="s">
        <v>1232</v>
      </c>
      <c r="C433" t="str">
        <f t="shared" si="6"/>
        <v xml:space="preserve">Follows the adventures of Aang, a young successor </v>
      </c>
      <c r="D433" t="s">
        <v>38</v>
      </c>
      <c r="E433" s="1">
        <v>40360</v>
      </c>
      <c r="F433" s="4">
        <v>131772187</v>
      </c>
      <c r="G433" s="4">
        <v>187941694</v>
      </c>
      <c r="H433" s="4">
        <v>319713881</v>
      </c>
      <c r="I433" s="4" t="str">
        <f>IF($F433&gt;='Notes&amp;Formulas'!$I$3,"Top", "Bottom")</f>
        <v>Bottom</v>
      </c>
      <c r="J433" s="4" t="str" cm="1">
        <f t="array" ref="J433">_xlfn.IFS(Table2[[#This Row],[World Sales (in $)]]&lt;500000000,"Small", Table2[[#This Row],[World Sales (in $)]]&lt;1000000000, "Medium", Table2[[#This Row],[World Sales (in $)]]&lt;2000000000, "Large", Table2[[#This Row],[World Sales (in $)]]&gt;2000000000, "Top")</f>
        <v>Small</v>
      </c>
      <c r="K433" t="s">
        <v>1099</v>
      </c>
      <c r="L433" t="s">
        <v>80</v>
      </c>
      <c r="M433" t="str">
        <f>IFERROR(MID($L433,1,SEARCH(M$1, $L433)-2),0)</f>
        <v>1</v>
      </c>
      <c r="N433" t="str">
        <f>IFERROR(MID($L433,SEARCH(N$1, $L433)-3,2),0)</f>
        <v>43</v>
      </c>
      <c r="O433" s="2">
        <f>TIME(M433, N433, 0)</f>
        <v>7.1527777777777787E-2</v>
      </c>
      <c r="P433" t="s">
        <v>58</v>
      </c>
      <c r="Q433" t="str" cm="1">
        <f t="array" ref="Q433">INDEX('Notes&amp;Formulas'!F:F,MATCH($P433,'Notes&amp;Formulas'!E:E),0)</f>
        <v>Parental Guidance</v>
      </c>
      <c r="R433" t="s">
        <v>2316</v>
      </c>
      <c r="S433" t="s">
        <v>2317</v>
      </c>
      <c r="T433" t="s">
        <v>2326</v>
      </c>
      <c r="U433" t="s">
        <v>2319</v>
      </c>
    </row>
    <row r="434" spans="1:23" x14ac:dyDescent="0.3">
      <c r="A434" t="s">
        <v>888</v>
      </c>
      <c r="B434" t="s">
        <v>889</v>
      </c>
      <c r="C434" t="str">
        <f t="shared" si="6"/>
        <v>A pushy boss forces her young assistant to marry h</v>
      </c>
      <c r="D434" t="s">
        <v>12</v>
      </c>
      <c r="E434" s="1">
        <v>39981</v>
      </c>
      <c r="F434" s="4">
        <v>163958031</v>
      </c>
      <c r="G434" s="4">
        <v>153417000</v>
      </c>
      <c r="H434" s="4">
        <v>317375031</v>
      </c>
      <c r="I434" s="4" t="str">
        <f>IF($F434&gt;='Notes&amp;Formulas'!$I$3,"Top", "Bottom")</f>
        <v>Top</v>
      </c>
      <c r="J434" s="4" t="str" cm="1">
        <f t="array" ref="J434">_xlfn.IFS(Table2[[#This Row],[World Sales (in $)]]&lt;500000000,"Small", Table2[[#This Row],[World Sales (in $)]]&lt;1000000000, "Medium", Table2[[#This Row],[World Sales (in $)]]&lt;2000000000, "Large", Table2[[#This Row],[World Sales (in $)]]&gt;2000000000, "Top")</f>
        <v>Small</v>
      </c>
      <c r="K434" t="s">
        <v>438</v>
      </c>
      <c r="L434" t="s">
        <v>193</v>
      </c>
      <c r="M434" t="str">
        <f>IFERROR(MID($L434,1,SEARCH(M$1, $L434)-2),0)</f>
        <v>1</v>
      </c>
      <c r="N434" t="str">
        <f>IFERROR(MID($L434,SEARCH(N$1, $L434)-3,2),0)</f>
        <v>48</v>
      </c>
      <c r="O434" s="2">
        <f>TIME(M434, N434, 0)</f>
        <v>7.4999999999999997E-2</v>
      </c>
      <c r="P434" t="s">
        <v>15</v>
      </c>
      <c r="Q434" t="str" cm="1">
        <f t="array" ref="Q434">INDEX('Notes&amp;Formulas'!F:F,MATCH($P434,'Notes&amp;Formulas'!E:E),0)</f>
        <v>Parental Guidance Under 13</v>
      </c>
      <c r="R434" t="s">
        <v>2316</v>
      </c>
      <c r="S434" t="s">
        <v>2317</v>
      </c>
      <c r="T434" t="s">
        <v>2323</v>
      </c>
      <c r="U434" t="s">
        <v>2318</v>
      </c>
    </row>
    <row r="435" spans="1:23" x14ac:dyDescent="0.3">
      <c r="A435" t="s">
        <v>834</v>
      </c>
      <c r="B435" t="s">
        <v>835</v>
      </c>
      <c r="C435" t="str">
        <f t="shared" si="6"/>
        <v>After John Nash, a brilliant but asocial mathemati</v>
      </c>
      <c r="D435" t="s">
        <v>43</v>
      </c>
      <c r="E435" s="1">
        <v>37246</v>
      </c>
      <c r="F435" s="4">
        <v>170742341</v>
      </c>
      <c r="G435" s="4">
        <v>146048916</v>
      </c>
      <c r="H435" s="4">
        <v>316791257</v>
      </c>
      <c r="I435" s="4" t="str">
        <f>IF($F435&gt;='Notes&amp;Formulas'!$I$3,"Top", "Bottom")</f>
        <v>Top</v>
      </c>
      <c r="J435" s="4" t="str" cm="1">
        <f t="array" ref="J435">_xlfn.IFS(Table2[[#This Row],[World Sales (in $)]]&lt;500000000,"Small", Table2[[#This Row],[World Sales (in $)]]&lt;1000000000, "Medium", Table2[[#This Row],[World Sales (in $)]]&lt;2000000000, "Large", Table2[[#This Row],[World Sales (in $)]]&gt;2000000000, "Top")</f>
        <v>Small</v>
      </c>
      <c r="K435" t="s">
        <v>836</v>
      </c>
      <c r="L435" t="s">
        <v>245</v>
      </c>
      <c r="M435" t="str">
        <f>IFERROR(MID($L435,1,SEARCH(M$1, $L435)-2),0)</f>
        <v>2</v>
      </c>
      <c r="N435" t="str">
        <f>IFERROR(MID($L435,SEARCH(N$1, $L435)-3,2),0)</f>
        <v>15</v>
      </c>
      <c r="O435" s="2">
        <f>TIME(M435, N435, 0)</f>
        <v>9.375E-2</v>
      </c>
      <c r="P435" t="s">
        <v>15</v>
      </c>
      <c r="Q435" t="str" cm="1">
        <f t="array" ref="Q435">INDEX('Notes&amp;Formulas'!F:F,MATCH($P435,'Notes&amp;Formulas'!E:E),0)</f>
        <v>Parental Guidance Under 13</v>
      </c>
      <c r="R435" t="s">
        <v>2326</v>
      </c>
      <c r="S435" t="s">
        <v>2320</v>
      </c>
      <c r="T435" t="s">
        <v>2321</v>
      </c>
    </row>
    <row r="436" spans="1:23" x14ac:dyDescent="0.3">
      <c r="A436" t="s">
        <v>812</v>
      </c>
      <c r="B436" t="s">
        <v>813</v>
      </c>
      <c r="C436" t="str">
        <f t="shared" si="6"/>
        <v>Communist Radicals hijack Air Force One with The U</v>
      </c>
      <c r="D436" t="s">
        <v>34</v>
      </c>
      <c r="E436" s="1">
        <v>35636</v>
      </c>
      <c r="F436" s="4">
        <v>172956409</v>
      </c>
      <c r="G436" s="4">
        <v>142200000</v>
      </c>
      <c r="H436" s="4">
        <v>315156409</v>
      </c>
      <c r="I436" s="4" t="str">
        <f>IF($F436&gt;='Notes&amp;Formulas'!$I$3,"Top", "Bottom")</f>
        <v>Top</v>
      </c>
      <c r="J436" s="4" t="str" cm="1">
        <f t="array" ref="J436">_xlfn.IFS(Table2[[#This Row],[World Sales (in $)]]&lt;500000000,"Small", Table2[[#This Row],[World Sales (in $)]]&lt;1000000000, "Medium", Table2[[#This Row],[World Sales (in $)]]&lt;2000000000, "Large", Table2[[#This Row],[World Sales (in $)]]&gt;2000000000, "Top")</f>
        <v>Small</v>
      </c>
      <c r="K436" t="s">
        <v>814</v>
      </c>
      <c r="L436" t="s">
        <v>44</v>
      </c>
      <c r="M436" t="str">
        <f>IFERROR(MID($L436,1,SEARCH(M$1, $L436)-2),0)</f>
        <v>2</v>
      </c>
      <c r="N436" t="str">
        <f>IFERROR(MID($L436,SEARCH(N$1, $L436)-3,2),0)</f>
        <v xml:space="preserve"> 4</v>
      </c>
      <c r="O436" s="2">
        <f>TIME(M436, N436, 0)</f>
        <v>8.6111111111111124E-2</v>
      </c>
      <c r="P436" t="s">
        <v>179</v>
      </c>
      <c r="Q436" t="str" cm="1">
        <f t="array" ref="Q436">INDEX('Notes&amp;Formulas'!F:F,MATCH($P436,'Notes&amp;Formulas'!E:E),0)</f>
        <v>Restricted</v>
      </c>
      <c r="R436" t="s">
        <v>2329</v>
      </c>
      <c r="S436" t="s">
        <v>2320</v>
      </c>
    </row>
    <row r="437" spans="1:23" x14ac:dyDescent="0.3">
      <c r="A437" t="s">
        <v>2141</v>
      </c>
      <c r="B437" t="s">
        <v>2142</v>
      </c>
      <c r="C437" t="str">
        <f t="shared" si="6"/>
        <v>Mr. Church reunites the Expendables for what shoul</v>
      </c>
      <c r="D437" t="s">
        <v>112</v>
      </c>
      <c r="E437" s="1">
        <v>41136</v>
      </c>
      <c r="F437" s="4">
        <v>85028192</v>
      </c>
      <c r="G437" s="4">
        <v>229947763</v>
      </c>
      <c r="H437" s="4">
        <v>314975955</v>
      </c>
      <c r="I437" s="4" t="str">
        <f>IF($F437&gt;='Notes&amp;Formulas'!$I$3,"Top", "Bottom")</f>
        <v>Bottom</v>
      </c>
      <c r="J437" s="4" t="str" cm="1">
        <f t="array" ref="J437">_xlfn.IFS(Table2[[#This Row],[World Sales (in $)]]&lt;500000000,"Small", Table2[[#This Row],[World Sales (in $)]]&lt;1000000000, "Medium", Table2[[#This Row],[World Sales (in $)]]&lt;2000000000, "Large", Table2[[#This Row],[World Sales (in $)]]&gt;2000000000, "Top")</f>
        <v>Small</v>
      </c>
      <c r="K437" t="s">
        <v>289</v>
      </c>
      <c r="L437" t="s">
        <v>80</v>
      </c>
      <c r="M437" t="str">
        <f>IFERROR(MID($L437,1,SEARCH(M$1, $L437)-2),0)</f>
        <v>1</v>
      </c>
      <c r="N437" t="str">
        <f>IFERROR(MID($L437,SEARCH(N$1, $L437)-3,2),0)</f>
        <v>43</v>
      </c>
      <c r="O437" s="2">
        <f>TIME(M437, N437, 0)</f>
        <v>7.1527777777777787E-2</v>
      </c>
      <c r="P437" t="s">
        <v>179</v>
      </c>
      <c r="Q437" t="str" cm="1">
        <f t="array" ref="Q437">INDEX('Notes&amp;Formulas'!F:F,MATCH($P437,'Notes&amp;Formulas'!E:E),0)</f>
        <v>Restricted</v>
      </c>
      <c r="R437" t="s">
        <v>2316</v>
      </c>
      <c r="S437" t="s">
        <v>2320</v>
      </c>
      <c r="T437" t="s">
        <v>2325</v>
      </c>
    </row>
    <row r="438" spans="1:23" x14ac:dyDescent="0.3">
      <c r="A438" t="s">
        <v>1175</v>
      </c>
      <c r="B438" t="s">
        <v>1176</v>
      </c>
      <c r="C438" t="str">
        <f t="shared" si="6"/>
        <v>After ruining his reputation with the town, a cour</v>
      </c>
      <c r="D438" t="s">
        <v>12</v>
      </c>
      <c r="E438" s="1">
        <v>38660</v>
      </c>
      <c r="F438" s="4">
        <v>135386665</v>
      </c>
      <c r="G438" s="4">
        <v>179046172</v>
      </c>
      <c r="H438" s="4">
        <v>314432837</v>
      </c>
      <c r="I438" s="4" t="str">
        <f>IF($F438&gt;='Notes&amp;Formulas'!$I$3,"Top", "Bottom")</f>
        <v>Top</v>
      </c>
      <c r="J438" s="4" t="str" cm="1">
        <f t="array" ref="J438">_xlfn.IFS(Table2[[#This Row],[World Sales (in $)]]&lt;500000000,"Small", Table2[[#This Row],[World Sales (in $)]]&lt;1000000000, "Medium", Table2[[#This Row],[World Sales (in $)]]&lt;2000000000, "Large", Table2[[#This Row],[World Sales (in $)]]&gt;2000000000, "Top")</f>
        <v>Small</v>
      </c>
      <c r="K438" t="s">
        <v>629</v>
      </c>
      <c r="L438" t="s">
        <v>785</v>
      </c>
      <c r="M438" t="str">
        <f>IFERROR(MID($L438,1,SEARCH(M$1, $L438)-2),0)</f>
        <v>1</v>
      </c>
      <c r="N438" t="str">
        <f>IFERROR(MID($L438,SEARCH(N$1, $L438)-3,2),0)</f>
        <v>21</v>
      </c>
      <c r="O438" s="2">
        <f>TIME(M438, N438, 0)</f>
        <v>5.6250000000000001E-2</v>
      </c>
      <c r="P438" t="s">
        <v>106</v>
      </c>
      <c r="Q438" cm="1">
        <f t="array" ref="Q438">INDEX('Notes&amp;Formulas'!F:F,MATCH($P438,'Notes&amp;Formulas'!E:E),0)</f>
        <v>0</v>
      </c>
      <c r="R438" t="s">
        <v>2316</v>
      </c>
      <c r="S438" t="s">
        <v>2317</v>
      </c>
      <c r="T438" t="s">
        <v>2325</v>
      </c>
    </row>
    <row r="439" spans="1:23" x14ac:dyDescent="0.3">
      <c r="A439" t="s">
        <v>687</v>
      </c>
      <c r="B439" t="s">
        <v>688</v>
      </c>
      <c r="C439" t="str">
        <f t="shared" si="6"/>
        <v>On Christmas Eve, a young boy embarks on a magical</v>
      </c>
      <c r="D439" t="s">
        <v>61</v>
      </c>
      <c r="E439" s="1">
        <v>38301</v>
      </c>
      <c r="F439" s="4">
        <v>187935490</v>
      </c>
      <c r="G439" s="4">
        <v>126279964</v>
      </c>
      <c r="H439" s="4">
        <v>314215454</v>
      </c>
      <c r="I439" s="4" t="str">
        <f>IF($F439&gt;='Notes&amp;Formulas'!$I$3,"Top", "Bottom")</f>
        <v>Top</v>
      </c>
      <c r="J439" s="4" t="str" cm="1">
        <f t="array" ref="J439">_xlfn.IFS(Table2[[#This Row],[World Sales (in $)]]&lt;500000000,"Small", Table2[[#This Row],[World Sales (in $)]]&lt;1000000000, "Medium", Table2[[#This Row],[World Sales (in $)]]&lt;2000000000, "Large", Table2[[#This Row],[World Sales (in $)]]&gt;2000000000, "Top")</f>
        <v>Small</v>
      </c>
      <c r="K439" t="s">
        <v>79</v>
      </c>
      <c r="L439" t="s">
        <v>105</v>
      </c>
      <c r="M439" t="str">
        <f>IFERROR(MID($L439,1,SEARCH(M$1, $L439)-2),0)</f>
        <v>1</v>
      </c>
      <c r="N439" t="str">
        <f>IFERROR(MID($L439,SEARCH(N$1, $L439)-3,2),0)</f>
        <v>40</v>
      </c>
      <c r="O439" s="2">
        <f>TIME(M439, N439, 0)</f>
        <v>6.9444444444444434E-2</v>
      </c>
      <c r="P439" t="s">
        <v>27</v>
      </c>
      <c r="Q439" t="str">
        <f>INDEX('Notes&amp;Formulas'!$F$6,MATCH(Table!P439, 'Notes&amp;Formulas'!$E$6),0)</f>
        <v>Unknown</v>
      </c>
      <c r="R439" t="s">
        <v>2317</v>
      </c>
      <c r="S439" t="s">
        <v>2322</v>
      </c>
      <c r="T439" t="s">
        <v>2326</v>
      </c>
      <c r="U439" t="s">
        <v>2323</v>
      </c>
      <c r="V439" t="s">
        <v>2318</v>
      </c>
      <c r="W439" t="s">
        <v>2319</v>
      </c>
    </row>
    <row r="440" spans="1:23" x14ac:dyDescent="0.3">
      <c r="A440" t="s">
        <v>1026</v>
      </c>
      <c r="B440" t="s">
        <v>1027</v>
      </c>
      <c r="C440" t="str">
        <f t="shared" si="6"/>
        <v>A single mother and waitress, a misanthropic autho</v>
      </c>
      <c r="D440" t="s">
        <v>34</v>
      </c>
      <c r="E440" s="1">
        <v>35787</v>
      </c>
      <c r="F440" s="4">
        <v>148478011</v>
      </c>
      <c r="G440" s="4">
        <v>165700000</v>
      </c>
      <c r="H440" s="4">
        <v>314178011</v>
      </c>
      <c r="I440" s="4" t="str">
        <f>IF($F440&gt;='Notes&amp;Formulas'!$I$3,"Top", "Bottom")</f>
        <v>Top</v>
      </c>
      <c r="J440" s="4" t="str" cm="1">
        <f t="array" ref="J440">_xlfn.IFS(Table2[[#This Row],[World Sales (in $)]]&lt;500000000,"Small", Table2[[#This Row],[World Sales (in $)]]&lt;1000000000, "Medium", Table2[[#This Row],[World Sales (in $)]]&lt;2000000000, "Large", Table2[[#This Row],[World Sales (in $)]]&gt;2000000000, "Top")</f>
        <v>Small</v>
      </c>
      <c r="K440" t="s">
        <v>438</v>
      </c>
      <c r="L440" t="s">
        <v>221</v>
      </c>
      <c r="M440" t="str">
        <f>IFERROR(MID($L440,1,SEARCH(M$1, $L440)-2),0)</f>
        <v>2</v>
      </c>
      <c r="N440" t="str">
        <f>IFERROR(MID($L440,SEARCH(N$1, $L440)-3,2),0)</f>
        <v>19</v>
      </c>
      <c r="O440" s="2">
        <f>TIME(M440, N440, 0)</f>
        <v>9.6527777777777768E-2</v>
      </c>
      <c r="P440" t="s">
        <v>15</v>
      </c>
      <c r="Q440" t="str" cm="1">
        <f t="array" ref="Q440">INDEX('Notes&amp;Formulas'!F:F,MATCH($P440,'Notes&amp;Formulas'!E:E),0)</f>
        <v>Parental Guidance Under 13</v>
      </c>
      <c r="R440" t="s">
        <v>2317</v>
      </c>
      <c r="S440" t="s">
        <v>2322</v>
      </c>
      <c r="T440" t="s">
        <v>2326</v>
      </c>
      <c r="U440" t="s">
        <v>2323</v>
      </c>
      <c r="V440" t="s">
        <v>2318</v>
      </c>
      <c r="W440" t="s">
        <v>2324</v>
      </c>
    </row>
    <row r="441" spans="1:23" x14ac:dyDescent="0.3">
      <c r="A441" t="s">
        <v>2255</v>
      </c>
      <c r="B441" t="s">
        <v>2256</v>
      </c>
      <c r="C441" t="str">
        <f t="shared" si="6"/>
        <v>After having escaped the Maze, the Gladers now fac</v>
      </c>
      <c r="D441" t="s">
        <v>22</v>
      </c>
      <c r="E441" s="1">
        <v>42256</v>
      </c>
      <c r="F441" s="4">
        <v>81697192</v>
      </c>
      <c r="G441" s="4">
        <v>230598864</v>
      </c>
      <c r="H441" s="4">
        <v>312296056</v>
      </c>
      <c r="I441" s="4" t="str">
        <f>IF($F441&gt;='Notes&amp;Formulas'!$I$3,"Top", "Bottom")</f>
        <v>Bottom</v>
      </c>
      <c r="J441" s="4" t="str" cm="1">
        <f t="array" ref="J441">_xlfn.IFS(Table2[[#This Row],[World Sales (in $)]]&lt;500000000,"Small", Table2[[#This Row],[World Sales (in $)]]&lt;1000000000, "Medium", Table2[[#This Row],[World Sales (in $)]]&lt;2000000000, "Large", Table2[[#This Row],[World Sales (in $)]]&gt;2000000000, "Top")</f>
        <v>Small</v>
      </c>
      <c r="K441" t="s">
        <v>138</v>
      </c>
      <c r="L441" t="s">
        <v>281</v>
      </c>
      <c r="M441" t="str">
        <f>IFERROR(MID($L441,1,SEARCH(M$1, $L441)-2),0)</f>
        <v>2</v>
      </c>
      <c r="N441" t="str">
        <f>IFERROR(MID($L441,SEARCH(N$1, $L441)-3,2),0)</f>
        <v>11</v>
      </c>
      <c r="O441" s="2">
        <f>TIME(M441, N441, 0)</f>
        <v>9.0972222222222218E-2</v>
      </c>
      <c r="P441" t="s">
        <v>15</v>
      </c>
      <c r="Q441" t="str" cm="1">
        <f t="array" ref="Q441">INDEX('Notes&amp;Formulas'!F:F,MATCH($P441,'Notes&amp;Formulas'!E:E),0)</f>
        <v>Parental Guidance Under 13</v>
      </c>
      <c r="R441" t="s">
        <v>2326</v>
      </c>
      <c r="S441" t="s">
        <v>2320</v>
      </c>
      <c r="T441" t="s">
        <v>2321</v>
      </c>
    </row>
    <row r="442" spans="1:23" x14ac:dyDescent="0.3">
      <c r="A442" t="s">
        <v>609</v>
      </c>
      <c r="B442" t="s">
        <v>610</v>
      </c>
      <c r="C442" t="str">
        <f t="shared" si="6"/>
        <v>Dr. Evil is back and has invented a new time machi</v>
      </c>
      <c r="D442" t="s">
        <v>170</v>
      </c>
      <c r="E442" s="1">
        <v>36322</v>
      </c>
      <c r="F442" s="4">
        <v>206040086</v>
      </c>
      <c r="G442" s="4">
        <v>105976842</v>
      </c>
      <c r="H442" s="4">
        <v>312016928</v>
      </c>
      <c r="I442" s="4" t="str">
        <f>IF($F442&gt;='Notes&amp;Formulas'!$I$3,"Top", "Bottom")</f>
        <v>Top</v>
      </c>
      <c r="J442" s="4" t="str" cm="1">
        <f t="array" ref="J442">_xlfn.IFS(Table2[[#This Row],[World Sales (in $)]]&lt;500000000,"Small", Table2[[#This Row],[World Sales (in $)]]&lt;1000000000, "Medium", Table2[[#This Row],[World Sales (in $)]]&lt;2000000000, "Large", Table2[[#This Row],[World Sales (in $)]]&gt;2000000000, "Top")</f>
        <v>Small</v>
      </c>
      <c r="K442" t="s">
        <v>570</v>
      </c>
      <c r="L442" t="s">
        <v>197</v>
      </c>
      <c r="M442" t="str">
        <f>IFERROR(MID($L442,1,SEARCH(M$1, $L442)-2),0)</f>
        <v>1</v>
      </c>
      <c r="N442" t="str">
        <f>IFERROR(MID($L442,SEARCH(N$1, $L442)-3,2),0)</f>
        <v>35</v>
      </c>
      <c r="O442" s="2">
        <f>TIME(M442, N442, 0)</f>
        <v>6.5972222222222224E-2</v>
      </c>
      <c r="P442" t="s">
        <v>15</v>
      </c>
      <c r="Q442" t="str" cm="1">
        <f t="array" ref="Q442">INDEX('Notes&amp;Formulas'!F:F,MATCH($P442,'Notes&amp;Formulas'!E:E),0)</f>
        <v>Parental Guidance Under 13</v>
      </c>
      <c r="R442" t="s">
        <v>2316</v>
      </c>
      <c r="S442" t="s">
        <v>2317</v>
      </c>
      <c r="T442" t="s">
        <v>2319</v>
      </c>
      <c r="U442" t="s">
        <v>2325</v>
      </c>
    </row>
    <row r="443" spans="1:23" x14ac:dyDescent="0.3">
      <c r="A443" t="s">
        <v>788</v>
      </c>
      <c r="B443" t="s">
        <v>789</v>
      </c>
      <c r="C443" t="str">
        <f t="shared" si="6"/>
        <v xml:space="preserve">A cooler-than-ever Bruce Wayne must deal with the </v>
      </c>
      <c r="D443" t="s">
        <v>61</v>
      </c>
      <c r="E443" s="1">
        <v>42768</v>
      </c>
      <c r="F443" s="4">
        <v>175750384</v>
      </c>
      <c r="G443" s="4">
        <v>136200000</v>
      </c>
      <c r="H443" s="4">
        <v>311950384</v>
      </c>
      <c r="I443" s="4" t="str">
        <f>IF($F443&gt;='Notes&amp;Formulas'!$I$3,"Top", "Bottom")</f>
        <v>Top</v>
      </c>
      <c r="J443" s="4" t="str" cm="1">
        <f t="array" ref="J443">_xlfn.IFS(Table2[[#This Row],[World Sales (in $)]]&lt;500000000,"Small", Table2[[#This Row],[World Sales (in $)]]&lt;1000000000, "Medium", Table2[[#This Row],[World Sales (in $)]]&lt;2000000000, "Large", Table2[[#This Row],[World Sales (in $)]]&gt;2000000000, "Top")</f>
        <v>Small</v>
      </c>
      <c r="K443" t="s">
        <v>388</v>
      </c>
      <c r="L443" t="s">
        <v>361</v>
      </c>
      <c r="M443" t="str">
        <f>IFERROR(MID($L443,1,SEARCH(M$1, $L443)-2),0)</f>
        <v>1</v>
      </c>
      <c r="N443" t="str">
        <f>IFERROR(MID($L443,SEARCH(N$1, $L443)-3,2),0)</f>
        <v>44</v>
      </c>
      <c r="O443" s="2">
        <f>TIME(M443, N443, 0)</f>
        <v>7.2222222222222229E-2</v>
      </c>
      <c r="P443" t="s">
        <v>58</v>
      </c>
      <c r="Q443" t="str" cm="1">
        <f t="array" ref="Q443">INDEX('Notes&amp;Formulas'!F:F,MATCH($P443,'Notes&amp;Formulas'!E:E),0)</f>
        <v>Parental Guidance</v>
      </c>
      <c r="R443" t="s">
        <v>2316</v>
      </c>
      <c r="S443" t="s">
        <v>2317</v>
      </c>
      <c r="T443" t="s">
        <v>2326</v>
      </c>
      <c r="U443" t="s">
        <v>2328</v>
      </c>
    </row>
    <row r="444" spans="1:23" x14ac:dyDescent="0.3">
      <c r="A444" t="s">
        <v>876</v>
      </c>
      <c r="B444" t="s">
        <v>877</v>
      </c>
      <c r="C444" t="str">
        <f t="shared" si="6"/>
        <v xml:space="preserve">A detective investigates the death of a patriarch </v>
      </c>
      <c r="D444" t="s">
        <v>112</v>
      </c>
      <c r="E444" s="1">
        <v>43790</v>
      </c>
      <c r="F444" s="4">
        <v>165363234</v>
      </c>
      <c r="G444" s="4">
        <v>146242347</v>
      </c>
      <c r="H444" s="4">
        <v>311605581</v>
      </c>
      <c r="I444" s="4" t="str">
        <f>IF($F444&gt;='Notes&amp;Formulas'!$I$3,"Top", "Bottom")</f>
        <v>Top</v>
      </c>
      <c r="J444" s="4" t="str" cm="1">
        <f t="array" ref="J444">_xlfn.IFS(Table2[[#This Row],[World Sales (in $)]]&lt;500000000,"Small", Table2[[#This Row],[World Sales (in $)]]&lt;1000000000, "Medium", Table2[[#This Row],[World Sales (in $)]]&lt;2000000000, "Large", Table2[[#This Row],[World Sales (in $)]]&gt;2000000000, "Top")</f>
        <v>Small</v>
      </c>
      <c r="K444" t="s">
        <v>878</v>
      </c>
      <c r="L444" t="s">
        <v>132</v>
      </c>
      <c r="M444" t="str">
        <f>IFERROR(MID($L444,1,SEARCH(M$1, $L444)-2),0)</f>
        <v>2</v>
      </c>
      <c r="N444" t="str">
        <f>IFERROR(MID($L444,SEARCH(N$1, $L444)-3,2),0)</f>
        <v>10</v>
      </c>
      <c r="O444" s="2">
        <f>TIME(M444, N444, 0)</f>
        <v>9.0277777777777776E-2</v>
      </c>
      <c r="P444" t="s">
        <v>15</v>
      </c>
      <c r="Q444" t="str" cm="1">
        <f t="array" ref="Q444">INDEX('Notes&amp;Formulas'!F:F,MATCH($P444,'Notes&amp;Formulas'!E:E),0)</f>
        <v>Parental Guidance Under 13</v>
      </c>
      <c r="R444" t="s">
        <v>2316</v>
      </c>
      <c r="S444" t="s">
        <v>2317</v>
      </c>
      <c r="T444" t="s">
        <v>2322</v>
      </c>
      <c r="U444" t="s">
        <v>2326</v>
      </c>
      <c r="V444" t="s">
        <v>2323</v>
      </c>
      <c r="W444" t="s">
        <v>2318</v>
      </c>
    </row>
    <row r="445" spans="1:23" x14ac:dyDescent="0.3">
      <c r="A445" t="s">
        <v>1461</v>
      </c>
      <c r="B445" t="s">
        <v>1462</v>
      </c>
      <c r="C445" t="str">
        <f t="shared" si="6"/>
        <v>Danny Ocean rounds up the boys for a third heist a</v>
      </c>
      <c r="D445" t="s">
        <v>61</v>
      </c>
      <c r="E445" t="s">
        <v>27</v>
      </c>
      <c r="F445" s="4">
        <v>117154724</v>
      </c>
      <c r="G445" s="4">
        <v>194157900</v>
      </c>
      <c r="H445" s="4">
        <v>311312624</v>
      </c>
      <c r="I445" s="4" t="str">
        <f>IF($F445&gt;='Notes&amp;Formulas'!$I$3,"Top", "Bottom")</f>
        <v>Bottom</v>
      </c>
      <c r="J445" s="4" t="str" cm="1">
        <f t="array" ref="J445">_xlfn.IFS(Table2[[#This Row],[World Sales (in $)]]&lt;500000000,"Small", Table2[[#This Row],[World Sales (in $)]]&lt;1000000000, "Medium", Table2[[#This Row],[World Sales (in $)]]&lt;2000000000, "Large", Table2[[#This Row],[World Sales (in $)]]&gt;2000000000, "Top")</f>
        <v>Small</v>
      </c>
      <c r="K445" t="s">
        <v>725</v>
      </c>
      <c r="L445" t="s">
        <v>228</v>
      </c>
      <c r="M445" t="str">
        <f>IFERROR(MID($L445,1,SEARCH(M$1, $L445)-2),0)</f>
        <v>2</v>
      </c>
      <c r="N445" t="str">
        <f>IFERROR(MID($L445,SEARCH(N$1, $L445)-3,2),0)</f>
        <v xml:space="preserve"> 2</v>
      </c>
      <c r="O445" s="2">
        <f>TIME(M445, N445, 0)</f>
        <v>8.4722222222222213E-2</v>
      </c>
      <c r="P445" t="s">
        <v>27</v>
      </c>
      <c r="Q445" t="str">
        <f>INDEX('Notes&amp;Formulas'!$F$6,MATCH(Table!P445, 'Notes&amp;Formulas'!$E$6),0)</f>
        <v>Unknown</v>
      </c>
      <c r="R445" t="s">
        <v>2326</v>
      </c>
      <c r="S445" t="s">
        <v>2328</v>
      </c>
      <c r="T445" t="s">
        <v>2320</v>
      </c>
      <c r="U445" t="s">
        <v>2327</v>
      </c>
      <c r="V445" t="s">
        <v>2325</v>
      </c>
    </row>
    <row r="446" spans="1:23" x14ac:dyDescent="0.3">
      <c r="A446" t="s">
        <v>1028</v>
      </c>
      <c r="B446" t="s">
        <v>1029</v>
      </c>
      <c r="C446" t="str">
        <f t="shared" si="6"/>
        <v>Family-patriarch Jack Byrnes wants to appoint a su</v>
      </c>
      <c r="D446" t="s">
        <v>43</v>
      </c>
      <c r="E446" s="1">
        <v>40534</v>
      </c>
      <c r="F446" s="4">
        <v>148438600</v>
      </c>
      <c r="G446" s="4">
        <v>162211985</v>
      </c>
      <c r="H446" s="4">
        <v>310650585</v>
      </c>
      <c r="I446" s="4" t="str">
        <f>IF($F446&gt;='Notes&amp;Formulas'!$I$3,"Top", "Bottom")</f>
        <v>Top</v>
      </c>
      <c r="J446" s="4" t="str" cm="1">
        <f t="array" ref="J446">_xlfn.IFS(Table2[[#This Row],[World Sales (in $)]]&lt;500000000,"Small", Table2[[#This Row],[World Sales (in $)]]&lt;1000000000, "Medium", Table2[[#This Row],[World Sales (in $)]]&lt;2000000000, "Large", Table2[[#This Row],[World Sales (in $)]]&gt;2000000000, "Top")</f>
        <v>Small</v>
      </c>
      <c r="K446" t="s">
        <v>346</v>
      </c>
      <c r="L446" t="s">
        <v>186</v>
      </c>
      <c r="M446" t="str">
        <f>IFERROR(MID($L446,1,SEARCH(M$1, $L446)-2),0)</f>
        <v>1</v>
      </c>
      <c r="N446" t="str">
        <f>IFERROR(MID($L446,SEARCH(N$1, $L446)-3,2),0)</f>
        <v>38</v>
      </c>
      <c r="O446" s="2">
        <f>TIME(M446, N446, 0)</f>
        <v>6.805555555555555E-2</v>
      </c>
      <c r="P446" t="s">
        <v>15</v>
      </c>
      <c r="Q446" t="str" cm="1">
        <f t="array" ref="Q446">INDEX('Notes&amp;Formulas'!F:F,MATCH($P446,'Notes&amp;Formulas'!E:E),0)</f>
        <v>Parental Guidance Under 13</v>
      </c>
      <c r="R446" t="s">
        <v>2328</v>
      </c>
      <c r="S446" t="s">
        <v>2325</v>
      </c>
    </row>
    <row r="447" spans="1:23" x14ac:dyDescent="0.3">
      <c r="A447" t="s">
        <v>1512</v>
      </c>
      <c r="B447" t="s">
        <v>1513</v>
      </c>
      <c r="C447" t="str">
        <f t="shared" si="6"/>
        <v xml:space="preserve">The canine star of a fictional sci-fi/action show </v>
      </c>
      <c r="D447" t="s">
        <v>12</v>
      </c>
      <c r="E447" s="1">
        <v>39773</v>
      </c>
      <c r="F447" s="4">
        <v>114053579</v>
      </c>
      <c r="G447" s="4">
        <v>195926415</v>
      </c>
      <c r="H447" s="4">
        <v>309979994</v>
      </c>
      <c r="I447" s="4" t="str">
        <f>IF($F447&gt;='Notes&amp;Formulas'!$I$3,"Top", "Bottom")</f>
        <v>Bottom</v>
      </c>
      <c r="J447" s="4" t="str" cm="1">
        <f t="array" ref="J447">_xlfn.IFS(Table2[[#This Row],[World Sales (in $)]]&lt;500000000,"Small", Table2[[#This Row],[World Sales (in $)]]&lt;1000000000, "Medium", Table2[[#This Row],[World Sales (in $)]]&lt;2000000000, "Large", Table2[[#This Row],[World Sales (in $)]]&gt;2000000000, "Top")</f>
        <v>Small</v>
      </c>
      <c r="K447" t="s">
        <v>1514</v>
      </c>
      <c r="L447" t="s">
        <v>313</v>
      </c>
      <c r="M447" t="str">
        <f>IFERROR(MID($L447,1,SEARCH(M$1, $L447)-2),0)</f>
        <v>1</v>
      </c>
      <c r="N447" t="str">
        <f>IFERROR(MID($L447,SEARCH(N$1, $L447)-3,2),0)</f>
        <v>36</v>
      </c>
      <c r="O447" s="2">
        <f>TIME(M447, N447, 0)</f>
        <v>6.6666666666666666E-2</v>
      </c>
      <c r="P447" t="s">
        <v>58</v>
      </c>
      <c r="Q447" t="str" cm="1">
        <f t="array" ref="Q447">INDEX('Notes&amp;Formulas'!F:F,MATCH($P447,'Notes&amp;Formulas'!E:E),0)</f>
        <v>Parental Guidance</v>
      </c>
      <c r="R447" t="s">
        <v>2326</v>
      </c>
      <c r="S447" t="s">
        <v>2321</v>
      </c>
    </row>
    <row r="448" spans="1:23" x14ac:dyDescent="0.3">
      <c r="A448" t="s">
        <v>1166</v>
      </c>
      <c r="B448" t="s">
        <v>1167</v>
      </c>
      <c r="C448" t="str">
        <f t="shared" si="6"/>
        <v>Multi-millionaire Tom Mullen's son is kidnapped, b</v>
      </c>
      <c r="D448" t="s">
        <v>12</v>
      </c>
      <c r="E448" t="s">
        <v>27</v>
      </c>
      <c r="F448" s="4">
        <v>136492681</v>
      </c>
      <c r="G448" s="4">
        <v>173000000</v>
      </c>
      <c r="H448" s="4">
        <v>309492681</v>
      </c>
      <c r="I448" s="4" t="str">
        <f>IF($F448&gt;='Notes&amp;Formulas'!$I$3,"Top", "Bottom")</f>
        <v>Top</v>
      </c>
      <c r="J448" s="4" t="str" cm="1">
        <f t="array" ref="J448">_xlfn.IFS(Table2[[#This Row],[World Sales (in $)]]&lt;500000000,"Small", Table2[[#This Row],[World Sales (in $)]]&lt;1000000000, "Medium", Table2[[#This Row],[World Sales (in $)]]&lt;2000000000, "Large", Table2[[#This Row],[World Sales (in $)]]&gt;2000000000, "Top")</f>
        <v>Small</v>
      </c>
      <c r="K448" t="s">
        <v>448</v>
      </c>
      <c r="L448" t="s">
        <v>86</v>
      </c>
      <c r="M448" t="str">
        <f>IFERROR(MID($L448,1,SEARCH(M$1, $L448)-2),0)</f>
        <v>2</v>
      </c>
      <c r="N448" t="str">
        <f>IFERROR(MID($L448,SEARCH(N$1, $L448)-3,2),0)</f>
        <v xml:space="preserve"> 1</v>
      </c>
      <c r="O448" s="2">
        <f>TIME(M448, N448, 0)</f>
        <v>8.4027777777777771E-2</v>
      </c>
      <c r="P448" t="s">
        <v>27</v>
      </c>
      <c r="Q448" t="str">
        <f>INDEX('Notes&amp;Formulas'!$F$6,MATCH(Table!P448, 'Notes&amp;Formulas'!$E$6),0)</f>
        <v>Unknown</v>
      </c>
      <c r="R448" t="s">
        <v>2317</v>
      </c>
      <c r="S448" t="s">
        <v>2322</v>
      </c>
      <c r="T448" t="s">
        <v>2326</v>
      </c>
      <c r="U448" t="s">
        <v>2328</v>
      </c>
      <c r="V448" t="s">
        <v>2320</v>
      </c>
      <c r="W448" t="s">
        <v>2323</v>
      </c>
    </row>
    <row r="449" spans="1:23" x14ac:dyDescent="0.3">
      <c r="A449" t="s">
        <v>993</v>
      </c>
      <c r="B449" t="s">
        <v>994</v>
      </c>
      <c r="C449" t="str">
        <f t="shared" si="6"/>
        <v>A reporter is assigned to write a story about a wo</v>
      </c>
      <c r="D449" t="s">
        <v>38</v>
      </c>
      <c r="E449" s="1">
        <v>36371</v>
      </c>
      <c r="F449" s="4">
        <v>152257509</v>
      </c>
      <c r="G449" s="4">
        <v>157202783</v>
      </c>
      <c r="H449" s="4">
        <v>309460292</v>
      </c>
      <c r="I449" s="4" t="str">
        <f>IF($F449&gt;='Notes&amp;Formulas'!$I$3,"Top", "Bottom")</f>
        <v>Top</v>
      </c>
      <c r="J449" s="4" t="str" cm="1">
        <f t="array" ref="J449">_xlfn.IFS(Table2[[#This Row],[World Sales (in $)]]&lt;500000000,"Small", Table2[[#This Row],[World Sales (in $)]]&lt;1000000000, "Medium", Table2[[#This Row],[World Sales (in $)]]&lt;2000000000, "Large", Table2[[#This Row],[World Sales (in $)]]&gt;2000000000, "Top")</f>
        <v>Small</v>
      </c>
      <c r="K449" t="s">
        <v>346</v>
      </c>
      <c r="L449" t="s">
        <v>457</v>
      </c>
      <c r="M449" t="str">
        <f>IFERROR(MID($L449,1,SEARCH(M$1, $L449)-2),0)</f>
        <v>1</v>
      </c>
      <c r="N449" t="str">
        <f>IFERROR(MID($L449,SEARCH(N$1, $L449)-3,2),0)</f>
        <v>56</v>
      </c>
      <c r="O449" s="2">
        <f>TIME(M449, N449, 0)</f>
        <v>8.0555555555555561E-2</v>
      </c>
      <c r="P449" t="s">
        <v>58</v>
      </c>
      <c r="Q449" t="str" cm="1">
        <f t="array" ref="Q449">INDEX('Notes&amp;Formulas'!F:F,MATCH($P449,'Notes&amp;Formulas'!E:E),0)</f>
        <v>Parental Guidance</v>
      </c>
      <c r="R449" t="s">
        <v>2316</v>
      </c>
      <c r="S449" t="s">
        <v>2328</v>
      </c>
      <c r="T449" t="s">
        <v>2325</v>
      </c>
    </row>
    <row r="450" spans="1:23" x14ac:dyDescent="0.3">
      <c r="A450" t="s">
        <v>394</v>
      </c>
      <c r="B450" t="s">
        <v>395</v>
      </c>
      <c r="C450" t="str">
        <f t="shared" ref="C450:C513" si="7">LEFT(B:B,50)</f>
        <v>The story of Michael Oher, a homeless and traumati</v>
      </c>
      <c r="D450" t="s">
        <v>61</v>
      </c>
      <c r="E450" s="1">
        <v>40137</v>
      </c>
      <c r="F450" s="4">
        <v>255959475</v>
      </c>
      <c r="G450" s="4">
        <v>53248834</v>
      </c>
      <c r="H450" s="4">
        <v>309208309</v>
      </c>
      <c r="I450" s="4" t="str">
        <f>IF($F450&gt;='Notes&amp;Formulas'!$I$3,"Top", "Bottom")</f>
        <v>Top</v>
      </c>
      <c r="J450" s="4" t="str" cm="1">
        <f t="array" ref="J450">_xlfn.IFS(Table2[[#This Row],[World Sales (in $)]]&lt;500000000,"Small", Table2[[#This Row],[World Sales (in $)]]&lt;1000000000, "Medium", Table2[[#This Row],[World Sales (in $)]]&lt;2000000000, "Large", Table2[[#This Row],[World Sales (in $)]]&gt;2000000000, "Top")</f>
        <v>Small</v>
      </c>
      <c r="K450" t="s">
        <v>396</v>
      </c>
      <c r="L450" t="s">
        <v>72</v>
      </c>
      <c r="M450" t="str">
        <f>IFERROR(MID($L450,1,SEARCH(M$1, $L450)-2),0)</f>
        <v>2</v>
      </c>
      <c r="N450" t="str">
        <f>IFERROR(MID($L450,SEARCH(N$1, $L450)-3,2),0)</f>
        <v xml:space="preserve"> 9</v>
      </c>
      <c r="O450" s="2">
        <f>TIME(M450, N450, 0)</f>
        <v>8.9583333333333334E-2</v>
      </c>
      <c r="P450" t="s">
        <v>15</v>
      </c>
      <c r="Q450" t="str" cm="1">
        <f t="array" ref="Q450">INDEX('Notes&amp;Formulas'!F:F,MATCH($P450,'Notes&amp;Formulas'!E:E),0)</f>
        <v>Parental Guidance Under 13</v>
      </c>
      <c r="R450" t="s">
        <v>2326</v>
      </c>
      <c r="S450" t="s">
        <v>2321</v>
      </c>
    </row>
    <row r="451" spans="1:23" x14ac:dyDescent="0.3">
      <c r="A451" t="s">
        <v>1348</v>
      </c>
      <c r="B451" t="s">
        <v>1349</v>
      </c>
      <c r="C451" t="str">
        <f t="shared" si="7"/>
        <v>Two teenage cancer patients begin a life-affirming</v>
      </c>
      <c r="D451" t="s">
        <v>22</v>
      </c>
      <c r="E451" s="1">
        <v>41794</v>
      </c>
      <c r="F451" s="4">
        <v>124872350</v>
      </c>
      <c r="G451" s="4">
        <v>182294484</v>
      </c>
      <c r="H451" s="4">
        <v>307166834</v>
      </c>
      <c r="I451" s="4" t="str">
        <f>IF($F451&gt;='Notes&amp;Formulas'!$I$3,"Top", "Bottom")</f>
        <v>Bottom</v>
      </c>
      <c r="J451" s="4" t="str" cm="1">
        <f t="array" ref="J451">_xlfn.IFS(Table2[[#This Row],[World Sales (in $)]]&lt;500000000,"Small", Table2[[#This Row],[World Sales (in $)]]&lt;1000000000, "Medium", Table2[[#This Row],[World Sales (in $)]]&lt;2000000000, "Large", Table2[[#This Row],[World Sales (in $)]]&gt;2000000000, "Top")</f>
        <v>Small</v>
      </c>
      <c r="K451" t="s">
        <v>39</v>
      </c>
      <c r="L451" t="s">
        <v>259</v>
      </c>
      <c r="M451" t="str">
        <f>IFERROR(MID($L451,1,SEARCH(M$1, $L451)-2),0)</f>
        <v>2</v>
      </c>
      <c r="N451" t="str">
        <f>IFERROR(MID($L451,SEARCH(N$1, $L451)-3,2),0)</f>
        <v xml:space="preserve"> 6</v>
      </c>
      <c r="O451" s="2">
        <f>TIME(M451, N451, 0)</f>
        <v>8.7500000000000008E-2</v>
      </c>
      <c r="P451" t="s">
        <v>15</v>
      </c>
      <c r="Q451" t="str" cm="1">
        <f t="array" ref="Q451">INDEX('Notes&amp;Formulas'!F:F,MATCH($P451,'Notes&amp;Formulas'!E:E),0)</f>
        <v>Parental Guidance Under 13</v>
      </c>
      <c r="R451" t="s">
        <v>2329</v>
      </c>
      <c r="S451" t="s">
        <v>2320</v>
      </c>
      <c r="T451" t="s">
        <v>2333</v>
      </c>
    </row>
    <row r="452" spans="1:23" x14ac:dyDescent="0.3">
      <c r="A452" t="s">
        <v>890</v>
      </c>
      <c r="B452" t="s">
        <v>891</v>
      </c>
      <c r="C452" t="str">
        <f t="shared" si="7"/>
        <v xml:space="preserve">A struggling salesman takes custody of his son as </v>
      </c>
      <c r="D452" t="s">
        <v>34</v>
      </c>
      <c r="E452" s="1">
        <v>39066</v>
      </c>
      <c r="F452" s="4">
        <v>163566459</v>
      </c>
      <c r="G452" s="4">
        <v>143561166</v>
      </c>
      <c r="H452" s="4">
        <v>307127625</v>
      </c>
      <c r="I452" s="4" t="str">
        <f>IF($F452&gt;='Notes&amp;Formulas'!$I$3,"Top", "Bottom")</f>
        <v>Top</v>
      </c>
      <c r="J452" s="4" t="str" cm="1">
        <f t="array" ref="J452">_xlfn.IFS(Table2[[#This Row],[World Sales (in $)]]&lt;500000000,"Small", Table2[[#This Row],[World Sales (in $)]]&lt;1000000000, "Medium", Table2[[#This Row],[World Sales (in $)]]&lt;2000000000, "Large", Table2[[#This Row],[World Sales (in $)]]&gt;2000000000, "Top")</f>
        <v>Small</v>
      </c>
      <c r="K452" t="s">
        <v>836</v>
      </c>
      <c r="L452" t="s">
        <v>343</v>
      </c>
      <c r="M452" t="str">
        <f>IFERROR(MID($L452,1,SEARCH(M$1, $L452)-2),0)</f>
        <v>1</v>
      </c>
      <c r="N452" t="str">
        <f>IFERROR(MID($L452,SEARCH(N$1, $L452)-3,2),0)</f>
        <v>57</v>
      </c>
      <c r="O452" s="2">
        <f>TIME(M452, N452, 0)</f>
        <v>8.1250000000000003E-2</v>
      </c>
      <c r="P452" t="s">
        <v>15</v>
      </c>
      <c r="Q452" t="str" cm="1">
        <f t="array" ref="Q452">INDEX('Notes&amp;Formulas'!F:F,MATCH($P452,'Notes&amp;Formulas'!E:E),0)</f>
        <v>Parental Guidance Under 13</v>
      </c>
      <c r="R452" t="s">
        <v>2320</v>
      </c>
      <c r="S452" t="s">
        <v>2321</v>
      </c>
    </row>
    <row r="453" spans="1:23" x14ac:dyDescent="0.3">
      <c r="A453" t="s">
        <v>1704</v>
      </c>
      <c r="B453" t="s">
        <v>1705</v>
      </c>
      <c r="C453" t="str">
        <f t="shared" si="7"/>
        <v xml:space="preserve">When the evil spirit Pitch launches an assault on </v>
      </c>
      <c r="D453" t="s">
        <v>151</v>
      </c>
      <c r="E453" s="1">
        <v>41234</v>
      </c>
      <c r="F453" s="4">
        <v>103412758</v>
      </c>
      <c r="G453" s="4">
        <v>203528912</v>
      </c>
      <c r="H453" s="4">
        <v>306941670</v>
      </c>
      <c r="I453" s="4" t="str">
        <f>IF($F453&gt;='Notes&amp;Formulas'!$I$3,"Top", "Bottom")</f>
        <v>Bottom</v>
      </c>
      <c r="J453" s="4" t="str" cm="1">
        <f t="array" ref="J453">_xlfn.IFS(Table2[[#This Row],[World Sales (in $)]]&lt;500000000,"Small", Table2[[#This Row],[World Sales (in $)]]&lt;1000000000, "Medium", Table2[[#This Row],[World Sales (in $)]]&lt;2000000000, "Large", Table2[[#This Row],[World Sales (in $)]]&gt;2000000000, "Top")</f>
        <v>Small</v>
      </c>
      <c r="K453" t="s">
        <v>1706</v>
      </c>
      <c r="L453" t="s">
        <v>76</v>
      </c>
      <c r="M453" t="str">
        <f>IFERROR(MID($L453,1,SEARCH(M$1, $L453)-2),0)</f>
        <v>1</v>
      </c>
      <c r="N453" t="str">
        <f>IFERROR(MID($L453,SEARCH(N$1, $L453)-3,2),0)</f>
        <v>37</v>
      </c>
      <c r="O453" s="2">
        <f>TIME(M453, N453, 0)</f>
        <v>6.7361111111111108E-2</v>
      </c>
      <c r="P453" t="s">
        <v>58</v>
      </c>
      <c r="Q453" t="str" cm="1">
        <f t="array" ref="Q453">INDEX('Notes&amp;Formulas'!F:F,MATCH($P453,'Notes&amp;Formulas'!E:E),0)</f>
        <v>Parental Guidance</v>
      </c>
      <c r="R453" t="s">
        <v>2329</v>
      </c>
      <c r="S453" t="s">
        <v>2320</v>
      </c>
    </row>
    <row r="454" spans="1:23" x14ac:dyDescent="0.3">
      <c r="A454" t="s">
        <v>837</v>
      </c>
      <c r="B454" t="s">
        <v>838</v>
      </c>
      <c r="C454" t="str">
        <f t="shared" si="7"/>
        <v>Two death-row murderesses develop a fierce rivalry</v>
      </c>
      <c r="D454" t="s">
        <v>839</v>
      </c>
      <c r="E454" s="1">
        <v>37313</v>
      </c>
      <c r="F454" s="4">
        <v>170687518</v>
      </c>
      <c r="G454" s="4">
        <v>136089214</v>
      </c>
      <c r="H454" s="4">
        <v>306776732</v>
      </c>
      <c r="I454" s="4" t="str">
        <f>IF($F454&gt;='Notes&amp;Formulas'!$I$3,"Top", "Bottom")</f>
        <v>Top</v>
      </c>
      <c r="J454" s="4" t="str" cm="1">
        <f t="array" ref="J454">_xlfn.IFS(Table2[[#This Row],[World Sales (in $)]]&lt;500000000,"Small", Table2[[#This Row],[World Sales (in $)]]&lt;1000000000, "Medium", Table2[[#This Row],[World Sales (in $)]]&lt;2000000000, "Large", Table2[[#This Row],[World Sales (in $)]]&gt;2000000000, "Top")</f>
        <v>Small</v>
      </c>
      <c r="K454" t="s">
        <v>840</v>
      </c>
      <c r="L454" t="s">
        <v>434</v>
      </c>
      <c r="M454" t="str">
        <f>IFERROR(MID($L454,1,SEARCH(M$1, $L454)-2),0)</f>
        <v>1</v>
      </c>
      <c r="N454" t="str">
        <f>IFERROR(MID($L454,SEARCH(N$1, $L454)-3,2),0)</f>
        <v>53</v>
      </c>
      <c r="O454" s="2">
        <f>TIME(M454, N454, 0)</f>
        <v>7.8472222222222221E-2</v>
      </c>
      <c r="P454" t="s">
        <v>15</v>
      </c>
      <c r="Q454" t="str" cm="1">
        <f t="array" ref="Q454">INDEX('Notes&amp;Formulas'!F:F,MATCH($P454,'Notes&amp;Formulas'!E:E),0)</f>
        <v>Parental Guidance Under 13</v>
      </c>
      <c r="R454" t="s">
        <v>2316</v>
      </c>
      <c r="S454" t="s">
        <v>2317</v>
      </c>
      <c r="T454" t="s">
        <v>2322</v>
      </c>
      <c r="U454" t="s">
        <v>2326</v>
      </c>
      <c r="V454" t="s">
        <v>2320</v>
      </c>
      <c r="W454" t="s">
        <v>2323</v>
      </c>
    </row>
    <row r="455" spans="1:23" x14ac:dyDescent="0.3">
      <c r="A455" t="s">
        <v>1742</v>
      </c>
      <c r="B455" t="s">
        <v>1743</v>
      </c>
      <c r="C455" t="str">
        <f t="shared" si="7"/>
        <v>Twelve years after the tragic death of their littl</v>
      </c>
      <c r="D455" t="s">
        <v>61</v>
      </c>
      <c r="E455" s="1">
        <v>42950</v>
      </c>
      <c r="F455" s="4">
        <v>102092201</v>
      </c>
      <c r="G455" s="4">
        <v>204423683</v>
      </c>
      <c r="H455" s="4">
        <v>306515884</v>
      </c>
      <c r="I455" s="4" t="str">
        <f>IF($F455&gt;='Notes&amp;Formulas'!$I$3,"Top", "Bottom")</f>
        <v>Bottom</v>
      </c>
      <c r="J455" s="4" t="str" cm="1">
        <f t="array" ref="J455">_xlfn.IFS(Table2[[#This Row],[World Sales (in $)]]&lt;500000000,"Small", Table2[[#This Row],[World Sales (in $)]]&lt;1000000000, "Medium", Table2[[#This Row],[World Sales (in $)]]&lt;2000000000, "Large", Table2[[#This Row],[World Sales (in $)]]&gt;2000000000, "Top")</f>
        <v>Small</v>
      </c>
      <c r="K455" t="s">
        <v>792</v>
      </c>
      <c r="L455" t="s">
        <v>1006</v>
      </c>
      <c r="M455" t="str">
        <f>IFERROR(MID($L455,1,SEARCH(M$1, $L455)-2),0)</f>
        <v>1</v>
      </c>
      <c r="N455" t="str">
        <f>IFERROR(MID($L455,SEARCH(N$1, $L455)-3,2),0)</f>
        <v>49</v>
      </c>
      <c r="O455" s="2">
        <f>TIME(M455, N455, 0)</f>
        <v>7.5694444444444439E-2</v>
      </c>
      <c r="P455" t="s">
        <v>179</v>
      </c>
      <c r="Q455" t="str" cm="1">
        <f t="array" ref="Q455">INDEX('Notes&amp;Formulas'!F:F,MATCH($P455,'Notes&amp;Formulas'!E:E),0)</f>
        <v>Restricted</v>
      </c>
      <c r="R455" t="s">
        <v>2326</v>
      </c>
      <c r="S455" t="s">
        <v>2328</v>
      </c>
      <c r="T455" t="s">
        <v>2324</v>
      </c>
    </row>
    <row r="456" spans="1:23" x14ac:dyDescent="0.3">
      <c r="A456" t="s">
        <v>1217</v>
      </c>
      <c r="B456" t="s">
        <v>1218</v>
      </c>
      <c r="C456" t="str">
        <f t="shared" si="7"/>
        <v>Based on the New York Times bestseller, this movie</v>
      </c>
      <c r="D456" t="s">
        <v>112</v>
      </c>
      <c r="E456" t="s">
        <v>27</v>
      </c>
      <c r="F456" s="4">
        <v>132422809</v>
      </c>
      <c r="G456" s="4">
        <v>173786480</v>
      </c>
      <c r="H456" s="4">
        <v>306209289</v>
      </c>
      <c r="I456" s="4" t="str">
        <f>IF($F456&gt;='Notes&amp;Formulas'!$I$3,"Top", "Bottom")</f>
        <v>Top</v>
      </c>
      <c r="J456" s="4" t="str" cm="1">
        <f t="array" ref="J456">_xlfn.IFS(Table2[[#This Row],[World Sales (in $)]]&lt;500000000,"Small", Table2[[#This Row],[World Sales (in $)]]&lt;1000000000, "Medium", Table2[[#This Row],[World Sales (in $)]]&lt;2000000000, "Large", Table2[[#This Row],[World Sales (in $)]]&gt;2000000000, "Top")</f>
        <v>Small</v>
      </c>
      <c r="K456" t="s">
        <v>1219</v>
      </c>
      <c r="L456" t="s">
        <v>434</v>
      </c>
      <c r="M456" t="str">
        <f>IFERROR(MID($L456,1,SEARCH(M$1, $L456)-2),0)</f>
        <v>1</v>
      </c>
      <c r="N456" t="str">
        <f>IFERROR(MID($L456,SEARCH(N$1, $L456)-3,2),0)</f>
        <v>53</v>
      </c>
      <c r="O456" s="2">
        <f>TIME(M456, N456, 0)</f>
        <v>7.8472222222222221E-2</v>
      </c>
      <c r="P456" t="s">
        <v>27</v>
      </c>
      <c r="Q456" t="str">
        <f>INDEX('Notes&amp;Formulas'!$F$6,MATCH(Table!P456, 'Notes&amp;Formulas'!$E$6),0)</f>
        <v>Unknown</v>
      </c>
      <c r="R456" t="s">
        <v>2332</v>
      </c>
      <c r="S456" t="s">
        <v>2327</v>
      </c>
      <c r="T456" t="s">
        <v>2325</v>
      </c>
    </row>
    <row r="457" spans="1:23" x14ac:dyDescent="0.3">
      <c r="A457" t="s">
        <v>1847</v>
      </c>
      <c r="B457" t="s">
        <v>1848</v>
      </c>
      <c r="C457" t="str">
        <f t="shared" si="7"/>
        <v>A malfunction in a sleeping pod on a spacecraft tr</v>
      </c>
      <c r="D457" t="s">
        <v>34</v>
      </c>
      <c r="E457" s="1">
        <v>42725</v>
      </c>
      <c r="F457" s="4">
        <v>100014699</v>
      </c>
      <c r="G457" s="4">
        <v>203129453</v>
      </c>
      <c r="H457" s="4">
        <v>303144152</v>
      </c>
      <c r="I457" s="4" t="str">
        <f>IF($F457&gt;='Notes&amp;Formulas'!$I$3,"Top", "Bottom")</f>
        <v>Bottom</v>
      </c>
      <c r="J457" s="4" t="str" cm="1">
        <f t="array" ref="J457">_xlfn.IFS(Table2[[#This Row],[World Sales (in $)]]&lt;500000000,"Small", Table2[[#This Row],[World Sales (in $)]]&lt;1000000000, "Medium", Table2[[#This Row],[World Sales (in $)]]&lt;2000000000, "Large", Table2[[#This Row],[World Sales (in $)]]&gt;2000000000, "Top")</f>
        <v>Small</v>
      </c>
      <c r="K457" t="s">
        <v>1849</v>
      </c>
      <c r="L457" t="s">
        <v>457</v>
      </c>
      <c r="M457" t="str">
        <f>IFERROR(MID($L457,1,SEARCH(M$1, $L457)-2),0)</f>
        <v>1</v>
      </c>
      <c r="N457" t="str">
        <f>IFERROR(MID($L457,SEARCH(N$1, $L457)-3,2),0)</f>
        <v>56</v>
      </c>
      <c r="O457" s="2">
        <f>TIME(M457, N457, 0)</f>
        <v>8.0555555555555561E-2</v>
      </c>
      <c r="P457" t="s">
        <v>15</v>
      </c>
      <c r="Q457" t="str" cm="1">
        <f t="array" ref="Q457">INDEX('Notes&amp;Formulas'!F:F,MATCH($P457,'Notes&amp;Formulas'!E:E),0)</f>
        <v>Parental Guidance Under 13</v>
      </c>
      <c r="R457" t="s">
        <v>2320</v>
      </c>
      <c r="S457" t="s">
        <v>2323</v>
      </c>
    </row>
    <row r="458" spans="1:23" x14ac:dyDescent="0.3">
      <c r="A458" t="s">
        <v>739</v>
      </c>
      <c r="B458" t="s">
        <v>740</v>
      </c>
      <c r="C458" t="str">
        <f t="shared" si="7"/>
        <v xml:space="preserve">A fast-track lawyer can't lie for 24 hours due to </v>
      </c>
      <c r="D458" t="s">
        <v>43</v>
      </c>
      <c r="E458" t="s">
        <v>27</v>
      </c>
      <c r="F458" s="4">
        <v>181410615</v>
      </c>
      <c r="G458" s="4">
        <v>121300000</v>
      </c>
      <c r="H458" s="4">
        <v>302710615</v>
      </c>
      <c r="I458" s="4" t="str">
        <f>IF($F458&gt;='Notes&amp;Formulas'!$I$3,"Top", "Bottom")</f>
        <v>Top</v>
      </c>
      <c r="J458" s="4" t="str" cm="1">
        <f t="array" ref="J458">_xlfn.IFS(Table2[[#This Row],[World Sales (in $)]]&lt;500000000,"Small", Table2[[#This Row],[World Sales (in $)]]&lt;1000000000, "Medium", Table2[[#This Row],[World Sales (in $)]]&lt;2000000000, "Large", Table2[[#This Row],[World Sales (in $)]]&gt;2000000000, "Top")</f>
        <v>Small</v>
      </c>
      <c r="K458" t="s">
        <v>431</v>
      </c>
      <c r="L458" t="s">
        <v>562</v>
      </c>
      <c r="M458" t="str">
        <f>IFERROR(MID($L458,1,SEARCH(M$1, $L458)-2),0)</f>
        <v>1</v>
      </c>
      <c r="N458" t="str">
        <f>IFERROR(MID($L458,SEARCH(N$1, $L458)-3,2),0)</f>
        <v>26</v>
      </c>
      <c r="O458" s="2">
        <f>TIME(M458, N458, 0)</f>
        <v>5.9722222222222225E-2</v>
      </c>
      <c r="P458" t="s">
        <v>27</v>
      </c>
      <c r="Q458" t="str">
        <f>INDEX('Notes&amp;Formulas'!$F$6,MATCH(Table!P458, 'Notes&amp;Formulas'!$E$6),0)</f>
        <v>Unknown</v>
      </c>
      <c r="R458" t="s">
        <v>2320</v>
      </c>
      <c r="S458" t="s">
        <v>2321</v>
      </c>
      <c r="T458" t="s">
        <v>2319</v>
      </c>
      <c r="U458" t="s">
        <v>2325</v>
      </c>
    </row>
    <row r="459" spans="1:23" x14ac:dyDescent="0.3">
      <c r="A459" t="s">
        <v>1009</v>
      </c>
      <c r="B459" t="s">
        <v>1010</v>
      </c>
      <c r="C459" t="str">
        <f t="shared" si="7"/>
        <v>An elite military unit comprised of special operat</v>
      </c>
      <c r="D459" t="s">
        <v>38</v>
      </c>
      <c r="E459" s="1">
        <v>40030</v>
      </c>
      <c r="F459" s="4">
        <v>150201498</v>
      </c>
      <c r="G459" s="4">
        <v>152267519</v>
      </c>
      <c r="H459" s="4">
        <v>302469017</v>
      </c>
      <c r="I459" s="4" t="str">
        <f>IF($F459&gt;='Notes&amp;Formulas'!$I$3,"Top", "Bottom")</f>
        <v>Top</v>
      </c>
      <c r="J459" s="4" t="str" cm="1">
        <f t="array" ref="J459">_xlfn.IFS(Table2[[#This Row],[World Sales (in $)]]&lt;500000000,"Small", Table2[[#This Row],[World Sales (in $)]]&lt;1000000000, "Medium", Table2[[#This Row],[World Sales (in $)]]&lt;2000000000, "Large", Table2[[#This Row],[World Sales (in $)]]&gt;2000000000, "Top")</f>
        <v>Small</v>
      </c>
      <c r="K459" t="s">
        <v>138</v>
      </c>
      <c r="L459" t="s">
        <v>54</v>
      </c>
      <c r="M459" t="str">
        <f>IFERROR(MID($L459,1,SEARCH(M$1, $L459)-2),0)</f>
        <v>1</v>
      </c>
      <c r="N459" t="str">
        <f>IFERROR(MID($L459,SEARCH(N$1, $L459)-3,2),0)</f>
        <v>58</v>
      </c>
      <c r="O459" s="2">
        <f>TIME(M459, N459, 0)</f>
        <v>8.1944444444444445E-2</v>
      </c>
      <c r="P459" t="s">
        <v>15</v>
      </c>
      <c r="Q459" t="str" cm="1">
        <f t="array" ref="Q459">INDEX('Notes&amp;Formulas'!F:F,MATCH($P459,'Notes&amp;Formulas'!E:E),0)</f>
        <v>Parental Guidance Under 13</v>
      </c>
      <c r="R459" t="s">
        <v>2326</v>
      </c>
      <c r="S459" t="s">
        <v>2318</v>
      </c>
    </row>
    <row r="460" spans="1:23" x14ac:dyDescent="0.3">
      <c r="A460" t="s">
        <v>2177</v>
      </c>
      <c r="B460" t="s">
        <v>2178</v>
      </c>
      <c r="C460" t="str">
        <f t="shared" si="7"/>
        <v>Perseus braves the treacherous underworld to rescu</v>
      </c>
      <c r="D460" t="s">
        <v>61</v>
      </c>
      <c r="E460" s="1">
        <v>40996</v>
      </c>
      <c r="F460" s="4">
        <v>83670083</v>
      </c>
      <c r="G460" s="4">
        <v>218300000</v>
      </c>
      <c r="H460" s="4">
        <v>301970083</v>
      </c>
      <c r="I460" s="4" t="str">
        <f>IF($F460&gt;='Notes&amp;Formulas'!$I$3,"Top", "Bottom")</f>
        <v>Bottom</v>
      </c>
      <c r="J460" s="4" t="str" cm="1">
        <f t="array" ref="J460">_xlfn.IFS(Table2[[#This Row],[World Sales (in $)]]&lt;500000000,"Small", Table2[[#This Row],[World Sales (in $)]]&lt;1000000000, "Medium", Table2[[#This Row],[World Sales (in $)]]&lt;2000000000, "Large", Table2[[#This Row],[World Sales (in $)]]&gt;2000000000, "Top")</f>
        <v>Small</v>
      </c>
      <c r="K460" t="s">
        <v>117</v>
      </c>
      <c r="L460" t="s">
        <v>1020</v>
      </c>
      <c r="M460" t="str">
        <f>IFERROR(MID($L460,1,SEARCH(M$1, $L460)-2),0)</f>
        <v>1</v>
      </c>
      <c r="N460" t="str">
        <f>IFERROR(MID($L460,SEARCH(N$1, $L460)-3,2),0)</f>
        <v>39</v>
      </c>
      <c r="O460" s="2">
        <f>TIME(M460, N460, 0)</f>
        <v>6.8749999999999992E-2</v>
      </c>
      <c r="P460" t="s">
        <v>15</v>
      </c>
      <c r="Q460" t="str" cm="1">
        <f t="array" ref="Q460">INDEX('Notes&amp;Formulas'!F:F,MATCH($P460,'Notes&amp;Formulas'!E:E),0)</f>
        <v>Parental Guidance Under 13</v>
      </c>
      <c r="R460" t="s">
        <v>2316</v>
      </c>
      <c r="S460" t="s">
        <v>2317</v>
      </c>
      <c r="T460" t="s">
        <v>2319</v>
      </c>
      <c r="U460" t="s">
        <v>2325</v>
      </c>
    </row>
    <row r="461" spans="1:23" x14ac:dyDescent="0.3">
      <c r="A461" t="s">
        <v>1229</v>
      </c>
      <c r="B461" t="s">
        <v>1230</v>
      </c>
      <c r="C461" t="str">
        <f t="shared" si="7"/>
        <v>The Fantastic Four learn that they aren't the only</v>
      </c>
      <c r="D461" t="s">
        <v>22</v>
      </c>
      <c r="E461" s="1">
        <v>39246</v>
      </c>
      <c r="F461" s="4">
        <v>131921738</v>
      </c>
      <c r="G461" s="4">
        <v>169991393</v>
      </c>
      <c r="H461" s="4">
        <v>301913131</v>
      </c>
      <c r="I461" s="4" t="str">
        <f>IF($F461&gt;='Notes&amp;Formulas'!$I$3,"Top", "Bottom")</f>
        <v>Bottom</v>
      </c>
      <c r="J461" s="4" t="str" cm="1">
        <f t="array" ref="J461">_xlfn.IFS(Table2[[#This Row],[World Sales (in $)]]&lt;500000000,"Small", Table2[[#This Row],[World Sales (in $)]]&lt;1000000000, "Medium", Table2[[#This Row],[World Sales (in $)]]&lt;2000000000, "Large", Table2[[#This Row],[World Sales (in $)]]&gt;2000000000, "Top")</f>
        <v>Small</v>
      </c>
      <c r="K461" t="s">
        <v>23</v>
      </c>
      <c r="L461" t="s">
        <v>328</v>
      </c>
      <c r="M461" t="str">
        <f>IFERROR(MID($L461,1,SEARCH(M$1, $L461)-2),0)</f>
        <v>1</v>
      </c>
      <c r="N461" t="str">
        <f>IFERROR(MID($L461,SEARCH(N$1, $L461)-3,2),0)</f>
        <v>32</v>
      </c>
      <c r="O461" s="2">
        <f>TIME(M461, N461, 0)</f>
        <v>6.3888888888888884E-2</v>
      </c>
      <c r="P461" t="s">
        <v>58</v>
      </c>
      <c r="Q461" t="str" cm="1">
        <f t="array" ref="Q461">INDEX('Notes&amp;Formulas'!F:F,MATCH($P461,'Notes&amp;Formulas'!E:E),0)</f>
        <v>Parental Guidance</v>
      </c>
      <c r="R461" t="s">
        <v>2316</v>
      </c>
      <c r="S461" t="s">
        <v>2317</v>
      </c>
      <c r="T461" t="s">
        <v>2318</v>
      </c>
    </row>
    <row r="462" spans="1:23" x14ac:dyDescent="0.3">
      <c r="A462" t="s">
        <v>1412</v>
      </c>
      <c r="B462" t="s">
        <v>1413</v>
      </c>
      <c r="C462" t="str">
        <f t="shared" si="7"/>
        <v>When Captain James Hook kidnaps his children, an a</v>
      </c>
      <c r="D462" t="s">
        <v>613</v>
      </c>
      <c r="E462" s="1">
        <v>33583</v>
      </c>
      <c r="F462" s="4">
        <v>119654823</v>
      </c>
      <c r="G462" s="4">
        <v>181200000</v>
      </c>
      <c r="H462" s="4">
        <v>300854823</v>
      </c>
      <c r="I462" s="4" t="str">
        <f>IF($F462&gt;='Notes&amp;Formulas'!$I$3,"Top", "Bottom")</f>
        <v>Bottom</v>
      </c>
      <c r="J462" s="4" t="str" cm="1">
        <f t="array" ref="J462">_xlfn.IFS(Table2[[#This Row],[World Sales (in $)]]&lt;500000000,"Small", Table2[[#This Row],[World Sales (in $)]]&lt;1000000000, "Medium", Table2[[#This Row],[World Sales (in $)]]&lt;2000000000, "Large", Table2[[#This Row],[World Sales (in $)]]&gt;2000000000, "Top")</f>
        <v>Small</v>
      </c>
      <c r="K462" t="s">
        <v>407</v>
      </c>
      <c r="L462" t="s">
        <v>139</v>
      </c>
      <c r="M462" t="str">
        <f>IFERROR(MID($L462,1,SEARCH(M$1, $L462)-2),0)</f>
        <v>2</v>
      </c>
      <c r="N462" t="str">
        <f>IFERROR(MID($L462,SEARCH(N$1, $L462)-3,2),0)</f>
        <v>22</v>
      </c>
      <c r="O462" s="2">
        <f>TIME(M462, N462, 0)</f>
        <v>9.8611111111111108E-2</v>
      </c>
      <c r="P462" t="s">
        <v>27</v>
      </c>
      <c r="Q462" t="str">
        <f>INDEX('Notes&amp;Formulas'!$F$6,MATCH(Table!P462, 'Notes&amp;Formulas'!$E$6),0)</f>
        <v>Unknown</v>
      </c>
      <c r="R462" t="s">
        <v>2316</v>
      </c>
      <c r="S462" t="s">
        <v>2317</v>
      </c>
      <c r="T462" t="s">
        <v>2318</v>
      </c>
      <c r="U462" t="s">
        <v>2319</v>
      </c>
    </row>
    <row r="463" spans="1:23" x14ac:dyDescent="0.3">
      <c r="A463" t="s">
        <v>1280</v>
      </c>
      <c r="B463" t="s">
        <v>1281</v>
      </c>
      <c r="C463" t="str">
        <f t="shared" si="7"/>
        <v>Rocky Balboa proudly holds the world heavyweight b</v>
      </c>
      <c r="D463" t="s">
        <v>1282</v>
      </c>
      <c r="E463" t="s">
        <v>27</v>
      </c>
      <c r="F463" s="4">
        <v>127873716</v>
      </c>
      <c r="G463" s="4">
        <v>172600000</v>
      </c>
      <c r="H463" s="4">
        <v>300473716</v>
      </c>
      <c r="I463" s="4" t="str">
        <f>IF($F463&gt;='Notes&amp;Formulas'!$I$3,"Top", "Bottom")</f>
        <v>Bottom</v>
      </c>
      <c r="J463" s="4" t="str" cm="1">
        <f t="array" ref="J463">_xlfn.IFS(Table2[[#This Row],[World Sales (in $)]]&lt;500000000,"Small", Table2[[#This Row],[World Sales (in $)]]&lt;1000000000, "Medium", Table2[[#This Row],[World Sales (in $)]]&lt;2000000000, "Large", Table2[[#This Row],[World Sales (in $)]]&gt;2000000000, "Top")</f>
        <v>Small</v>
      </c>
      <c r="K463" t="s">
        <v>1283</v>
      </c>
      <c r="L463" t="s">
        <v>224</v>
      </c>
      <c r="M463" t="str">
        <f>IFERROR(MID($L463,1,SEARCH(M$1, $L463)-2),0)</f>
        <v>1</v>
      </c>
      <c r="N463" t="str">
        <f>IFERROR(MID($L463,SEARCH(N$1, $L463)-3,2),0)</f>
        <v>31</v>
      </c>
      <c r="O463" s="2">
        <f>TIME(M463, N463, 0)</f>
        <v>6.3194444444444442E-2</v>
      </c>
      <c r="P463" t="s">
        <v>27</v>
      </c>
      <c r="Q463" t="str">
        <f>INDEX('Notes&amp;Formulas'!$F$6,MATCH(Table!P463, 'Notes&amp;Formulas'!$E$6),0)</f>
        <v>Unknown</v>
      </c>
      <c r="R463" t="s">
        <v>2317</v>
      </c>
      <c r="S463" t="s">
        <v>2326</v>
      </c>
      <c r="T463" t="s">
        <v>2323</v>
      </c>
      <c r="U463" t="s">
        <v>2318</v>
      </c>
    </row>
    <row r="464" spans="1:23" x14ac:dyDescent="0.3">
      <c r="A464" t="s">
        <v>1197</v>
      </c>
      <c r="B464" t="s">
        <v>1198</v>
      </c>
      <c r="C464" t="str">
        <f t="shared" si="7"/>
        <v>An alien orphan is sent from his dying planet to E</v>
      </c>
      <c r="D464" t="s">
        <v>61</v>
      </c>
      <c r="E464" s="1">
        <v>28839</v>
      </c>
      <c r="F464" s="4">
        <v>134451603</v>
      </c>
      <c r="G464" s="4">
        <v>166000000</v>
      </c>
      <c r="H464" s="4">
        <v>300451603</v>
      </c>
      <c r="I464" s="4" t="str">
        <f>IF($F464&gt;='Notes&amp;Formulas'!$I$3,"Top", "Bottom")</f>
        <v>Top</v>
      </c>
      <c r="J464" s="4" t="str" cm="1">
        <f t="array" ref="J464">_xlfn.IFS(Table2[[#This Row],[World Sales (in $)]]&lt;500000000,"Small", Table2[[#This Row],[World Sales (in $)]]&lt;1000000000, "Medium", Table2[[#This Row],[World Sales (in $)]]&lt;2000000000, "Large", Table2[[#This Row],[World Sales (in $)]]&gt;2000000000, "Top")</f>
        <v>Small</v>
      </c>
      <c r="K464" t="s">
        <v>13</v>
      </c>
      <c r="L464" t="s">
        <v>47</v>
      </c>
      <c r="M464" t="str">
        <f>IFERROR(MID($L464,1,SEARCH(M$1, $L464)-2),0)</f>
        <v>2</v>
      </c>
      <c r="N464" t="str">
        <f>IFERROR(MID($L464,SEARCH(N$1, $L464)-3,2),0)</f>
        <v>23</v>
      </c>
      <c r="O464" s="2">
        <f>TIME(M464, N464, 0)</f>
        <v>9.930555555555555E-2</v>
      </c>
      <c r="P464" t="s">
        <v>58</v>
      </c>
      <c r="Q464" t="str" cm="1">
        <f t="array" ref="Q464">INDEX('Notes&amp;Formulas'!F:F,MATCH($P464,'Notes&amp;Formulas'!E:E),0)</f>
        <v>Parental Guidance</v>
      </c>
      <c r="R464" t="s">
        <v>2320</v>
      </c>
      <c r="S464" t="s">
        <v>2333</v>
      </c>
    </row>
    <row r="465" spans="1:23" x14ac:dyDescent="0.3">
      <c r="A465" t="s">
        <v>1401</v>
      </c>
      <c r="B465" t="s">
        <v>1402</v>
      </c>
      <c r="C465" t="str">
        <f t="shared" si="7"/>
        <v>The famed monster hunter is sent to Transylvania t</v>
      </c>
      <c r="D465" t="s">
        <v>43</v>
      </c>
      <c r="E465" s="1">
        <v>38112</v>
      </c>
      <c r="F465" s="4">
        <v>120177084</v>
      </c>
      <c r="G465" s="4">
        <v>179980554</v>
      </c>
      <c r="H465" s="4">
        <v>300157638</v>
      </c>
      <c r="I465" s="4" t="str">
        <f>IF($F465&gt;='Notes&amp;Formulas'!$I$3,"Top", "Bottom")</f>
        <v>Bottom</v>
      </c>
      <c r="J465" s="4" t="str" cm="1">
        <f t="array" ref="J465">_xlfn.IFS(Table2[[#This Row],[World Sales (in $)]]&lt;500000000,"Small", Table2[[#This Row],[World Sales (in $)]]&lt;1000000000, "Medium", Table2[[#This Row],[World Sales (in $)]]&lt;2000000000, "Large", Table2[[#This Row],[World Sales (in $)]]&gt;2000000000, "Top")</f>
        <v>Small</v>
      </c>
      <c r="K465" t="s">
        <v>621</v>
      </c>
      <c r="L465" t="s">
        <v>281</v>
      </c>
      <c r="M465" t="str">
        <f>IFERROR(MID($L465,1,SEARCH(M$1, $L465)-2),0)</f>
        <v>2</v>
      </c>
      <c r="N465" t="str">
        <f>IFERROR(MID($L465,SEARCH(N$1, $L465)-3,2),0)</f>
        <v>11</v>
      </c>
      <c r="O465" s="2">
        <f>TIME(M465, N465, 0)</f>
        <v>9.0972222222222218E-2</v>
      </c>
      <c r="P465" t="s">
        <v>15</v>
      </c>
      <c r="Q465" t="str" cm="1">
        <f t="array" ref="Q465">INDEX('Notes&amp;Formulas'!F:F,MATCH($P465,'Notes&amp;Formulas'!E:E),0)</f>
        <v>Parental Guidance Under 13</v>
      </c>
      <c r="R465" t="s">
        <v>2316</v>
      </c>
      <c r="S465" t="s">
        <v>2317</v>
      </c>
      <c r="T465" t="s">
        <v>2319</v>
      </c>
    </row>
    <row r="466" spans="1:23" x14ac:dyDescent="0.3">
      <c r="A466" t="s">
        <v>1122</v>
      </c>
      <c r="B466" t="s">
        <v>1123</v>
      </c>
      <c r="C466" t="str">
        <f t="shared" si="7"/>
        <v>The Little family adopt a charming young mouse nam</v>
      </c>
      <c r="D466" t="s">
        <v>34</v>
      </c>
      <c r="E466" s="1">
        <v>36511</v>
      </c>
      <c r="F466" s="4">
        <v>140035367</v>
      </c>
      <c r="G466" s="4">
        <v>160100000</v>
      </c>
      <c r="H466" s="4">
        <v>300135367</v>
      </c>
      <c r="I466" s="4" t="str">
        <f>IF($F466&gt;='Notes&amp;Formulas'!$I$3,"Top", "Bottom")</f>
        <v>Top</v>
      </c>
      <c r="J466" s="4" t="str" cm="1">
        <f t="array" ref="J466">_xlfn.IFS(Table2[[#This Row],[World Sales (in $)]]&lt;500000000,"Small", Table2[[#This Row],[World Sales (in $)]]&lt;1000000000, "Medium", Table2[[#This Row],[World Sales (in $)]]&lt;2000000000, "Large", Table2[[#This Row],[World Sales (in $)]]&gt;2000000000, "Top")</f>
        <v>Small</v>
      </c>
      <c r="K466" t="s">
        <v>407</v>
      </c>
      <c r="L466" t="s">
        <v>518</v>
      </c>
      <c r="M466" t="str">
        <f>IFERROR(MID($L466,1,SEARCH(M$1, $L466)-2),0)</f>
        <v>1</v>
      </c>
      <c r="N466" t="str">
        <f>IFERROR(MID($L466,SEARCH(N$1, $L466)-3,2),0)</f>
        <v>24</v>
      </c>
      <c r="O466" s="2">
        <f>TIME(M466, N466, 0)</f>
        <v>5.8333333333333327E-2</v>
      </c>
      <c r="P466" t="s">
        <v>58</v>
      </c>
      <c r="Q466" t="str" cm="1">
        <f t="array" ref="Q466">INDEX('Notes&amp;Formulas'!F:F,MATCH($P466,'Notes&amp;Formulas'!E:E),0)</f>
        <v>Parental Guidance</v>
      </c>
      <c r="R466" t="s">
        <v>2316</v>
      </c>
      <c r="S466" t="s">
        <v>2317</v>
      </c>
      <c r="T466" t="s">
        <v>2318</v>
      </c>
      <c r="U466" t="s">
        <v>2325</v>
      </c>
    </row>
    <row r="467" spans="1:23" x14ac:dyDescent="0.3">
      <c r="A467" t="s">
        <v>1301</v>
      </c>
      <c r="B467" t="s">
        <v>1302</v>
      </c>
      <c r="C467" t="str">
        <f t="shared" si="7"/>
        <v>When a woman's long-time friend reveals he's engag</v>
      </c>
      <c r="D467" t="s">
        <v>34</v>
      </c>
      <c r="E467" s="1">
        <v>35601</v>
      </c>
      <c r="F467" s="4">
        <v>127120029</v>
      </c>
      <c r="G467" s="4">
        <v>172168576</v>
      </c>
      <c r="H467" s="4">
        <v>299288605</v>
      </c>
      <c r="I467" s="4" t="str">
        <f>IF($F467&gt;='Notes&amp;Formulas'!$I$3,"Top", "Bottom")</f>
        <v>Bottom</v>
      </c>
      <c r="J467" s="4" t="str" cm="1">
        <f t="array" ref="J467">_xlfn.IFS(Table2[[#This Row],[World Sales (in $)]]&lt;500000000,"Small", Table2[[#This Row],[World Sales (in $)]]&lt;1000000000, "Medium", Table2[[#This Row],[World Sales (in $)]]&lt;2000000000, "Large", Table2[[#This Row],[World Sales (in $)]]&gt;2000000000, "Top")</f>
        <v>Small</v>
      </c>
      <c r="K467" t="s">
        <v>438</v>
      </c>
      <c r="L467" t="s">
        <v>428</v>
      </c>
      <c r="M467" t="str">
        <f>IFERROR(MID($L467,1,SEARCH(M$1, $L467)-2),0)</f>
        <v>1</v>
      </c>
      <c r="N467" t="str">
        <f>IFERROR(MID($L467,SEARCH(N$1, $L467)-3,2),0)</f>
        <v>45</v>
      </c>
      <c r="O467" s="2">
        <f>TIME(M467, N467, 0)</f>
        <v>7.2916666666666671E-2</v>
      </c>
      <c r="P467" t="s">
        <v>15</v>
      </c>
      <c r="Q467" t="str" cm="1">
        <f t="array" ref="Q467">INDEX('Notes&amp;Formulas'!F:F,MATCH($P467,'Notes&amp;Formulas'!E:E),0)</f>
        <v>Parental Guidance Under 13</v>
      </c>
      <c r="R467" t="s">
        <v>2317</v>
      </c>
      <c r="S467" t="s">
        <v>2326</v>
      </c>
      <c r="T467" t="s">
        <v>2323</v>
      </c>
      <c r="U467" t="s">
        <v>2318</v>
      </c>
    </row>
    <row r="468" spans="1:23" x14ac:dyDescent="0.3">
      <c r="A468" t="s">
        <v>2122</v>
      </c>
      <c r="B468" t="s">
        <v>2123</v>
      </c>
      <c r="C468" t="str">
        <f t="shared" si="7"/>
        <v>In the near future, robot boxing is a top sport. A</v>
      </c>
      <c r="D468" t="s">
        <v>12</v>
      </c>
      <c r="E468" t="s">
        <v>27</v>
      </c>
      <c r="F468" s="4">
        <v>85468508</v>
      </c>
      <c r="G468" s="4">
        <v>213800000</v>
      </c>
      <c r="H468" s="4">
        <v>299268508</v>
      </c>
      <c r="I468" s="4" t="str">
        <f>IF($F468&gt;='Notes&amp;Formulas'!$I$3,"Top", "Bottom")</f>
        <v>Bottom</v>
      </c>
      <c r="J468" s="4" t="str" cm="1">
        <f t="array" ref="J468">_xlfn.IFS(Table2[[#This Row],[World Sales (in $)]]&lt;500000000,"Small", Table2[[#This Row],[World Sales (in $)]]&lt;1000000000, "Medium", Table2[[#This Row],[World Sales (in $)]]&lt;2000000000, "Large", Table2[[#This Row],[World Sales (in $)]]&gt;2000000000, "Top")</f>
        <v>Small</v>
      </c>
      <c r="K468" t="s">
        <v>2124</v>
      </c>
      <c r="L468" t="s">
        <v>148</v>
      </c>
      <c r="M468" t="str">
        <f>IFERROR(MID($L468,1,SEARCH(M$1, $L468)-2),0)</f>
        <v>2</v>
      </c>
      <c r="N468" t="str">
        <f>IFERROR(MID($L468,SEARCH(N$1, $L468)-3,2),0)</f>
        <v xml:space="preserve"> 7</v>
      </c>
      <c r="O468" s="2">
        <f>TIME(M468, N468, 0)</f>
        <v>8.819444444444445E-2</v>
      </c>
      <c r="P468" t="s">
        <v>27</v>
      </c>
      <c r="Q468" t="str">
        <f>INDEX('Notes&amp;Formulas'!$F$6,MATCH(Table!P468, 'Notes&amp;Formulas'!$E$6),0)</f>
        <v>Unknown</v>
      </c>
      <c r="R468" t="s">
        <v>2326</v>
      </c>
      <c r="S468" t="s">
        <v>2320</v>
      </c>
      <c r="T468" t="s">
        <v>2321</v>
      </c>
    </row>
    <row r="469" spans="1:23" x14ac:dyDescent="0.3">
      <c r="A469" t="s">
        <v>976</v>
      </c>
      <c r="B469" t="s">
        <v>977</v>
      </c>
      <c r="C469" t="str">
        <f t="shared" si="7"/>
        <v>Horton the Elephant struggles to protect a microsc</v>
      </c>
      <c r="D469" t="s">
        <v>22</v>
      </c>
      <c r="E469" s="1">
        <v>39519</v>
      </c>
      <c r="F469" s="4">
        <v>154529439</v>
      </c>
      <c r="G469" s="4">
        <v>144043360</v>
      </c>
      <c r="H469" s="4">
        <v>298572799</v>
      </c>
      <c r="I469" s="4" t="str">
        <f>IF($F469&gt;='Notes&amp;Formulas'!$I$3,"Top", "Bottom")</f>
        <v>Top</v>
      </c>
      <c r="J469" s="4" t="str" cm="1">
        <f t="array" ref="J469">_xlfn.IFS(Table2[[#This Row],[World Sales (in $)]]&lt;500000000,"Small", Table2[[#This Row],[World Sales (in $)]]&lt;1000000000, "Medium", Table2[[#This Row],[World Sales (in $)]]&lt;2000000000, "Large", Table2[[#This Row],[World Sales (in $)]]&gt;2000000000, "Top")</f>
        <v>Small</v>
      </c>
      <c r="K469" t="s">
        <v>978</v>
      </c>
      <c r="L469" t="s">
        <v>562</v>
      </c>
      <c r="M469" t="str">
        <f>IFERROR(MID($L469,1,SEARCH(M$1, $L469)-2),0)</f>
        <v>1</v>
      </c>
      <c r="N469" t="str">
        <f>IFERROR(MID($L469,SEARCH(N$1, $L469)-3,2),0)</f>
        <v>26</v>
      </c>
      <c r="O469" s="2">
        <f>TIME(M469, N469, 0)</f>
        <v>5.9722222222222225E-2</v>
      </c>
      <c r="P469" t="s">
        <v>27</v>
      </c>
      <c r="Q469" t="str">
        <f>INDEX('Notes&amp;Formulas'!$F$6,MATCH(Table!P469, 'Notes&amp;Formulas'!$E$6),0)</f>
        <v>Unknown</v>
      </c>
      <c r="R469" t="s">
        <v>2316</v>
      </c>
      <c r="S469" t="s">
        <v>2320</v>
      </c>
      <c r="T469" t="s">
        <v>2319</v>
      </c>
      <c r="U469" t="s">
        <v>2333</v>
      </c>
    </row>
    <row r="470" spans="1:23" x14ac:dyDescent="0.3">
      <c r="A470" t="s">
        <v>1118</v>
      </c>
      <c r="B470" t="s">
        <v>1119</v>
      </c>
      <c r="C470" t="str">
        <f t="shared" si="7"/>
        <v>Debbie Ocean gathers an all-female crew to attempt</v>
      </c>
      <c r="D470" t="s">
        <v>61</v>
      </c>
      <c r="E470" s="1">
        <v>43258</v>
      </c>
      <c r="F470" s="4">
        <v>140218711</v>
      </c>
      <c r="G470" s="4">
        <v>157500000</v>
      </c>
      <c r="H470" s="4">
        <v>297718711</v>
      </c>
      <c r="I470" s="4" t="str">
        <f>IF($F470&gt;='Notes&amp;Formulas'!$I$3,"Top", "Bottom")</f>
        <v>Top</v>
      </c>
      <c r="J470" s="4" t="str" cm="1">
        <f t="array" ref="J470">_xlfn.IFS(Table2[[#This Row],[World Sales (in $)]]&lt;500000000,"Small", Table2[[#This Row],[World Sales (in $)]]&lt;1000000000, "Medium", Table2[[#This Row],[World Sales (in $)]]&lt;2000000000, "Large", Table2[[#This Row],[World Sales (in $)]]&gt;2000000000, "Top")</f>
        <v>Small</v>
      </c>
      <c r="K470" t="s">
        <v>493</v>
      </c>
      <c r="L470" t="s">
        <v>676</v>
      </c>
      <c r="M470" t="str">
        <f>IFERROR(MID($L470,1,SEARCH(M$1, $L470)-2),0)</f>
        <v>1</v>
      </c>
      <c r="N470" t="str">
        <f>IFERROR(MID($L470,SEARCH(N$1, $L470)-3,2),0)</f>
        <v>50</v>
      </c>
      <c r="O470" s="2">
        <f>TIME(M470, N470, 0)</f>
        <v>7.6388888888888895E-2</v>
      </c>
      <c r="P470" t="s">
        <v>15</v>
      </c>
      <c r="Q470" t="str" cm="1">
        <f t="array" ref="Q470">INDEX('Notes&amp;Formulas'!F:F,MATCH($P470,'Notes&amp;Formulas'!E:E),0)</f>
        <v>Parental Guidance Under 13</v>
      </c>
      <c r="R470" t="s">
        <v>2317</v>
      </c>
      <c r="S470" t="s">
        <v>2322</v>
      </c>
      <c r="T470" t="s">
        <v>2326</v>
      </c>
      <c r="U470" t="s">
        <v>2320</v>
      </c>
      <c r="V470" t="s">
        <v>2323</v>
      </c>
      <c r="W470" t="s">
        <v>2318</v>
      </c>
    </row>
    <row r="471" spans="1:23" x14ac:dyDescent="0.3">
      <c r="A471" t="s">
        <v>929</v>
      </c>
      <c r="B471" t="s">
        <v>930</v>
      </c>
      <c r="C471" t="str">
        <f t="shared" si="7"/>
        <v>Following the events at home, the Abbott family no</v>
      </c>
      <c r="D471" t="s">
        <v>38</v>
      </c>
      <c r="E471" t="s">
        <v>27</v>
      </c>
      <c r="F471" s="4">
        <v>160072261</v>
      </c>
      <c r="G471" s="4">
        <v>137300000</v>
      </c>
      <c r="H471" s="4">
        <v>297372261</v>
      </c>
      <c r="I471" s="4" t="str">
        <f>IF($F471&gt;='Notes&amp;Formulas'!$I$3,"Top", "Bottom")</f>
        <v>Top</v>
      </c>
      <c r="J471" s="4" t="str" cm="1">
        <f t="array" ref="J471">_xlfn.IFS(Table2[[#This Row],[World Sales (in $)]]&lt;500000000,"Small", Table2[[#This Row],[World Sales (in $)]]&lt;1000000000, "Medium", Table2[[#This Row],[World Sales (in $)]]&lt;2000000000, "Large", Table2[[#This Row],[World Sales (in $)]]&gt;2000000000, "Top")</f>
        <v>Small</v>
      </c>
      <c r="K471" t="s">
        <v>931</v>
      </c>
      <c r="L471" t="s">
        <v>76</v>
      </c>
      <c r="M471" t="str">
        <f>IFERROR(MID($L471,1,SEARCH(M$1, $L471)-2),0)</f>
        <v>1</v>
      </c>
      <c r="N471" t="str">
        <f>IFERROR(MID($L471,SEARCH(N$1, $L471)-3,2),0)</f>
        <v>37</v>
      </c>
      <c r="O471" s="2">
        <f>TIME(M471, N471, 0)</f>
        <v>6.7361111111111108E-2</v>
      </c>
      <c r="P471" t="s">
        <v>27</v>
      </c>
      <c r="Q471" t="str">
        <f>INDEX('Notes&amp;Formulas'!$F$6,MATCH(Table!P471, 'Notes&amp;Formulas'!$E$6),0)</f>
        <v>Unknown</v>
      </c>
      <c r="R471" t="s">
        <v>2316</v>
      </c>
      <c r="S471" t="s">
        <v>2326</v>
      </c>
      <c r="T471" t="s">
        <v>2328</v>
      </c>
      <c r="U471" t="s">
        <v>2325</v>
      </c>
    </row>
    <row r="472" spans="1:23" x14ac:dyDescent="0.3">
      <c r="A472" t="s">
        <v>1246</v>
      </c>
      <c r="B472" t="s">
        <v>1247</v>
      </c>
      <c r="C472" t="str">
        <f t="shared" si="7"/>
        <v xml:space="preserve">Beatrice Prior must confront her inner demons and </v>
      </c>
      <c r="D472" t="s">
        <v>112</v>
      </c>
      <c r="E472" s="1">
        <v>42081</v>
      </c>
      <c r="F472" s="4">
        <v>130179072</v>
      </c>
      <c r="G472" s="4">
        <v>166823455</v>
      </c>
      <c r="H472" s="4">
        <v>297002527</v>
      </c>
      <c r="I472" s="4" t="str">
        <f>IF($F472&gt;='Notes&amp;Formulas'!$I$3,"Top", "Bottom")</f>
        <v>Bottom</v>
      </c>
      <c r="J472" s="4" t="str" cm="1">
        <f t="array" ref="J472">_xlfn.IFS(Table2[[#This Row],[World Sales (in $)]]&lt;500000000,"Small", Table2[[#This Row],[World Sales (in $)]]&lt;1000000000, "Medium", Table2[[#This Row],[World Sales (in $)]]&lt;2000000000, "Large", Table2[[#This Row],[World Sales (in $)]]&gt;2000000000, "Top")</f>
        <v>Small</v>
      </c>
      <c r="K472" t="s">
        <v>138</v>
      </c>
      <c r="L472" t="s">
        <v>145</v>
      </c>
      <c r="M472" t="str">
        <f>IFERROR(MID($L472,1,SEARCH(M$1, $L472)-2),0)</f>
        <v>1</v>
      </c>
      <c r="N472" t="str">
        <f>IFERROR(MID($L472,SEARCH(N$1, $L472)-3,2),0)</f>
        <v>59</v>
      </c>
      <c r="O472" s="2">
        <f>TIME(M472, N472, 0)</f>
        <v>8.2638888888888887E-2</v>
      </c>
      <c r="P472" t="s">
        <v>15</v>
      </c>
      <c r="Q472" t="str" cm="1">
        <f t="array" ref="Q472">INDEX('Notes&amp;Formulas'!F:F,MATCH($P472,'Notes&amp;Formulas'!E:E),0)</f>
        <v>Parental Guidance Under 13</v>
      </c>
      <c r="R472" t="s">
        <v>2320</v>
      </c>
      <c r="S472" t="s">
        <v>2332</v>
      </c>
      <c r="T472" t="s">
        <v>2319</v>
      </c>
      <c r="U472" t="s">
        <v>2325</v>
      </c>
    </row>
    <row r="473" spans="1:23" x14ac:dyDescent="0.3">
      <c r="A473" t="s">
        <v>568</v>
      </c>
      <c r="B473" t="s">
        <v>569</v>
      </c>
      <c r="C473" t="str">
        <f t="shared" si="7"/>
        <v xml:space="preserve">Upon learning that his father has been kidnapped, </v>
      </c>
      <c r="D473" t="s">
        <v>170</v>
      </c>
      <c r="E473" s="1">
        <v>37463</v>
      </c>
      <c r="F473" s="4">
        <v>213307889</v>
      </c>
      <c r="G473" s="4">
        <v>83630912</v>
      </c>
      <c r="H473" s="4">
        <v>296938801</v>
      </c>
      <c r="I473" s="4" t="str">
        <f>IF($F473&gt;='Notes&amp;Formulas'!$I$3,"Top", "Bottom")</f>
        <v>Top</v>
      </c>
      <c r="J473" s="4" t="str" cm="1">
        <f t="array" ref="J473">_xlfn.IFS(Table2[[#This Row],[World Sales (in $)]]&lt;500000000,"Small", Table2[[#This Row],[World Sales (in $)]]&lt;1000000000, "Medium", Table2[[#This Row],[World Sales (in $)]]&lt;2000000000, "Large", Table2[[#This Row],[World Sales (in $)]]&gt;2000000000, "Top")</f>
        <v>Small</v>
      </c>
      <c r="K473" t="s">
        <v>570</v>
      </c>
      <c r="L473" t="s">
        <v>571</v>
      </c>
      <c r="M473" t="str">
        <f>IFERROR(MID($L473,1,SEARCH(M$1, $L473)-2),0)</f>
        <v>1</v>
      </c>
      <c r="N473" t="str">
        <f>IFERROR(MID($L473,SEARCH(N$1, $L473)-3,2),0)</f>
        <v>34</v>
      </c>
      <c r="O473" s="2">
        <f>TIME(M473, N473, 0)</f>
        <v>6.5277777777777782E-2</v>
      </c>
      <c r="P473" t="s">
        <v>15</v>
      </c>
      <c r="Q473" t="str" cm="1">
        <f t="array" ref="Q473">INDEX('Notes&amp;Formulas'!F:F,MATCH($P473,'Notes&amp;Formulas'!E:E),0)</f>
        <v>Parental Guidance Under 13</v>
      </c>
      <c r="R473" t="s">
        <v>2316</v>
      </c>
      <c r="S473" t="s">
        <v>2317</v>
      </c>
      <c r="T473" t="s">
        <v>2319</v>
      </c>
      <c r="U473" t="s">
        <v>2325</v>
      </c>
    </row>
    <row r="474" spans="1:23" x14ac:dyDescent="0.3">
      <c r="A474" t="s">
        <v>424</v>
      </c>
      <c r="B474" t="s">
        <v>425</v>
      </c>
      <c r="C474" t="str">
        <f t="shared" si="7"/>
        <v>Three parapsychologists forced out of their univer</v>
      </c>
      <c r="D474" t="s">
        <v>426</v>
      </c>
      <c r="E474" s="1">
        <v>30841</v>
      </c>
      <c r="F474" s="4">
        <v>243578797</v>
      </c>
      <c r="G474" s="4">
        <v>53000000</v>
      </c>
      <c r="H474" s="4">
        <v>296578797</v>
      </c>
      <c r="I474" s="4" t="str">
        <f>IF($F474&gt;='Notes&amp;Formulas'!$I$3,"Top", "Bottom")</f>
        <v>Top</v>
      </c>
      <c r="J474" s="4" t="str" cm="1">
        <f t="array" ref="J474">_xlfn.IFS(Table2[[#This Row],[World Sales (in $)]]&lt;500000000,"Small", Table2[[#This Row],[World Sales (in $)]]&lt;1000000000, "Medium", Table2[[#This Row],[World Sales (in $)]]&lt;2000000000, "Large", Table2[[#This Row],[World Sales (in $)]]&gt;2000000000, "Top")</f>
        <v>Small</v>
      </c>
      <c r="K474" t="s">
        <v>427</v>
      </c>
      <c r="L474" t="s">
        <v>428</v>
      </c>
      <c r="M474" t="str">
        <f>IFERROR(MID($L474,1,SEARCH(M$1, $L474)-2),0)</f>
        <v>1</v>
      </c>
      <c r="N474" t="str">
        <f>IFERROR(MID($L474,SEARCH(N$1, $L474)-3,2),0)</f>
        <v>45</v>
      </c>
      <c r="O474" s="2">
        <f>TIME(M474, N474, 0)</f>
        <v>7.2916666666666671E-2</v>
      </c>
      <c r="P474" t="s">
        <v>27</v>
      </c>
      <c r="Q474" t="str">
        <f>INDEX('Notes&amp;Formulas'!$F$6,MATCH(Table!P474, 'Notes&amp;Formulas'!$E$6),0)</f>
        <v>Unknown</v>
      </c>
      <c r="R474" t="s">
        <v>2316</v>
      </c>
      <c r="S474" t="s">
        <v>2317</v>
      </c>
      <c r="T474" t="s">
        <v>2326</v>
      </c>
      <c r="U474" t="s">
        <v>2328</v>
      </c>
    </row>
    <row r="475" spans="1:23" x14ac:dyDescent="0.3">
      <c r="A475" t="s">
        <v>2086</v>
      </c>
      <c r="B475" t="s">
        <v>2087</v>
      </c>
      <c r="C475" t="str">
        <f t="shared" si="7"/>
        <v xml:space="preserve">When Jacob (Asa Butterfield) discovers clues to a </v>
      </c>
      <c r="D475" t="s">
        <v>22</v>
      </c>
      <c r="E475" s="1">
        <v>42641</v>
      </c>
      <c r="F475" s="4">
        <v>87242834</v>
      </c>
      <c r="G475" s="4">
        <v>209239612</v>
      </c>
      <c r="H475" s="4">
        <v>296482446</v>
      </c>
      <c r="I475" s="4" t="str">
        <f>IF($F475&gt;='Notes&amp;Formulas'!$I$3,"Top", "Bottom")</f>
        <v>Bottom</v>
      </c>
      <c r="J475" s="4" t="str" cm="1">
        <f t="array" ref="J475">_xlfn.IFS(Table2[[#This Row],[World Sales (in $)]]&lt;500000000,"Small", Table2[[#This Row],[World Sales (in $)]]&lt;1000000000, "Medium", Table2[[#This Row],[World Sales (in $)]]&lt;2000000000, "Large", Table2[[#This Row],[World Sales (in $)]]&gt;2000000000, "Top")</f>
        <v>Small</v>
      </c>
      <c r="K475" t="s">
        <v>2088</v>
      </c>
      <c r="L475" t="s">
        <v>148</v>
      </c>
      <c r="M475" t="str">
        <f>IFERROR(MID($L475,1,SEARCH(M$1, $L475)-2),0)</f>
        <v>2</v>
      </c>
      <c r="N475" t="str">
        <f>IFERROR(MID($L475,SEARCH(N$1, $L475)-3,2),0)</f>
        <v xml:space="preserve"> 7</v>
      </c>
      <c r="O475" s="2">
        <f>TIME(M475, N475, 0)</f>
        <v>8.819444444444445E-2</v>
      </c>
      <c r="P475" t="s">
        <v>15</v>
      </c>
      <c r="Q475" t="str" cm="1">
        <f t="array" ref="Q475">INDEX('Notes&amp;Formulas'!F:F,MATCH($P475,'Notes&amp;Formulas'!E:E),0)</f>
        <v>Parental Guidance Under 13</v>
      </c>
      <c r="R475" t="s">
        <v>2316</v>
      </c>
      <c r="S475" t="s">
        <v>2326</v>
      </c>
      <c r="T475" t="s">
        <v>2318</v>
      </c>
      <c r="U475" t="s">
        <v>2319</v>
      </c>
    </row>
    <row r="476" spans="1:23" x14ac:dyDescent="0.3">
      <c r="A476" t="s">
        <v>951</v>
      </c>
      <c r="B476" t="s">
        <v>952</v>
      </c>
      <c r="C476" t="str">
        <f t="shared" si="7"/>
        <v>In a world where mutants (evolved super-powered hu</v>
      </c>
      <c r="D476" t="s">
        <v>22</v>
      </c>
      <c r="E476" s="1">
        <v>36720</v>
      </c>
      <c r="F476" s="4">
        <v>157299718</v>
      </c>
      <c r="G476" s="4">
        <v>139039810</v>
      </c>
      <c r="H476" s="4">
        <v>296339528</v>
      </c>
      <c r="I476" s="4" t="str">
        <f>IF($F476&gt;='Notes&amp;Formulas'!$I$3,"Top", "Bottom")</f>
        <v>Top</v>
      </c>
      <c r="J476" s="4" t="str" cm="1">
        <f t="array" ref="J476">_xlfn.IFS(Table2[[#This Row],[World Sales (in $)]]&lt;500000000,"Small", Table2[[#This Row],[World Sales (in $)]]&lt;1000000000, "Medium", Table2[[#This Row],[World Sales (in $)]]&lt;2000000000, "Large", Table2[[#This Row],[World Sales (in $)]]&gt;2000000000, "Top")</f>
        <v>Small</v>
      </c>
      <c r="K476" t="s">
        <v>13</v>
      </c>
      <c r="L476" t="s">
        <v>361</v>
      </c>
      <c r="M476" t="str">
        <f>IFERROR(MID($L476,1,SEARCH(M$1, $L476)-2),0)</f>
        <v>1</v>
      </c>
      <c r="N476" t="str">
        <f>IFERROR(MID($L476,SEARCH(N$1, $L476)-3,2),0)</f>
        <v>44</v>
      </c>
      <c r="O476" s="2">
        <f>TIME(M476, N476, 0)</f>
        <v>7.2222222222222229E-2</v>
      </c>
      <c r="P476" t="s">
        <v>15</v>
      </c>
      <c r="Q476" t="str" cm="1">
        <f t="array" ref="Q476">INDEX('Notes&amp;Formulas'!F:F,MATCH($P476,'Notes&amp;Formulas'!E:E),0)</f>
        <v>Parental Guidance Under 13</v>
      </c>
      <c r="R476" t="s">
        <v>2317</v>
      </c>
      <c r="S476" t="s">
        <v>2320</v>
      </c>
      <c r="T476" t="s">
        <v>2323</v>
      </c>
      <c r="U476" t="s">
        <v>2318</v>
      </c>
      <c r="V476" t="s">
        <v>2325</v>
      </c>
    </row>
    <row r="477" spans="1:23" x14ac:dyDescent="0.3">
      <c r="A477" t="s">
        <v>2151</v>
      </c>
      <c r="B477" t="s">
        <v>2152</v>
      </c>
      <c r="C477" t="str">
        <f t="shared" si="7"/>
        <v>After Ferdinand, a bull with a big heart, is mista</v>
      </c>
      <c r="D477" t="s">
        <v>22</v>
      </c>
      <c r="E477" s="1">
        <v>43082</v>
      </c>
      <c r="F477" s="4">
        <v>84410380</v>
      </c>
      <c r="G477" s="4">
        <v>211658819</v>
      </c>
      <c r="H477" s="4">
        <v>296069199</v>
      </c>
      <c r="I477" s="4" t="str">
        <f>IF($F477&gt;='Notes&amp;Formulas'!$I$3,"Top", "Bottom")</f>
        <v>Bottom</v>
      </c>
      <c r="J477" s="4" t="str" cm="1">
        <f t="array" ref="J477">_xlfn.IFS(Table2[[#This Row],[World Sales (in $)]]&lt;500000000,"Small", Table2[[#This Row],[World Sales (in $)]]&lt;1000000000, "Medium", Table2[[#This Row],[World Sales (in $)]]&lt;2000000000, "Large", Table2[[#This Row],[World Sales (in $)]]&gt;2000000000, "Top")</f>
        <v>Small</v>
      </c>
      <c r="K477" t="s">
        <v>312</v>
      </c>
      <c r="L477" t="s">
        <v>193</v>
      </c>
      <c r="M477" t="str">
        <f>IFERROR(MID($L477,1,SEARCH(M$1, $L477)-2),0)</f>
        <v>1</v>
      </c>
      <c r="N477" t="str">
        <f>IFERROR(MID($L477,SEARCH(N$1, $L477)-3,2),0)</f>
        <v>48</v>
      </c>
      <c r="O477" s="2">
        <f>TIME(M477, N477, 0)</f>
        <v>7.4999999999999997E-2</v>
      </c>
      <c r="P477" t="s">
        <v>58</v>
      </c>
      <c r="Q477" t="str" cm="1">
        <f t="array" ref="Q477">INDEX('Notes&amp;Formulas'!F:F,MATCH($P477,'Notes&amp;Formulas'!E:E),0)</f>
        <v>Parental Guidance</v>
      </c>
      <c r="R477" t="s">
        <v>2316</v>
      </c>
      <c r="S477" t="s">
        <v>2317</v>
      </c>
      <c r="T477" t="s">
        <v>2319</v>
      </c>
    </row>
    <row r="478" spans="1:23" x14ac:dyDescent="0.3">
      <c r="A478" t="s">
        <v>1275</v>
      </c>
      <c r="B478" t="s">
        <v>1276</v>
      </c>
      <c r="C478" t="str">
        <f t="shared" si="7"/>
        <v>In 1954, a U.S. Marshal investigates the disappear</v>
      </c>
      <c r="D478" t="s">
        <v>38</v>
      </c>
      <c r="E478" s="1">
        <v>40227</v>
      </c>
      <c r="F478" s="4">
        <v>128012934</v>
      </c>
      <c r="G478" s="4">
        <v>166792763</v>
      </c>
      <c r="H478" s="4">
        <v>294805697</v>
      </c>
      <c r="I478" s="4" t="str">
        <f>IF($F478&gt;='Notes&amp;Formulas'!$I$3,"Top", "Bottom")</f>
        <v>Bottom</v>
      </c>
      <c r="J478" s="4" t="str" cm="1">
        <f t="array" ref="J478">_xlfn.IFS(Table2[[#This Row],[World Sales (in $)]]&lt;500000000,"Small", Table2[[#This Row],[World Sales (in $)]]&lt;1000000000, "Medium", Table2[[#This Row],[World Sales (in $)]]&lt;2000000000, "Large", Table2[[#This Row],[World Sales (in $)]]&gt;2000000000, "Top")</f>
        <v>Small</v>
      </c>
      <c r="K478" t="s">
        <v>533</v>
      </c>
      <c r="L478" t="s">
        <v>14</v>
      </c>
      <c r="M478" t="str">
        <f>IFERROR(MID($L478,1,SEARCH(M$1, $L478)-2),0)</f>
        <v>2</v>
      </c>
      <c r="N478" t="str">
        <f>IFERROR(MID($L478,SEARCH(N$1, $L478)-3,2),0)</f>
        <v>18</v>
      </c>
      <c r="O478" s="2">
        <f>TIME(M478, N478, 0)</f>
        <v>9.5833333333333326E-2</v>
      </c>
      <c r="P478" t="s">
        <v>179</v>
      </c>
      <c r="Q478" t="str" cm="1">
        <f t="array" ref="Q478">INDEX('Notes&amp;Formulas'!F:F,MATCH($P478,'Notes&amp;Formulas'!E:E),0)</f>
        <v>Restricted</v>
      </c>
      <c r="R478" t="s">
        <v>2317</v>
      </c>
      <c r="S478" t="s">
        <v>2322</v>
      </c>
      <c r="T478" t="s">
        <v>2326</v>
      </c>
      <c r="U478" t="s">
        <v>2320</v>
      </c>
      <c r="V478" t="s">
        <v>2323</v>
      </c>
    </row>
    <row r="479" spans="1:23" x14ac:dyDescent="0.3">
      <c r="A479" t="s">
        <v>1075</v>
      </c>
      <c r="B479" t="s">
        <v>1076</v>
      </c>
      <c r="C479" t="str">
        <f t="shared" si="7"/>
        <v>A doctor discovers that he can communicate with an</v>
      </c>
      <c r="D479" t="s">
        <v>22</v>
      </c>
      <c r="E479" t="s">
        <v>27</v>
      </c>
      <c r="F479" s="4">
        <v>144156605</v>
      </c>
      <c r="G479" s="4">
        <v>150300000</v>
      </c>
      <c r="H479" s="4">
        <v>294456605</v>
      </c>
      <c r="I479" s="4" t="str">
        <f>IF($F479&gt;='Notes&amp;Formulas'!$I$3,"Top", "Bottom")</f>
        <v>Top</v>
      </c>
      <c r="J479" s="4" t="str" cm="1">
        <f t="array" ref="J479">_xlfn.IFS(Table2[[#This Row],[World Sales (in $)]]&lt;500000000,"Small", Table2[[#This Row],[World Sales (in $)]]&lt;1000000000, "Medium", Table2[[#This Row],[World Sales (in $)]]&lt;2000000000, "Large", Table2[[#This Row],[World Sales (in $)]]&gt;2000000000, "Top")</f>
        <v>Small</v>
      </c>
      <c r="K479" t="s">
        <v>381</v>
      </c>
      <c r="L479" t="s">
        <v>355</v>
      </c>
      <c r="M479" t="str">
        <f>IFERROR(MID($L479,1,SEARCH(M$1, $L479)-2),0)</f>
        <v>1</v>
      </c>
      <c r="N479" t="str">
        <f>IFERROR(MID($L479,SEARCH(N$1, $L479)-3,2),0)</f>
        <v>25</v>
      </c>
      <c r="O479" s="2">
        <f>TIME(M479, N479, 0)</f>
        <v>5.9027777777777783E-2</v>
      </c>
      <c r="P479" t="s">
        <v>27</v>
      </c>
      <c r="Q479" t="str">
        <f>INDEX('Notes&amp;Formulas'!$F$6,MATCH(Table!P479, 'Notes&amp;Formulas'!$E$6),0)</f>
        <v>Unknown</v>
      </c>
      <c r="R479" t="s">
        <v>2327</v>
      </c>
      <c r="S479" t="s">
        <v>2325</v>
      </c>
    </row>
    <row r="480" spans="1:23" x14ac:dyDescent="0.3">
      <c r="A480" t="s">
        <v>1313</v>
      </c>
      <c r="B480" t="s">
        <v>1314</v>
      </c>
      <c r="C480" t="str">
        <f t="shared" si="7"/>
        <v>Barry B. Benson, a bee just graduated from college</v>
      </c>
      <c r="D480" t="s">
        <v>151</v>
      </c>
      <c r="E480" s="1">
        <v>39387</v>
      </c>
      <c r="F480" s="4">
        <v>126631277</v>
      </c>
      <c r="G480" s="4">
        <v>166883059</v>
      </c>
      <c r="H480" s="4">
        <v>293514336</v>
      </c>
      <c r="I480" s="4" t="str">
        <f>IF($F480&gt;='Notes&amp;Formulas'!$I$3,"Top", "Bottom")</f>
        <v>Bottom</v>
      </c>
      <c r="J480" s="4" t="str" cm="1">
        <f t="array" ref="J480">_xlfn.IFS(Table2[[#This Row],[World Sales (in $)]]&lt;500000000,"Small", Table2[[#This Row],[World Sales (in $)]]&lt;1000000000, "Medium", Table2[[#This Row],[World Sales (in $)]]&lt;2000000000, "Large", Table2[[#This Row],[World Sales (in $)]]&gt;2000000000, "Top")</f>
        <v>Small</v>
      </c>
      <c r="K480" t="s">
        <v>312</v>
      </c>
      <c r="L480" t="s">
        <v>224</v>
      </c>
      <c r="M480" t="str">
        <f>IFERROR(MID($L480,1,SEARCH(M$1, $L480)-2),0)</f>
        <v>1</v>
      </c>
      <c r="N480" t="str">
        <f>IFERROR(MID($L480,SEARCH(N$1, $L480)-3,2),0)</f>
        <v>31</v>
      </c>
      <c r="O480" s="2">
        <f>TIME(M480, N480, 0)</f>
        <v>6.3194444444444442E-2</v>
      </c>
      <c r="P480" t="s">
        <v>58</v>
      </c>
      <c r="Q480" t="str" cm="1">
        <f t="array" ref="Q480">INDEX('Notes&amp;Formulas'!F:F,MATCH($P480,'Notes&amp;Formulas'!E:E),0)</f>
        <v>Parental Guidance</v>
      </c>
      <c r="R480" t="s">
        <v>2326</v>
      </c>
      <c r="S480" t="s">
        <v>2323</v>
      </c>
      <c r="T480" t="s">
        <v>2318</v>
      </c>
    </row>
    <row r="481" spans="1:23" x14ac:dyDescent="0.3">
      <c r="A481" t="s">
        <v>1440</v>
      </c>
      <c r="B481" t="s">
        <v>1441</v>
      </c>
      <c r="C481" t="str">
        <f t="shared" si="7"/>
        <v>A CIA agent goes on the run after a defector accus</v>
      </c>
      <c r="D481" t="s">
        <v>34</v>
      </c>
      <c r="E481" s="1">
        <v>40380</v>
      </c>
      <c r="F481" s="4">
        <v>118311368</v>
      </c>
      <c r="G481" s="4">
        <v>175191986</v>
      </c>
      <c r="H481" s="4">
        <v>293503354</v>
      </c>
      <c r="I481" s="4" t="str">
        <f>IF($F481&gt;='Notes&amp;Formulas'!$I$3,"Top", "Bottom")</f>
        <v>Bottom</v>
      </c>
      <c r="J481" s="4" t="str" cm="1">
        <f t="array" ref="J481">_xlfn.IFS(Table2[[#This Row],[World Sales (in $)]]&lt;500000000,"Small", Table2[[#This Row],[World Sales (in $)]]&lt;1000000000, "Medium", Table2[[#This Row],[World Sales (in $)]]&lt;2000000000, "Large", Table2[[#This Row],[World Sales (in $)]]&gt;2000000000, "Top")</f>
        <v>Small</v>
      </c>
      <c r="K481" t="s">
        <v>203</v>
      </c>
      <c r="L481" t="s">
        <v>105</v>
      </c>
      <c r="M481" t="str">
        <f>IFERROR(MID($L481,1,SEARCH(M$1, $L481)-2),0)</f>
        <v>1</v>
      </c>
      <c r="N481" t="str">
        <f>IFERROR(MID($L481,SEARCH(N$1, $L481)-3,2),0)</f>
        <v>40</v>
      </c>
      <c r="O481" s="2">
        <f>TIME(M481, N481, 0)</f>
        <v>6.9444444444444434E-2</v>
      </c>
      <c r="P481" t="s">
        <v>15</v>
      </c>
      <c r="Q481" t="str" cm="1">
        <f t="array" ref="Q481">INDEX('Notes&amp;Formulas'!F:F,MATCH($P481,'Notes&amp;Formulas'!E:E),0)</f>
        <v>Parental Guidance Under 13</v>
      </c>
      <c r="R481" t="s">
        <v>2317</v>
      </c>
      <c r="S481" t="s">
        <v>2322</v>
      </c>
      <c r="T481" t="s">
        <v>2326</v>
      </c>
      <c r="U481" t="s">
        <v>2320</v>
      </c>
      <c r="V481" t="s">
        <v>2323</v>
      </c>
    </row>
    <row r="482" spans="1:23" x14ac:dyDescent="0.3">
      <c r="A482" t="s">
        <v>1417</v>
      </c>
      <c r="B482" t="s">
        <v>1418</v>
      </c>
      <c r="C482" t="str">
        <f t="shared" si="7"/>
        <v>A specially trained squad of guinea pigs is dispat</v>
      </c>
      <c r="D482" t="s">
        <v>12</v>
      </c>
      <c r="E482" s="1">
        <v>40017</v>
      </c>
      <c r="F482" s="4">
        <v>119436770</v>
      </c>
      <c r="G482" s="4">
        <v>173381128</v>
      </c>
      <c r="H482" s="4">
        <v>292817898</v>
      </c>
      <c r="I482" s="4" t="str">
        <f>IF($F482&gt;='Notes&amp;Formulas'!$I$3,"Top", "Bottom")</f>
        <v>Bottom</v>
      </c>
      <c r="J482" s="4" t="str" cm="1">
        <f t="array" ref="J482">_xlfn.IFS(Table2[[#This Row],[World Sales (in $)]]&lt;500000000,"Small", Table2[[#This Row],[World Sales (in $)]]&lt;1000000000, "Medium", Table2[[#This Row],[World Sales (in $)]]&lt;2000000000, "Large", Table2[[#This Row],[World Sales (in $)]]&gt;2000000000, "Top")</f>
        <v>Small</v>
      </c>
      <c r="K482" t="s">
        <v>388</v>
      </c>
      <c r="L482" t="s">
        <v>121</v>
      </c>
      <c r="M482" t="str">
        <f>IFERROR(MID($L482,1,SEARCH(M$1, $L482)-2),0)</f>
        <v>1</v>
      </c>
      <c r="N482" t="str">
        <f>IFERROR(MID($L482,SEARCH(N$1, $L482)-3,2),0)</f>
        <v>28</v>
      </c>
      <c r="O482" s="2">
        <f>TIME(M482, N482, 0)</f>
        <v>6.1111111111111116E-2</v>
      </c>
      <c r="P482" t="s">
        <v>58</v>
      </c>
      <c r="Q482" t="str" cm="1">
        <f t="array" ref="Q482">INDEX('Notes&amp;Formulas'!F:F,MATCH($P482,'Notes&amp;Formulas'!E:E),0)</f>
        <v>Parental Guidance</v>
      </c>
      <c r="R482" t="s">
        <v>2316</v>
      </c>
      <c r="S482" t="s">
        <v>2325</v>
      </c>
    </row>
    <row r="483" spans="1:23" x14ac:dyDescent="0.3">
      <c r="A483" t="s">
        <v>1220</v>
      </c>
      <c r="B483" t="s">
        <v>1221</v>
      </c>
      <c r="C483" t="str">
        <f t="shared" si="7"/>
        <v>An undercover cop and a mole in the police attempt</v>
      </c>
      <c r="D483" t="s">
        <v>61</v>
      </c>
      <c r="E483" s="1">
        <v>38995</v>
      </c>
      <c r="F483" s="4">
        <v>132384315</v>
      </c>
      <c r="G483" s="4">
        <v>159081058</v>
      </c>
      <c r="H483" s="4">
        <v>291465373</v>
      </c>
      <c r="I483" s="4" t="str">
        <f>IF($F483&gt;='Notes&amp;Formulas'!$I$3,"Top", "Bottom")</f>
        <v>Top</v>
      </c>
      <c r="J483" s="4" t="str" cm="1">
        <f t="array" ref="J483">_xlfn.IFS(Table2[[#This Row],[World Sales (in $)]]&lt;500000000,"Small", Table2[[#This Row],[World Sales (in $)]]&lt;1000000000, "Medium", Table2[[#This Row],[World Sales (in $)]]&lt;2000000000, "Large", Table2[[#This Row],[World Sales (in $)]]&gt;2000000000, "Top")</f>
        <v>Small</v>
      </c>
      <c r="K483" t="s">
        <v>227</v>
      </c>
      <c r="L483" t="s">
        <v>118</v>
      </c>
      <c r="M483" t="str">
        <f>IFERROR(MID($L483,1,SEARCH(M$1, $L483)-2),0)</f>
        <v>2</v>
      </c>
      <c r="N483" t="str">
        <f>IFERROR(MID($L483,SEARCH(N$1, $L483)-3,2),0)</f>
        <v>31</v>
      </c>
      <c r="O483" s="2">
        <f>TIME(M483, N483, 0)</f>
        <v>0.10486111111111111</v>
      </c>
      <c r="P483" t="s">
        <v>179</v>
      </c>
      <c r="Q483" t="str" cm="1">
        <f t="array" ref="Q483">INDEX('Notes&amp;Formulas'!F:F,MATCH($P483,'Notes&amp;Formulas'!E:E),0)</f>
        <v>Restricted</v>
      </c>
      <c r="R483" t="s">
        <v>2316</v>
      </c>
      <c r="S483" t="s">
        <v>2317</v>
      </c>
      <c r="T483" t="s">
        <v>2322</v>
      </c>
      <c r="U483" t="s">
        <v>2326</v>
      </c>
      <c r="V483" t="s">
        <v>2323</v>
      </c>
      <c r="W483" t="s">
        <v>2318</v>
      </c>
    </row>
    <row r="484" spans="1:23" x14ac:dyDescent="0.3">
      <c r="A484" t="s">
        <v>958</v>
      </c>
      <c r="B484" t="s">
        <v>959</v>
      </c>
      <c r="C484" t="str">
        <f t="shared" si="7"/>
        <v>The wife of a university research scientist believ</v>
      </c>
      <c r="D484" t="s">
        <v>95</v>
      </c>
      <c r="E484" s="1">
        <v>36728</v>
      </c>
      <c r="F484" s="4">
        <v>155464351</v>
      </c>
      <c r="G484" s="4">
        <v>135956000</v>
      </c>
      <c r="H484" s="4">
        <v>291420351</v>
      </c>
      <c r="I484" s="4" t="str">
        <f>IF($F484&gt;='Notes&amp;Formulas'!$I$3,"Top", "Bottom")</f>
        <v>Top</v>
      </c>
      <c r="J484" s="4" t="str" cm="1">
        <f t="array" ref="J484">_xlfn.IFS(Table2[[#This Row],[World Sales (in $)]]&lt;500000000,"Small", Table2[[#This Row],[World Sales (in $)]]&lt;1000000000, "Medium", Table2[[#This Row],[World Sales (in $)]]&lt;2000000000, "Large", Table2[[#This Row],[World Sales (in $)]]&gt;2000000000, "Top")</f>
        <v>Small</v>
      </c>
      <c r="K484" t="s">
        <v>960</v>
      </c>
      <c r="L484" t="s">
        <v>132</v>
      </c>
      <c r="M484" t="str">
        <f>IFERROR(MID($L484,1,SEARCH(M$1, $L484)-2),0)</f>
        <v>2</v>
      </c>
      <c r="N484" t="str">
        <f>IFERROR(MID($L484,SEARCH(N$1, $L484)-3,2),0)</f>
        <v>10</v>
      </c>
      <c r="O484" s="2">
        <f>TIME(M484, N484, 0)</f>
        <v>9.0277777777777776E-2</v>
      </c>
      <c r="P484" t="s">
        <v>15</v>
      </c>
      <c r="Q484" t="str" cm="1">
        <f t="array" ref="Q484">INDEX('Notes&amp;Formulas'!F:F,MATCH($P484,'Notes&amp;Formulas'!E:E),0)</f>
        <v>Parental Guidance Under 13</v>
      </c>
      <c r="R484" t="s">
        <v>2328</v>
      </c>
      <c r="S484" t="s">
        <v>2320</v>
      </c>
      <c r="T484" t="s">
        <v>2325</v>
      </c>
    </row>
    <row r="485" spans="1:23" x14ac:dyDescent="0.3">
      <c r="A485" t="s">
        <v>786</v>
      </c>
      <c r="B485" t="s">
        <v>787</v>
      </c>
      <c r="C485" t="str">
        <f t="shared" si="7"/>
        <v>When Jason Bourne is framed for a CIA operation go</v>
      </c>
      <c r="D485" t="s">
        <v>43</v>
      </c>
      <c r="E485" s="1">
        <v>38191</v>
      </c>
      <c r="F485" s="4">
        <v>176241941</v>
      </c>
      <c r="G485" s="4">
        <v>114593328</v>
      </c>
      <c r="H485" s="4">
        <v>290835269</v>
      </c>
      <c r="I485" s="4" t="str">
        <f>IF($F485&gt;='Notes&amp;Formulas'!$I$3,"Top", "Bottom")</f>
        <v>Top</v>
      </c>
      <c r="J485" s="4" t="str" cm="1">
        <f t="array" ref="J485">_xlfn.IFS(Table2[[#This Row],[World Sales (in $)]]&lt;500000000,"Small", Table2[[#This Row],[World Sales (in $)]]&lt;1000000000, "Medium", Table2[[#This Row],[World Sales (in $)]]&lt;2000000000, "Large", Table2[[#This Row],[World Sales (in $)]]&gt;2000000000, "Top")</f>
        <v>Small</v>
      </c>
      <c r="K485" t="s">
        <v>488</v>
      </c>
      <c r="L485" t="s">
        <v>193</v>
      </c>
      <c r="M485" t="str">
        <f>IFERROR(MID($L485,1,SEARCH(M$1, $L485)-2),0)</f>
        <v>1</v>
      </c>
      <c r="N485" t="str">
        <f>IFERROR(MID($L485,SEARCH(N$1, $L485)-3,2),0)</f>
        <v>48</v>
      </c>
      <c r="O485" s="2">
        <f>TIME(M485, N485, 0)</f>
        <v>7.4999999999999997E-2</v>
      </c>
      <c r="P485" t="s">
        <v>15</v>
      </c>
      <c r="Q485" t="str" cm="1">
        <f t="array" ref="Q485">INDEX('Notes&amp;Formulas'!F:F,MATCH($P485,'Notes&amp;Formulas'!E:E),0)</f>
        <v>Parental Guidance Under 13</v>
      </c>
      <c r="R485" t="s">
        <v>2320</v>
      </c>
      <c r="S485" t="s">
        <v>2332</v>
      </c>
      <c r="T485" t="s">
        <v>2327</v>
      </c>
      <c r="U485" t="s">
        <v>2325</v>
      </c>
    </row>
    <row r="486" spans="1:23" x14ac:dyDescent="0.3">
      <c r="A486" t="s">
        <v>1902</v>
      </c>
      <c r="B486" t="s">
        <v>1903</v>
      </c>
      <c r="C486" t="str">
        <f t="shared" si="7"/>
        <v xml:space="preserve">While wrestling with the pressures of life, love, </v>
      </c>
      <c r="D486" t="s">
        <v>61</v>
      </c>
      <c r="E486" s="1">
        <v>40325</v>
      </c>
      <c r="F486" s="4">
        <v>95347692</v>
      </c>
      <c r="G486" s="4">
        <v>195397363</v>
      </c>
      <c r="H486" s="4">
        <v>290745055</v>
      </c>
      <c r="I486" s="4" t="str">
        <f>IF($F486&gt;='Notes&amp;Formulas'!$I$3,"Top", "Bottom")</f>
        <v>Bottom</v>
      </c>
      <c r="J486" s="4" t="str" cm="1">
        <f t="array" ref="J486">_xlfn.IFS(Table2[[#This Row],[World Sales (in $)]]&lt;500000000,"Small", Table2[[#This Row],[World Sales (in $)]]&lt;1000000000, "Medium", Table2[[#This Row],[World Sales (in $)]]&lt;2000000000, "Large", Table2[[#This Row],[World Sales (in $)]]&gt;2000000000, "Top")</f>
        <v>Small</v>
      </c>
      <c r="K486" t="s">
        <v>438</v>
      </c>
      <c r="L486" t="s">
        <v>114</v>
      </c>
      <c r="M486" t="str">
        <f>IFERROR(MID($L486,1,SEARCH(M$1, $L486)-2),0)</f>
        <v>2</v>
      </c>
      <c r="N486" t="str">
        <f>IFERROR(MID($L486,SEARCH(N$1, $L486)-3,2),0)</f>
        <v>26</v>
      </c>
      <c r="O486" s="2">
        <f>TIME(M486, N486, 0)</f>
        <v>0.1013888888888889</v>
      </c>
      <c r="P486" t="s">
        <v>179</v>
      </c>
      <c r="Q486" t="str" cm="1">
        <f t="array" ref="Q486">INDEX('Notes&amp;Formulas'!F:F,MATCH($P486,'Notes&amp;Formulas'!E:E),0)</f>
        <v>Restricted</v>
      </c>
      <c r="R486" t="s">
        <v>2316</v>
      </c>
      <c r="S486" t="s">
        <v>2327</v>
      </c>
      <c r="T486" t="s">
        <v>2325</v>
      </c>
    </row>
    <row r="487" spans="1:23" x14ac:dyDescent="0.3">
      <c r="A487" t="s">
        <v>1826</v>
      </c>
      <c r="B487" t="s">
        <v>1827</v>
      </c>
      <c r="C487" t="str">
        <f t="shared" si="7"/>
        <v>The world's greatest ever playwright, William Shak</v>
      </c>
      <c r="D487" t="s">
        <v>839</v>
      </c>
      <c r="E487" s="1">
        <v>36140</v>
      </c>
      <c r="F487" s="4">
        <v>100317794</v>
      </c>
      <c r="G487" s="4">
        <v>189000000</v>
      </c>
      <c r="H487" s="4">
        <v>289317794</v>
      </c>
      <c r="I487" s="4" t="str">
        <f>IF($F487&gt;='Notes&amp;Formulas'!$I$3,"Top", "Bottom")</f>
        <v>Bottom</v>
      </c>
      <c r="J487" s="4" t="str" cm="1">
        <f t="array" ref="J487">_xlfn.IFS(Table2[[#This Row],[World Sales (in $)]]&lt;500000000,"Small", Table2[[#This Row],[World Sales (in $)]]&lt;1000000000, "Medium", Table2[[#This Row],[World Sales (in $)]]&lt;2000000000, "Large", Table2[[#This Row],[World Sales (in $)]]&gt;2000000000, "Top")</f>
        <v>Small</v>
      </c>
      <c r="K487" t="s">
        <v>1828</v>
      </c>
      <c r="L487" t="s">
        <v>109</v>
      </c>
      <c r="M487" t="str">
        <f>IFERROR(MID($L487,1,SEARCH(M$1, $L487)-2),0)</f>
        <v>2</v>
      </c>
      <c r="N487" t="str">
        <f>IFERROR(MID($L487,SEARCH(N$1, $L487)-3,2),0)</f>
        <v xml:space="preserve"> 3</v>
      </c>
      <c r="O487" s="2">
        <f>TIME(M487, N487, 0)</f>
        <v>8.5416666666666655E-2</v>
      </c>
      <c r="P487" t="s">
        <v>179</v>
      </c>
      <c r="Q487" t="str" cm="1">
        <f t="array" ref="Q487">INDEX('Notes&amp;Formulas'!F:F,MATCH($P487,'Notes&amp;Formulas'!E:E),0)</f>
        <v>Restricted</v>
      </c>
      <c r="R487" t="s">
        <v>2326</v>
      </c>
      <c r="S487" t="s">
        <v>2320</v>
      </c>
      <c r="T487" t="s">
        <v>2321</v>
      </c>
    </row>
    <row r="488" spans="1:23" x14ac:dyDescent="0.3">
      <c r="A488" t="s">
        <v>998</v>
      </c>
      <c r="B488" t="s">
        <v>999</v>
      </c>
      <c r="C488" t="str">
        <f t="shared" si="7"/>
        <v>In a world divided by factions based on virtues, T</v>
      </c>
      <c r="D488" t="s">
        <v>112</v>
      </c>
      <c r="E488" s="1">
        <v>41718</v>
      </c>
      <c r="F488" s="4">
        <v>150947895</v>
      </c>
      <c r="G488" s="4">
        <v>137937923</v>
      </c>
      <c r="H488" s="4">
        <v>288885818</v>
      </c>
      <c r="I488" s="4" t="str">
        <f>IF($F488&gt;='Notes&amp;Formulas'!$I$3,"Top", "Bottom")</f>
        <v>Top</v>
      </c>
      <c r="J488" s="4" t="str" cm="1">
        <f t="array" ref="J488">_xlfn.IFS(Table2[[#This Row],[World Sales (in $)]]&lt;500000000,"Small", Table2[[#This Row],[World Sales (in $)]]&lt;1000000000, "Medium", Table2[[#This Row],[World Sales (in $)]]&lt;2000000000, "Large", Table2[[#This Row],[World Sales (in $)]]&gt;2000000000, "Top")</f>
        <v>Small</v>
      </c>
      <c r="K488" t="s">
        <v>1000</v>
      </c>
      <c r="L488" t="s">
        <v>221</v>
      </c>
      <c r="M488" t="str">
        <f>IFERROR(MID($L488,1,SEARCH(M$1, $L488)-2),0)</f>
        <v>2</v>
      </c>
      <c r="N488" t="str">
        <f>IFERROR(MID($L488,SEARCH(N$1, $L488)-3,2),0)</f>
        <v>19</v>
      </c>
      <c r="O488" s="2">
        <f>TIME(M488, N488, 0)</f>
        <v>9.6527777777777768E-2</v>
      </c>
      <c r="P488" t="s">
        <v>15</v>
      </c>
      <c r="Q488" t="str" cm="1">
        <f t="array" ref="Q488">INDEX('Notes&amp;Formulas'!F:F,MATCH($P488,'Notes&amp;Formulas'!E:E),0)</f>
        <v>Parental Guidance Under 13</v>
      </c>
      <c r="R488" t="s">
        <v>2326</v>
      </c>
      <c r="S488" t="s">
        <v>2320</v>
      </c>
      <c r="T488" t="s">
        <v>2334</v>
      </c>
      <c r="U488" t="s">
        <v>2321</v>
      </c>
    </row>
    <row r="489" spans="1:23" x14ac:dyDescent="0.3">
      <c r="A489" t="s">
        <v>590</v>
      </c>
      <c r="B489" t="s">
        <v>591</v>
      </c>
      <c r="C489" t="str">
        <f t="shared" si="7"/>
        <v>John Beckwith and Jeremy Grey, a pair of committed</v>
      </c>
      <c r="D489" t="s">
        <v>170</v>
      </c>
      <c r="E489" s="1">
        <v>38547</v>
      </c>
      <c r="F489" s="4">
        <v>209255921</v>
      </c>
      <c r="G489" s="4">
        <v>79211724</v>
      </c>
      <c r="H489" s="4">
        <v>288467645</v>
      </c>
      <c r="I489" s="4" t="str">
        <f>IF($F489&gt;='Notes&amp;Formulas'!$I$3,"Top", "Bottom")</f>
        <v>Top</v>
      </c>
      <c r="J489" s="4" t="str" cm="1">
        <f t="array" ref="J489">_xlfn.IFS(Table2[[#This Row],[World Sales (in $)]]&lt;500000000,"Small", Table2[[#This Row],[World Sales (in $)]]&lt;1000000000, "Medium", Table2[[#This Row],[World Sales (in $)]]&lt;2000000000, "Large", Table2[[#This Row],[World Sales (in $)]]&gt;2000000000, "Top")</f>
        <v>Small</v>
      </c>
      <c r="K489" t="s">
        <v>346</v>
      </c>
      <c r="L489" t="s">
        <v>145</v>
      </c>
      <c r="M489" t="str">
        <f>IFERROR(MID($L489,1,SEARCH(M$1, $L489)-2),0)</f>
        <v>1</v>
      </c>
      <c r="N489" t="str">
        <f>IFERROR(MID($L489,SEARCH(N$1, $L489)-3,2),0)</f>
        <v>59</v>
      </c>
      <c r="O489" s="2">
        <f>TIME(M489, N489, 0)</f>
        <v>8.2638888888888887E-2</v>
      </c>
      <c r="P489" t="s">
        <v>179</v>
      </c>
      <c r="Q489" t="str" cm="1">
        <f t="array" ref="Q489">INDEX('Notes&amp;Formulas'!F:F,MATCH($P489,'Notes&amp;Formulas'!E:E),0)</f>
        <v>Restricted</v>
      </c>
      <c r="R489" t="s">
        <v>2316</v>
      </c>
      <c r="S489" t="s">
        <v>2317</v>
      </c>
      <c r="T489" t="s">
        <v>2327</v>
      </c>
      <c r="U489" t="s">
        <v>2319</v>
      </c>
    </row>
    <row r="490" spans="1:23" x14ac:dyDescent="0.3">
      <c r="A490" t="s">
        <v>849</v>
      </c>
      <c r="B490" t="s">
        <v>850</v>
      </c>
      <c r="C490" t="str">
        <f t="shared" si="7"/>
        <v>Competition between the maid of honor and a brides</v>
      </c>
      <c r="D490" t="s">
        <v>43</v>
      </c>
      <c r="E490" s="1">
        <v>40675</v>
      </c>
      <c r="F490" s="4">
        <v>169106725</v>
      </c>
      <c r="G490" s="4">
        <v>119276798</v>
      </c>
      <c r="H490" s="4">
        <v>288383523</v>
      </c>
      <c r="I490" s="4" t="str">
        <f>IF($F490&gt;='Notes&amp;Formulas'!$I$3,"Top", "Bottom")</f>
        <v>Top</v>
      </c>
      <c r="J490" s="4" t="str" cm="1">
        <f t="array" ref="J490">_xlfn.IFS(Table2[[#This Row],[World Sales (in $)]]&lt;500000000,"Small", Table2[[#This Row],[World Sales (in $)]]&lt;1000000000, "Medium", Table2[[#This Row],[World Sales (in $)]]&lt;2000000000, "Large", Table2[[#This Row],[World Sales (in $)]]&gt;2000000000, "Top")</f>
        <v>Small</v>
      </c>
      <c r="K490" t="s">
        <v>346</v>
      </c>
      <c r="L490" t="s">
        <v>514</v>
      </c>
      <c r="M490" t="str">
        <f>IFERROR(MID($L490,1,SEARCH(M$1, $L490)-2),0)</f>
        <v>2</v>
      </c>
      <c r="N490" t="str">
        <f>IFERROR(MID($L490,SEARCH(N$1, $L490)-3,2),0)</f>
        <v xml:space="preserve"> 5</v>
      </c>
      <c r="O490" s="2">
        <f>TIME(M490, N490, 0)</f>
        <v>8.6805555555555566E-2</v>
      </c>
      <c r="P490" t="s">
        <v>179</v>
      </c>
      <c r="Q490" t="str" cm="1">
        <f t="array" ref="Q490">INDEX('Notes&amp;Formulas'!F:F,MATCH($P490,'Notes&amp;Formulas'!E:E),0)</f>
        <v>Restricted</v>
      </c>
      <c r="R490" t="s">
        <v>2326</v>
      </c>
      <c r="S490" t="s">
        <v>2321</v>
      </c>
    </row>
    <row r="491" spans="1:23" x14ac:dyDescent="0.3">
      <c r="A491" t="s">
        <v>1824</v>
      </c>
      <c r="B491" t="s">
        <v>1825</v>
      </c>
      <c r="C491" t="str">
        <f t="shared" si="7"/>
        <v>An afterlife therapist and his daughter meet a fri</v>
      </c>
      <c r="D491" t="s">
        <v>43</v>
      </c>
      <c r="E491" t="s">
        <v>27</v>
      </c>
      <c r="F491" s="4">
        <v>100328194</v>
      </c>
      <c r="G491" s="4">
        <v>187600000</v>
      </c>
      <c r="H491" s="4">
        <v>287928194</v>
      </c>
      <c r="I491" s="4" t="str">
        <f>IF($F491&gt;='Notes&amp;Formulas'!$I$3,"Top", "Bottom")</f>
        <v>Bottom</v>
      </c>
      <c r="J491" s="4" t="str" cm="1">
        <f t="array" ref="J491">_xlfn.IFS(Table2[[#This Row],[World Sales (in $)]]&lt;500000000,"Small", Table2[[#This Row],[World Sales (in $)]]&lt;1000000000, "Medium", Table2[[#This Row],[World Sales (in $)]]&lt;2000000000, "Large", Table2[[#This Row],[World Sales (in $)]]&gt;2000000000, "Top")</f>
        <v>Small</v>
      </c>
      <c r="K491" t="s">
        <v>381</v>
      </c>
      <c r="L491" t="s">
        <v>105</v>
      </c>
      <c r="M491" t="str">
        <f>IFERROR(MID($L491,1,SEARCH(M$1, $L491)-2),0)</f>
        <v>1</v>
      </c>
      <c r="N491" t="str">
        <f>IFERROR(MID($L491,SEARCH(N$1, $L491)-3,2),0)</f>
        <v>40</v>
      </c>
      <c r="O491" s="2">
        <f>TIME(M491, N491, 0)</f>
        <v>6.9444444444444434E-2</v>
      </c>
      <c r="P491" t="s">
        <v>27</v>
      </c>
      <c r="Q491" t="str">
        <f>INDEX('Notes&amp;Formulas'!$F$6,MATCH(Table!P491, 'Notes&amp;Formulas'!$E$6),0)</f>
        <v>Unknown</v>
      </c>
      <c r="R491" t="s">
        <v>2326</v>
      </c>
      <c r="S491" t="s">
        <v>2321</v>
      </c>
    </row>
    <row r="492" spans="1:23" x14ac:dyDescent="0.3">
      <c r="A492" t="s">
        <v>1060</v>
      </c>
      <c r="B492" t="s">
        <v>1061</v>
      </c>
      <c r="C492" t="str">
        <f t="shared" si="7"/>
        <v>Jim and his friends are now in college, and they d</v>
      </c>
      <c r="D492" t="s">
        <v>43</v>
      </c>
      <c r="E492" s="1">
        <v>37113</v>
      </c>
      <c r="F492" s="4">
        <v>145103595</v>
      </c>
      <c r="G492" s="4">
        <v>142450000</v>
      </c>
      <c r="H492" s="4">
        <v>287553595</v>
      </c>
      <c r="I492" s="4" t="str">
        <f>IF($F492&gt;='Notes&amp;Formulas'!$I$3,"Top", "Bottom")</f>
        <v>Top</v>
      </c>
      <c r="J492" s="4" t="str" cm="1">
        <f t="array" ref="J492">_xlfn.IFS(Table2[[#This Row],[World Sales (in $)]]&lt;500000000,"Small", Table2[[#This Row],[World Sales (in $)]]&lt;1000000000, "Medium", Table2[[#This Row],[World Sales (in $)]]&lt;2000000000, "Large", Table2[[#This Row],[World Sales (in $)]]&gt;2000000000, "Top")</f>
        <v>Small</v>
      </c>
      <c r="K492" t="s">
        <v>349</v>
      </c>
      <c r="L492" t="s">
        <v>193</v>
      </c>
      <c r="M492" t="str">
        <f>IFERROR(MID($L492,1,SEARCH(M$1, $L492)-2),0)</f>
        <v>1</v>
      </c>
      <c r="N492" t="str">
        <f>IFERROR(MID($L492,SEARCH(N$1, $L492)-3,2),0)</f>
        <v>48</v>
      </c>
      <c r="O492" s="2">
        <f>TIME(M492, N492, 0)</f>
        <v>7.4999999999999997E-2</v>
      </c>
      <c r="P492" t="s">
        <v>179</v>
      </c>
      <c r="Q492" t="str" cm="1">
        <f t="array" ref="Q492">INDEX('Notes&amp;Formulas'!F:F,MATCH($P492,'Notes&amp;Formulas'!E:E),0)</f>
        <v>Restricted</v>
      </c>
      <c r="R492" t="s">
        <v>2326</v>
      </c>
      <c r="S492" t="s">
        <v>2323</v>
      </c>
      <c r="T492" t="s">
        <v>2318</v>
      </c>
    </row>
    <row r="493" spans="1:23" x14ac:dyDescent="0.3">
      <c r="A493" t="s">
        <v>705</v>
      </c>
      <c r="B493" t="s">
        <v>706</v>
      </c>
      <c r="C493" t="str">
        <f t="shared" si="7"/>
        <v>After a humiliating command performance at The Ken</v>
      </c>
      <c r="D493" t="s">
        <v>43</v>
      </c>
      <c r="E493" s="1">
        <v>42131</v>
      </c>
      <c r="F493" s="4">
        <v>184296230</v>
      </c>
      <c r="G493" s="4">
        <v>102847849</v>
      </c>
      <c r="H493" s="4">
        <v>287144079</v>
      </c>
      <c r="I493" s="4" t="str">
        <f>IF($F493&gt;='Notes&amp;Formulas'!$I$3,"Top", "Bottom")</f>
        <v>Top</v>
      </c>
      <c r="J493" s="4" t="str" cm="1">
        <f t="array" ref="J493">_xlfn.IFS(Table2[[#This Row],[World Sales (in $)]]&lt;500000000,"Small", Table2[[#This Row],[World Sales (in $)]]&lt;1000000000, "Medium", Table2[[#This Row],[World Sales (in $)]]&lt;2000000000, "Large", Table2[[#This Row],[World Sales (in $)]]&gt;2000000000, "Top")</f>
        <v>Small</v>
      </c>
      <c r="K493" t="s">
        <v>707</v>
      </c>
      <c r="L493" t="s">
        <v>101</v>
      </c>
      <c r="M493" t="str">
        <f>IFERROR(MID($L493,1,SEARCH(M$1, $L493)-2),0)</f>
        <v>1</v>
      </c>
      <c r="N493" t="str">
        <f>IFERROR(MID($L493,SEARCH(N$1, $L493)-3,2),0)</f>
        <v>55</v>
      </c>
      <c r="O493" s="2">
        <f>TIME(M493, N493, 0)</f>
        <v>7.9861111111111105E-2</v>
      </c>
      <c r="P493" t="s">
        <v>15</v>
      </c>
      <c r="Q493" t="str" cm="1">
        <f t="array" ref="Q493">INDEX('Notes&amp;Formulas'!F:F,MATCH($P493,'Notes&amp;Formulas'!E:E),0)</f>
        <v>Parental Guidance Under 13</v>
      </c>
      <c r="R493" t="s">
        <v>2326</v>
      </c>
    </row>
    <row r="494" spans="1:23" x14ac:dyDescent="0.3">
      <c r="A494" t="s">
        <v>1162</v>
      </c>
      <c r="B494" t="s">
        <v>1163</v>
      </c>
      <c r="C494" t="str">
        <f t="shared" si="7"/>
        <v>The lives of guards on Death Row are affected by o</v>
      </c>
      <c r="D494" t="s">
        <v>61</v>
      </c>
      <c r="E494" s="1">
        <v>36504</v>
      </c>
      <c r="F494" s="4">
        <v>136801374</v>
      </c>
      <c r="G494" s="4">
        <v>150000000</v>
      </c>
      <c r="H494" s="4">
        <v>286801374</v>
      </c>
      <c r="I494" s="4" t="str">
        <f>IF($F494&gt;='Notes&amp;Formulas'!$I$3,"Top", "Bottom")</f>
        <v>Top</v>
      </c>
      <c r="J494" s="4" t="str" cm="1">
        <f t="array" ref="J494">_xlfn.IFS(Table2[[#This Row],[World Sales (in $)]]&lt;500000000,"Small", Table2[[#This Row],[World Sales (in $)]]&lt;1000000000, "Medium", Table2[[#This Row],[World Sales (in $)]]&lt;2000000000, "Large", Table2[[#This Row],[World Sales (in $)]]&gt;2000000000, "Top")</f>
        <v>Small</v>
      </c>
      <c r="K494" t="s">
        <v>1164</v>
      </c>
      <c r="L494" t="s">
        <v>1165</v>
      </c>
      <c r="M494" t="str">
        <f>IFERROR(MID($L494,1,SEARCH(M$1, $L494)-2),0)</f>
        <v>3</v>
      </c>
      <c r="N494" t="str">
        <f>IFERROR(MID($L494,SEARCH(N$1, $L494)-3,2),0)</f>
        <v xml:space="preserve"> 9</v>
      </c>
      <c r="O494" s="2">
        <f>TIME(M494, N494, 0)</f>
        <v>0.13125000000000001</v>
      </c>
      <c r="P494" t="s">
        <v>179</v>
      </c>
      <c r="Q494" t="str" cm="1">
        <f t="array" ref="Q494">INDEX('Notes&amp;Formulas'!F:F,MATCH($P494,'Notes&amp;Formulas'!E:E),0)</f>
        <v>Restricted</v>
      </c>
      <c r="R494" t="s">
        <v>2326</v>
      </c>
      <c r="S494" t="s">
        <v>2330</v>
      </c>
    </row>
    <row r="495" spans="1:23" x14ac:dyDescent="0.3">
      <c r="A495" t="s">
        <v>2053</v>
      </c>
      <c r="B495" t="s">
        <v>2054</v>
      </c>
      <c r="C495" t="str">
        <f t="shared" si="7"/>
        <v>A veteran assigned to extract Earth's remaining re</v>
      </c>
      <c r="D495" t="s">
        <v>43</v>
      </c>
      <c r="E495" s="1">
        <v>41374</v>
      </c>
      <c r="F495" s="4">
        <v>89107235</v>
      </c>
      <c r="G495" s="4">
        <v>197061337</v>
      </c>
      <c r="H495" s="4">
        <v>286168572</v>
      </c>
      <c r="I495" s="4" t="str">
        <f>IF($F495&gt;='Notes&amp;Formulas'!$I$3,"Top", "Bottom")</f>
        <v>Bottom</v>
      </c>
      <c r="J495" s="4" t="str" cm="1">
        <f t="array" ref="J495">_xlfn.IFS(Table2[[#This Row],[World Sales (in $)]]&lt;500000000,"Small", Table2[[#This Row],[World Sales (in $)]]&lt;1000000000, "Medium", Table2[[#This Row],[World Sales (in $)]]&lt;2000000000, "Large", Table2[[#This Row],[World Sales (in $)]]&gt;2000000000, "Top")</f>
        <v>Small</v>
      </c>
      <c r="K495" t="s">
        <v>13</v>
      </c>
      <c r="L495" t="s">
        <v>44</v>
      </c>
      <c r="M495" t="str">
        <f>IFERROR(MID($L495,1,SEARCH(M$1, $L495)-2),0)</f>
        <v>2</v>
      </c>
      <c r="N495" t="str">
        <f>IFERROR(MID($L495,SEARCH(N$1, $L495)-3,2),0)</f>
        <v xml:space="preserve"> 4</v>
      </c>
      <c r="O495" s="2">
        <f>TIME(M495, N495, 0)</f>
        <v>8.6111111111111124E-2</v>
      </c>
      <c r="P495" t="s">
        <v>15</v>
      </c>
      <c r="Q495" t="str" cm="1">
        <f t="array" ref="Q495">INDEX('Notes&amp;Formulas'!F:F,MATCH($P495,'Notes&amp;Formulas'!E:E),0)</f>
        <v>Parental Guidance Under 13</v>
      </c>
      <c r="R495" t="s">
        <v>2328</v>
      </c>
      <c r="S495" t="s">
        <v>2320</v>
      </c>
      <c r="T495" t="s">
        <v>2318</v>
      </c>
      <c r="U495" t="s">
        <v>2327</v>
      </c>
    </row>
    <row r="496" spans="1:23" x14ac:dyDescent="0.3">
      <c r="A496" t="s">
        <v>1961</v>
      </c>
      <c r="B496" t="s">
        <v>1962</v>
      </c>
      <c r="C496" t="str">
        <f t="shared" si="7"/>
        <v>In the year 2154, the very wealthy live on a man-m</v>
      </c>
      <c r="D496" t="s">
        <v>613</v>
      </c>
      <c r="E496" s="1">
        <v>41494</v>
      </c>
      <c r="F496" s="4">
        <v>93050117</v>
      </c>
      <c r="G496" s="4">
        <v>193090583</v>
      </c>
      <c r="H496" s="4">
        <v>286140700</v>
      </c>
      <c r="I496" s="4" t="str">
        <f>IF($F496&gt;='Notes&amp;Formulas'!$I$3,"Top", "Bottom")</f>
        <v>Bottom</v>
      </c>
      <c r="J496" s="4" t="str" cm="1">
        <f t="array" ref="J496">_xlfn.IFS(Table2[[#This Row],[World Sales (in $)]]&lt;500000000,"Small", Table2[[#This Row],[World Sales (in $)]]&lt;1000000000, "Medium", Table2[[#This Row],[World Sales (in $)]]&lt;2000000000, "Large", Table2[[#This Row],[World Sales (in $)]]&gt;2000000000, "Top")</f>
        <v>Small</v>
      </c>
      <c r="K496" t="s">
        <v>1963</v>
      </c>
      <c r="L496" t="s">
        <v>1006</v>
      </c>
      <c r="M496" t="str">
        <f>IFERROR(MID($L496,1,SEARCH(M$1, $L496)-2),0)</f>
        <v>1</v>
      </c>
      <c r="N496" t="str">
        <f>IFERROR(MID($L496,SEARCH(N$1, $L496)-3,2),0)</f>
        <v>49</v>
      </c>
      <c r="O496" s="2">
        <f>TIME(M496, N496, 0)</f>
        <v>7.5694444444444439E-2</v>
      </c>
      <c r="P496" t="s">
        <v>179</v>
      </c>
      <c r="Q496" t="str" cm="1">
        <f t="array" ref="Q496">INDEX('Notes&amp;Formulas'!F:F,MATCH($P496,'Notes&amp;Formulas'!E:E),0)</f>
        <v>Restricted</v>
      </c>
      <c r="R496" t="s">
        <v>2316</v>
      </c>
      <c r="S496" t="s">
        <v>2317</v>
      </c>
      <c r="T496" t="s">
        <v>2319</v>
      </c>
    </row>
    <row r="497" spans="1:23" x14ac:dyDescent="0.3">
      <c r="A497" t="s">
        <v>1242</v>
      </c>
      <c r="B497" t="s">
        <v>1243</v>
      </c>
      <c r="C497" t="str">
        <f t="shared" si="7"/>
        <v xml:space="preserve">With personal crises and age weighing in on them, </v>
      </c>
      <c r="D497" t="s">
        <v>61</v>
      </c>
      <c r="E497" s="1">
        <v>35986</v>
      </c>
      <c r="F497" s="4">
        <v>130444603</v>
      </c>
      <c r="G497" s="4">
        <v>155000000</v>
      </c>
      <c r="H497" s="4">
        <v>285444603</v>
      </c>
      <c r="I497" s="4" t="str">
        <f>IF($F497&gt;='Notes&amp;Formulas'!$I$3,"Top", "Bottom")</f>
        <v>Bottom</v>
      </c>
      <c r="J497" s="4" t="str" cm="1">
        <f t="array" ref="J497">_xlfn.IFS(Table2[[#This Row],[World Sales (in $)]]&lt;500000000,"Small", Table2[[#This Row],[World Sales (in $)]]&lt;1000000000, "Medium", Table2[[#This Row],[World Sales (in $)]]&lt;2000000000, "Large", Table2[[#This Row],[World Sales (in $)]]&gt;2000000000, "Top")</f>
        <v>Small</v>
      </c>
      <c r="K497" t="s">
        <v>448</v>
      </c>
      <c r="L497" t="s">
        <v>148</v>
      </c>
      <c r="M497" t="str">
        <f>IFERROR(MID($L497,1,SEARCH(M$1, $L497)-2),0)</f>
        <v>2</v>
      </c>
      <c r="N497" t="str">
        <f>IFERROR(MID($L497,SEARCH(N$1, $L497)-3,2),0)</f>
        <v xml:space="preserve"> 7</v>
      </c>
      <c r="O497" s="2">
        <f>TIME(M497, N497, 0)</f>
        <v>8.819444444444445E-2</v>
      </c>
      <c r="P497" t="s">
        <v>179</v>
      </c>
      <c r="Q497" t="str" cm="1">
        <f t="array" ref="Q497">INDEX('Notes&amp;Formulas'!F:F,MATCH($P497,'Notes&amp;Formulas'!E:E),0)</f>
        <v>Restricted</v>
      </c>
      <c r="R497" t="s">
        <v>2316</v>
      </c>
      <c r="S497" t="s">
        <v>2320</v>
      </c>
      <c r="T497" t="s">
        <v>2319</v>
      </c>
    </row>
    <row r="498" spans="1:23" x14ac:dyDescent="0.3">
      <c r="A498" t="s">
        <v>2210</v>
      </c>
      <c r="B498" t="s">
        <v>2211</v>
      </c>
      <c r="C498" t="str">
        <f t="shared" si="7"/>
        <v>A freak accident might just help an everyday garde</v>
      </c>
      <c r="D498" t="s">
        <v>22</v>
      </c>
      <c r="E498" s="1">
        <v>41465</v>
      </c>
      <c r="F498" s="4">
        <v>83028128</v>
      </c>
      <c r="G498" s="4">
        <v>199542554</v>
      </c>
      <c r="H498" s="4">
        <v>282570682</v>
      </c>
      <c r="I498" s="4" t="str">
        <f>IF($F498&gt;='Notes&amp;Formulas'!$I$3,"Top", "Bottom")</f>
        <v>Bottom</v>
      </c>
      <c r="J498" s="4" t="str" cm="1">
        <f t="array" ref="J498">_xlfn.IFS(Table2[[#This Row],[World Sales (in $)]]&lt;500000000,"Small", Table2[[#This Row],[World Sales (in $)]]&lt;1000000000, "Medium", Table2[[#This Row],[World Sales (in $)]]&lt;2000000000, "Large", Table2[[#This Row],[World Sales (in $)]]&gt;2000000000, "Top")</f>
        <v>Small</v>
      </c>
      <c r="K498" t="s">
        <v>423</v>
      </c>
      <c r="L498" t="s">
        <v>313</v>
      </c>
      <c r="M498" t="str">
        <f>IFERROR(MID($L498,1,SEARCH(M$1, $L498)-2),0)</f>
        <v>1</v>
      </c>
      <c r="N498" t="str">
        <f>IFERROR(MID($L498,SEARCH(N$1, $L498)-3,2),0)</f>
        <v>36</v>
      </c>
      <c r="O498" s="2">
        <f>TIME(M498, N498, 0)</f>
        <v>6.6666666666666666E-2</v>
      </c>
      <c r="P498" t="s">
        <v>58</v>
      </c>
      <c r="Q498" t="str" cm="1">
        <f t="array" ref="Q498">INDEX('Notes&amp;Formulas'!F:F,MATCH($P498,'Notes&amp;Formulas'!E:E),0)</f>
        <v>Parental Guidance</v>
      </c>
      <c r="R498" t="s">
        <v>2316</v>
      </c>
      <c r="S498" t="s">
        <v>2328</v>
      </c>
      <c r="T498" t="s">
        <v>2325</v>
      </c>
    </row>
    <row r="499" spans="1:23" x14ac:dyDescent="0.3">
      <c r="A499" t="s">
        <v>1145</v>
      </c>
      <c r="B499" t="s">
        <v>1146</v>
      </c>
      <c r="C499" t="str">
        <f t="shared" si="7"/>
        <v>Three girls are kidnapped by a man with a diagnose</v>
      </c>
      <c r="D499" t="s">
        <v>43</v>
      </c>
      <c r="E499" s="1">
        <v>42753</v>
      </c>
      <c r="F499" s="4">
        <v>138291365</v>
      </c>
      <c r="G499" s="4">
        <v>140163052</v>
      </c>
      <c r="H499" s="4">
        <v>278454417</v>
      </c>
      <c r="I499" s="4" t="str">
        <f>IF($F499&gt;='Notes&amp;Formulas'!$I$3,"Top", "Bottom")</f>
        <v>Top</v>
      </c>
      <c r="J499" s="4" t="str" cm="1">
        <f t="array" ref="J499">_xlfn.IFS(Table2[[#This Row],[World Sales (in $)]]&lt;500000000,"Small", Table2[[#This Row],[World Sales (in $)]]&lt;1000000000, "Medium", Table2[[#This Row],[World Sales (in $)]]&lt;2000000000, "Large", Table2[[#This Row],[World Sales (in $)]]&gt;2000000000, "Top")</f>
        <v>Small</v>
      </c>
      <c r="K499" t="s">
        <v>1147</v>
      </c>
      <c r="L499" t="s">
        <v>343</v>
      </c>
      <c r="M499" t="str">
        <f>IFERROR(MID($L499,1,SEARCH(M$1, $L499)-2),0)</f>
        <v>1</v>
      </c>
      <c r="N499" t="str">
        <f>IFERROR(MID($L499,SEARCH(N$1, $L499)-3,2),0)</f>
        <v>57</v>
      </c>
      <c r="O499" s="2">
        <f>TIME(M499, N499, 0)</f>
        <v>8.1250000000000003E-2</v>
      </c>
      <c r="P499" t="s">
        <v>15</v>
      </c>
      <c r="Q499" t="str" cm="1">
        <f t="array" ref="Q499">INDEX('Notes&amp;Formulas'!F:F,MATCH($P499,'Notes&amp;Formulas'!E:E),0)</f>
        <v>Parental Guidance Under 13</v>
      </c>
      <c r="R499" t="s">
        <v>2317</v>
      </c>
      <c r="S499" t="s">
        <v>2322</v>
      </c>
      <c r="T499" t="s">
        <v>2326</v>
      </c>
      <c r="U499" t="s">
        <v>2323</v>
      </c>
      <c r="V499" t="s">
        <v>2333</v>
      </c>
    </row>
    <row r="500" spans="1:23" x14ac:dyDescent="0.3">
      <c r="A500" t="s">
        <v>953</v>
      </c>
      <c r="B500" t="s">
        <v>954</v>
      </c>
      <c r="C500" t="str">
        <f t="shared" si="7"/>
        <v>A year after disposing of the body of a man they a</v>
      </c>
      <c r="D500" t="s">
        <v>839</v>
      </c>
      <c r="E500" s="1">
        <v>36714</v>
      </c>
      <c r="F500" s="4">
        <v>157019771</v>
      </c>
      <c r="G500" s="4">
        <v>121000000</v>
      </c>
      <c r="H500" s="4">
        <v>278019771</v>
      </c>
      <c r="I500" s="4" t="str">
        <f>IF($F500&gt;='Notes&amp;Formulas'!$I$3,"Top", "Bottom")</f>
        <v>Top</v>
      </c>
      <c r="J500" s="4" t="str" cm="1">
        <f t="array" ref="J500">_xlfn.IFS(Table2[[#This Row],[World Sales (in $)]]&lt;500000000,"Small", Table2[[#This Row],[World Sales (in $)]]&lt;1000000000, "Medium", Table2[[#This Row],[World Sales (in $)]]&lt;2000000000, "Large", Table2[[#This Row],[World Sales (in $)]]&gt;2000000000, "Top")</f>
        <v>Small</v>
      </c>
      <c r="K500" t="s">
        <v>349</v>
      </c>
      <c r="L500" t="s">
        <v>121</v>
      </c>
      <c r="M500" t="str">
        <f>IFERROR(MID($L500,1,SEARCH(M$1, $L500)-2),0)</f>
        <v>1</v>
      </c>
      <c r="N500" t="str">
        <f>IFERROR(MID($L500,SEARCH(N$1, $L500)-3,2),0)</f>
        <v>28</v>
      </c>
      <c r="O500" s="2">
        <f>TIME(M500, N500, 0)</f>
        <v>6.1111111111111116E-2</v>
      </c>
      <c r="P500" t="s">
        <v>179</v>
      </c>
      <c r="Q500" t="str" cm="1">
        <f t="array" ref="Q500">INDEX('Notes&amp;Formulas'!F:F,MATCH($P500,'Notes&amp;Formulas'!E:E),0)</f>
        <v>Restricted</v>
      </c>
      <c r="R500" t="s">
        <v>2332</v>
      </c>
      <c r="S500" t="s">
        <v>2325</v>
      </c>
    </row>
    <row r="501" spans="1:23" x14ac:dyDescent="0.3">
      <c r="A501" t="s">
        <v>1094</v>
      </c>
      <c r="B501" t="s">
        <v>1095</v>
      </c>
      <c r="C501" t="str">
        <f t="shared" si="7"/>
        <v>An extreme sports athlete, Xander Cage, is recruit</v>
      </c>
      <c r="D501" t="s">
        <v>1096</v>
      </c>
      <c r="E501" s="1">
        <v>37477</v>
      </c>
      <c r="F501" s="4">
        <v>142109382</v>
      </c>
      <c r="G501" s="4">
        <v>135339000</v>
      </c>
      <c r="H501" s="4">
        <v>277448382</v>
      </c>
      <c r="I501" s="4" t="str">
        <f>IF($F501&gt;='Notes&amp;Formulas'!$I$3,"Top", "Bottom")</f>
        <v>Top</v>
      </c>
      <c r="J501" s="4" t="str" cm="1">
        <f t="array" ref="J501">_xlfn.IFS(Table2[[#This Row],[World Sales (in $)]]&lt;500000000,"Small", Table2[[#This Row],[World Sales (in $)]]&lt;1000000000, "Medium", Table2[[#This Row],[World Sales (in $)]]&lt;2000000000, "Large", Table2[[#This Row],[World Sales (in $)]]&gt;2000000000, "Top")</f>
        <v>Small</v>
      </c>
      <c r="K501" t="s">
        <v>289</v>
      </c>
      <c r="L501" t="s">
        <v>44</v>
      </c>
      <c r="M501" t="str">
        <f>IFERROR(MID($L501,1,SEARCH(M$1, $L501)-2),0)</f>
        <v>2</v>
      </c>
      <c r="N501" t="str">
        <f>IFERROR(MID($L501,SEARCH(N$1, $L501)-3,2),0)</f>
        <v xml:space="preserve"> 4</v>
      </c>
      <c r="O501" s="2">
        <f>TIME(M501, N501, 0)</f>
        <v>8.6111111111111124E-2</v>
      </c>
      <c r="P501" t="s">
        <v>15</v>
      </c>
      <c r="Q501" t="str" cm="1">
        <f t="array" ref="Q501">INDEX('Notes&amp;Formulas'!F:F,MATCH($P501,'Notes&amp;Formulas'!E:E),0)</f>
        <v>Parental Guidance Under 13</v>
      </c>
      <c r="R501" t="s">
        <v>2326</v>
      </c>
    </row>
    <row r="502" spans="1:23" x14ac:dyDescent="0.3">
      <c r="A502" t="s">
        <v>1532</v>
      </c>
      <c r="B502" t="s">
        <v>1533</v>
      </c>
      <c r="C502" t="str">
        <f t="shared" si="7"/>
        <v xml:space="preserve">An expansion of the universe from Robert Ludlum's </v>
      </c>
      <c r="D502" t="s">
        <v>43</v>
      </c>
      <c r="E502" s="1">
        <v>41129</v>
      </c>
      <c r="F502" s="4">
        <v>113203870</v>
      </c>
      <c r="G502" s="4">
        <v>162940880</v>
      </c>
      <c r="H502" s="4">
        <v>276144750</v>
      </c>
      <c r="I502" s="4" t="str">
        <f>IF($F502&gt;='Notes&amp;Formulas'!$I$3,"Top", "Bottom")</f>
        <v>Bottom</v>
      </c>
      <c r="J502" s="4" t="str" cm="1">
        <f t="array" ref="J502">_xlfn.IFS(Table2[[#This Row],[World Sales (in $)]]&lt;500000000,"Small", Table2[[#This Row],[World Sales (in $)]]&lt;1000000000, "Medium", Table2[[#This Row],[World Sales (in $)]]&lt;2000000000, "Large", Table2[[#This Row],[World Sales (in $)]]&gt;2000000000, "Top")</f>
        <v>Small</v>
      </c>
      <c r="K502" t="s">
        <v>289</v>
      </c>
      <c r="L502" t="s">
        <v>245</v>
      </c>
      <c r="M502" t="str">
        <f>IFERROR(MID($L502,1,SEARCH(M$1, $L502)-2),0)</f>
        <v>2</v>
      </c>
      <c r="N502" t="str">
        <f>IFERROR(MID($L502,SEARCH(N$1, $L502)-3,2),0)</f>
        <v>15</v>
      </c>
      <c r="O502" s="2">
        <f>TIME(M502, N502, 0)</f>
        <v>9.375E-2</v>
      </c>
      <c r="P502" t="s">
        <v>15</v>
      </c>
      <c r="Q502" t="str" cm="1">
        <f t="array" ref="Q502">INDEX('Notes&amp;Formulas'!F:F,MATCH($P502,'Notes&amp;Formulas'!E:E),0)</f>
        <v>Parental Guidance Under 13</v>
      </c>
      <c r="R502" t="s">
        <v>2316</v>
      </c>
      <c r="S502" t="s">
        <v>2317</v>
      </c>
      <c r="T502" t="s">
        <v>2325</v>
      </c>
    </row>
    <row r="503" spans="1:23" x14ac:dyDescent="0.3">
      <c r="A503" t="s">
        <v>1555</v>
      </c>
      <c r="B503" t="s">
        <v>1556</v>
      </c>
      <c r="C503" t="str">
        <f t="shared" si="7"/>
        <v>The time-travelling adventures of an advanced cani</v>
      </c>
      <c r="D503" t="s">
        <v>22</v>
      </c>
      <c r="E503" s="1">
        <v>41677</v>
      </c>
      <c r="F503" s="4">
        <v>111506430</v>
      </c>
      <c r="G503" s="4">
        <v>164191609</v>
      </c>
      <c r="H503" s="4">
        <v>275698039</v>
      </c>
      <c r="I503" s="4" t="str">
        <f>IF($F503&gt;='Notes&amp;Formulas'!$I$3,"Top", "Bottom")</f>
        <v>Bottom</v>
      </c>
      <c r="J503" s="4" t="str" cm="1">
        <f t="array" ref="J503">_xlfn.IFS(Table2[[#This Row],[World Sales (in $)]]&lt;500000000,"Small", Table2[[#This Row],[World Sales (in $)]]&lt;1000000000, "Medium", Table2[[#This Row],[World Sales (in $)]]&lt;2000000000, "Large", Table2[[#This Row],[World Sales (in $)]]&gt;2000000000, "Top")</f>
        <v>Small</v>
      </c>
      <c r="K503" t="s">
        <v>1557</v>
      </c>
      <c r="L503" t="s">
        <v>328</v>
      </c>
      <c r="M503" t="str">
        <f>IFERROR(MID($L503,1,SEARCH(M$1, $L503)-2),0)</f>
        <v>1</v>
      </c>
      <c r="N503" t="str">
        <f>IFERROR(MID($L503,SEARCH(N$1, $L503)-3,2),0)</f>
        <v>32</v>
      </c>
      <c r="O503" s="2">
        <f>TIME(M503, N503, 0)</f>
        <v>6.3888888888888884E-2</v>
      </c>
      <c r="P503" t="s">
        <v>58</v>
      </c>
      <c r="Q503" t="str" cm="1">
        <f t="array" ref="Q503">INDEX('Notes&amp;Formulas'!F:F,MATCH($P503,'Notes&amp;Formulas'!E:E),0)</f>
        <v>Parental Guidance</v>
      </c>
      <c r="R503" t="s">
        <v>2316</v>
      </c>
      <c r="S503" t="s">
        <v>2317</v>
      </c>
      <c r="T503" t="s">
        <v>2325</v>
      </c>
    </row>
    <row r="504" spans="1:23" x14ac:dyDescent="0.3">
      <c r="A504" t="s">
        <v>986</v>
      </c>
      <c r="B504" t="s">
        <v>987</v>
      </c>
      <c r="C504" t="str">
        <f t="shared" si="7"/>
        <v>After an acrimonious break up, the Mystery Inc. ga</v>
      </c>
      <c r="D504" t="s">
        <v>61</v>
      </c>
      <c r="E504" s="1">
        <v>37421</v>
      </c>
      <c r="F504" s="4">
        <v>153294164</v>
      </c>
      <c r="G504" s="4">
        <v>122356539</v>
      </c>
      <c r="H504" s="4">
        <v>275650703</v>
      </c>
      <c r="I504" s="4" t="str">
        <f>IF($F504&gt;='Notes&amp;Formulas'!$I$3,"Top", "Bottom")</f>
        <v>Top</v>
      </c>
      <c r="J504" s="4" t="str" cm="1">
        <f t="array" ref="J504">_xlfn.IFS(Table2[[#This Row],[World Sales (in $)]]&lt;500000000,"Small", Table2[[#This Row],[World Sales (in $)]]&lt;1000000000, "Medium", Table2[[#This Row],[World Sales (in $)]]&lt;2000000000, "Large", Table2[[#This Row],[World Sales (in $)]]&gt;2000000000, "Top")</f>
        <v>Small</v>
      </c>
      <c r="K504" t="s">
        <v>988</v>
      </c>
      <c r="L504" t="s">
        <v>367</v>
      </c>
      <c r="M504" t="str">
        <f>IFERROR(MID($L504,1,SEARCH(M$1, $L504)-2),0)</f>
        <v>1</v>
      </c>
      <c r="N504" t="str">
        <f>IFERROR(MID($L504,SEARCH(N$1, $L504)-3,2),0)</f>
        <v>29</v>
      </c>
      <c r="O504" s="2">
        <f>TIME(M504, N504, 0)</f>
        <v>6.1805555555555558E-2</v>
      </c>
      <c r="P504" t="s">
        <v>58</v>
      </c>
      <c r="Q504" t="str" cm="1">
        <f t="array" ref="Q504">INDEX('Notes&amp;Formulas'!F:F,MATCH($P504,'Notes&amp;Formulas'!E:E),0)</f>
        <v>Parental Guidance</v>
      </c>
      <c r="R504" t="s">
        <v>2317</v>
      </c>
      <c r="S504" t="s">
        <v>2322</v>
      </c>
      <c r="T504" t="s">
        <v>2326</v>
      </c>
      <c r="U504" t="s">
        <v>2323</v>
      </c>
      <c r="V504" t="s">
        <v>2318</v>
      </c>
      <c r="W504" t="s">
        <v>2334</v>
      </c>
    </row>
    <row r="505" spans="1:23" x14ac:dyDescent="0.3">
      <c r="A505" t="s">
        <v>735</v>
      </c>
      <c r="B505" t="s">
        <v>736</v>
      </c>
      <c r="C505" t="str">
        <f t="shared" si="7"/>
        <v>As the American Civil War continues to rage, Ameri</v>
      </c>
      <c r="D505" t="s">
        <v>12</v>
      </c>
      <c r="E505" s="1">
        <v>41222</v>
      </c>
      <c r="F505" s="4">
        <v>182207973</v>
      </c>
      <c r="G505" s="4">
        <v>93085477</v>
      </c>
      <c r="H505" s="4">
        <v>275293450</v>
      </c>
      <c r="I505" s="4" t="str">
        <f>IF($F505&gt;='Notes&amp;Formulas'!$I$3,"Top", "Bottom")</f>
        <v>Top</v>
      </c>
      <c r="J505" s="4" t="str" cm="1">
        <f t="array" ref="J505">_xlfn.IFS(Table2[[#This Row],[World Sales (in $)]]&lt;500000000,"Small", Table2[[#This Row],[World Sales (in $)]]&lt;1000000000, "Medium", Table2[[#This Row],[World Sales (in $)]]&lt;2000000000, "Large", Table2[[#This Row],[World Sales (in $)]]&gt;2000000000, "Top")</f>
        <v>Small</v>
      </c>
      <c r="K505" t="s">
        <v>737</v>
      </c>
      <c r="L505" t="s">
        <v>738</v>
      </c>
      <c r="M505" t="str">
        <f>IFERROR(MID($L505,1,SEARCH(M$1, $L505)-2),0)</f>
        <v>2</v>
      </c>
      <c r="N505" t="str">
        <f>IFERROR(MID($L505,SEARCH(N$1, $L505)-3,2),0)</f>
        <v>30</v>
      </c>
      <c r="O505" s="2">
        <f>TIME(M505, N505, 0)</f>
        <v>0.10416666666666667</v>
      </c>
      <c r="P505" t="s">
        <v>15</v>
      </c>
      <c r="Q505" t="str" cm="1">
        <f t="array" ref="Q505">INDEX('Notes&amp;Formulas'!F:F,MATCH($P505,'Notes&amp;Formulas'!E:E),0)</f>
        <v>Parental Guidance Under 13</v>
      </c>
      <c r="R505" t="s">
        <v>2317</v>
      </c>
      <c r="S505" t="s">
        <v>2326</v>
      </c>
      <c r="T505" t="s">
        <v>2323</v>
      </c>
      <c r="U505" t="s">
        <v>2318</v>
      </c>
      <c r="V505" t="s">
        <v>2327</v>
      </c>
    </row>
    <row r="506" spans="1:23" x14ac:dyDescent="0.3">
      <c r="A506" t="s">
        <v>1235</v>
      </c>
      <c r="B506" t="s">
        <v>1236</v>
      </c>
      <c r="C506" t="str">
        <f t="shared" si="7"/>
        <v xml:space="preserve">Video game adventurer Lara Croft comes to life in </v>
      </c>
      <c r="D506" t="s">
        <v>38</v>
      </c>
      <c r="E506" s="1">
        <v>37057</v>
      </c>
      <c r="F506" s="4">
        <v>131168070</v>
      </c>
      <c r="G506" s="4">
        <v>143535270</v>
      </c>
      <c r="H506" s="4">
        <v>274703340</v>
      </c>
      <c r="I506" s="4" t="str">
        <f>IF($F506&gt;='Notes&amp;Formulas'!$I$3,"Top", "Bottom")</f>
        <v>Bottom</v>
      </c>
      <c r="J506" s="4" t="str" cm="1">
        <f t="array" ref="J506">_xlfn.IFS(Table2[[#This Row],[World Sales (in $)]]&lt;500000000,"Small", Table2[[#This Row],[World Sales (in $)]]&lt;1000000000, "Medium", Table2[[#This Row],[World Sales (in $)]]&lt;2000000000, "Large", Table2[[#This Row],[World Sales (in $)]]&gt;2000000000, "Top")</f>
        <v>Small</v>
      </c>
      <c r="K506" t="s">
        <v>621</v>
      </c>
      <c r="L506" t="s">
        <v>105</v>
      </c>
      <c r="M506" t="str">
        <f>IFERROR(MID($L506,1,SEARCH(M$1, $L506)-2),0)</f>
        <v>1</v>
      </c>
      <c r="N506" t="str">
        <f>IFERROR(MID($L506,SEARCH(N$1, $L506)-3,2),0)</f>
        <v>40</v>
      </c>
      <c r="O506" s="2">
        <f>TIME(M506, N506, 0)</f>
        <v>6.9444444444444434E-2</v>
      </c>
      <c r="P506" t="s">
        <v>15</v>
      </c>
      <c r="Q506" t="str" cm="1">
        <f t="array" ref="Q506">INDEX('Notes&amp;Formulas'!F:F,MATCH($P506,'Notes&amp;Formulas'!E:E),0)</f>
        <v>Parental Guidance Under 13</v>
      </c>
      <c r="R506" t="s">
        <v>2329</v>
      </c>
      <c r="S506" t="s">
        <v>2320</v>
      </c>
      <c r="T506" t="s">
        <v>2334</v>
      </c>
      <c r="U506" t="s">
        <v>2331</v>
      </c>
    </row>
    <row r="507" spans="1:23" x14ac:dyDescent="0.3">
      <c r="A507" t="s">
        <v>1712</v>
      </c>
      <c r="B507" t="s">
        <v>1713</v>
      </c>
      <c r="C507" t="str">
        <f t="shared" si="7"/>
        <v>A CIA operative hires a team of mercenaries to eli</v>
      </c>
      <c r="D507" t="s">
        <v>112</v>
      </c>
      <c r="E507" s="1">
        <v>40402</v>
      </c>
      <c r="F507" s="4">
        <v>103068524</v>
      </c>
      <c r="G507" s="4">
        <v>171401870</v>
      </c>
      <c r="H507" s="4">
        <v>274470394</v>
      </c>
      <c r="I507" s="4" t="str">
        <f>IF($F507&gt;='Notes&amp;Formulas'!$I$3,"Top", "Bottom")</f>
        <v>Bottom</v>
      </c>
      <c r="J507" s="4" t="str" cm="1">
        <f t="array" ref="J507">_xlfn.IFS(Table2[[#This Row],[World Sales (in $)]]&lt;500000000,"Small", Table2[[#This Row],[World Sales (in $)]]&lt;1000000000, "Medium", Table2[[#This Row],[World Sales (in $)]]&lt;2000000000, "Large", Table2[[#This Row],[World Sales (in $)]]&gt;2000000000, "Top")</f>
        <v>Small</v>
      </c>
      <c r="K507" t="s">
        <v>289</v>
      </c>
      <c r="L507" t="s">
        <v>80</v>
      </c>
      <c r="M507" t="str">
        <f>IFERROR(MID($L507,1,SEARCH(M$1, $L507)-2),0)</f>
        <v>1</v>
      </c>
      <c r="N507" t="str">
        <f>IFERROR(MID($L507,SEARCH(N$1, $L507)-3,2),0)</f>
        <v>43</v>
      </c>
      <c r="O507" s="2">
        <f>TIME(M507, N507, 0)</f>
        <v>7.1527777777777787E-2</v>
      </c>
      <c r="P507" t="s">
        <v>179</v>
      </c>
      <c r="Q507" t="str" cm="1">
        <f t="array" ref="Q507">INDEX('Notes&amp;Formulas'!F:F,MATCH($P507,'Notes&amp;Formulas'!E:E),0)</f>
        <v>Restricted</v>
      </c>
      <c r="R507" t="s">
        <v>2316</v>
      </c>
      <c r="S507" t="s">
        <v>2317</v>
      </c>
      <c r="T507" t="s">
        <v>2318</v>
      </c>
      <c r="U507" t="s">
        <v>2325</v>
      </c>
    </row>
    <row r="508" spans="1:23" x14ac:dyDescent="0.3">
      <c r="A508" t="s">
        <v>1410</v>
      </c>
      <c r="B508" t="s">
        <v>1411</v>
      </c>
      <c r="C508" t="str">
        <f t="shared" si="7"/>
        <v xml:space="preserve">Flint Lockwood now works at The Live Corp Company </v>
      </c>
      <c r="D508" t="s">
        <v>34</v>
      </c>
      <c r="E508" s="1">
        <v>41543</v>
      </c>
      <c r="F508" s="4">
        <v>119793567</v>
      </c>
      <c r="G508" s="4">
        <v>154532382</v>
      </c>
      <c r="H508" s="4">
        <v>274325949</v>
      </c>
      <c r="I508" s="4" t="str">
        <f>IF($F508&gt;='Notes&amp;Formulas'!$I$3,"Top", "Bottom")</f>
        <v>Bottom</v>
      </c>
      <c r="J508" s="4" t="str" cm="1">
        <f t="array" ref="J508">_xlfn.IFS(Table2[[#This Row],[World Sales (in $)]]&lt;500000000,"Small", Table2[[#This Row],[World Sales (in $)]]&lt;1000000000, "Medium", Table2[[#This Row],[World Sales (in $)]]&lt;2000000000, "Large", Table2[[#This Row],[World Sales (in $)]]&gt;2000000000, "Top")</f>
        <v>Small</v>
      </c>
      <c r="K508" t="s">
        <v>196</v>
      </c>
      <c r="L508" t="s">
        <v>197</v>
      </c>
      <c r="M508" t="str">
        <f>IFERROR(MID($L508,1,SEARCH(M$1, $L508)-2),0)</f>
        <v>1</v>
      </c>
      <c r="N508" t="str">
        <f>IFERROR(MID($L508,SEARCH(N$1, $L508)-3,2),0)</f>
        <v>35</v>
      </c>
      <c r="O508" s="2">
        <f>TIME(M508, N508, 0)</f>
        <v>6.5972222222222224E-2</v>
      </c>
      <c r="P508" t="s">
        <v>58</v>
      </c>
      <c r="Q508" t="str" cm="1">
        <f t="array" ref="Q508">INDEX('Notes&amp;Formulas'!F:F,MATCH($P508,'Notes&amp;Formulas'!E:E),0)</f>
        <v>Parental Guidance</v>
      </c>
      <c r="R508" t="s">
        <v>2316</v>
      </c>
      <c r="S508" t="s">
        <v>2317</v>
      </c>
      <c r="T508" t="s">
        <v>2325</v>
      </c>
    </row>
    <row r="509" spans="1:23" x14ac:dyDescent="0.3">
      <c r="A509" t="s">
        <v>1258</v>
      </c>
      <c r="B509" t="s">
        <v>1259</v>
      </c>
      <c r="C509" t="str">
        <f t="shared" si="7"/>
        <v>Grossly overweight yet good-hearted professor Sher</v>
      </c>
      <c r="D509" t="s">
        <v>43</v>
      </c>
      <c r="E509" s="1">
        <v>35244</v>
      </c>
      <c r="F509" s="4">
        <v>128814019</v>
      </c>
      <c r="G509" s="4">
        <v>145147000</v>
      </c>
      <c r="H509" s="4">
        <v>273961019</v>
      </c>
      <c r="I509" s="4" t="str">
        <f>IF($F509&gt;='Notes&amp;Formulas'!$I$3,"Top", "Bottom")</f>
        <v>Bottom</v>
      </c>
      <c r="J509" s="4" t="str" cm="1">
        <f t="array" ref="J509">_xlfn.IFS(Table2[[#This Row],[World Sales (in $)]]&lt;500000000,"Small", Table2[[#This Row],[World Sales (in $)]]&lt;1000000000, "Medium", Table2[[#This Row],[World Sales (in $)]]&lt;2000000000, "Large", Table2[[#This Row],[World Sales (in $)]]&gt;2000000000, "Top")</f>
        <v>Small</v>
      </c>
      <c r="K509" t="s">
        <v>1260</v>
      </c>
      <c r="L509" t="s">
        <v>197</v>
      </c>
      <c r="M509" t="str">
        <f>IFERROR(MID($L509,1,SEARCH(M$1, $L509)-2),0)</f>
        <v>1</v>
      </c>
      <c r="N509" t="str">
        <f>IFERROR(MID($L509,SEARCH(N$1, $L509)-3,2),0)</f>
        <v>35</v>
      </c>
      <c r="O509" s="2">
        <f>TIME(M509, N509, 0)</f>
        <v>6.5972222222222224E-2</v>
      </c>
      <c r="P509" t="s">
        <v>15</v>
      </c>
      <c r="Q509" t="str" cm="1">
        <f t="array" ref="Q509">INDEX('Notes&amp;Formulas'!F:F,MATCH($P509,'Notes&amp;Formulas'!E:E),0)</f>
        <v>Parental Guidance Under 13</v>
      </c>
      <c r="R509" t="s">
        <v>2317</v>
      </c>
      <c r="S509" t="s">
        <v>2322</v>
      </c>
      <c r="T509" t="s">
        <v>2326</v>
      </c>
      <c r="U509" t="s">
        <v>2320</v>
      </c>
      <c r="V509" t="s">
        <v>2323</v>
      </c>
      <c r="W509" t="s">
        <v>2318</v>
      </c>
    </row>
    <row r="510" spans="1:23" x14ac:dyDescent="0.3">
      <c r="A510" t="s">
        <v>981</v>
      </c>
      <c r="B510" t="s">
        <v>982</v>
      </c>
      <c r="C510" t="str">
        <f t="shared" si="7"/>
        <v>When a sports agent has a moral epiphany and is fi</v>
      </c>
      <c r="D510" t="s">
        <v>34</v>
      </c>
      <c r="E510" s="1">
        <v>35412</v>
      </c>
      <c r="F510" s="4">
        <v>153952592</v>
      </c>
      <c r="G510" s="4">
        <v>119600000</v>
      </c>
      <c r="H510" s="4">
        <v>273552592</v>
      </c>
      <c r="I510" s="4" t="str">
        <f>IF($F510&gt;='Notes&amp;Formulas'!$I$3,"Top", "Bottom")</f>
        <v>Top</v>
      </c>
      <c r="J510" s="4" t="str" cm="1">
        <f t="array" ref="J510">_xlfn.IFS(Table2[[#This Row],[World Sales (in $)]]&lt;500000000,"Small", Table2[[#This Row],[World Sales (in $)]]&lt;1000000000, "Medium", Table2[[#This Row],[World Sales (in $)]]&lt;2000000000, "Large", Table2[[#This Row],[World Sales (in $)]]&gt;2000000000, "Top")</f>
        <v>Small</v>
      </c>
      <c r="K510" t="s">
        <v>983</v>
      </c>
      <c r="L510" t="s">
        <v>221</v>
      </c>
      <c r="M510" t="str">
        <f>IFERROR(MID($L510,1,SEARCH(M$1, $L510)-2),0)</f>
        <v>2</v>
      </c>
      <c r="N510" t="str">
        <f>IFERROR(MID($L510,SEARCH(N$1, $L510)-3,2),0)</f>
        <v>19</v>
      </c>
      <c r="O510" s="2">
        <f>TIME(M510, N510, 0)</f>
        <v>9.6527777777777768E-2</v>
      </c>
      <c r="P510" t="s">
        <v>179</v>
      </c>
      <c r="Q510" t="str" cm="1">
        <f t="array" ref="Q510">INDEX('Notes&amp;Formulas'!F:F,MATCH($P510,'Notes&amp;Formulas'!E:E),0)</f>
        <v>Restricted</v>
      </c>
      <c r="R510" t="s">
        <v>2326</v>
      </c>
      <c r="S510" t="s">
        <v>2321</v>
      </c>
      <c r="T510" t="s">
        <v>2319</v>
      </c>
    </row>
    <row r="511" spans="1:23" x14ac:dyDescent="0.3">
      <c r="A511" t="s">
        <v>1137</v>
      </c>
      <c r="B511" t="s">
        <v>1138</v>
      </c>
      <c r="C511" t="str">
        <f t="shared" si="7"/>
        <v>Two loose-cannon narcotics cops investigate the fl</v>
      </c>
      <c r="D511" t="s">
        <v>34</v>
      </c>
      <c r="E511" s="1">
        <v>37820</v>
      </c>
      <c r="F511" s="4">
        <v>138608444</v>
      </c>
      <c r="G511" s="4">
        <v>134731112</v>
      </c>
      <c r="H511" s="4">
        <v>273339556</v>
      </c>
      <c r="I511" s="4" t="str">
        <f>IF($F511&gt;='Notes&amp;Formulas'!$I$3,"Top", "Bottom")</f>
        <v>Top</v>
      </c>
      <c r="J511" s="4" t="str" cm="1">
        <f t="array" ref="J511">_xlfn.IFS(Table2[[#This Row],[World Sales (in $)]]&lt;500000000,"Small", Table2[[#This Row],[World Sales (in $)]]&lt;1000000000, "Medium", Table2[[#This Row],[World Sales (in $)]]&lt;2000000000, "Large", Table2[[#This Row],[World Sales (in $)]]&gt;2000000000, "Top")</f>
        <v>Small</v>
      </c>
      <c r="K511" t="s">
        <v>493</v>
      </c>
      <c r="L511" t="s">
        <v>135</v>
      </c>
      <c r="M511" t="str">
        <f>IFERROR(MID($L511,1,SEARCH(M$1, $L511)-2),0)</f>
        <v>2</v>
      </c>
      <c r="N511" t="str">
        <f>IFERROR(MID($L511,SEARCH(N$1, $L511)-3,2),0)</f>
        <v>27</v>
      </c>
      <c r="O511" s="2">
        <f>TIME(M511, N511, 0)</f>
        <v>0.10208333333333335</v>
      </c>
      <c r="P511" t="s">
        <v>179</v>
      </c>
      <c r="Q511" t="str" cm="1">
        <f t="array" ref="Q511">INDEX('Notes&amp;Formulas'!F:F,MATCH($P511,'Notes&amp;Formulas'!E:E),0)</f>
        <v>Restricted</v>
      </c>
      <c r="R511" t="s">
        <v>2326</v>
      </c>
      <c r="S511" t="s">
        <v>2320</v>
      </c>
      <c r="T511" t="s">
        <v>2321</v>
      </c>
      <c r="U511" t="s">
        <v>2333</v>
      </c>
    </row>
    <row r="512" spans="1:23" x14ac:dyDescent="0.3">
      <c r="A512" t="s">
        <v>1052</v>
      </c>
      <c r="B512" t="s">
        <v>1053</v>
      </c>
      <c r="C512" t="str">
        <f t="shared" si="7"/>
        <v>A young and parentless girl adopts a 'dog' from th</v>
      </c>
      <c r="D512" t="s">
        <v>12</v>
      </c>
      <c r="E512" s="1">
        <v>37428</v>
      </c>
      <c r="F512" s="4">
        <v>145794338</v>
      </c>
      <c r="G512" s="4">
        <v>127349813</v>
      </c>
      <c r="H512" s="4">
        <v>273144151</v>
      </c>
      <c r="I512" s="4" t="str">
        <f>IF($F512&gt;='Notes&amp;Formulas'!$I$3,"Top", "Bottom")</f>
        <v>Top</v>
      </c>
      <c r="J512" s="4" t="str" cm="1">
        <f t="array" ref="J512">_xlfn.IFS(Table2[[#This Row],[World Sales (in $)]]&lt;500000000,"Small", Table2[[#This Row],[World Sales (in $)]]&lt;1000000000, "Medium", Table2[[#This Row],[World Sales (in $)]]&lt;2000000000, "Large", Table2[[#This Row],[World Sales (in $)]]&gt;2000000000, "Top")</f>
        <v>Small</v>
      </c>
      <c r="K512" t="s">
        <v>196</v>
      </c>
      <c r="L512" t="s">
        <v>355</v>
      </c>
      <c r="M512" t="str">
        <f>IFERROR(MID($L512,1,SEARCH(M$1, $L512)-2),0)</f>
        <v>1</v>
      </c>
      <c r="N512" t="str">
        <f>IFERROR(MID($L512,SEARCH(N$1, $L512)-3,2),0)</f>
        <v>25</v>
      </c>
      <c r="O512" s="2">
        <f>TIME(M512, N512, 0)</f>
        <v>5.9027777777777783E-2</v>
      </c>
      <c r="P512" t="s">
        <v>58</v>
      </c>
      <c r="Q512" t="str" cm="1">
        <f t="array" ref="Q512">INDEX('Notes&amp;Formulas'!F:F,MATCH($P512,'Notes&amp;Formulas'!E:E),0)</f>
        <v>Parental Guidance</v>
      </c>
      <c r="R512" t="s">
        <v>2316</v>
      </c>
      <c r="S512" t="s">
        <v>2326</v>
      </c>
      <c r="T512" t="s">
        <v>2328</v>
      </c>
      <c r="U512" t="s">
        <v>2325</v>
      </c>
    </row>
    <row r="513" spans="1:23" x14ac:dyDescent="0.3">
      <c r="A513" t="s">
        <v>1237</v>
      </c>
      <c r="B513" t="s">
        <v>1238</v>
      </c>
      <c r="C513" t="str">
        <f t="shared" si="7"/>
        <v>A young F.B.I. cadet must receive the help of an i</v>
      </c>
      <c r="D513" t="s">
        <v>710</v>
      </c>
      <c r="E513" s="1">
        <v>33283</v>
      </c>
      <c r="F513" s="4">
        <v>130742922</v>
      </c>
      <c r="G513" s="4">
        <v>142000000</v>
      </c>
      <c r="H513" s="4">
        <v>272742922</v>
      </c>
      <c r="I513" s="4" t="str">
        <f>IF($F513&gt;='Notes&amp;Formulas'!$I$3,"Top", "Bottom")</f>
        <v>Bottom</v>
      </c>
      <c r="J513" s="4" t="str" cm="1">
        <f t="array" ref="J513">_xlfn.IFS(Table2[[#This Row],[World Sales (in $)]]&lt;500000000,"Small", Table2[[#This Row],[World Sales (in $)]]&lt;1000000000, "Medium", Table2[[#This Row],[World Sales (in $)]]&lt;2000000000, "Large", Table2[[#This Row],[World Sales (in $)]]&gt;2000000000, "Top")</f>
        <v>Small</v>
      </c>
      <c r="K513" t="s">
        <v>1239</v>
      </c>
      <c r="L513" t="s">
        <v>54</v>
      </c>
      <c r="M513" t="str">
        <f>IFERROR(MID($L513,1,SEARCH(M$1, $L513)-2),0)</f>
        <v>1</v>
      </c>
      <c r="N513" t="str">
        <f>IFERROR(MID($L513,SEARCH(N$1, $L513)-3,2),0)</f>
        <v>58</v>
      </c>
      <c r="O513" s="2">
        <f>TIME(M513, N513, 0)</f>
        <v>8.1944444444444445E-2</v>
      </c>
      <c r="P513" t="s">
        <v>27</v>
      </c>
      <c r="Q513" t="str">
        <f>INDEX('Notes&amp;Formulas'!$F$6,MATCH(Table!P513, 'Notes&amp;Formulas'!$E$6),0)</f>
        <v>Unknown</v>
      </c>
      <c r="R513" t="s">
        <v>2317</v>
      </c>
      <c r="S513" t="s">
        <v>2322</v>
      </c>
      <c r="T513" t="s">
        <v>2326</v>
      </c>
      <c r="U513" t="s">
        <v>2320</v>
      </c>
      <c r="V513" t="s">
        <v>2323</v>
      </c>
      <c r="W513" t="s">
        <v>2318</v>
      </c>
    </row>
    <row r="514" spans="1:23" x14ac:dyDescent="0.3">
      <c r="A514" t="s">
        <v>909</v>
      </c>
      <c r="B514" t="s">
        <v>910</v>
      </c>
      <c r="C514" t="str">
        <f t="shared" ref="C514:C577" si="8">LEFT(B:B,50)</f>
        <v>After their high school basketball coach passes aw</v>
      </c>
      <c r="D514" t="s">
        <v>34</v>
      </c>
      <c r="E514" s="1">
        <v>40353</v>
      </c>
      <c r="F514" s="4">
        <v>162001186</v>
      </c>
      <c r="G514" s="4">
        <v>109456115</v>
      </c>
      <c r="H514" s="4">
        <v>271457301</v>
      </c>
      <c r="I514" s="4" t="str">
        <f>IF($F514&gt;='Notes&amp;Formulas'!$I$3,"Top", "Bottom")</f>
        <v>Top</v>
      </c>
      <c r="J514" s="4" t="str" cm="1">
        <f t="array" ref="J514">_xlfn.IFS(Table2[[#This Row],[World Sales (in $)]]&lt;500000000,"Small", Table2[[#This Row],[World Sales (in $)]]&lt;1000000000, "Medium", Table2[[#This Row],[World Sales (in $)]]&lt;2000000000, "Large", Table2[[#This Row],[World Sales (in $)]]&gt;2000000000, "Top")</f>
        <v>Small</v>
      </c>
      <c r="K514" t="s">
        <v>349</v>
      </c>
      <c r="L514" t="s">
        <v>154</v>
      </c>
      <c r="M514" t="str">
        <f>IFERROR(MID($L514,1,SEARCH(M$1, $L514)-2),0)</f>
        <v>1</v>
      </c>
      <c r="N514" t="str">
        <f>IFERROR(MID($L514,SEARCH(N$1, $L514)-3,2),0)</f>
        <v>42</v>
      </c>
      <c r="O514" s="2">
        <f>TIME(M514, N514, 0)</f>
        <v>7.0833333333333331E-2</v>
      </c>
      <c r="P514" t="s">
        <v>15</v>
      </c>
      <c r="Q514" t="str" cm="1">
        <f t="array" ref="Q514">INDEX('Notes&amp;Formulas'!F:F,MATCH($P514,'Notes&amp;Formulas'!E:E),0)</f>
        <v>Parental Guidance Under 13</v>
      </c>
      <c r="R514" t="s">
        <v>2328</v>
      </c>
      <c r="S514" t="s">
        <v>2320</v>
      </c>
      <c r="T514" t="s">
        <v>2332</v>
      </c>
      <c r="U514" t="s">
        <v>2325</v>
      </c>
    </row>
    <row r="515" spans="1:23" x14ac:dyDescent="0.3">
      <c r="A515" t="s">
        <v>1011</v>
      </c>
      <c r="B515" t="s">
        <v>1012</v>
      </c>
      <c r="C515" t="str">
        <f t="shared" si="8"/>
        <v>After they are forced to live next to a fraternity</v>
      </c>
      <c r="D515" t="s">
        <v>43</v>
      </c>
      <c r="E515" s="1">
        <v>41767</v>
      </c>
      <c r="F515" s="4">
        <v>150157400</v>
      </c>
      <c r="G515" s="4">
        <v>120507734</v>
      </c>
      <c r="H515" s="4">
        <v>270665134</v>
      </c>
      <c r="I515" s="4" t="str">
        <f>IF($F515&gt;='Notes&amp;Formulas'!$I$3,"Top", "Bottom")</f>
        <v>Top</v>
      </c>
      <c r="J515" s="4" t="str" cm="1">
        <f t="array" ref="J515">_xlfn.IFS(Table2[[#This Row],[World Sales (in $)]]&lt;500000000,"Small", Table2[[#This Row],[World Sales (in $)]]&lt;1000000000, "Medium", Table2[[#This Row],[World Sales (in $)]]&lt;2000000000, "Large", Table2[[#This Row],[World Sales (in $)]]&gt;2000000000, "Top")</f>
        <v>Small</v>
      </c>
      <c r="K515" t="s">
        <v>349</v>
      </c>
      <c r="L515" t="s">
        <v>76</v>
      </c>
      <c r="M515" t="str">
        <f>IFERROR(MID($L515,1,SEARCH(M$1, $L515)-2),0)</f>
        <v>1</v>
      </c>
      <c r="N515" t="str">
        <f>IFERROR(MID($L515,SEARCH(N$1, $L515)-3,2),0)</f>
        <v>37</v>
      </c>
      <c r="O515" s="2">
        <f>TIME(M515, N515, 0)</f>
        <v>6.7361111111111108E-2</v>
      </c>
      <c r="P515" t="s">
        <v>179</v>
      </c>
      <c r="Q515" t="str" cm="1">
        <f t="array" ref="Q515">INDEX('Notes&amp;Formulas'!F:F,MATCH($P515,'Notes&amp;Formulas'!E:E),0)</f>
        <v>Restricted</v>
      </c>
      <c r="R515" t="s">
        <v>2326</v>
      </c>
    </row>
    <row r="516" spans="1:23" x14ac:dyDescent="0.3">
      <c r="A516" t="s">
        <v>946</v>
      </c>
      <c r="B516" t="s">
        <v>947</v>
      </c>
      <c r="C516" t="str">
        <f t="shared" si="8"/>
        <v>A young lawyer joins a prestigious law firm only t</v>
      </c>
      <c r="D516" t="s">
        <v>38</v>
      </c>
      <c r="E516" t="s">
        <v>27</v>
      </c>
      <c r="F516" s="4">
        <v>158348367</v>
      </c>
      <c r="G516" s="4">
        <v>111900000</v>
      </c>
      <c r="H516" s="4">
        <v>270248367</v>
      </c>
      <c r="I516" s="4" t="str">
        <f>IF($F516&gt;='Notes&amp;Formulas'!$I$3,"Top", "Bottom")</f>
        <v>Top</v>
      </c>
      <c r="J516" s="4" t="str" cm="1">
        <f t="array" ref="J516">_xlfn.IFS(Table2[[#This Row],[World Sales (in $)]]&lt;500000000,"Small", Table2[[#This Row],[World Sales (in $)]]&lt;1000000000, "Medium", Table2[[#This Row],[World Sales (in $)]]&lt;2000000000, "Large", Table2[[#This Row],[World Sales (in $)]]&gt;2000000000, "Top")</f>
        <v>Small</v>
      </c>
      <c r="K516" t="s">
        <v>308</v>
      </c>
      <c r="L516" t="s">
        <v>207</v>
      </c>
      <c r="M516" t="str">
        <f>IFERROR(MID($L516,1,SEARCH(M$1, $L516)-2),0)</f>
        <v>2</v>
      </c>
      <c r="N516" t="str">
        <f>IFERROR(MID($L516,SEARCH(N$1, $L516)-3,2),0)</f>
        <v>34</v>
      </c>
      <c r="O516" s="2">
        <f>TIME(M516, N516, 0)</f>
        <v>0.10694444444444444</v>
      </c>
      <c r="P516" t="s">
        <v>27</v>
      </c>
      <c r="Q516" t="str">
        <f>INDEX('Notes&amp;Formulas'!$F$6,MATCH(Table!P516, 'Notes&amp;Formulas'!$E$6),0)</f>
        <v>Unknown</v>
      </c>
      <c r="R516" t="s">
        <v>2326</v>
      </c>
    </row>
    <row r="517" spans="1:23" x14ac:dyDescent="0.3">
      <c r="A517" t="s">
        <v>1001</v>
      </c>
      <c r="B517" t="s">
        <v>1002</v>
      </c>
      <c r="C517" t="str">
        <f t="shared" si="8"/>
        <v>A veteran pot dealer creates a fake family as part</v>
      </c>
      <c r="D517" t="s">
        <v>61</v>
      </c>
      <c r="E517" s="1">
        <v>41150</v>
      </c>
      <c r="F517" s="4">
        <v>150394119</v>
      </c>
      <c r="G517" s="4">
        <v>119600000</v>
      </c>
      <c r="H517" s="4">
        <v>269994119</v>
      </c>
      <c r="I517" s="4" t="str">
        <f>IF($F517&gt;='Notes&amp;Formulas'!$I$3,"Top", "Bottom")</f>
        <v>Top</v>
      </c>
      <c r="J517" s="4" t="str" cm="1">
        <f t="array" ref="J517">_xlfn.IFS(Table2[[#This Row],[World Sales (in $)]]&lt;500000000,"Small", Table2[[#This Row],[World Sales (in $)]]&lt;1000000000, "Medium", Table2[[#This Row],[World Sales (in $)]]&lt;2000000000, "Large", Table2[[#This Row],[World Sales (in $)]]&gt;2000000000, "Top")</f>
        <v>Small</v>
      </c>
      <c r="K517" t="s">
        <v>1003</v>
      </c>
      <c r="L517" t="s">
        <v>676</v>
      </c>
      <c r="M517" t="str">
        <f>IFERROR(MID($L517,1,SEARCH(M$1, $L517)-2),0)</f>
        <v>1</v>
      </c>
      <c r="N517" t="str">
        <f>IFERROR(MID($L517,SEARCH(N$1, $L517)-3,2),0)</f>
        <v>50</v>
      </c>
      <c r="O517" s="2">
        <f>TIME(M517, N517, 0)</f>
        <v>7.6388888888888895E-2</v>
      </c>
      <c r="P517" t="s">
        <v>179</v>
      </c>
      <c r="Q517" t="str" cm="1">
        <f t="array" ref="Q517">INDEX('Notes&amp;Formulas'!F:F,MATCH($P517,'Notes&amp;Formulas'!E:E),0)</f>
        <v>Restricted</v>
      </c>
      <c r="R517" t="s">
        <v>2320</v>
      </c>
      <c r="S517" t="s">
        <v>2327</v>
      </c>
      <c r="T517" t="s">
        <v>2325</v>
      </c>
    </row>
    <row r="518" spans="1:23" x14ac:dyDescent="0.3">
      <c r="A518" t="s">
        <v>1038</v>
      </c>
      <c r="B518" t="s">
        <v>1039</v>
      </c>
      <c r="C518" t="str">
        <f t="shared" si="8"/>
        <v xml:space="preserve">Disgruntled Korean War veteran Walt Kowalski sets </v>
      </c>
      <c r="D518" t="s">
        <v>61</v>
      </c>
      <c r="E518" s="1">
        <v>39794</v>
      </c>
      <c r="F518" s="4">
        <v>148095302</v>
      </c>
      <c r="G518" s="4">
        <v>121862926</v>
      </c>
      <c r="H518" s="4">
        <v>269958228</v>
      </c>
      <c r="I518" s="4" t="str">
        <f>IF($F518&gt;='Notes&amp;Formulas'!$I$3,"Top", "Bottom")</f>
        <v>Top</v>
      </c>
      <c r="J518" s="4" t="str" cm="1">
        <f t="array" ref="J518">_xlfn.IFS(Table2[[#This Row],[World Sales (in $)]]&lt;500000000,"Small", Table2[[#This Row],[World Sales (in $)]]&lt;1000000000, "Medium", Table2[[#This Row],[World Sales (in $)]]&lt;2000000000, "Large", Table2[[#This Row],[World Sales (in $)]]&gt;2000000000, "Top")</f>
        <v>Small</v>
      </c>
      <c r="K518" t="s">
        <v>178</v>
      </c>
      <c r="L518" t="s">
        <v>457</v>
      </c>
      <c r="M518" t="str">
        <f>IFERROR(MID($L518,1,SEARCH(M$1, $L518)-2),0)</f>
        <v>1</v>
      </c>
      <c r="N518" t="str">
        <f>IFERROR(MID($L518,SEARCH(N$1, $L518)-3,2),0)</f>
        <v>56</v>
      </c>
      <c r="O518" s="2">
        <f>TIME(M518, N518, 0)</f>
        <v>8.0555555555555561E-2</v>
      </c>
      <c r="P518" t="s">
        <v>179</v>
      </c>
      <c r="Q518" t="str" cm="1">
        <f t="array" ref="Q518">INDEX('Notes&amp;Formulas'!F:F,MATCH($P518,'Notes&amp;Formulas'!E:E),0)</f>
        <v>Restricted</v>
      </c>
      <c r="R518" t="s">
        <v>2326</v>
      </c>
      <c r="S518" t="s">
        <v>2328</v>
      </c>
    </row>
    <row r="519" spans="1:23" x14ac:dyDescent="0.3">
      <c r="A519" t="s">
        <v>1915</v>
      </c>
      <c r="B519" t="s">
        <v>1916</v>
      </c>
      <c r="C519" t="str">
        <f t="shared" si="8"/>
        <v>In the prehistoric past, D'Leh is a mammoth hunter</v>
      </c>
      <c r="D519" t="s">
        <v>61</v>
      </c>
      <c r="E519" s="1">
        <v>39512</v>
      </c>
      <c r="F519" s="4">
        <v>94784201</v>
      </c>
      <c r="G519" s="4">
        <v>175000000</v>
      </c>
      <c r="H519" s="4">
        <v>269784201</v>
      </c>
      <c r="I519" s="4" t="str">
        <f>IF($F519&gt;='Notes&amp;Formulas'!$I$3,"Top", "Bottom")</f>
        <v>Bottom</v>
      </c>
      <c r="J519" s="4" t="str" cm="1">
        <f t="array" ref="J519">_xlfn.IFS(Table2[[#This Row],[World Sales (in $)]]&lt;500000000,"Small", Table2[[#This Row],[World Sales (in $)]]&lt;1000000000, "Medium", Table2[[#This Row],[World Sales (in $)]]&lt;2000000000, "Large", Table2[[#This Row],[World Sales (in $)]]&gt;2000000000, "Top")</f>
        <v>Small</v>
      </c>
      <c r="K519" t="s">
        <v>1917</v>
      </c>
      <c r="L519" t="s">
        <v>1006</v>
      </c>
      <c r="M519" t="str">
        <f>IFERROR(MID($L519,1,SEARCH(M$1, $L519)-2),0)</f>
        <v>1</v>
      </c>
      <c r="N519" t="str">
        <f>IFERROR(MID($L519,SEARCH(N$1, $L519)-3,2),0)</f>
        <v>49</v>
      </c>
      <c r="O519" s="2">
        <f>TIME(M519, N519, 0)</f>
        <v>7.5694444444444439E-2</v>
      </c>
      <c r="P519" t="s">
        <v>15</v>
      </c>
      <c r="Q519" t="str" cm="1">
        <f t="array" ref="Q519">INDEX('Notes&amp;Formulas'!F:F,MATCH($P519,'Notes&amp;Formulas'!E:E),0)</f>
        <v>Parental Guidance Under 13</v>
      </c>
      <c r="R519" t="s">
        <v>2320</v>
      </c>
    </row>
    <row r="520" spans="1:23" x14ac:dyDescent="0.3">
      <c r="A520" t="s">
        <v>1252</v>
      </c>
      <c r="B520" t="s">
        <v>1253</v>
      </c>
      <c r="C520" t="str">
        <f t="shared" si="8"/>
        <v>An outcast New York City cop is charged with bring</v>
      </c>
      <c r="D520" t="s">
        <v>43</v>
      </c>
      <c r="E520" s="1">
        <v>39388</v>
      </c>
      <c r="F520" s="4">
        <v>130164645</v>
      </c>
      <c r="G520" s="4">
        <v>139590785</v>
      </c>
      <c r="H520" s="4">
        <v>269755430</v>
      </c>
      <c r="I520" s="4" t="str">
        <f>IF($F520&gt;='Notes&amp;Formulas'!$I$3,"Top", "Bottom")</f>
        <v>Bottom</v>
      </c>
      <c r="J520" s="4" t="str" cm="1">
        <f t="array" ref="J520">_xlfn.IFS(Table2[[#This Row],[World Sales (in $)]]&lt;500000000,"Small", Table2[[#This Row],[World Sales (in $)]]&lt;1000000000, "Medium", Table2[[#This Row],[World Sales (in $)]]&lt;2000000000, "Large", Table2[[#This Row],[World Sales (in $)]]&gt;2000000000, "Top")</f>
        <v>Small</v>
      </c>
      <c r="K520" t="s">
        <v>887</v>
      </c>
      <c r="L520" t="s">
        <v>331</v>
      </c>
      <c r="M520" t="str">
        <f>IFERROR(MID($L520,1,SEARCH(M$1, $L520)-2),0)</f>
        <v>2</v>
      </c>
      <c r="N520" t="str">
        <f>IFERROR(MID($L520,SEARCH(N$1, $L520)-3,2),0)</f>
        <v>37</v>
      </c>
      <c r="O520" s="2">
        <f>TIME(M520, N520, 0)</f>
        <v>0.10902777777777778</v>
      </c>
      <c r="P520" t="s">
        <v>179</v>
      </c>
      <c r="Q520" t="str" cm="1">
        <f t="array" ref="Q520">INDEX('Notes&amp;Formulas'!F:F,MATCH($P520,'Notes&amp;Formulas'!E:E),0)</f>
        <v>Restricted</v>
      </c>
      <c r="R520" t="s">
        <v>2316</v>
      </c>
      <c r="S520" t="s">
        <v>2317</v>
      </c>
      <c r="T520" t="s">
        <v>2320</v>
      </c>
      <c r="U520" t="s">
        <v>2318</v>
      </c>
      <c r="V520" t="s">
        <v>2334</v>
      </c>
    </row>
    <row r="521" spans="1:23" x14ac:dyDescent="0.3">
      <c r="A521" t="s">
        <v>1628</v>
      </c>
      <c r="B521" t="s">
        <v>1629</v>
      </c>
      <c r="C521" t="str">
        <f t="shared" si="8"/>
        <v>A teenager finds herself transported to a deep for</v>
      </c>
      <c r="D521" t="s">
        <v>22</v>
      </c>
      <c r="E521" s="1">
        <v>41410</v>
      </c>
      <c r="F521" s="4">
        <v>107518682</v>
      </c>
      <c r="G521" s="4">
        <v>160907952</v>
      </c>
      <c r="H521" s="4">
        <v>268426634</v>
      </c>
      <c r="I521" s="4" t="str">
        <f>IF($F521&gt;='Notes&amp;Formulas'!$I$3,"Top", "Bottom")</f>
        <v>Bottom</v>
      </c>
      <c r="J521" s="4" t="str" cm="1">
        <f t="array" ref="J521">_xlfn.IFS(Table2[[#This Row],[World Sales (in $)]]&lt;500000000,"Small", Table2[[#This Row],[World Sales (in $)]]&lt;1000000000, "Medium", Table2[[#This Row],[World Sales (in $)]]&lt;2000000000, "Large", Table2[[#This Row],[World Sales (in $)]]&gt;2000000000, "Top")</f>
        <v>Small</v>
      </c>
      <c r="K521" t="s">
        <v>1630</v>
      </c>
      <c r="L521" t="s">
        <v>154</v>
      </c>
      <c r="M521" t="str">
        <f>IFERROR(MID($L521,1,SEARCH(M$1, $L521)-2),0)</f>
        <v>1</v>
      </c>
      <c r="N521" t="str">
        <f>IFERROR(MID($L521,SEARCH(N$1, $L521)-3,2),0)</f>
        <v>42</v>
      </c>
      <c r="O521" s="2">
        <f>TIME(M521, N521, 0)</f>
        <v>7.0833333333333331E-2</v>
      </c>
      <c r="P521" t="s">
        <v>58</v>
      </c>
      <c r="Q521" t="str" cm="1">
        <f t="array" ref="Q521">INDEX('Notes&amp;Formulas'!F:F,MATCH($P521,'Notes&amp;Formulas'!E:E),0)</f>
        <v>Parental Guidance</v>
      </c>
      <c r="R521" t="s">
        <v>2329</v>
      </c>
      <c r="S521" t="s">
        <v>2328</v>
      </c>
      <c r="T521" t="s">
        <v>2320</v>
      </c>
    </row>
    <row r="522" spans="1:23" x14ac:dyDescent="0.3">
      <c r="A522" t="s">
        <v>1686</v>
      </c>
      <c r="B522" t="s">
        <v>1687</v>
      </c>
      <c r="C522" t="str">
        <f t="shared" si="8"/>
        <v>A waitress, desperate to fulfill her dreams as a r</v>
      </c>
      <c r="D522" t="s">
        <v>12</v>
      </c>
      <c r="E522" s="1">
        <v>40142</v>
      </c>
      <c r="F522" s="4">
        <v>104400899</v>
      </c>
      <c r="G522" s="4">
        <v>162644866</v>
      </c>
      <c r="H522" s="4">
        <v>267045765</v>
      </c>
      <c r="I522" s="4" t="str">
        <f>IF($F522&gt;='Notes&amp;Formulas'!$I$3,"Top", "Bottom")</f>
        <v>Bottom</v>
      </c>
      <c r="J522" s="4" t="str" cm="1">
        <f t="array" ref="J522">_xlfn.IFS(Table2[[#This Row],[World Sales (in $)]]&lt;500000000,"Small", Table2[[#This Row],[World Sales (in $)]]&lt;1000000000, "Medium", Table2[[#This Row],[World Sales (in $)]]&lt;2000000000, "Large", Table2[[#This Row],[World Sales (in $)]]&gt;2000000000, "Top")</f>
        <v>Small</v>
      </c>
      <c r="K522" t="s">
        <v>536</v>
      </c>
      <c r="L522" t="s">
        <v>76</v>
      </c>
      <c r="M522" t="str">
        <f>IFERROR(MID($L522,1,SEARCH(M$1, $L522)-2),0)</f>
        <v>1</v>
      </c>
      <c r="N522" t="str">
        <f>IFERROR(MID($L522,SEARCH(N$1, $L522)-3,2),0)</f>
        <v>37</v>
      </c>
      <c r="O522" s="2">
        <f>TIME(M522, N522, 0)</f>
        <v>6.7361111111111108E-2</v>
      </c>
      <c r="P522" t="s">
        <v>27</v>
      </c>
      <c r="Q522" t="str">
        <f>INDEX('Notes&amp;Formulas'!$F$6,MATCH(Table!P522, 'Notes&amp;Formulas'!$E$6),0)</f>
        <v>Unknown</v>
      </c>
      <c r="R522" t="s">
        <v>2316</v>
      </c>
      <c r="S522" t="s">
        <v>2317</v>
      </c>
      <c r="T522" t="s">
        <v>2322</v>
      </c>
      <c r="U522" t="s">
        <v>2323</v>
      </c>
      <c r="V522" t="s">
        <v>2318</v>
      </c>
      <c r="W522" t="s">
        <v>2327</v>
      </c>
    </row>
    <row r="523" spans="1:23" x14ac:dyDescent="0.3">
      <c r="A523" t="s">
        <v>899</v>
      </c>
      <c r="B523" t="s">
        <v>900</v>
      </c>
      <c r="C523" t="str">
        <f t="shared" si="8"/>
        <v>While Batman deals with a deformed man calling him</v>
      </c>
      <c r="D523" t="s">
        <v>61</v>
      </c>
      <c r="E523" s="1">
        <v>33774</v>
      </c>
      <c r="F523" s="4">
        <v>162902340</v>
      </c>
      <c r="G523" s="4">
        <v>103990656</v>
      </c>
      <c r="H523" s="4">
        <v>266892996</v>
      </c>
      <c r="I523" s="4" t="str">
        <f>IF($F523&gt;='Notes&amp;Formulas'!$I$3,"Top", "Bottom")</f>
        <v>Top</v>
      </c>
      <c r="J523" s="4" t="str" cm="1">
        <f t="array" ref="J523">_xlfn.IFS(Table2[[#This Row],[World Sales (in $)]]&lt;500000000,"Small", Table2[[#This Row],[World Sales (in $)]]&lt;1000000000, "Medium", Table2[[#This Row],[World Sales (in $)]]&lt;2000000000, "Large", Table2[[#This Row],[World Sales (in $)]]&gt;2000000000, "Top")</f>
        <v>Small</v>
      </c>
      <c r="K523" t="s">
        <v>901</v>
      </c>
      <c r="L523" t="s">
        <v>259</v>
      </c>
      <c r="M523" t="str">
        <f>IFERROR(MID($L523,1,SEARCH(M$1, $L523)-2),0)</f>
        <v>2</v>
      </c>
      <c r="N523" t="str">
        <f>IFERROR(MID($L523,SEARCH(N$1, $L523)-3,2),0)</f>
        <v xml:space="preserve"> 6</v>
      </c>
      <c r="O523" s="2">
        <f>TIME(M523, N523, 0)</f>
        <v>8.7500000000000008E-2</v>
      </c>
      <c r="P523" t="s">
        <v>15</v>
      </c>
      <c r="Q523" t="str" cm="1">
        <f t="array" ref="Q523">INDEX('Notes&amp;Formulas'!F:F,MATCH($P523,'Notes&amp;Formulas'!E:E),0)</f>
        <v>Parental Guidance Under 13</v>
      </c>
      <c r="R523" t="s">
        <v>2317</v>
      </c>
      <c r="S523" t="s">
        <v>2322</v>
      </c>
      <c r="T523" t="s">
        <v>2326</v>
      </c>
      <c r="U523" t="s">
        <v>2323</v>
      </c>
      <c r="V523" t="s">
        <v>2318</v>
      </c>
      <c r="W523" t="s">
        <v>2324</v>
      </c>
    </row>
    <row r="524" spans="1:23" x14ac:dyDescent="0.3">
      <c r="A524" t="s">
        <v>1653</v>
      </c>
      <c r="B524" t="s">
        <v>1654</v>
      </c>
      <c r="C524" t="str">
        <f t="shared" si="8"/>
        <v>A billionaire offers $1,000,000 to a young married</v>
      </c>
      <c r="D524" t="s">
        <v>38</v>
      </c>
      <c r="E524" t="s">
        <v>27</v>
      </c>
      <c r="F524" s="4">
        <v>106614059</v>
      </c>
      <c r="G524" s="4">
        <v>160000000</v>
      </c>
      <c r="H524" s="4">
        <v>266614059</v>
      </c>
      <c r="I524" s="4" t="str">
        <f>IF($F524&gt;='Notes&amp;Formulas'!$I$3,"Top", "Bottom")</f>
        <v>Bottom</v>
      </c>
      <c r="J524" s="4" t="str" cm="1">
        <f t="array" ref="J524">_xlfn.IFS(Table2[[#This Row],[World Sales (in $)]]&lt;500000000,"Small", Table2[[#This Row],[World Sales (in $)]]&lt;1000000000, "Medium", Table2[[#This Row],[World Sales (in $)]]&lt;2000000000, "Large", Table2[[#This Row],[World Sales (in $)]]&gt;2000000000, "Top")</f>
        <v>Small</v>
      </c>
      <c r="K524" t="s">
        <v>39</v>
      </c>
      <c r="L524" t="s">
        <v>343</v>
      </c>
      <c r="M524" t="str">
        <f>IFERROR(MID($L524,1,SEARCH(M$1, $L524)-2),0)</f>
        <v>1</v>
      </c>
      <c r="N524" t="str">
        <f>IFERROR(MID($L524,SEARCH(N$1, $L524)-3,2),0)</f>
        <v>57</v>
      </c>
      <c r="O524" s="2">
        <f>TIME(M524, N524, 0)</f>
        <v>8.1250000000000003E-2</v>
      </c>
      <c r="P524" t="s">
        <v>27</v>
      </c>
      <c r="Q524" t="str">
        <f>INDEX('Notes&amp;Formulas'!$F$6,MATCH(Table!P524, 'Notes&amp;Formulas'!$E$6),0)</f>
        <v>Unknown</v>
      </c>
      <c r="R524" t="s">
        <v>2316</v>
      </c>
      <c r="S524" t="s">
        <v>2328</v>
      </c>
      <c r="T524" t="s">
        <v>2318</v>
      </c>
    </row>
    <row r="525" spans="1:23" x14ac:dyDescent="0.3">
      <c r="A525" t="s">
        <v>1354</v>
      </c>
      <c r="B525" t="s">
        <v>1355</v>
      </c>
      <c r="C525" t="str">
        <f t="shared" si="8"/>
        <v>A swinger on the cusp of being a senior citizen wi</v>
      </c>
      <c r="D525" t="s">
        <v>34</v>
      </c>
      <c r="E525" s="1">
        <v>37967</v>
      </c>
      <c r="F525" s="4">
        <v>124728738</v>
      </c>
      <c r="G525" s="4">
        <v>140600000</v>
      </c>
      <c r="H525" s="4">
        <v>265328738</v>
      </c>
      <c r="I525" s="4" t="str">
        <f>IF($F525&gt;='Notes&amp;Formulas'!$I$3,"Top", "Bottom")</f>
        <v>Bottom</v>
      </c>
      <c r="J525" s="4" t="str" cm="1">
        <f t="array" ref="J525">_xlfn.IFS(Table2[[#This Row],[World Sales (in $)]]&lt;500000000,"Small", Table2[[#This Row],[World Sales (in $)]]&lt;1000000000, "Medium", Table2[[#This Row],[World Sales (in $)]]&lt;2000000000, "Large", Table2[[#This Row],[World Sales (in $)]]&gt;2000000000, "Top")</f>
        <v>Small</v>
      </c>
      <c r="K525" t="s">
        <v>438</v>
      </c>
      <c r="L525" t="s">
        <v>124</v>
      </c>
      <c r="M525" t="str">
        <f>IFERROR(MID($L525,1,SEARCH(M$1, $L525)-2),0)</f>
        <v>2</v>
      </c>
      <c r="N525" t="str">
        <f>IFERROR(MID($L525,SEARCH(N$1, $L525)-3,2),0)</f>
        <v xml:space="preserve"> 8</v>
      </c>
      <c r="O525" s="2">
        <f>TIME(M525, N525, 0)</f>
        <v>8.8888888888888892E-2</v>
      </c>
      <c r="P525" t="s">
        <v>15</v>
      </c>
      <c r="Q525" t="str" cm="1">
        <f t="array" ref="Q525">INDEX('Notes&amp;Formulas'!F:F,MATCH($P525,'Notes&amp;Formulas'!E:E),0)</f>
        <v>Parental Guidance Under 13</v>
      </c>
      <c r="R525" t="s">
        <v>2320</v>
      </c>
      <c r="S525" t="s">
        <v>2321</v>
      </c>
    </row>
    <row r="526" spans="1:23" x14ac:dyDescent="0.3">
      <c r="A526" t="s">
        <v>1188</v>
      </c>
      <c r="B526" t="s">
        <v>1189</v>
      </c>
      <c r="C526" t="str">
        <f t="shared" si="8"/>
        <v>Bruce Banner, a scientist on the run from the U.S.</v>
      </c>
      <c r="D526" t="s">
        <v>43</v>
      </c>
      <c r="E526" s="1">
        <v>39610</v>
      </c>
      <c r="F526" s="4">
        <v>134806913</v>
      </c>
      <c r="G526" s="4">
        <v>129964083</v>
      </c>
      <c r="H526" s="4">
        <v>264770996</v>
      </c>
      <c r="I526" s="4" t="str">
        <f>IF($F526&gt;='Notes&amp;Formulas'!$I$3,"Top", "Bottom")</f>
        <v>Top</v>
      </c>
      <c r="J526" s="4" t="str" cm="1">
        <f t="array" ref="J526">_xlfn.IFS(Table2[[#This Row],[World Sales (in $)]]&lt;500000000,"Small", Table2[[#This Row],[World Sales (in $)]]&lt;1000000000, "Medium", Table2[[#This Row],[World Sales (in $)]]&lt;2000000000, "Large", Table2[[#This Row],[World Sales (in $)]]&gt;2000000000, "Top")</f>
        <v>Small</v>
      </c>
      <c r="K526" t="s">
        <v>13</v>
      </c>
      <c r="L526" t="s">
        <v>567</v>
      </c>
      <c r="M526" t="str">
        <f>IFERROR(MID($L526,1,SEARCH(M$1, $L526)-2),0)</f>
        <v>1</v>
      </c>
      <c r="N526" t="str">
        <f>IFERROR(MID($L526,SEARCH(N$1, $L526)-3,2),0)</f>
        <v>52</v>
      </c>
      <c r="O526" s="2">
        <f>TIME(M526, N526, 0)</f>
        <v>7.7777777777777779E-2</v>
      </c>
      <c r="P526" t="s">
        <v>15</v>
      </c>
      <c r="Q526" t="str" cm="1">
        <f t="array" ref="Q526">INDEX('Notes&amp;Formulas'!F:F,MATCH($P526,'Notes&amp;Formulas'!E:E),0)</f>
        <v>Parental Guidance Under 13</v>
      </c>
      <c r="R526" t="s">
        <v>2326</v>
      </c>
      <c r="S526" t="s">
        <v>2320</v>
      </c>
      <c r="T526" t="s">
        <v>2321</v>
      </c>
    </row>
    <row r="527" spans="1:23" x14ac:dyDescent="0.3">
      <c r="A527" t="s">
        <v>2069</v>
      </c>
      <c r="B527" t="s">
        <v>2070</v>
      </c>
      <c r="C527" t="str">
        <f t="shared" si="8"/>
        <v>In a future where the polar ice-caps have melted a</v>
      </c>
      <c r="D527" t="s">
        <v>43</v>
      </c>
      <c r="E527" s="1">
        <v>34908</v>
      </c>
      <c r="F527" s="4">
        <v>88246220</v>
      </c>
      <c r="G527" s="4">
        <v>175972000</v>
      </c>
      <c r="H527" s="4">
        <v>264218220</v>
      </c>
      <c r="I527" s="4" t="str">
        <f>IF($F527&gt;='Notes&amp;Formulas'!$I$3,"Top", "Bottom")</f>
        <v>Bottom</v>
      </c>
      <c r="J527" s="4" t="str" cm="1">
        <f t="array" ref="J527">_xlfn.IFS(Table2[[#This Row],[World Sales (in $)]]&lt;500000000,"Small", Table2[[#This Row],[World Sales (in $)]]&lt;1000000000, "Medium", Table2[[#This Row],[World Sales (in $)]]&lt;2000000000, "Large", Table2[[#This Row],[World Sales (in $)]]&gt;2000000000, "Top")</f>
        <v>Small</v>
      </c>
      <c r="K527" t="s">
        <v>13</v>
      </c>
      <c r="L527" t="s">
        <v>245</v>
      </c>
      <c r="M527" t="str">
        <f>IFERROR(MID($L527,1,SEARCH(M$1, $L527)-2),0)</f>
        <v>2</v>
      </c>
      <c r="N527" t="str">
        <f>IFERROR(MID($L527,SEARCH(N$1, $L527)-3,2),0)</f>
        <v>15</v>
      </c>
      <c r="O527" s="2">
        <f>TIME(M527, N527, 0)</f>
        <v>9.375E-2</v>
      </c>
      <c r="P527" t="s">
        <v>15</v>
      </c>
      <c r="Q527" t="str" cm="1">
        <f t="array" ref="Q527">INDEX('Notes&amp;Formulas'!F:F,MATCH($P527,'Notes&amp;Formulas'!E:E),0)</f>
        <v>Parental Guidance Under 13</v>
      </c>
      <c r="R527" t="s">
        <v>2316</v>
      </c>
      <c r="S527" t="s">
        <v>2317</v>
      </c>
      <c r="T527" t="s">
        <v>2319</v>
      </c>
    </row>
    <row r="528" spans="1:23" x14ac:dyDescent="0.3">
      <c r="A528" t="s">
        <v>1322</v>
      </c>
      <c r="B528" t="s">
        <v>1323</v>
      </c>
      <c r="C528" t="str">
        <f t="shared" si="8"/>
        <v xml:space="preserve">An insurance salesman discovers his whole life is </v>
      </c>
      <c r="D528" t="s">
        <v>38</v>
      </c>
      <c r="E528" t="s">
        <v>27</v>
      </c>
      <c r="F528" s="4">
        <v>125618201</v>
      </c>
      <c r="G528" s="4">
        <v>138500000</v>
      </c>
      <c r="H528" s="4">
        <v>264118201</v>
      </c>
      <c r="I528" s="4" t="str">
        <f>IF($F528&gt;='Notes&amp;Formulas'!$I$3,"Top", "Bottom")</f>
        <v>Bottom</v>
      </c>
      <c r="J528" s="4" t="str" cm="1">
        <f t="array" ref="J528">_xlfn.IFS(Table2[[#This Row],[World Sales (in $)]]&lt;500000000,"Small", Table2[[#This Row],[World Sales (in $)]]&lt;1000000000, "Medium", Table2[[#This Row],[World Sales (in $)]]&lt;2000000000, "Large", Table2[[#This Row],[World Sales (in $)]]&gt;2000000000, "Top")</f>
        <v>Small</v>
      </c>
      <c r="K528" t="s">
        <v>894</v>
      </c>
      <c r="L528" t="s">
        <v>80</v>
      </c>
      <c r="M528" t="str">
        <f>IFERROR(MID($L528,1,SEARCH(M$1, $L528)-2),0)</f>
        <v>1</v>
      </c>
      <c r="N528" t="str">
        <f>IFERROR(MID($L528,SEARCH(N$1, $L528)-3,2),0)</f>
        <v>43</v>
      </c>
      <c r="O528" s="2">
        <f>TIME(M528, N528, 0)</f>
        <v>7.1527777777777787E-2</v>
      </c>
      <c r="P528" t="s">
        <v>27</v>
      </c>
      <c r="Q528" t="str">
        <f>INDEX('Notes&amp;Formulas'!$F$6,MATCH(Table!P528, 'Notes&amp;Formulas'!$E$6),0)</f>
        <v>Unknown</v>
      </c>
      <c r="R528" t="s">
        <v>2316</v>
      </c>
      <c r="S528" t="s">
        <v>2317</v>
      </c>
      <c r="T528" t="s">
        <v>2319</v>
      </c>
    </row>
    <row r="529" spans="1:23" x14ac:dyDescent="0.3">
      <c r="A529" t="s">
        <v>1330</v>
      </c>
      <c r="B529" t="s">
        <v>1331</v>
      </c>
      <c r="C529" t="str">
        <f t="shared" si="8"/>
        <v>Three women, detectives with a mysterious boss, re</v>
      </c>
      <c r="D529" t="s">
        <v>34</v>
      </c>
      <c r="E529" s="1">
        <v>36833</v>
      </c>
      <c r="F529" s="4">
        <v>125305545</v>
      </c>
      <c r="G529" s="4">
        <v>138800000</v>
      </c>
      <c r="H529" s="4">
        <v>264105545</v>
      </c>
      <c r="I529" s="4" t="str">
        <f>IF($F529&gt;='Notes&amp;Formulas'!$I$3,"Top", "Bottom")</f>
        <v>Bottom</v>
      </c>
      <c r="J529" s="4" t="str" cm="1">
        <f t="array" ref="J529">_xlfn.IFS(Table2[[#This Row],[World Sales (in $)]]&lt;500000000,"Small", Table2[[#This Row],[World Sales (in $)]]&lt;1000000000, "Medium", Table2[[#This Row],[World Sales (in $)]]&lt;2000000000, "Large", Table2[[#This Row],[World Sales (in $)]]&gt;2000000000, "Top")</f>
        <v>Small</v>
      </c>
      <c r="K529" t="s">
        <v>1332</v>
      </c>
      <c r="L529" t="s">
        <v>186</v>
      </c>
      <c r="M529" t="str">
        <f>IFERROR(MID($L529,1,SEARCH(M$1, $L529)-2),0)</f>
        <v>1</v>
      </c>
      <c r="N529" t="str">
        <f>IFERROR(MID($L529,SEARCH(N$1, $L529)-3,2),0)</f>
        <v>38</v>
      </c>
      <c r="O529" s="2">
        <f>TIME(M529, N529, 0)</f>
        <v>6.805555555555555E-2</v>
      </c>
      <c r="P529" t="s">
        <v>15</v>
      </c>
      <c r="Q529" t="str" cm="1">
        <f t="array" ref="Q529">INDEX('Notes&amp;Formulas'!F:F,MATCH($P529,'Notes&amp;Formulas'!E:E),0)</f>
        <v>Parental Guidance Under 13</v>
      </c>
      <c r="R529" t="s">
        <v>2326</v>
      </c>
      <c r="S529" t="s">
        <v>2320</v>
      </c>
    </row>
    <row r="530" spans="1:23" x14ac:dyDescent="0.3">
      <c r="A530" t="s">
        <v>1807</v>
      </c>
      <c r="B530" t="s">
        <v>1808</v>
      </c>
      <c r="C530" t="str">
        <f t="shared" si="8"/>
        <v xml:space="preserve">When two kids find and play a magical board game, </v>
      </c>
      <c r="D530" t="s">
        <v>34</v>
      </c>
      <c r="E530" s="1">
        <v>35048</v>
      </c>
      <c r="F530" s="4">
        <v>100499940</v>
      </c>
      <c r="G530" s="4">
        <v>162322000</v>
      </c>
      <c r="H530" s="4">
        <v>262821940</v>
      </c>
      <c r="I530" s="4" t="str">
        <f>IF($F530&gt;='Notes&amp;Formulas'!$I$3,"Top", "Bottom")</f>
        <v>Bottom</v>
      </c>
      <c r="J530" s="4" t="str" cm="1">
        <f t="array" ref="J530">_xlfn.IFS(Table2[[#This Row],[World Sales (in $)]]&lt;500000000,"Small", Table2[[#This Row],[World Sales (in $)]]&lt;1000000000, "Medium", Table2[[#This Row],[World Sales (in $)]]&lt;2000000000, "Large", Table2[[#This Row],[World Sales (in $)]]&gt;2000000000, "Top")</f>
        <v>Small</v>
      </c>
      <c r="K530" t="s">
        <v>407</v>
      </c>
      <c r="L530" t="s">
        <v>361</v>
      </c>
      <c r="M530" t="str">
        <f>IFERROR(MID($L530,1,SEARCH(M$1, $L530)-2),0)</f>
        <v>1</v>
      </c>
      <c r="N530" t="str">
        <f>IFERROR(MID($L530,SEARCH(N$1, $L530)-3,2),0)</f>
        <v>44</v>
      </c>
      <c r="O530" s="2">
        <f>TIME(M530, N530, 0)</f>
        <v>7.2222222222222229E-2</v>
      </c>
      <c r="P530" t="s">
        <v>58</v>
      </c>
      <c r="Q530" t="str" cm="1">
        <f t="array" ref="Q530">INDEX('Notes&amp;Formulas'!F:F,MATCH($P530,'Notes&amp;Formulas'!E:E),0)</f>
        <v>Parental Guidance</v>
      </c>
      <c r="R530" t="s">
        <v>2316</v>
      </c>
      <c r="S530" t="s">
        <v>2317</v>
      </c>
      <c r="T530" t="s">
        <v>2326</v>
      </c>
      <c r="U530" t="s">
        <v>2328</v>
      </c>
      <c r="V530" t="s">
        <v>2325</v>
      </c>
    </row>
    <row r="531" spans="1:23" x14ac:dyDescent="0.3">
      <c r="A531" t="s">
        <v>1261</v>
      </c>
      <c r="B531" t="s">
        <v>1262</v>
      </c>
      <c r="C531" t="str">
        <f t="shared" si="8"/>
        <v xml:space="preserve">Kazakh TV talking head Borat is dispatched to the </v>
      </c>
      <c r="D531" t="s">
        <v>22</v>
      </c>
      <c r="E531" s="1">
        <v>38771</v>
      </c>
      <c r="F531" s="4">
        <v>128505958</v>
      </c>
      <c r="G531" s="4">
        <v>134046935</v>
      </c>
      <c r="H531" s="4">
        <v>262552893</v>
      </c>
      <c r="I531" s="4" t="str">
        <f>IF($F531&gt;='Notes&amp;Formulas'!$I$3,"Top", "Bottom")</f>
        <v>Bottom</v>
      </c>
      <c r="J531" s="4" t="str" cm="1">
        <f t="array" ref="J531">_xlfn.IFS(Table2[[#This Row],[World Sales (in $)]]&lt;500000000,"Small", Table2[[#This Row],[World Sales (in $)]]&lt;1000000000, "Medium", Table2[[#This Row],[World Sales (in $)]]&lt;2000000000, "Large", Table2[[#This Row],[World Sales (in $)]]&gt;2000000000, "Top")</f>
        <v>Small</v>
      </c>
      <c r="K531" t="s">
        <v>349</v>
      </c>
      <c r="L531" t="s">
        <v>518</v>
      </c>
      <c r="M531" t="str">
        <f>IFERROR(MID($L531,1,SEARCH(M$1, $L531)-2),0)</f>
        <v>1</v>
      </c>
      <c r="N531" t="str">
        <f>IFERROR(MID($L531,SEARCH(N$1, $L531)-3,2),0)</f>
        <v>24</v>
      </c>
      <c r="O531" s="2">
        <f>TIME(M531, N531, 0)</f>
        <v>5.8333333333333327E-2</v>
      </c>
      <c r="P531" t="s">
        <v>179</v>
      </c>
      <c r="Q531" t="str" cm="1">
        <f t="array" ref="Q531">INDEX('Notes&amp;Formulas'!F:F,MATCH($P531,'Notes&amp;Formulas'!E:E),0)</f>
        <v>Restricted</v>
      </c>
      <c r="R531" t="s">
        <v>2317</v>
      </c>
      <c r="S531" t="s">
        <v>2326</v>
      </c>
      <c r="T531" t="s">
        <v>2323</v>
      </c>
      <c r="U531" t="s">
        <v>2318</v>
      </c>
    </row>
    <row r="532" spans="1:23" x14ac:dyDescent="0.3">
      <c r="A532" t="s">
        <v>1268</v>
      </c>
      <c r="B532" t="s">
        <v>1269</v>
      </c>
      <c r="C532" t="str">
        <f t="shared" si="8"/>
        <v>In a robot world, a young idealistic inventor trav</v>
      </c>
      <c r="D532" t="s">
        <v>22</v>
      </c>
      <c r="E532" s="1">
        <v>38421</v>
      </c>
      <c r="F532" s="4">
        <v>128200012</v>
      </c>
      <c r="G532" s="4">
        <v>134311478</v>
      </c>
      <c r="H532" s="4">
        <v>262511490</v>
      </c>
      <c r="I532" s="4" t="str">
        <f>IF($F532&gt;='Notes&amp;Formulas'!$I$3,"Top", "Bottom")</f>
        <v>Bottom</v>
      </c>
      <c r="J532" s="4" t="str" cm="1">
        <f t="array" ref="J532">_xlfn.IFS(Table2[[#This Row],[World Sales (in $)]]&lt;500000000,"Small", Table2[[#This Row],[World Sales (in $)]]&lt;1000000000, "Medium", Table2[[#This Row],[World Sales (in $)]]&lt;2000000000, "Large", Table2[[#This Row],[World Sales (in $)]]&gt;2000000000, "Top")</f>
        <v>Small</v>
      </c>
      <c r="K532" t="s">
        <v>1270</v>
      </c>
      <c r="L532" t="s">
        <v>224</v>
      </c>
      <c r="M532" t="str">
        <f>IFERROR(MID($L532,1,SEARCH(M$1, $L532)-2),0)</f>
        <v>1</v>
      </c>
      <c r="N532" t="str">
        <f>IFERROR(MID($L532,SEARCH(N$1, $L532)-3,2),0)</f>
        <v>31</v>
      </c>
      <c r="O532" s="2">
        <f>TIME(M532, N532, 0)</f>
        <v>6.3194444444444442E-2</v>
      </c>
      <c r="P532" t="s">
        <v>58</v>
      </c>
      <c r="Q532" t="str" cm="1">
        <f t="array" ref="Q532">INDEX('Notes&amp;Formulas'!F:F,MATCH($P532,'Notes&amp;Formulas'!E:E),0)</f>
        <v>Parental Guidance</v>
      </c>
      <c r="R532" t="s">
        <v>2326</v>
      </c>
    </row>
    <row r="533" spans="1:23" x14ac:dyDescent="0.3">
      <c r="A533" t="s">
        <v>1419</v>
      </c>
      <c r="B533" t="s">
        <v>1420</v>
      </c>
      <c r="C533" t="str">
        <f t="shared" si="8"/>
        <v>When a man goes in to have virtual vacation memori</v>
      </c>
      <c r="D533" t="s">
        <v>34</v>
      </c>
      <c r="E533" s="1">
        <v>33025</v>
      </c>
      <c r="F533" s="4">
        <v>119412921</v>
      </c>
      <c r="G533" s="4">
        <v>141905000</v>
      </c>
      <c r="H533" s="4">
        <v>261317921</v>
      </c>
      <c r="I533" s="4" t="str">
        <f>IF($F533&gt;='Notes&amp;Formulas'!$I$3,"Top", "Bottom")</f>
        <v>Bottom</v>
      </c>
      <c r="J533" s="4" t="str" cm="1">
        <f t="array" ref="J533">_xlfn.IFS(Table2[[#This Row],[World Sales (in $)]]&lt;500000000,"Small", Table2[[#This Row],[World Sales (in $)]]&lt;1000000000, "Medium", Table2[[#This Row],[World Sales (in $)]]&lt;2000000000, "Large", Table2[[#This Row],[World Sales (in $)]]&gt;2000000000, "Top")</f>
        <v>Small</v>
      </c>
      <c r="K533" t="s">
        <v>13</v>
      </c>
      <c r="L533" t="s">
        <v>434</v>
      </c>
      <c r="M533" t="str">
        <f>IFERROR(MID($L533,1,SEARCH(M$1, $L533)-2),0)</f>
        <v>1</v>
      </c>
      <c r="N533" t="str">
        <f>IFERROR(MID($L533,SEARCH(N$1, $L533)-3,2),0)</f>
        <v>53</v>
      </c>
      <c r="O533" s="2">
        <f>TIME(M533, N533, 0)</f>
        <v>7.8472222222222221E-2</v>
      </c>
      <c r="P533" t="s">
        <v>27</v>
      </c>
      <c r="Q533" t="str">
        <f>INDEX('Notes&amp;Formulas'!$F$6,MATCH(Table!P533, 'Notes&amp;Formulas'!$E$6),0)</f>
        <v>Unknown</v>
      </c>
      <c r="R533" t="s">
        <v>2317</v>
      </c>
      <c r="S533" t="s">
        <v>2322</v>
      </c>
      <c r="T533" t="s">
        <v>2326</v>
      </c>
      <c r="U533" t="s">
        <v>2323</v>
      </c>
      <c r="V533" t="s">
        <v>2321</v>
      </c>
      <c r="W533" t="s">
        <v>2319</v>
      </c>
    </row>
    <row r="534" spans="1:23" x14ac:dyDescent="0.3">
      <c r="A534" t="s">
        <v>2045</v>
      </c>
      <c r="B534" t="s">
        <v>2046</v>
      </c>
      <c r="C534" t="str">
        <f t="shared" si="8"/>
        <v xml:space="preserve">Native American warrior Tonto recounts the untold </v>
      </c>
      <c r="D534" t="s">
        <v>12</v>
      </c>
      <c r="E534" s="1">
        <v>41458</v>
      </c>
      <c r="F534" s="4">
        <v>89302115</v>
      </c>
      <c r="G534" s="4">
        <v>171200000</v>
      </c>
      <c r="H534" s="4">
        <v>260502115</v>
      </c>
      <c r="I534" s="4" t="str">
        <f>IF($F534&gt;='Notes&amp;Formulas'!$I$3,"Top", "Bottom")</f>
        <v>Bottom</v>
      </c>
      <c r="J534" s="4" t="str" cm="1">
        <f t="array" ref="J534">_xlfn.IFS(Table2[[#This Row],[World Sales (in $)]]&lt;500000000,"Small", Table2[[#This Row],[World Sales (in $)]]&lt;1000000000, "Medium", Table2[[#This Row],[World Sales (in $)]]&lt;2000000000, "Large", Table2[[#This Row],[World Sales (in $)]]&gt;2000000000, "Top")</f>
        <v>Small</v>
      </c>
      <c r="K534" t="s">
        <v>1953</v>
      </c>
      <c r="L534" t="s">
        <v>738</v>
      </c>
      <c r="M534" t="str">
        <f>IFERROR(MID($L534,1,SEARCH(M$1, $L534)-2),0)</f>
        <v>2</v>
      </c>
      <c r="N534" t="str">
        <f>IFERROR(MID($L534,SEARCH(N$1, $L534)-3,2),0)</f>
        <v>30</v>
      </c>
      <c r="O534" s="2">
        <f>TIME(M534, N534, 0)</f>
        <v>0.10416666666666667</v>
      </c>
      <c r="P534" t="s">
        <v>15</v>
      </c>
      <c r="Q534" t="str" cm="1">
        <f t="array" ref="Q534">INDEX('Notes&amp;Formulas'!F:F,MATCH($P534,'Notes&amp;Formulas'!E:E),0)</f>
        <v>Parental Guidance Under 13</v>
      </c>
      <c r="R534" t="s">
        <v>2316</v>
      </c>
      <c r="S534" t="s">
        <v>2317</v>
      </c>
      <c r="T534" t="s">
        <v>2319</v>
      </c>
    </row>
    <row r="535" spans="1:23" x14ac:dyDescent="0.3">
      <c r="A535" t="s">
        <v>1303</v>
      </c>
      <c r="B535" t="s">
        <v>1304</v>
      </c>
      <c r="C535" t="str">
        <f t="shared" si="8"/>
        <v>During the summer of 1979, a group of friends witn</v>
      </c>
      <c r="D535" t="s">
        <v>38</v>
      </c>
      <c r="E535" s="1">
        <v>40703</v>
      </c>
      <c r="F535" s="4">
        <v>127004179</v>
      </c>
      <c r="G535" s="4">
        <v>133091807</v>
      </c>
      <c r="H535" s="4">
        <v>260095986</v>
      </c>
      <c r="I535" s="4" t="str">
        <f>IF($F535&gt;='Notes&amp;Formulas'!$I$3,"Top", "Bottom")</f>
        <v>Bottom</v>
      </c>
      <c r="J535" s="4" t="str" cm="1">
        <f t="array" ref="J535">_xlfn.IFS(Table2[[#This Row],[World Sales (in $)]]&lt;500000000,"Small", Table2[[#This Row],[World Sales (in $)]]&lt;1000000000, "Medium", Table2[[#This Row],[World Sales (in $)]]&lt;2000000000, "Large", Table2[[#This Row],[World Sales (in $)]]&gt;2000000000, "Top")</f>
        <v>Small</v>
      </c>
      <c r="K535" t="s">
        <v>1068</v>
      </c>
      <c r="L535" t="s">
        <v>567</v>
      </c>
      <c r="M535" t="str">
        <f>IFERROR(MID($L535,1,SEARCH(M$1, $L535)-2),0)</f>
        <v>1</v>
      </c>
      <c r="N535" t="str">
        <f>IFERROR(MID($L535,SEARCH(N$1, $L535)-3,2),0)</f>
        <v>52</v>
      </c>
      <c r="O535" s="2">
        <f>TIME(M535, N535, 0)</f>
        <v>7.7777777777777779E-2</v>
      </c>
      <c r="P535" t="s">
        <v>15</v>
      </c>
      <c r="Q535" t="str" cm="1">
        <f t="array" ref="Q535">INDEX('Notes&amp;Formulas'!F:F,MATCH($P535,'Notes&amp;Formulas'!E:E),0)</f>
        <v>Parental Guidance Under 13</v>
      </c>
      <c r="R535" t="s">
        <v>2316</v>
      </c>
      <c r="S535" t="s">
        <v>2317</v>
      </c>
      <c r="T535" t="s">
        <v>2335</v>
      </c>
    </row>
    <row r="536" spans="1:23" x14ac:dyDescent="0.3">
      <c r="A536" t="s">
        <v>1976</v>
      </c>
      <c r="B536" t="s">
        <v>1977</v>
      </c>
      <c r="C536" t="str">
        <f t="shared" si="8"/>
        <v xml:space="preserve">Young Blade Runner K's discovery of a long-buried </v>
      </c>
      <c r="D536" t="s">
        <v>61</v>
      </c>
      <c r="E536" s="1">
        <v>43012</v>
      </c>
      <c r="F536" s="4">
        <v>92054159</v>
      </c>
      <c r="G536" s="4">
        <v>167280389</v>
      </c>
      <c r="H536" s="4">
        <v>259334548</v>
      </c>
      <c r="I536" s="4" t="str">
        <f>IF($F536&gt;='Notes&amp;Formulas'!$I$3,"Top", "Bottom")</f>
        <v>Bottom</v>
      </c>
      <c r="J536" s="4" t="str" cm="1">
        <f t="array" ref="J536">_xlfn.IFS(Table2[[#This Row],[World Sales (in $)]]&lt;500000000,"Small", Table2[[#This Row],[World Sales (in $)]]&lt;1000000000, "Medium", Table2[[#This Row],[World Sales (in $)]]&lt;2000000000, "Large", Table2[[#This Row],[World Sales (in $)]]&gt;2000000000, "Top")</f>
        <v>Small</v>
      </c>
      <c r="K536" t="s">
        <v>1978</v>
      </c>
      <c r="L536" t="s">
        <v>92</v>
      </c>
      <c r="M536" t="str">
        <f>IFERROR(MID($L536,1,SEARCH(M$1, $L536)-2),0)</f>
        <v>2</v>
      </c>
      <c r="N536" t="str">
        <f>IFERROR(MID($L536,SEARCH(N$1, $L536)-3,2),0)</f>
        <v>44</v>
      </c>
      <c r="O536" s="2">
        <f>TIME(M536, N536, 0)</f>
        <v>0.11388888888888889</v>
      </c>
      <c r="P536" t="s">
        <v>179</v>
      </c>
      <c r="Q536" t="str" cm="1">
        <f t="array" ref="Q536">INDEX('Notes&amp;Formulas'!F:F,MATCH($P536,'Notes&amp;Formulas'!E:E),0)</f>
        <v>Restricted</v>
      </c>
      <c r="R536" t="s">
        <v>2316</v>
      </c>
      <c r="S536" t="s">
        <v>2327</v>
      </c>
      <c r="T536" t="s">
        <v>2319</v>
      </c>
      <c r="U536" t="s">
        <v>2325</v>
      </c>
    </row>
    <row r="537" spans="1:23" x14ac:dyDescent="0.3">
      <c r="A537" t="s">
        <v>1790</v>
      </c>
      <c r="B537" t="s">
        <v>1791</v>
      </c>
      <c r="C537" t="str">
        <f t="shared" si="8"/>
        <v>The Angels investigate a series of murders which o</v>
      </c>
      <c r="D537" t="s">
        <v>34</v>
      </c>
      <c r="E537" s="1">
        <v>37798</v>
      </c>
      <c r="F537" s="4">
        <v>100830111</v>
      </c>
      <c r="G537" s="4">
        <v>158345677</v>
      </c>
      <c r="H537" s="4">
        <v>259175788</v>
      </c>
      <c r="I537" s="4" t="str">
        <f>IF($F537&gt;='Notes&amp;Formulas'!$I$3,"Top", "Bottom")</f>
        <v>Bottom</v>
      </c>
      <c r="J537" s="4" t="str" cm="1">
        <f t="array" ref="J537">_xlfn.IFS(Table2[[#This Row],[World Sales (in $)]]&lt;500000000,"Small", Table2[[#This Row],[World Sales (in $)]]&lt;1000000000, "Medium", Table2[[#This Row],[World Sales (in $)]]&lt;2000000000, "Large", Table2[[#This Row],[World Sales (in $)]]&gt;2000000000, "Top")</f>
        <v>Small</v>
      </c>
      <c r="K537" t="s">
        <v>570</v>
      </c>
      <c r="L537" t="s">
        <v>190</v>
      </c>
      <c r="M537" t="str">
        <f>IFERROR(MID($L537,1,SEARCH(M$1, $L537)-2),0)</f>
        <v>1</v>
      </c>
      <c r="N537" t="str">
        <f>IFERROR(MID($L537,SEARCH(N$1, $L537)-3,2),0)</f>
        <v>46</v>
      </c>
      <c r="O537" s="2">
        <f>TIME(M537, N537, 0)</f>
        <v>7.3611111111111113E-2</v>
      </c>
      <c r="P537" t="s">
        <v>15</v>
      </c>
      <c r="Q537" t="str" cm="1">
        <f t="array" ref="Q537">INDEX('Notes&amp;Formulas'!F:F,MATCH($P537,'Notes&amp;Formulas'!E:E),0)</f>
        <v>Parental Guidance Under 13</v>
      </c>
      <c r="R537" t="s">
        <v>2316</v>
      </c>
      <c r="S537" t="s">
        <v>2320</v>
      </c>
      <c r="T537" t="s">
        <v>2327</v>
      </c>
      <c r="U537" t="s">
        <v>2319</v>
      </c>
      <c r="V537" t="s">
        <v>2325</v>
      </c>
    </row>
    <row r="538" spans="1:23" x14ac:dyDescent="0.3">
      <c r="A538" t="s">
        <v>1120</v>
      </c>
      <c r="B538" t="s">
        <v>1121</v>
      </c>
      <c r="C538" t="str">
        <f t="shared" si="8"/>
        <v>After an attempted assassination on Ambassador Han</v>
      </c>
      <c r="D538" t="s">
        <v>170</v>
      </c>
      <c r="E538" s="1">
        <v>39302</v>
      </c>
      <c r="F538" s="4">
        <v>140125968</v>
      </c>
      <c r="G538" s="4">
        <v>117971154</v>
      </c>
      <c r="H538" s="4">
        <v>258097122</v>
      </c>
      <c r="I538" s="4" t="str">
        <f>IF($F538&gt;='Notes&amp;Formulas'!$I$3,"Top", "Bottom")</f>
        <v>Top</v>
      </c>
      <c r="J538" s="4" t="str" cm="1">
        <f t="array" ref="J538">_xlfn.IFS(Table2[[#This Row],[World Sales (in $)]]&lt;500000000,"Small", Table2[[#This Row],[World Sales (in $)]]&lt;1000000000, "Medium", Table2[[#This Row],[World Sales (in $)]]&lt;2000000000, "Large", Table2[[#This Row],[World Sales (in $)]]&gt;2000000000, "Top")</f>
        <v>Small</v>
      </c>
      <c r="K538" t="s">
        <v>493</v>
      </c>
      <c r="L538" t="s">
        <v>224</v>
      </c>
      <c r="M538" t="str">
        <f>IFERROR(MID($L538,1,SEARCH(M$1, $L538)-2),0)</f>
        <v>1</v>
      </c>
      <c r="N538" t="str">
        <f>IFERROR(MID($L538,SEARCH(N$1, $L538)-3,2),0)</f>
        <v>31</v>
      </c>
      <c r="O538" s="2">
        <f>TIME(M538, N538, 0)</f>
        <v>6.3194444444444442E-2</v>
      </c>
      <c r="P538" t="s">
        <v>15</v>
      </c>
      <c r="Q538" t="str" cm="1">
        <f t="array" ref="Q538">INDEX('Notes&amp;Formulas'!F:F,MATCH($P538,'Notes&amp;Formulas'!E:E),0)</f>
        <v>Parental Guidance Under 13</v>
      </c>
      <c r="R538" t="s">
        <v>2316</v>
      </c>
      <c r="S538" t="s">
        <v>2317</v>
      </c>
      <c r="T538" t="s">
        <v>2326</v>
      </c>
      <c r="U538" t="s">
        <v>2328</v>
      </c>
    </row>
    <row r="539" spans="1:23" x14ac:dyDescent="0.3">
      <c r="A539" t="s">
        <v>2155</v>
      </c>
      <c r="B539" t="s">
        <v>2156</v>
      </c>
      <c r="C539" t="str">
        <f t="shared" si="8"/>
        <v>A couple begins to experience terrifying supernatu</v>
      </c>
      <c r="D539" t="s">
        <v>61</v>
      </c>
      <c r="E539" s="1">
        <v>41905</v>
      </c>
      <c r="F539" s="4">
        <v>84273813</v>
      </c>
      <c r="G539" s="4">
        <v>173305469</v>
      </c>
      <c r="H539" s="4">
        <v>257579282</v>
      </c>
      <c r="I539" s="4" t="str">
        <f>IF($F539&gt;='Notes&amp;Formulas'!$I$3,"Top", "Bottom")</f>
        <v>Bottom</v>
      </c>
      <c r="J539" s="4" t="str" cm="1">
        <f t="array" ref="J539">_xlfn.IFS(Table2[[#This Row],[World Sales (in $)]]&lt;500000000,"Small", Table2[[#This Row],[World Sales (in $)]]&lt;1000000000, "Medium", Table2[[#This Row],[World Sales (in $)]]&lt;2000000000, "Large", Table2[[#This Row],[World Sales (in $)]]&gt;2000000000, "Top")</f>
        <v>Small</v>
      </c>
      <c r="K539" t="s">
        <v>792</v>
      </c>
      <c r="L539" t="s">
        <v>1020</v>
      </c>
      <c r="M539" t="str">
        <f>IFERROR(MID($L539,1,SEARCH(M$1, $L539)-2),0)</f>
        <v>1</v>
      </c>
      <c r="N539" t="str">
        <f>IFERROR(MID($L539,SEARCH(N$1, $L539)-3,2),0)</f>
        <v>39</v>
      </c>
      <c r="O539" s="2">
        <f>TIME(M539, N539, 0)</f>
        <v>6.8749999999999992E-2</v>
      </c>
      <c r="P539" t="s">
        <v>179</v>
      </c>
      <c r="Q539" t="str" cm="1">
        <f t="array" ref="Q539">INDEX('Notes&amp;Formulas'!F:F,MATCH($P539,'Notes&amp;Formulas'!E:E),0)</f>
        <v>Restricted</v>
      </c>
      <c r="R539" t="s">
        <v>2316</v>
      </c>
      <c r="S539" t="s">
        <v>2326</v>
      </c>
      <c r="T539" t="s">
        <v>2328</v>
      </c>
      <c r="U539" t="s">
        <v>2325</v>
      </c>
    </row>
    <row r="540" spans="1:23" x14ac:dyDescent="0.3">
      <c r="A540" t="s">
        <v>1510</v>
      </c>
      <c r="B540" t="s">
        <v>1511</v>
      </c>
      <c r="C540" t="str">
        <f t="shared" si="8"/>
        <v>A series of events tests the beliefs of a small is</v>
      </c>
      <c r="D540" t="s">
        <v>12</v>
      </c>
      <c r="E540" s="1">
        <v>37846</v>
      </c>
      <c r="F540" s="4">
        <v>114197520</v>
      </c>
      <c r="G540" s="4">
        <v>142500000</v>
      </c>
      <c r="H540" s="4">
        <v>256697520</v>
      </c>
      <c r="I540" s="4" t="str">
        <f>IF($F540&gt;='Notes&amp;Formulas'!$I$3,"Top", "Bottom")</f>
        <v>Bottom</v>
      </c>
      <c r="J540" s="4" t="str" cm="1">
        <f t="array" ref="J540">_xlfn.IFS(Table2[[#This Row],[World Sales (in $)]]&lt;500000000,"Small", Table2[[#This Row],[World Sales (in $)]]&lt;1000000000, "Medium", Table2[[#This Row],[World Sales (in $)]]&lt;2000000000, "Large", Table2[[#This Row],[World Sales (in $)]]&gt;2000000000, "Top")</f>
        <v>Small</v>
      </c>
      <c r="K540" t="s">
        <v>308</v>
      </c>
      <c r="L540" t="s">
        <v>193</v>
      </c>
      <c r="M540" t="str">
        <f>IFERROR(MID($L540,1,SEARCH(M$1, $L540)-2),0)</f>
        <v>1</v>
      </c>
      <c r="N540" t="str">
        <f>IFERROR(MID($L540,SEARCH(N$1, $L540)-3,2),0)</f>
        <v>48</v>
      </c>
      <c r="O540" s="2">
        <f>TIME(M540, N540, 0)</f>
        <v>7.4999999999999997E-2</v>
      </c>
      <c r="P540" t="s">
        <v>15</v>
      </c>
      <c r="Q540" t="str" cm="1">
        <f t="array" ref="Q540">INDEX('Notes&amp;Formulas'!F:F,MATCH($P540,'Notes&amp;Formulas'!E:E),0)</f>
        <v>Parental Guidance Under 13</v>
      </c>
      <c r="R540" t="s">
        <v>2332</v>
      </c>
      <c r="S540" t="s">
        <v>2327</v>
      </c>
      <c r="T540" t="s">
        <v>2325</v>
      </c>
    </row>
    <row r="541" spans="1:23" x14ac:dyDescent="0.3">
      <c r="A541" t="s">
        <v>1324</v>
      </c>
      <c r="B541" t="s">
        <v>1325</v>
      </c>
      <c r="C541" t="str">
        <f t="shared" si="8"/>
        <v>An unemployed single mother becomes a legal assist</v>
      </c>
      <c r="D541" t="s">
        <v>43</v>
      </c>
      <c r="E541" s="1">
        <v>36602</v>
      </c>
      <c r="F541" s="4">
        <v>125595205</v>
      </c>
      <c r="G541" s="4">
        <v>130676081</v>
      </c>
      <c r="H541" s="4">
        <v>256271286</v>
      </c>
      <c r="I541" s="4" t="str">
        <f>IF($F541&gt;='Notes&amp;Formulas'!$I$3,"Top", "Bottom")</f>
        <v>Bottom</v>
      </c>
      <c r="J541" s="4" t="str" cm="1">
        <f t="array" ref="J541">_xlfn.IFS(Table2[[#This Row],[World Sales (in $)]]&lt;500000000,"Small", Table2[[#This Row],[World Sales (in $)]]&lt;1000000000, "Medium", Table2[[#This Row],[World Sales (in $)]]&lt;2000000000, "Large", Table2[[#This Row],[World Sales (in $)]]&gt;2000000000, "Top")</f>
        <v>Small</v>
      </c>
      <c r="K541" t="s">
        <v>836</v>
      </c>
      <c r="L541" t="s">
        <v>281</v>
      </c>
      <c r="M541" t="str">
        <f>IFERROR(MID($L541,1,SEARCH(M$1, $L541)-2),0)</f>
        <v>2</v>
      </c>
      <c r="N541" t="str">
        <f>IFERROR(MID($L541,SEARCH(N$1, $L541)-3,2),0)</f>
        <v>11</v>
      </c>
      <c r="O541" s="2">
        <f>TIME(M541, N541, 0)</f>
        <v>9.0972222222222218E-2</v>
      </c>
      <c r="P541" t="s">
        <v>179</v>
      </c>
      <c r="Q541" t="str" cm="1">
        <f t="array" ref="Q541">INDEX('Notes&amp;Formulas'!F:F,MATCH($P541,'Notes&amp;Formulas'!E:E),0)</f>
        <v>Restricted</v>
      </c>
      <c r="R541" t="s">
        <v>2320</v>
      </c>
      <c r="S541" t="s">
        <v>2327</v>
      </c>
      <c r="T541" t="s">
        <v>2325</v>
      </c>
    </row>
    <row r="542" spans="1:23" x14ac:dyDescent="0.3">
      <c r="A542" t="s">
        <v>1088</v>
      </c>
      <c r="B542" t="s">
        <v>1089</v>
      </c>
      <c r="C542" t="str">
        <f t="shared" si="8"/>
        <v xml:space="preserve">A family learns important life lessons from their </v>
      </c>
      <c r="D542" t="s">
        <v>22</v>
      </c>
      <c r="E542" t="s">
        <v>27</v>
      </c>
      <c r="F542" s="4">
        <v>143153751</v>
      </c>
      <c r="G542" s="4">
        <v>112589342</v>
      </c>
      <c r="H542" s="4">
        <v>255743093</v>
      </c>
      <c r="I542" s="4" t="str">
        <f>IF($F542&gt;='Notes&amp;Formulas'!$I$3,"Top", "Bottom")</f>
        <v>Top</v>
      </c>
      <c r="J542" s="4" t="str" cm="1">
        <f t="array" ref="J542">_xlfn.IFS(Table2[[#This Row],[World Sales (in $)]]&lt;500000000,"Small", Table2[[#This Row],[World Sales (in $)]]&lt;1000000000, "Medium", Table2[[#This Row],[World Sales (in $)]]&lt;2000000000, "Large", Table2[[#This Row],[World Sales (in $)]]&gt;2000000000, "Top")</f>
        <v>Small</v>
      </c>
      <c r="K542" t="s">
        <v>513</v>
      </c>
      <c r="L542" t="s">
        <v>604</v>
      </c>
      <c r="M542" t="str">
        <f>IFERROR(MID($L542,1,SEARCH(M$1, $L542)-2),0)</f>
        <v>1</v>
      </c>
      <c r="N542" t="str">
        <f>IFERROR(MID($L542,SEARCH(N$1, $L542)-3,2),0)</f>
        <v>51</v>
      </c>
      <c r="O542" s="2">
        <f>TIME(M542, N542, 0)</f>
        <v>7.7083333333333337E-2</v>
      </c>
      <c r="P542" t="s">
        <v>27</v>
      </c>
      <c r="Q542" t="str">
        <f>INDEX('Notes&amp;Formulas'!$F$6,MATCH(Table!P542, 'Notes&amp;Formulas'!$E$6),0)</f>
        <v>Unknown</v>
      </c>
      <c r="R542" t="s">
        <v>2329</v>
      </c>
      <c r="S542" t="s">
        <v>2320</v>
      </c>
    </row>
    <row r="543" spans="1:23" x14ac:dyDescent="0.3">
      <c r="A543" t="s">
        <v>936</v>
      </c>
      <c r="B543" t="s">
        <v>937</v>
      </c>
      <c r="C543" t="str">
        <f t="shared" si="8"/>
        <v xml:space="preserve">Laurie Strode confronts her long-time foe Michael </v>
      </c>
      <c r="D543" t="s">
        <v>43</v>
      </c>
      <c r="E543" s="1">
        <v>43390</v>
      </c>
      <c r="F543" s="4">
        <v>159342015</v>
      </c>
      <c r="G543" s="4">
        <v>96272926</v>
      </c>
      <c r="H543" s="4">
        <v>255614941</v>
      </c>
      <c r="I543" s="4" t="str">
        <f>IF($F543&gt;='Notes&amp;Formulas'!$I$3,"Top", "Bottom")</f>
        <v>Top</v>
      </c>
      <c r="J543" s="4" t="str" cm="1">
        <f t="array" ref="J543">_xlfn.IFS(Table2[[#This Row],[World Sales (in $)]]&lt;500000000,"Small", Table2[[#This Row],[World Sales (in $)]]&lt;1000000000, "Medium", Table2[[#This Row],[World Sales (in $)]]&lt;2000000000, "Large", Table2[[#This Row],[World Sales (in $)]]&gt;2000000000, "Top")</f>
        <v>Small</v>
      </c>
      <c r="K543" t="s">
        <v>938</v>
      </c>
      <c r="L543" t="s">
        <v>190</v>
      </c>
      <c r="M543" t="str">
        <f>IFERROR(MID($L543,1,SEARCH(M$1, $L543)-2),0)</f>
        <v>1</v>
      </c>
      <c r="N543" t="str">
        <f>IFERROR(MID($L543,SEARCH(N$1, $L543)-3,2),0)</f>
        <v>46</v>
      </c>
      <c r="O543" s="2">
        <f>TIME(M543, N543, 0)</f>
        <v>7.3611111111111113E-2</v>
      </c>
      <c r="P543" t="s">
        <v>179</v>
      </c>
      <c r="Q543" t="str" cm="1">
        <f t="array" ref="Q543">INDEX('Notes&amp;Formulas'!F:F,MATCH($P543,'Notes&amp;Formulas'!E:E),0)</f>
        <v>Restricted</v>
      </c>
      <c r="R543" t="s">
        <v>2326</v>
      </c>
      <c r="S543" t="s">
        <v>2320</v>
      </c>
      <c r="T543" t="s">
        <v>2323</v>
      </c>
    </row>
    <row r="544" spans="1:23" x14ac:dyDescent="0.3">
      <c r="A544" t="s">
        <v>790</v>
      </c>
      <c r="B544" t="s">
        <v>791</v>
      </c>
      <c r="C544" t="str">
        <f t="shared" si="8"/>
        <v>A family's serene beach vacation turns to chaos wh</v>
      </c>
      <c r="D544" t="s">
        <v>43</v>
      </c>
      <c r="E544" s="1">
        <v>43544</v>
      </c>
      <c r="F544" s="4">
        <v>175084580</v>
      </c>
      <c r="G544" s="4">
        <v>80100902</v>
      </c>
      <c r="H544" s="4">
        <v>255185482</v>
      </c>
      <c r="I544" s="4" t="str">
        <f>IF($F544&gt;='Notes&amp;Formulas'!$I$3,"Top", "Bottom")</f>
        <v>Top</v>
      </c>
      <c r="J544" s="4" t="str" cm="1">
        <f t="array" ref="J544">_xlfn.IFS(Table2[[#This Row],[World Sales (in $)]]&lt;500000000,"Small", Table2[[#This Row],[World Sales (in $)]]&lt;1000000000, "Medium", Table2[[#This Row],[World Sales (in $)]]&lt;2000000000, "Large", Table2[[#This Row],[World Sales (in $)]]&gt;2000000000, "Top")</f>
        <v>Small</v>
      </c>
      <c r="K544" t="s">
        <v>792</v>
      </c>
      <c r="L544" t="s">
        <v>457</v>
      </c>
      <c r="M544" t="str">
        <f>IFERROR(MID($L544,1,SEARCH(M$1, $L544)-2),0)</f>
        <v>1</v>
      </c>
      <c r="N544" t="str">
        <f>IFERROR(MID($L544,SEARCH(N$1, $L544)-3,2),0)</f>
        <v>56</v>
      </c>
      <c r="O544" s="2">
        <f>TIME(M544, N544, 0)</f>
        <v>8.0555555555555561E-2</v>
      </c>
      <c r="P544" t="s">
        <v>179</v>
      </c>
      <c r="Q544" t="str" cm="1">
        <f t="array" ref="Q544">INDEX('Notes&amp;Formulas'!F:F,MATCH($P544,'Notes&amp;Formulas'!E:E),0)</f>
        <v>Restricted</v>
      </c>
      <c r="R544" t="s">
        <v>2328</v>
      </c>
      <c r="S544" t="s">
        <v>2332</v>
      </c>
      <c r="T544" t="s">
        <v>2325</v>
      </c>
    </row>
    <row r="545" spans="1:23" x14ac:dyDescent="0.3">
      <c r="A545" t="s">
        <v>2164</v>
      </c>
      <c r="B545" t="s">
        <v>2165</v>
      </c>
      <c r="C545" t="str">
        <f t="shared" si="8"/>
        <v xml:space="preserve">A botched mid-air heist results in suitcases full </v>
      </c>
      <c r="D545" t="s">
        <v>613</v>
      </c>
      <c r="E545" s="1">
        <v>34117</v>
      </c>
      <c r="F545" s="4">
        <v>84049211</v>
      </c>
      <c r="G545" s="4">
        <v>170951000</v>
      </c>
      <c r="H545" s="4">
        <v>255000211</v>
      </c>
      <c r="I545" s="4" t="str">
        <f>IF($F545&gt;='Notes&amp;Formulas'!$I$3,"Top", "Bottom")</f>
        <v>Bottom</v>
      </c>
      <c r="J545" s="4" t="str" cm="1">
        <f t="array" ref="J545">_xlfn.IFS(Table2[[#This Row],[World Sales (in $)]]&lt;500000000,"Small", Table2[[#This Row],[World Sales (in $)]]&lt;1000000000, "Medium", Table2[[#This Row],[World Sales (in $)]]&lt;2000000000, "Large", Table2[[#This Row],[World Sales (in $)]]&gt;2000000000, "Top")</f>
        <v>Small</v>
      </c>
      <c r="K545" t="s">
        <v>289</v>
      </c>
      <c r="L545" t="s">
        <v>434</v>
      </c>
      <c r="M545" t="str">
        <f>IFERROR(MID($L545,1,SEARCH(M$1, $L545)-2),0)</f>
        <v>1</v>
      </c>
      <c r="N545" t="str">
        <f>IFERROR(MID($L545,SEARCH(N$1, $L545)-3,2),0)</f>
        <v>53</v>
      </c>
      <c r="O545" s="2">
        <f>TIME(M545, N545, 0)</f>
        <v>7.8472222222222221E-2</v>
      </c>
      <c r="P545" t="s">
        <v>179</v>
      </c>
      <c r="Q545" t="str" cm="1">
        <f t="array" ref="Q545">INDEX('Notes&amp;Formulas'!F:F,MATCH($P545,'Notes&amp;Formulas'!E:E),0)</f>
        <v>Restricted</v>
      </c>
      <c r="R545" t="s">
        <v>2332</v>
      </c>
      <c r="S545" t="s">
        <v>2327</v>
      </c>
      <c r="T545" t="s">
        <v>2325</v>
      </c>
    </row>
    <row r="546" spans="1:23" x14ac:dyDescent="0.3">
      <c r="A546" t="s">
        <v>853</v>
      </c>
      <c r="B546" t="s">
        <v>854</v>
      </c>
      <c r="C546" t="str">
        <f t="shared" si="8"/>
        <v>A group of suburban biker wannabes looking for adv</v>
      </c>
      <c r="D546" t="s">
        <v>12</v>
      </c>
      <c r="E546" t="s">
        <v>27</v>
      </c>
      <c r="F546" s="4">
        <v>168273550</v>
      </c>
      <c r="G546" s="4">
        <v>85351877</v>
      </c>
      <c r="H546" s="4">
        <v>253625427</v>
      </c>
      <c r="I546" s="4" t="str">
        <f>IF($F546&gt;='Notes&amp;Formulas'!$I$3,"Top", "Bottom")</f>
        <v>Top</v>
      </c>
      <c r="J546" s="4" t="str" cm="1">
        <f t="array" ref="J546">_xlfn.IFS(Table2[[#This Row],[World Sales (in $)]]&lt;500000000,"Small", Table2[[#This Row],[World Sales (in $)]]&lt;1000000000, "Medium", Table2[[#This Row],[World Sales (in $)]]&lt;2000000000, "Large", Table2[[#This Row],[World Sales (in $)]]&gt;2000000000, "Top")</f>
        <v>Small</v>
      </c>
      <c r="K546" t="s">
        <v>855</v>
      </c>
      <c r="L546" t="s">
        <v>105</v>
      </c>
      <c r="M546" t="str">
        <f>IFERROR(MID($L546,1,SEARCH(M$1, $L546)-2),0)</f>
        <v>1</v>
      </c>
      <c r="N546" t="str">
        <f>IFERROR(MID($L546,SEARCH(N$1, $L546)-3,2),0)</f>
        <v>40</v>
      </c>
      <c r="O546" s="2">
        <f>TIME(M546, N546, 0)</f>
        <v>6.9444444444444434E-2</v>
      </c>
      <c r="P546" t="s">
        <v>27</v>
      </c>
      <c r="Q546" t="str">
        <f>INDEX('Notes&amp;Formulas'!$F$6,MATCH(Table!P546, 'Notes&amp;Formulas'!$E$6),0)</f>
        <v>Unknown</v>
      </c>
      <c r="R546" t="s">
        <v>2316</v>
      </c>
      <c r="S546" t="s">
        <v>2317</v>
      </c>
      <c r="T546" t="s">
        <v>2325</v>
      </c>
    </row>
    <row r="547" spans="1:23" x14ac:dyDescent="0.3">
      <c r="A547" t="s">
        <v>2019</v>
      </c>
      <c r="B547" t="s">
        <v>2020</v>
      </c>
      <c r="C547" t="str">
        <f t="shared" si="8"/>
        <v>As seniors in high school, Troy and Gabriella stru</v>
      </c>
      <c r="D547" t="s">
        <v>12</v>
      </c>
      <c r="E547" s="1">
        <v>39743</v>
      </c>
      <c r="F547" s="4">
        <v>90559416</v>
      </c>
      <c r="G547" s="4">
        <v>162349761</v>
      </c>
      <c r="H547" s="4">
        <v>252909177</v>
      </c>
      <c r="I547" s="4" t="str">
        <f>IF($F547&gt;='Notes&amp;Formulas'!$I$3,"Top", "Bottom")</f>
        <v>Bottom</v>
      </c>
      <c r="J547" s="4" t="str" cm="1">
        <f t="array" ref="J547">_xlfn.IFS(Table2[[#This Row],[World Sales (in $)]]&lt;500000000,"Small", Table2[[#This Row],[World Sales (in $)]]&lt;1000000000, "Medium", Table2[[#This Row],[World Sales (in $)]]&lt;2000000000, "Large", Table2[[#This Row],[World Sales (in $)]]&gt;2000000000, "Top")</f>
        <v>Small</v>
      </c>
      <c r="K547" t="s">
        <v>2021</v>
      </c>
      <c r="L547" t="s">
        <v>567</v>
      </c>
      <c r="M547" t="str">
        <f>IFERROR(MID($L547,1,SEARCH(M$1, $L547)-2),0)</f>
        <v>1</v>
      </c>
      <c r="N547" t="str">
        <f>IFERROR(MID($L547,SEARCH(N$1, $L547)-3,2),0)</f>
        <v>52</v>
      </c>
      <c r="O547" s="2">
        <f>TIME(M547, N547, 0)</f>
        <v>7.7777777777777779E-2</v>
      </c>
      <c r="P547" t="s">
        <v>106</v>
      </c>
      <c r="Q547" cm="1">
        <f t="array" ref="Q547">INDEX('Notes&amp;Formulas'!F:F,MATCH($P547,'Notes&amp;Formulas'!E:E),0)</f>
        <v>0</v>
      </c>
      <c r="R547" t="s">
        <v>2316</v>
      </c>
      <c r="S547" t="s">
        <v>2317</v>
      </c>
      <c r="T547" t="s">
        <v>2326</v>
      </c>
    </row>
    <row r="548" spans="1:23" x14ac:dyDescent="0.3">
      <c r="A548" t="s">
        <v>1854</v>
      </c>
      <c r="B548" t="s">
        <v>1855</v>
      </c>
      <c r="C548" t="str">
        <f t="shared" si="8"/>
        <v>The son of Zeus and Hera is stripped of his immort</v>
      </c>
      <c r="D548" t="s">
        <v>12</v>
      </c>
      <c r="E548" s="1">
        <v>35596</v>
      </c>
      <c r="F548" s="4">
        <v>99112101</v>
      </c>
      <c r="G548" s="4">
        <v>153600000</v>
      </c>
      <c r="H548" s="4">
        <v>252712101</v>
      </c>
      <c r="I548" s="4" t="str">
        <f>IF($F548&gt;='Notes&amp;Formulas'!$I$3,"Top", "Bottom")</f>
        <v>Bottom</v>
      </c>
      <c r="J548" s="4" t="str" cm="1">
        <f t="array" ref="J548">_xlfn.IFS(Table2[[#This Row],[World Sales (in $)]]&lt;500000000,"Small", Table2[[#This Row],[World Sales (in $)]]&lt;1000000000, "Medium", Table2[[#This Row],[World Sales (in $)]]&lt;2000000000, "Large", Table2[[#This Row],[World Sales (in $)]]&gt;2000000000, "Top")</f>
        <v>Small</v>
      </c>
      <c r="K548" t="s">
        <v>536</v>
      </c>
      <c r="L548" t="s">
        <v>97</v>
      </c>
      <c r="M548" t="str">
        <f>IFERROR(MID($L548,1,SEARCH(M$1, $L548)-2),0)</f>
        <v>1</v>
      </c>
      <c r="N548" t="str">
        <f>IFERROR(MID($L548,SEARCH(N$1, $L548)-3,2),0)</f>
        <v>33</v>
      </c>
      <c r="O548" s="2">
        <f>TIME(M548, N548, 0)</f>
        <v>6.458333333333334E-2</v>
      </c>
      <c r="P548" t="s">
        <v>27</v>
      </c>
      <c r="Q548" t="str">
        <f>INDEX('Notes&amp;Formulas'!$F$6,MATCH(Table!P548, 'Notes&amp;Formulas'!$E$6),0)</f>
        <v>Unknown</v>
      </c>
      <c r="R548" t="s">
        <v>2326</v>
      </c>
      <c r="S548" t="s">
        <v>2320</v>
      </c>
      <c r="T548" t="s">
        <v>2323</v>
      </c>
      <c r="U548" t="s">
        <v>2330</v>
      </c>
      <c r="V548" t="s">
        <v>2324</v>
      </c>
      <c r="W548" t="s">
        <v>2321</v>
      </c>
    </row>
    <row r="549" spans="1:23" x14ac:dyDescent="0.3">
      <c r="A549" t="s">
        <v>826</v>
      </c>
      <c r="B549" t="s">
        <v>827</v>
      </c>
      <c r="C549" t="str">
        <f t="shared" si="8"/>
        <v>A stubborn teenager enlists the help of a tough U.</v>
      </c>
      <c r="D549" t="s">
        <v>38</v>
      </c>
      <c r="E549" s="1">
        <v>40534</v>
      </c>
      <c r="F549" s="4">
        <v>171243005</v>
      </c>
      <c r="G549" s="4">
        <v>81033922</v>
      </c>
      <c r="H549" s="4">
        <v>252276927</v>
      </c>
      <c r="I549" s="4" t="str">
        <f>IF($F549&gt;='Notes&amp;Formulas'!$I$3,"Top", "Bottom")</f>
        <v>Top</v>
      </c>
      <c r="J549" s="4" t="str" cm="1">
        <f t="array" ref="J549">_xlfn.IFS(Table2[[#This Row],[World Sales (in $)]]&lt;500000000,"Small", Table2[[#This Row],[World Sales (in $)]]&lt;1000000000, "Medium", Table2[[#This Row],[World Sales (in $)]]&lt;2000000000, "Large", Table2[[#This Row],[World Sales (in $)]]&gt;2000000000, "Top")</f>
        <v>Small</v>
      </c>
      <c r="K549" t="s">
        <v>828</v>
      </c>
      <c r="L549" t="s">
        <v>676</v>
      </c>
      <c r="M549" t="str">
        <f>IFERROR(MID($L549,1,SEARCH(M$1, $L549)-2),0)</f>
        <v>1</v>
      </c>
      <c r="N549" t="str">
        <f>IFERROR(MID($L549,SEARCH(N$1, $L549)-3,2),0)</f>
        <v>50</v>
      </c>
      <c r="O549" s="2">
        <f>TIME(M549, N549, 0)</f>
        <v>7.6388888888888895E-2</v>
      </c>
      <c r="P549" t="s">
        <v>15</v>
      </c>
      <c r="Q549" t="str" cm="1">
        <f t="array" ref="Q549">INDEX('Notes&amp;Formulas'!F:F,MATCH($P549,'Notes&amp;Formulas'!E:E),0)</f>
        <v>Parental Guidance Under 13</v>
      </c>
      <c r="R549" t="s">
        <v>2317</v>
      </c>
      <c r="S549" t="s">
        <v>2322</v>
      </c>
      <c r="T549" t="s">
        <v>2326</v>
      </c>
      <c r="U549" t="s">
        <v>2323</v>
      </c>
      <c r="V549" t="s">
        <v>2318</v>
      </c>
      <c r="W549" t="s">
        <v>2324</v>
      </c>
    </row>
    <row r="550" spans="1:23" x14ac:dyDescent="0.3">
      <c r="A550" t="s">
        <v>1013</v>
      </c>
      <c r="B550" t="s">
        <v>1014</v>
      </c>
      <c r="C550" t="str">
        <f t="shared" si="8"/>
        <v>A con man, Irving Rosenfeld, along with his seduct</v>
      </c>
      <c r="D550" t="s">
        <v>34</v>
      </c>
      <c r="E550" s="1">
        <v>41620</v>
      </c>
      <c r="F550" s="4">
        <v>150117807</v>
      </c>
      <c r="G550" s="4">
        <v>101054000</v>
      </c>
      <c r="H550" s="4">
        <v>251171807</v>
      </c>
      <c r="I550" s="4" t="str">
        <f>IF($F550&gt;='Notes&amp;Formulas'!$I$3,"Top", "Bottom")</f>
        <v>Top</v>
      </c>
      <c r="J550" s="4" t="str" cm="1">
        <f t="array" ref="J550">_xlfn.IFS(Table2[[#This Row],[World Sales (in $)]]&lt;500000000,"Small", Table2[[#This Row],[World Sales (in $)]]&lt;1000000000, "Medium", Table2[[#This Row],[World Sales (in $)]]&lt;2000000000, "Large", Table2[[#This Row],[World Sales (in $)]]&gt;2000000000, "Top")</f>
        <v>Small</v>
      </c>
      <c r="K550" t="s">
        <v>1015</v>
      </c>
      <c r="L550" t="s">
        <v>14</v>
      </c>
      <c r="M550" t="str">
        <f>IFERROR(MID($L550,1,SEARCH(M$1, $L550)-2),0)</f>
        <v>2</v>
      </c>
      <c r="N550" t="str">
        <f>IFERROR(MID($L550,SEARCH(N$1, $L550)-3,2),0)</f>
        <v>18</v>
      </c>
      <c r="O550" s="2">
        <f>TIME(M550, N550, 0)</f>
        <v>9.5833333333333326E-2</v>
      </c>
      <c r="P550" t="s">
        <v>179</v>
      </c>
      <c r="Q550" t="str" cm="1">
        <f t="array" ref="Q550">INDEX('Notes&amp;Formulas'!F:F,MATCH($P550,'Notes&amp;Formulas'!E:E),0)</f>
        <v>Restricted</v>
      </c>
      <c r="R550" t="s">
        <v>2320</v>
      </c>
      <c r="S550" t="s">
        <v>2335</v>
      </c>
    </row>
    <row r="551" spans="1:23" x14ac:dyDescent="0.3">
      <c r="A551" t="s">
        <v>1553</v>
      </c>
      <c r="B551" t="s">
        <v>1554</v>
      </c>
      <c r="C551" t="str">
        <f t="shared" si="8"/>
        <v xml:space="preserve">A lawyer becomes targeted by a corrupt politician </v>
      </c>
      <c r="D551" t="s">
        <v>12</v>
      </c>
      <c r="E551" s="1">
        <v>36119</v>
      </c>
      <c r="F551" s="4">
        <v>111549836</v>
      </c>
      <c r="G551" s="4">
        <v>139299953</v>
      </c>
      <c r="H551" s="4">
        <v>250849789</v>
      </c>
      <c r="I551" s="4" t="str">
        <f>IF($F551&gt;='Notes&amp;Formulas'!$I$3,"Top", "Bottom")</f>
        <v>Bottom</v>
      </c>
      <c r="J551" s="4" t="str" cm="1">
        <f t="array" ref="J551">_xlfn.IFS(Table2[[#This Row],[World Sales (in $)]]&lt;500000000,"Small", Table2[[#This Row],[World Sales (in $)]]&lt;1000000000, "Medium", Table2[[#This Row],[World Sales (in $)]]&lt;2000000000, "Large", Table2[[#This Row],[World Sales (in $)]]&gt;2000000000, "Top")</f>
        <v>Small</v>
      </c>
      <c r="K551" t="s">
        <v>203</v>
      </c>
      <c r="L551" t="s">
        <v>460</v>
      </c>
      <c r="M551" t="str">
        <f>IFERROR(MID($L551,1,SEARCH(M$1, $L551)-2),0)</f>
        <v>2</v>
      </c>
      <c r="N551" t="str">
        <f>IFERROR(MID($L551,SEARCH(N$1, $L551)-3,2),0)</f>
        <v>12</v>
      </c>
      <c r="O551" s="2">
        <f>TIME(M551, N551, 0)</f>
        <v>9.1666666666666674E-2</v>
      </c>
      <c r="P551" t="s">
        <v>179</v>
      </c>
      <c r="Q551" t="str" cm="1">
        <f t="array" ref="Q551">INDEX('Notes&amp;Formulas'!F:F,MATCH($P551,'Notes&amp;Formulas'!E:E),0)</f>
        <v>Restricted</v>
      </c>
      <c r="R551" t="s">
        <v>2328</v>
      </c>
      <c r="S551" t="s">
        <v>2320</v>
      </c>
    </row>
    <row r="552" spans="1:23" x14ac:dyDescent="0.3">
      <c r="A552" t="s">
        <v>1484</v>
      </c>
      <c r="B552" t="s">
        <v>1485</v>
      </c>
      <c r="C552" t="str">
        <f t="shared" si="8"/>
        <v>Book superstore magnate, Joe Fox and independent b</v>
      </c>
      <c r="D552" t="s">
        <v>61</v>
      </c>
      <c r="E552" s="1">
        <v>36147</v>
      </c>
      <c r="F552" s="4">
        <v>115821495</v>
      </c>
      <c r="G552" s="4">
        <v>135000000</v>
      </c>
      <c r="H552" s="4">
        <v>250821495</v>
      </c>
      <c r="I552" s="4" t="str">
        <f>IF($F552&gt;='Notes&amp;Formulas'!$I$3,"Top", "Bottom")</f>
        <v>Bottom</v>
      </c>
      <c r="J552" s="4" t="str" cm="1">
        <f t="array" ref="J552">_xlfn.IFS(Table2[[#This Row],[World Sales (in $)]]&lt;500000000,"Small", Table2[[#This Row],[World Sales (in $)]]&lt;1000000000, "Medium", Table2[[#This Row],[World Sales (in $)]]&lt;2000000000, "Large", Table2[[#This Row],[World Sales (in $)]]&gt;2000000000, "Top")</f>
        <v>Small</v>
      </c>
      <c r="K552" t="s">
        <v>438</v>
      </c>
      <c r="L552" t="s">
        <v>145</v>
      </c>
      <c r="M552" t="str">
        <f>IFERROR(MID($L552,1,SEARCH(M$1, $L552)-2),0)</f>
        <v>1</v>
      </c>
      <c r="N552" t="str">
        <f>IFERROR(MID($L552,SEARCH(N$1, $L552)-3,2),0)</f>
        <v>59</v>
      </c>
      <c r="O552" s="2">
        <f>TIME(M552, N552, 0)</f>
        <v>8.2638888888888887E-2</v>
      </c>
      <c r="P552" t="s">
        <v>58</v>
      </c>
      <c r="Q552" t="str" cm="1">
        <f t="array" ref="Q552">INDEX('Notes&amp;Formulas'!F:F,MATCH($P552,'Notes&amp;Formulas'!E:E),0)</f>
        <v>Parental Guidance</v>
      </c>
      <c r="R552" t="s">
        <v>2316</v>
      </c>
      <c r="S552" t="s">
        <v>2325</v>
      </c>
    </row>
    <row r="553" spans="1:23" x14ac:dyDescent="0.3">
      <c r="A553" t="s">
        <v>1926</v>
      </c>
      <c r="B553" t="s">
        <v>1927</v>
      </c>
      <c r="C553" t="str">
        <f t="shared" si="8"/>
        <v>A young thief seeking revenge for his brother's de</v>
      </c>
      <c r="D553" t="s">
        <v>34</v>
      </c>
      <c r="E553" s="1">
        <v>35993</v>
      </c>
      <c r="F553" s="4">
        <v>94095523</v>
      </c>
      <c r="G553" s="4">
        <v>156193000</v>
      </c>
      <c r="H553" s="4">
        <v>250288523</v>
      </c>
      <c r="I553" s="4" t="str">
        <f>IF($F553&gt;='Notes&amp;Formulas'!$I$3,"Top", "Bottom")</f>
        <v>Bottom</v>
      </c>
      <c r="J553" s="4" t="str" cm="1">
        <f t="array" ref="J553">_xlfn.IFS(Table2[[#This Row],[World Sales (in $)]]&lt;500000000,"Small", Table2[[#This Row],[World Sales (in $)]]&lt;1000000000, "Medium", Table2[[#This Row],[World Sales (in $)]]&lt;2000000000, "Large", Table2[[#This Row],[World Sales (in $)]]&gt;2000000000, "Top")</f>
        <v>Small</v>
      </c>
      <c r="K553" t="s">
        <v>1928</v>
      </c>
      <c r="L553" t="s">
        <v>83</v>
      </c>
      <c r="M553" t="str">
        <f>IFERROR(MID($L553,1,SEARCH(M$1, $L553)-2),0)</f>
        <v>2</v>
      </c>
      <c r="N553" t="str">
        <f>IFERROR(MID($L553,SEARCH(N$1, $L553)-3,2),0)</f>
        <v>16</v>
      </c>
      <c r="O553" s="2">
        <f>TIME(M553, N553, 0)</f>
        <v>9.4444444444444442E-2</v>
      </c>
      <c r="P553" t="s">
        <v>15</v>
      </c>
      <c r="Q553" t="str" cm="1">
        <f t="array" ref="Q553">INDEX('Notes&amp;Formulas'!F:F,MATCH($P553,'Notes&amp;Formulas'!E:E),0)</f>
        <v>Parental Guidance Under 13</v>
      </c>
      <c r="R553" t="s">
        <v>2326</v>
      </c>
      <c r="S553" t="s">
        <v>2320</v>
      </c>
      <c r="T553" t="s">
        <v>2321</v>
      </c>
    </row>
    <row r="554" spans="1:23" x14ac:dyDescent="0.3">
      <c r="A554" t="s">
        <v>1256</v>
      </c>
      <c r="B554" t="s">
        <v>1257</v>
      </c>
      <c r="C554" t="str">
        <f t="shared" si="8"/>
        <v>A journalist must investigate a mysterious videota</v>
      </c>
      <c r="D554" t="s">
        <v>95</v>
      </c>
      <c r="E554" s="1">
        <v>37547</v>
      </c>
      <c r="F554" s="4">
        <v>129128133</v>
      </c>
      <c r="G554" s="4">
        <v>120220800</v>
      </c>
      <c r="H554" s="4">
        <v>249348933</v>
      </c>
      <c r="I554" s="4" t="str">
        <f>IF($F554&gt;='Notes&amp;Formulas'!$I$3,"Top", "Bottom")</f>
        <v>Bottom</v>
      </c>
      <c r="J554" s="4" t="str" cm="1">
        <f t="array" ref="J554">_xlfn.IFS(Table2[[#This Row],[World Sales (in $)]]&lt;500000000,"Small", Table2[[#This Row],[World Sales (in $)]]&lt;1000000000, "Medium", Table2[[#This Row],[World Sales (in $)]]&lt;2000000000, "Large", Table2[[#This Row],[World Sales (in $)]]&gt;2000000000, "Top")</f>
        <v>Small</v>
      </c>
      <c r="K554" t="s">
        <v>1113</v>
      </c>
      <c r="L554" t="s">
        <v>101</v>
      </c>
      <c r="M554" t="str">
        <f>IFERROR(MID($L554,1,SEARCH(M$1, $L554)-2),0)</f>
        <v>1</v>
      </c>
      <c r="N554" t="str">
        <f>IFERROR(MID($L554,SEARCH(N$1, $L554)-3,2),0)</f>
        <v>55</v>
      </c>
      <c r="O554" s="2">
        <f>TIME(M554, N554, 0)</f>
        <v>7.9861111111111105E-2</v>
      </c>
      <c r="P554" t="s">
        <v>15</v>
      </c>
      <c r="Q554" t="str" cm="1">
        <f t="array" ref="Q554">INDEX('Notes&amp;Formulas'!F:F,MATCH($P554,'Notes&amp;Formulas'!E:E),0)</f>
        <v>Parental Guidance Under 13</v>
      </c>
      <c r="R554" t="s">
        <v>2316</v>
      </c>
      <c r="S554" t="s">
        <v>2317</v>
      </c>
      <c r="T554" t="s">
        <v>2326</v>
      </c>
      <c r="U554" t="s">
        <v>2321</v>
      </c>
      <c r="V554" t="s">
        <v>2325</v>
      </c>
      <c r="W554" t="s">
        <v>2335</v>
      </c>
    </row>
    <row r="555" spans="1:23" x14ac:dyDescent="0.3">
      <c r="A555" t="s">
        <v>1110</v>
      </c>
      <c r="B555" t="s">
        <v>1111</v>
      </c>
      <c r="C555" t="str">
        <f t="shared" si="8"/>
        <v xml:space="preserve">Three film students vanish after traveling into a </v>
      </c>
      <c r="D555" t="s">
        <v>1112</v>
      </c>
      <c r="E555" s="1">
        <v>36357</v>
      </c>
      <c r="F555" s="4">
        <v>140539099</v>
      </c>
      <c r="G555" s="4">
        <v>108100000</v>
      </c>
      <c r="H555" s="4">
        <v>248639099</v>
      </c>
      <c r="I555" s="4" t="str">
        <f>IF($F555&gt;='Notes&amp;Formulas'!$I$3,"Top", "Bottom")</f>
        <v>Top</v>
      </c>
      <c r="J555" s="4" t="str" cm="1">
        <f t="array" ref="J555">_xlfn.IFS(Table2[[#This Row],[World Sales (in $)]]&lt;500000000,"Small", Table2[[#This Row],[World Sales (in $)]]&lt;1000000000, "Medium", Table2[[#This Row],[World Sales (in $)]]&lt;2000000000, "Large", Table2[[#This Row],[World Sales (in $)]]&gt;2000000000, "Top")</f>
        <v>Small</v>
      </c>
      <c r="K555" t="s">
        <v>1113</v>
      </c>
      <c r="L555" t="s">
        <v>785</v>
      </c>
      <c r="M555" t="str">
        <f>IFERROR(MID($L555,1,SEARCH(M$1, $L555)-2),0)</f>
        <v>1</v>
      </c>
      <c r="N555" t="str">
        <f>IFERROR(MID($L555,SEARCH(N$1, $L555)-3,2),0)</f>
        <v>21</v>
      </c>
      <c r="O555" s="2">
        <f>TIME(M555, N555, 0)</f>
        <v>5.6250000000000001E-2</v>
      </c>
      <c r="P555" t="s">
        <v>179</v>
      </c>
      <c r="Q555" t="str" cm="1">
        <f t="array" ref="Q555">INDEX('Notes&amp;Formulas'!F:F,MATCH($P555,'Notes&amp;Formulas'!E:E),0)</f>
        <v>Restricted</v>
      </c>
      <c r="R555" t="s">
        <v>2332</v>
      </c>
      <c r="S555" t="s">
        <v>2327</v>
      </c>
    </row>
    <row r="556" spans="1:23" x14ac:dyDescent="0.3">
      <c r="A556" t="s">
        <v>1911</v>
      </c>
      <c r="B556" t="s">
        <v>1912</v>
      </c>
      <c r="C556" t="str">
        <f t="shared" si="8"/>
        <v>A man learns something extraordinary about himself</v>
      </c>
      <c r="D556" t="s">
        <v>12</v>
      </c>
      <c r="E556" s="1">
        <v>36852</v>
      </c>
      <c r="F556" s="4">
        <v>95011339</v>
      </c>
      <c r="G556" s="4">
        <v>153106782</v>
      </c>
      <c r="H556" s="4">
        <v>248118121</v>
      </c>
      <c r="I556" s="4" t="str">
        <f>IF($F556&gt;='Notes&amp;Formulas'!$I$3,"Top", "Bottom")</f>
        <v>Bottom</v>
      </c>
      <c r="J556" s="4" t="str" cm="1">
        <f t="array" ref="J556">_xlfn.IFS(Table2[[#This Row],[World Sales (in $)]]&lt;500000000,"Small", Table2[[#This Row],[World Sales (in $)]]&lt;1000000000, "Medium", Table2[[#This Row],[World Sales (in $)]]&lt;2000000000, "Large", Table2[[#This Row],[World Sales (in $)]]&gt;2000000000, "Top")</f>
        <v>Small</v>
      </c>
      <c r="K556" t="s">
        <v>482</v>
      </c>
      <c r="L556" t="s">
        <v>190</v>
      </c>
      <c r="M556" t="str">
        <f>IFERROR(MID($L556,1,SEARCH(M$1, $L556)-2),0)</f>
        <v>1</v>
      </c>
      <c r="N556" t="str">
        <f>IFERROR(MID($L556,SEARCH(N$1, $L556)-3,2),0)</f>
        <v>46</v>
      </c>
      <c r="O556" s="2">
        <f>TIME(M556, N556, 0)</f>
        <v>7.3611111111111113E-2</v>
      </c>
      <c r="P556" t="s">
        <v>15</v>
      </c>
      <c r="Q556" t="str" cm="1">
        <f t="array" ref="Q556">INDEX('Notes&amp;Formulas'!F:F,MATCH($P556,'Notes&amp;Formulas'!E:E),0)</f>
        <v>Parental Guidance Under 13</v>
      </c>
      <c r="R556" t="s">
        <v>2332</v>
      </c>
      <c r="S556" t="s">
        <v>2327</v>
      </c>
    </row>
    <row r="557" spans="1:23" x14ac:dyDescent="0.3">
      <c r="A557" t="s">
        <v>1297</v>
      </c>
      <c r="B557" t="s">
        <v>1298</v>
      </c>
      <c r="C557" t="str">
        <f t="shared" si="8"/>
        <v>After a woman leaves a briefcase at the airport te</v>
      </c>
      <c r="D557" t="s">
        <v>170</v>
      </c>
      <c r="E557" s="1">
        <v>34684</v>
      </c>
      <c r="F557" s="4">
        <v>127175374</v>
      </c>
      <c r="G557" s="4">
        <v>120100000</v>
      </c>
      <c r="H557" s="4">
        <v>247275374</v>
      </c>
      <c r="I557" s="4" t="str">
        <f>IF($F557&gt;='Notes&amp;Formulas'!$I$3,"Top", "Bottom")</f>
        <v>Bottom</v>
      </c>
      <c r="J557" s="4" t="str" cm="1">
        <f t="array" ref="J557">_xlfn.IFS(Table2[[#This Row],[World Sales (in $)]]&lt;500000000,"Small", Table2[[#This Row],[World Sales (in $)]]&lt;1000000000, "Medium", Table2[[#This Row],[World Sales (in $)]]&lt;2000000000, "Large", Table2[[#This Row],[World Sales (in $)]]&gt;2000000000, "Top")</f>
        <v>Small</v>
      </c>
      <c r="K557" t="s">
        <v>349</v>
      </c>
      <c r="L557" t="s">
        <v>309</v>
      </c>
      <c r="M557" t="str">
        <f>IFERROR(MID($L557,1,SEARCH(M$1, $L557)-2),0)</f>
        <v>1</v>
      </c>
      <c r="N557" t="str">
        <f>IFERROR(MID($L557,SEARCH(N$1, $L557)-3,2),0)</f>
        <v>47</v>
      </c>
      <c r="O557" s="2">
        <f>TIME(M557, N557, 0)</f>
        <v>7.4305555555555555E-2</v>
      </c>
      <c r="P557" t="s">
        <v>27</v>
      </c>
      <c r="Q557" t="str">
        <f>INDEX('Notes&amp;Formulas'!$F$6,MATCH(Table!P557, 'Notes&amp;Formulas'!$E$6),0)</f>
        <v>Unknown</v>
      </c>
      <c r="R557" t="s">
        <v>2320</v>
      </c>
      <c r="S557" t="s">
        <v>2327</v>
      </c>
      <c r="T557" t="s">
        <v>2319</v>
      </c>
      <c r="U557" t="s">
        <v>2325</v>
      </c>
    </row>
    <row r="558" spans="1:23" x14ac:dyDescent="0.3">
      <c r="A558" t="s">
        <v>1560</v>
      </c>
      <c r="B558" t="s">
        <v>1561</v>
      </c>
      <c r="C558" t="str">
        <f t="shared" si="8"/>
        <v>Security guard David Dunn uses his supernatural ab</v>
      </c>
      <c r="D558" t="s">
        <v>43</v>
      </c>
      <c r="E558" s="1">
        <v>43481</v>
      </c>
      <c r="F558" s="4">
        <v>111048468</v>
      </c>
      <c r="G558" s="4">
        <v>135950571</v>
      </c>
      <c r="H558" s="4">
        <v>246999039</v>
      </c>
      <c r="I558" s="4" t="str">
        <f>IF($F558&gt;='Notes&amp;Formulas'!$I$3,"Top", "Bottom")</f>
        <v>Bottom</v>
      </c>
      <c r="J558" s="4" t="str" cm="1">
        <f t="array" ref="J558">_xlfn.IFS(Table2[[#This Row],[World Sales (in $)]]&lt;500000000,"Small", Table2[[#This Row],[World Sales (in $)]]&lt;1000000000, "Medium", Table2[[#This Row],[World Sales (in $)]]&lt;2000000000, "Large", Table2[[#This Row],[World Sales (in $)]]&gt;2000000000, "Top")</f>
        <v>Small</v>
      </c>
      <c r="K558" t="s">
        <v>1562</v>
      </c>
      <c r="L558" t="s">
        <v>72</v>
      </c>
      <c r="M558" t="str">
        <f>IFERROR(MID($L558,1,SEARCH(M$1, $L558)-2),0)</f>
        <v>2</v>
      </c>
      <c r="N558" t="str">
        <f>IFERROR(MID($L558,SEARCH(N$1, $L558)-3,2),0)</f>
        <v xml:space="preserve"> 9</v>
      </c>
      <c r="O558" s="2">
        <f>TIME(M558, N558, 0)</f>
        <v>8.9583333333333334E-2</v>
      </c>
      <c r="P558" t="s">
        <v>15</v>
      </c>
      <c r="Q558" t="str" cm="1">
        <f t="array" ref="Q558">INDEX('Notes&amp;Formulas'!F:F,MATCH($P558,'Notes&amp;Formulas'!E:E),0)</f>
        <v>Parental Guidance Under 13</v>
      </c>
      <c r="R558" t="s">
        <v>2326</v>
      </c>
    </row>
    <row r="559" spans="1:23" x14ac:dyDescent="0.3">
      <c r="A559" t="s">
        <v>1203</v>
      </c>
      <c r="B559" t="s">
        <v>1204</v>
      </c>
      <c r="C559" t="str">
        <f t="shared" si="8"/>
        <v>After moving his family back to his hometown to be</v>
      </c>
      <c r="D559" t="s">
        <v>34</v>
      </c>
      <c r="E559" s="1">
        <v>41466</v>
      </c>
      <c r="F559" s="4">
        <v>133668525</v>
      </c>
      <c r="G559" s="4">
        <v>113315753</v>
      </c>
      <c r="H559" s="4">
        <v>246984278</v>
      </c>
      <c r="I559" s="4" t="str">
        <f>IF($F559&gt;='Notes&amp;Formulas'!$I$3,"Top", "Bottom")</f>
        <v>Top</v>
      </c>
      <c r="J559" s="4" t="str" cm="1">
        <f t="array" ref="J559">_xlfn.IFS(Table2[[#This Row],[World Sales (in $)]]&lt;500000000,"Small", Table2[[#This Row],[World Sales (in $)]]&lt;1000000000, "Medium", Table2[[#This Row],[World Sales (in $)]]&lt;2000000000, "Large", Table2[[#This Row],[World Sales (in $)]]&gt;2000000000, "Top")</f>
        <v>Small</v>
      </c>
      <c r="K559" t="s">
        <v>349</v>
      </c>
      <c r="L559" t="s">
        <v>393</v>
      </c>
      <c r="M559" t="str">
        <f>IFERROR(MID($L559,1,SEARCH(M$1, $L559)-2),0)</f>
        <v>1</v>
      </c>
      <c r="N559" t="str">
        <f>IFERROR(MID($L559,SEARCH(N$1, $L559)-3,2),0)</f>
        <v>41</v>
      </c>
      <c r="O559" s="2">
        <f>TIME(M559, N559, 0)</f>
        <v>7.013888888888889E-2</v>
      </c>
      <c r="P559" t="s">
        <v>15</v>
      </c>
      <c r="Q559" t="str" cm="1">
        <f t="array" ref="Q559">INDEX('Notes&amp;Formulas'!F:F,MATCH($P559,'Notes&amp;Formulas'!E:E),0)</f>
        <v>Parental Guidance Under 13</v>
      </c>
      <c r="R559" t="s">
        <v>2320</v>
      </c>
      <c r="S559" t="s">
        <v>2319</v>
      </c>
      <c r="T559" t="s">
        <v>2325</v>
      </c>
    </row>
    <row r="560" spans="1:23" x14ac:dyDescent="0.3">
      <c r="A560" t="s">
        <v>1248</v>
      </c>
      <c r="B560" t="s">
        <v>1249</v>
      </c>
      <c r="C560" t="str">
        <f t="shared" si="8"/>
        <v>Snoopy embarks upon his greatest mission as he and</v>
      </c>
      <c r="D560" t="s">
        <v>22</v>
      </c>
      <c r="E560" s="1">
        <v>42306</v>
      </c>
      <c r="F560" s="4">
        <v>130178411</v>
      </c>
      <c r="G560" s="4">
        <v>116054702</v>
      </c>
      <c r="H560" s="4">
        <v>246233113</v>
      </c>
      <c r="I560" s="4" t="str">
        <f>IF($F560&gt;='Notes&amp;Formulas'!$I$3,"Top", "Bottom")</f>
        <v>Bottom</v>
      </c>
      <c r="J560" s="4" t="str" cm="1">
        <f t="array" ref="J560">_xlfn.IFS(Table2[[#This Row],[World Sales (in $)]]&lt;500000000,"Small", Table2[[#This Row],[World Sales (in $)]]&lt;1000000000, "Medium", Table2[[#This Row],[World Sales (in $)]]&lt;2000000000, "Large", Table2[[#This Row],[World Sales (in $)]]&gt;2000000000, "Top")</f>
        <v>Small</v>
      </c>
      <c r="K560" t="s">
        <v>312</v>
      </c>
      <c r="L560" t="s">
        <v>121</v>
      </c>
      <c r="M560" t="str">
        <f>IFERROR(MID($L560,1,SEARCH(M$1, $L560)-2),0)</f>
        <v>1</v>
      </c>
      <c r="N560" t="str">
        <f>IFERROR(MID($L560,SEARCH(N$1, $L560)-3,2),0)</f>
        <v>28</v>
      </c>
      <c r="O560" s="2">
        <f>TIME(M560, N560, 0)</f>
        <v>6.1111111111111116E-2</v>
      </c>
      <c r="P560" t="s">
        <v>106</v>
      </c>
      <c r="Q560" cm="1">
        <f t="array" ref="Q560">INDEX('Notes&amp;Formulas'!F:F,MATCH($P560,'Notes&amp;Formulas'!E:E),0)</f>
        <v>0</v>
      </c>
      <c r="R560" t="s">
        <v>2326</v>
      </c>
    </row>
    <row r="561" spans="1:23" x14ac:dyDescent="0.3">
      <c r="A561" t="s">
        <v>1183</v>
      </c>
      <c r="B561" t="s">
        <v>1184</v>
      </c>
      <c r="C561" t="str">
        <f t="shared" si="8"/>
        <v>The Godfather follows Vito Corleone, Don of the Co</v>
      </c>
      <c r="D561" t="s">
        <v>38</v>
      </c>
      <c r="E561" s="1">
        <v>26373</v>
      </c>
      <c r="F561" s="4">
        <v>134966411</v>
      </c>
      <c r="G561" s="4">
        <v>111154575</v>
      </c>
      <c r="H561" s="4">
        <v>246120986</v>
      </c>
      <c r="I561" s="4" t="str">
        <f>IF($F561&gt;='Notes&amp;Formulas'!$I$3,"Top", "Bottom")</f>
        <v>Top</v>
      </c>
      <c r="J561" s="4" t="str" cm="1">
        <f t="array" ref="J561">_xlfn.IFS(Table2[[#This Row],[World Sales (in $)]]&lt;500000000,"Small", Table2[[#This Row],[World Sales (in $)]]&lt;1000000000, "Medium", Table2[[#This Row],[World Sales (in $)]]&lt;2000000000, "Large", Table2[[#This Row],[World Sales (in $)]]&gt;2000000000, "Top")</f>
        <v>Small</v>
      </c>
      <c r="K561" t="s">
        <v>1015</v>
      </c>
      <c r="L561" t="s">
        <v>1185</v>
      </c>
      <c r="M561" t="str">
        <f>IFERROR(MID($L561,1,SEARCH(M$1, $L561)-2),0)</f>
        <v>2</v>
      </c>
      <c r="N561" t="str">
        <f>IFERROR(MID($L561,SEARCH(N$1, $L561)-3,2),0)</f>
        <v>55</v>
      </c>
      <c r="O561" s="2">
        <f>TIME(M561, N561, 0)</f>
        <v>0.12152777777777778</v>
      </c>
      <c r="P561" t="s">
        <v>27</v>
      </c>
      <c r="Q561" t="str">
        <f>INDEX('Notes&amp;Formulas'!$F$6,MATCH(Table!P561, 'Notes&amp;Formulas'!$E$6),0)</f>
        <v>Unknown</v>
      </c>
      <c r="R561" t="s">
        <v>2317</v>
      </c>
      <c r="S561" t="s">
        <v>2322</v>
      </c>
      <c r="T561" t="s">
        <v>2326</v>
      </c>
      <c r="U561" t="s">
        <v>2320</v>
      </c>
      <c r="V561" t="s">
        <v>2323</v>
      </c>
    </row>
    <row r="562" spans="1:23" x14ac:dyDescent="0.3">
      <c r="A562" t="s">
        <v>1364</v>
      </c>
      <c r="B562" t="s">
        <v>1365</v>
      </c>
      <c r="C562" t="str">
        <f t="shared" si="8"/>
        <v>Rango is an ordinary chameleon who accidentally wi</v>
      </c>
      <c r="D562" t="s">
        <v>38</v>
      </c>
      <c r="E562" s="1">
        <v>40604</v>
      </c>
      <c r="F562" s="4">
        <v>123477607</v>
      </c>
      <c r="G562" s="4">
        <v>122246996</v>
      </c>
      <c r="H562" s="4">
        <v>245724603</v>
      </c>
      <c r="I562" s="4" t="str">
        <f>IF($F562&gt;='Notes&amp;Formulas'!$I$3,"Top", "Bottom")</f>
        <v>Bottom</v>
      </c>
      <c r="J562" s="4" t="str" cm="1">
        <f t="array" ref="J562">_xlfn.IFS(Table2[[#This Row],[World Sales (in $)]]&lt;500000000,"Small", Table2[[#This Row],[World Sales (in $)]]&lt;1000000000, "Medium", Table2[[#This Row],[World Sales (in $)]]&lt;2000000000, "Large", Table2[[#This Row],[World Sales (in $)]]&gt;2000000000, "Top")</f>
        <v>Small</v>
      </c>
      <c r="K562" t="s">
        <v>1366</v>
      </c>
      <c r="L562" t="s">
        <v>309</v>
      </c>
      <c r="M562" t="str">
        <f>IFERROR(MID($L562,1,SEARCH(M$1, $L562)-2),0)</f>
        <v>1</v>
      </c>
      <c r="N562" t="str">
        <f>IFERROR(MID($L562,SEARCH(N$1, $L562)-3,2),0)</f>
        <v>47</v>
      </c>
      <c r="O562" s="2">
        <f>TIME(M562, N562, 0)</f>
        <v>7.4305555555555555E-2</v>
      </c>
      <c r="P562" t="s">
        <v>58</v>
      </c>
      <c r="Q562" t="str" cm="1">
        <f t="array" ref="Q562">INDEX('Notes&amp;Formulas'!F:F,MATCH($P562,'Notes&amp;Formulas'!E:E),0)</f>
        <v>Parental Guidance</v>
      </c>
      <c r="R562" t="s">
        <v>2328</v>
      </c>
      <c r="S562" t="s">
        <v>2320</v>
      </c>
    </row>
    <row r="563" spans="1:23" x14ac:dyDescent="0.3">
      <c r="A563" t="s">
        <v>1543</v>
      </c>
      <c r="B563" t="s">
        <v>1544</v>
      </c>
      <c r="C563" t="str">
        <f t="shared" si="8"/>
        <v>To foil a terrorist plot, an FBI agent undergoes f</v>
      </c>
      <c r="D563" t="s">
        <v>38</v>
      </c>
      <c r="E563" s="1">
        <v>35608</v>
      </c>
      <c r="F563" s="4">
        <v>112276146</v>
      </c>
      <c r="G563" s="4">
        <v>133400000</v>
      </c>
      <c r="H563" s="4">
        <v>245676146</v>
      </c>
      <c r="I563" s="4" t="str">
        <f>IF($F563&gt;='Notes&amp;Formulas'!$I$3,"Top", "Bottom")</f>
        <v>Bottom</v>
      </c>
      <c r="J563" s="4" t="str" cm="1">
        <f t="array" ref="J563">_xlfn.IFS(Table2[[#This Row],[World Sales (in $)]]&lt;500000000,"Small", Table2[[#This Row],[World Sales (in $)]]&lt;1000000000, "Medium", Table2[[#This Row],[World Sales (in $)]]&lt;2000000000, "Large", Table2[[#This Row],[World Sales (in $)]]&gt;2000000000, "Top")</f>
        <v>Small</v>
      </c>
      <c r="K563" t="s">
        <v>1545</v>
      </c>
      <c r="L563" t="s">
        <v>14</v>
      </c>
      <c r="M563" t="str">
        <f>IFERROR(MID($L563,1,SEARCH(M$1, $L563)-2),0)</f>
        <v>2</v>
      </c>
      <c r="N563" t="str">
        <f>IFERROR(MID($L563,SEARCH(N$1, $L563)-3,2),0)</f>
        <v>18</v>
      </c>
      <c r="O563" s="2">
        <f>TIME(M563, N563, 0)</f>
        <v>9.5833333333333326E-2</v>
      </c>
      <c r="P563" t="s">
        <v>179</v>
      </c>
      <c r="Q563" t="str" cm="1">
        <f t="array" ref="Q563">INDEX('Notes&amp;Formulas'!F:F,MATCH($P563,'Notes&amp;Formulas'!E:E),0)</f>
        <v>Restricted</v>
      </c>
      <c r="R563" t="s">
        <v>2316</v>
      </c>
      <c r="S563" t="s">
        <v>2317</v>
      </c>
      <c r="T563" t="s">
        <v>2322</v>
      </c>
      <c r="U563" t="s">
        <v>2326</v>
      </c>
      <c r="V563" t="s">
        <v>2323</v>
      </c>
      <c r="W563" t="s">
        <v>2335</v>
      </c>
    </row>
    <row r="564" spans="1:23" x14ac:dyDescent="0.3">
      <c r="A564" t="s">
        <v>2248</v>
      </c>
      <c r="B564" t="s">
        <v>2249</v>
      </c>
      <c r="C564" t="str">
        <f t="shared" si="8"/>
        <v>The Turtles get into another battle with their ene</v>
      </c>
      <c r="D564" t="s">
        <v>38</v>
      </c>
      <c r="E564" s="1">
        <v>42523</v>
      </c>
      <c r="F564" s="4">
        <v>82051601</v>
      </c>
      <c r="G564" s="4">
        <v>163572247</v>
      </c>
      <c r="H564" s="4">
        <v>245623848</v>
      </c>
      <c r="I564" s="4" t="str">
        <f>IF($F564&gt;='Notes&amp;Formulas'!$I$3,"Top", "Bottom")</f>
        <v>Bottom</v>
      </c>
      <c r="J564" s="4" t="str" cm="1">
        <f t="array" ref="J564">_xlfn.IFS(Table2[[#This Row],[World Sales (in $)]]&lt;500000000,"Small", Table2[[#This Row],[World Sales (in $)]]&lt;1000000000, "Medium", Table2[[#This Row],[World Sales (in $)]]&lt;2000000000, "Large", Table2[[#This Row],[World Sales (in $)]]&gt;2000000000, "Top")</f>
        <v>Small</v>
      </c>
      <c r="K564" t="s">
        <v>159</v>
      </c>
      <c r="L564" t="s">
        <v>567</v>
      </c>
      <c r="M564" t="str">
        <f>IFERROR(MID($L564,1,SEARCH(M$1, $L564)-2),0)</f>
        <v>1</v>
      </c>
      <c r="N564" t="str">
        <f>IFERROR(MID($L564,SEARCH(N$1, $L564)-3,2),0)</f>
        <v>52</v>
      </c>
      <c r="O564" s="2">
        <f>TIME(M564, N564, 0)</f>
        <v>7.7777777777777779E-2</v>
      </c>
      <c r="P564" t="s">
        <v>15</v>
      </c>
      <c r="Q564" t="str" cm="1">
        <f t="array" ref="Q564">INDEX('Notes&amp;Formulas'!F:F,MATCH($P564,'Notes&amp;Formulas'!E:E),0)</f>
        <v>Parental Guidance Under 13</v>
      </c>
      <c r="R564" t="s">
        <v>2316</v>
      </c>
      <c r="S564" t="s">
        <v>2328</v>
      </c>
      <c r="T564" t="s">
        <v>2319</v>
      </c>
      <c r="U564" t="s">
        <v>2325</v>
      </c>
    </row>
    <row r="565" spans="1:23" x14ac:dyDescent="0.3">
      <c r="A565" t="s">
        <v>1222</v>
      </c>
      <c r="B565" t="s">
        <v>1223</v>
      </c>
      <c r="C565" t="str">
        <f t="shared" si="8"/>
        <v xml:space="preserve">Bruce Banner, a genetics researcher with a tragic </v>
      </c>
      <c r="D565" t="s">
        <v>43</v>
      </c>
      <c r="E565" s="1">
        <v>37791</v>
      </c>
      <c r="F565" s="4">
        <v>132177234</v>
      </c>
      <c r="G565" s="4">
        <v>113107931</v>
      </c>
      <c r="H565" s="4">
        <v>245285165</v>
      </c>
      <c r="I565" s="4" t="str">
        <f>IF($F565&gt;='Notes&amp;Formulas'!$I$3,"Top", "Bottom")</f>
        <v>Top</v>
      </c>
      <c r="J565" s="4" t="str" cm="1">
        <f t="array" ref="J565">_xlfn.IFS(Table2[[#This Row],[World Sales (in $)]]&lt;500000000,"Small", Table2[[#This Row],[World Sales (in $)]]&lt;1000000000, "Medium", Table2[[#This Row],[World Sales (in $)]]&lt;2000000000, "Large", Table2[[#This Row],[World Sales (in $)]]&gt;2000000000, "Top")</f>
        <v>Small</v>
      </c>
      <c r="K565" t="s">
        <v>339</v>
      </c>
      <c r="L565" t="s">
        <v>14</v>
      </c>
      <c r="M565" t="str">
        <f>IFERROR(MID($L565,1,SEARCH(M$1, $L565)-2),0)</f>
        <v>2</v>
      </c>
      <c r="N565" t="str">
        <f>IFERROR(MID($L565,SEARCH(N$1, $L565)-3,2),0)</f>
        <v>18</v>
      </c>
      <c r="O565" s="2">
        <f>TIME(M565, N565, 0)</f>
        <v>9.5833333333333326E-2</v>
      </c>
      <c r="P565" t="s">
        <v>15</v>
      </c>
      <c r="Q565" t="str" cm="1">
        <f t="array" ref="Q565">INDEX('Notes&amp;Formulas'!F:F,MATCH($P565,'Notes&amp;Formulas'!E:E),0)</f>
        <v>Parental Guidance Under 13</v>
      </c>
      <c r="R565" t="s">
        <v>2316</v>
      </c>
      <c r="S565" t="s">
        <v>2317</v>
      </c>
      <c r="T565" t="s">
        <v>2326</v>
      </c>
      <c r="U565" t="s">
        <v>2319</v>
      </c>
    </row>
    <row r="566" spans="1:23" x14ac:dyDescent="0.3">
      <c r="A566" t="s">
        <v>2066</v>
      </c>
      <c r="B566" t="s">
        <v>2067</v>
      </c>
      <c r="C566" t="str">
        <f t="shared" si="8"/>
        <v>Stranded in 1955, Marty McFly learns about the dea</v>
      </c>
      <c r="D566" t="s">
        <v>43</v>
      </c>
      <c r="E566" s="1">
        <v>33018</v>
      </c>
      <c r="F566" s="4">
        <v>88277583</v>
      </c>
      <c r="G566" s="4">
        <v>156800000</v>
      </c>
      <c r="H566" s="4">
        <v>245077583</v>
      </c>
      <c r="I566" s="4" t="str">
        <f>IF($F566&gt;='Notes&amp;Formulas'!$I$3,"Top", "Bottom")</f>
        <v>Bottom</v>
      </c>
      <c r="J566" s="4" t="str" cm="1">
        <f t="array" ref="J566">_xlfn.IFS(Table2[[#This Row],[World Sales (in $)]]&lt;500000000,"Small", Table2[[#This Row],[World Sales (in $)]]&lt;1000000000, "Medium", Table2[[#This Row],[World Sales (in $)]]&lt;2000000000, "Large", Table2[[#This Row],[World Sales (in $)]]&gt;2000000000, "Top")</f>
        <v>Small</v>
      </c>
      <c r="K566" t="s">
        <v>2068</v>
      </c>
      <c r="L566" t="s">
        <v>54</v>
      </c>
      <c r="M566" t="str">
        <f>IFERROR(MID($L566,1,SEARCH(M$1, $L566)-2),0)</f>
        <v>1</v>
      </c>
      <c r="N566" t="str">
        <f>IFERROR(MID($L566,SEARCH(N$1, $L566)-3,2),0)</f>
        <v>58</v>
      </c>
      <c r="O566" s="2">
        <f>TIME(M566, N566, 0)</f>
        <v>8.1944444444444445E-2</v>
      </c>
      <c r="P566" t="s">
        <v>27</v>
      </c>
      <c r="Q566" t="str">
        <f>INDEX('Notes&amp;Formulas'!$F$6,MATCH(Table!P566, 'Notes&amp;Formulas'!$E$6),0)</f>
        <v>Unknown</v>
      </c>
      <c r="R566" t="s">
        <v>2316</v>
      </c>
      <c r="S566" t="s">
        <v>2319</v>
      </c>
    </row>
    <row r="567" spans="1:23" x14ac:dyDescent="0.3">
      <c r="A567" t="s">
        <v>1108</v>
      </c>
      <c r="B567" t="s">
        <v>1109</v>
      </c>
      <c r="C567" t="str">
        <f t="shared" si="8"/>
        <v>A loyal and dedicated Hong Kong Inspector teams up</v>
      </c>
      <c r="D567" t="s">
        <v>170</v>
      </c>
      <c r="E567" s="1">
        <v>36056</v>
      </c>
      <c r="F567" s="4">
        <v>141186864</v>
      </c>
      <c r="G567" s="4">
        <v>103534200</v>
      </c>
      <c r="H567" s="4">
        <v>244721064</v>
      </c>
      <c r="I567" s="4" t="str">
        <f>IF($F567&gt;='Notes&amp;Formulas'!$I$3,"Top", "Bottom")</f>
        <v>Top</v>
      </c>
      <c r="J567" s="4" t="str" cm="1">
        <f t="array" ref="J567">_xlfn.IFS(Table2[[#This Row],[World Sales (in $)]]&lt;500000000,"Small", Table2[[#This Row],[World Sales (in $)]]&lt;1000000000, "Medium", Table2[[#This Row],[World Sales (in $)]]&lt;2000000000, "Large", Table2[[#This Row],[World Sales (in $)]]&gt;2000000000, "Top")</f>
        <v>Small</v>
      </c>
      <c r="K567" t="s">
        <v>493</v>
      </c>
      <c r="L567" t="s">
        <v>186</v>
      </c>
      <c r="M567" t="str">
        <f>IFERROR(MID($L567,1,SEARCH(M$1, $L567)-2),0)</f>
        <v>1</v>
      </c>
      <c r="N567" t="str">
        <f>IFERROR(MID($L567,SEARCH(N$1, $L567)-3,2),0)</f>
        <v>38</v>
      </c>
      <c r="O567" s="2">
        <f>TIME(M567, N567, 0)</f>
        <v>6.805555555555555E-2</v>
      </c>
      <c r="P567" t="s">
        <v>15</v>
      </c>
      <c r="Q567" t="str" cm="1">
        <f t="array" ref="Q567">INDEX('Notes&amp;Formulas'!F:F,MATCH($P567,'Notes&amp;Formulas'!E:E),0)</f>
        <v>Parental Guidance Under 13</v>
      </c>
      <c r="R567" t="s">
        <v>2317</v>
      </c>
      <c r="S567" t="s">
        <v>2326</v>
      </c>
      <c r="T567" t="s">
        <v>2319</v>
      </c>
      <c r="U567" t="s">
        <v>2335</v>
      </c>
    </row>
    <row r="568" spans="1:23" x14ac:dyDescent="0.3">
      <c r="A568" t="s">
        <v>1750</v>
      </c>
      <c r="B568" t="s">
        <v>1751</v>
      </c>
      <c r="C568" t="str">
        <f t="shared" si="8"/>
        <v>On a quest to find out what happened to his missin</v>
      </c>
      <c r="D568" t="s">
        <v>61</v>
      </c>
      <c r="E568" s="1">
        <v>39639</v>
      </c>
      <c r="F568" s="4">
        <v>101704370</v>
      </c>
      <c r="G568" s="4">
        <v>142528318</v>
      </c>
      <c r="H568" s="4">
        <v>244232688</v>
      </c>
      <c r="I568" s="4" t="str">
        <f>IF($F568&gt;='Notes&amp;Formulas'!$I$3,"Top", "Bottom")</f>
        <v>Bottom</v>
      </c>
      <c r="J568" s="4" t="str" cm="1">
        <f t="array" ref="J568">_xlfn.IFS(Table2[[#This Row],[World Sales (in $)]]&lt;500000000,"Small", Table2[[#This Row],[World Sales (in $)]]&lt;1000000000, "Medium", Table2[[#This Row],[World Sales (in $)]]&lt;2000000000, "Large", Table2[[#This Row],[World Sales (in $)]]&gt;2000000000, "Top")</f>
        <v>Small</v>
      </c>
      <c r="K568" t="s">
        <v>1752</v>
      </c>
      <c r="L568" t="s">
        <v>97</v>
      </c>
      <c r="M568" t="str">
        <f>IFERROR(MID($L568,1,SEARCH(M$1, $L568)-2),0)</f>
        <v>1</v>
      </c>
      <c r="N568" t="str">
        <f>IFERROR(MID($L568,SEARCH(N$1, $L568)-3,2),0)</f>
        <v>33</v>
      </c>
      <c r="O568" s="2">
        <f>TIME(M568, N568, 0)</f>
        <v>6.458333333333334E-2</v>
      </c>
      <c r="P568" t="s">
        <v>58</v>
      </c>
      <c r="Q568" t="str" cm="1">
        <f t="array" ref="Q568">INDEX('Notes&amp;Formulas'!F:F,MATCH($P568,'Notes&amp;Formulas'!E:E),0)</f>
        <v>Parental Guidance</v>
      </c>
      <c r="R568" t="s">
        <v>2316</v>
      </c>
      <c r="S568" t="s">
        <v>2326</v>
      </c>
      <c r="T568" t="s">
        <v>2328</v>
      </c>
      <c r="U568" t="s">
        <v>2325</v>
      </c>
    </row>
    <row r="569" spans="1:23" x14ac:dyDescent="0.3">
      <c r="A569" t="s">
        <v>1103</v>
      </c>
      <c r="B569" t="s">
        <v>1104</v>
      </c>
      <c r="C569" t="str">
        <f t="shared" si="8"/>
        <v>Military lawyer Lieutenant Daniel Kaffee defends M</v>
      </c>
      <c r="D569" t="s">
        <v>426</v>
      </c>
      <c r="E569" s="1">
        <v>33949</v>
      </c>
      <c r="F569" s="4">
        <v>141340178</v>
      </c>
      <c r="G569" s="4">
        <v>101900000</v>
      </c>
      <c r="H569" s="4">
        <v>243240178</v>
      </c>
      <c r="I569" s="4" t="str">
        <f>IF($F569&gt;='Notes&amp;Formulas'!$I$3,"Top", "Bottom")</f>
        <v>Top</v>
      </c>
      <c r="J569" s="4" t="str" cm="1">
        <f t="array" ref="J569">_xlfn.IFS(Table2[[#This Row],[World Sales (in $)]]&lt;500000000,"Small", Table2[[#This Row],[World Sales (in $)]]&lt;1000000000, "Medium", Table2[[#This Row],[World Sales (in $)]]&lt;2000000000, "Large", Table2[[#This Row],[World Sales (in $)]]&gt;2000000000, "Top")</f>
        <v>Small</v>
      </c>
      <c r="K569" t="s">
        <v>1105</v>
      </c>
      <c r="L569" t="s">
        <v>14</v>
      </c>
      <c r="M569" t="str">
        <f>IFERROR(MID($L569,1,SEARCH(M$1, $L569)-2),0)</f>
        <v>2</v>
      </c>
      <c r="N569" t="str">
        <f>IFERROR(MID($L569,SEARCH(N$1, $L569)-3,2),0)</f>
        <v>18</v>
      </c>
      <c r="O569" s="2">
        <f>TIME(M569, N569, 0)</f>
        <v>9.5833333333333326E-2</v>
      </c>
      <c r="P569" t="s">
        <v>179</v>
      </c>
      <c r="Q569" t="str" cm="1">
        <f t="array" ref="Q569">INDEX('Notes&amp;Formulas'!F:F,MATCH($P569,'Notes&amp;Formulas'!E:E),0)</f>
        <v>Restricted</v>
      </c>
      <c r="R569" t="s">
        <v>2316</v>
      </c>
      <c r="S569" t="s">
        <v>2317</v>
      </c>
      <c r="T569" t="s">
        <v>2323</v>
      </c>
      <c r="U569" t="s">
        <v>2318</v>
      </c>
      <c r="V569" t="s">
        <v>2319</v>
      </c>
    </row>
    <row r="570" spans="1:23" x14ac:dyDescent="0.3">
      <c r="A570" t="s">
        <v>1350</v>
      </c>
      <c r="B570" t="s">
        <v>1351</v>
      </c>
      <c r="C570" t="str">
        <f t="shared" si="8"/>
        <v>A local scientist is often regarded as a failure u</v>
      </c>
      <c r="D570" t="s">
        <v>34</v>
      </c>
      <c r="E570" s="1">
        <v>40072</v>
      </c>
      <c r="F570" s="4">
        <v>124870275</v>
      </c>
      <c r="G570" s="4">
        <v>118135851</v>
      </c>
      <c r="H570" s="4">
        <v>243006126</v>
      </c>
      <c r="I570" s="4" t="str">
        <f>IF($F570&gt;='Notes&amp;Formulas'!$I$3,"Top", "Bottom")</f>
        <v>Bottom</v>
      </c>
      <c r="J570" s="4" t="str" cm="1">
        <f t="array" ref="J570">_xlfn.IFS(Table2[[#This Row],[World Sales (in $)]]&lt;500000000,"Small", Table2[[#This Row],[World Sales (in $)]]&lt;1000000000, "Medium", Table2[[#This Row],[World Sales (in $)]]&lt;2000000000, "Large", Table2[[#This Row],[World Sales (in $)]]&gt;2000000000, "Top")</f>
        <v>Small</v>
      </c>
      <c r="K570" t="s">
        <v>196</v>
      </c>
      <c r="L570" t="s">
        <v>364</v>
      </c>
      <c r="M570" t="str">
        <f>IFERROR(MID($L570,1,SEARCH(M$1, $L570)-2),0)</f>
        <v>1</v>
      </c>
      <c r="N570" t="str">
        <f>IFERROR(MID($L570,SEARCH(N$1, $L570)-3,2),0)</f>
        <v>30</v>
      </c>
      <c r="O570" s="2">
        <f>TIME(M570, N570, 0)</f>
        <v>6.25E-2</v>
      </c>
      <c r="P570" t="s">
        <v>58</v>
      </c>
      <c r="Q570" t="str" cm="1">
        <f t="array" ref="Q570">INDEX('Notes&amp;Formulas'!F:F,MATCH($P570,'Notes&amp;Formulas'!E:E),0)</f>
        <v>Parental Guidance</v>
      </c>
      <c r="R570" t="s">
        <v>2320</v>
      </c>
      <c r="S570" t="s">
        <v>2325</v>
      </c>
    </row>
    <row r="571" spans="1:23" x14ac:dyDescent="0.3">
      <c r="A571" t="s">
        <v>1472</v>
      </c>
      <c r="B571" t="s">
        <v>1473</v>
      </c>
      <c r="C571" t="str">
        <f t="shared" si="8"/>
        <v>A young rapper, struggling with every aspect of hi</v>
      </c>
      <c r="D571" t="s">
        <v>43</v>
      </c>
      <c r="E571" s="1">
        <v>37568</v>
      </c>
      <c r="F571" s="4">
        <v>116750901</v>
      </c>
      <c r="G571" s="4">
        <v>126124177</v>
      </c>
      <c r="H571" s="4">
        <v>242875078</v>
      </c>
      <c r="I571" s="4" t="str">
        <f>IF($F571&gt;='Notes&amp;Formulas'!$I$3,"Top", "Bottom")</f>
        <v>Bottom</v>
      </c>
      <c r="J571" s="4" t="str" cm="1">
        <f t="array" ref="J571">_xlfn.IFS(Table2[[#This Row],[World Sales (in $)]]&lt;500000000,"Small", Table2[[#This Row],[World Sales (in $)]]&lt;1000000000, "Medium", Table2[[#This Row],[World Sales (in $)]]&lt;2000000000, "Large", Table2[[#This Row],[World Sales (in $)]]&gt;2000000000, "Top")</f>
        <v>Small</v>
      </c>
      <c r="K571" t="s">
        <v>1474</v>
      </c>
      <c r="L571" t="s">
        <v>676</v>
      </c>
      <c r="M571" t="str">
        <f>IFERROR(MID($L571,1,SEARCH(M$1, $L571)-2),0)</f>
        <v>1</v>
      </c>
      <c r="N571" t="str">
        <f>IFERROR(MID($L571,SEARCH(N$1, $L571)-3,2),0)</f>
        <v>50</v>
      </c>
      <c r="O571" s="2">
        <f>TIME(M571, N571, 0)</f>
        <v>7.6388888888888895E-2</v>
      </c>
      <c r="P571" t="s">
        <v>179</v>
      </c>
      <c r="Q571" t="str" cm="1">
        <f t="array" ref="Q571">INDEX('Notes&amp;Formulas'!F:F,MATCH($P571,'Notes&amp;Formulas'!E:E),0)</f>
        <v>Restricted</v>
      </c>
      <c r="R571" t="s">
        <v>2317</v>
      </c>
      <c r="S571" t="s">
        <v>2322</v>
      </c>
      <c r="T571" t="s">
        <v>2326</v>
      </c>
      <c r="U571" t="s">
        <v>2320</v>
      </c>
      <c r="V571" t="s">
        <v>2323</v>
      </c>
      <c r="W571" t="s">
        <v>2318</v>
      </c>
    </row>
    <row r="572" spans="1:23" x14ac:dyDescent="0.3">
      <c r="A572" t="s">
        <v>1007</v>
      </c>
      <c r="B572" t="s">
        <v>1008</v>
      </c>
      <c r="C572" t="str">
        <f t="shared" si="8"/>
        <v>Brad Whitaker is a radio host trying to get his st</v>
      </c>
      <c r="D572" t="s">
        <v>38</v>
      </c>
      <c r="E572" t="s">
        <v>27</v>
      </c>
      <c r="F572" s="4">
        <v>150357137</v>
      </c>
      <c r="G572" s="4">
        <v>92429000</v>
      </c>
      <c r="H572" s="4">
        <v>242786137</v>
      </c>
      <c r="I572" s="4" t="str">
        <f>IF($F572&gt;='Notes&amp;Formulas'!$I$3,"Top", "Bottom")</f>
        <v>Top</v>
      </c>
      <c r="J572" s="4" t="str" cm="1">
        <f t="array" ref="J572">_xlfn.IFS(Table2[[#This Row],[World Sales (in $)]]&lt;500000000,"Small", Table2[[#This Row],[World Sales (in $)]]&lt;1000000000, "Medium", Table2[[#This Row],[World Sales (in $)]]&lt;2000000000, "Large", Table2[[#This Row],[World Sales (in $)]]&gt;2000000000, "Top")</f>
        <v>Small</v>
      </c>
      <c r="K572" t="s">
        <v>334</v>
      </c>
      <c r="L572" t="s">
        <v>313</v>
      </c>
      <c r="M572" t="str">
        <f>IFERROR(MID($L572,1,SEARCH(M$1, $L572)-2),0)</f>
        <v>1</v>
      </c>
      <c r="N572" t="str">
        <f>IFERROR(MID($L572,SEARCH(N$1, $L572)-3,2),0)</f>
        <v>36</v>
      </c>
      <c r="O572" s="2">
        <f>TIME(M572, N572, 0)</f>
        <v>6.6666666666666666E-2</v>
      </c>
      <c r="P572" t="s">
        <v>27</v>
      </c>
      <c r="Q572" t="str">
        <f>INDEX('Notes&amp;Formulas'!$F$6,MATCH(Table!P572, 'Notes&amp;Formulas'!$E$6),0)</f>
        <v>Unknown</v>
      </c>
      <c r="R572" t="s">
        <v>2320</v>
      </c>
      <c r="S572" t="s">
        <v>2330</v>
      </c>
    </row>
    <row r="573" spans="1:23" x14ac:dyDescent="0.3">
      <c r="A573" t="s">
        <v>1771</v>
      </c>
      <c r="B573" t="s">
        <v>1772</v>
      </c>
      <c r="C573" t="str">
        <f t="shared" si="8"/>
        <v>A Witness Protection specialist becomes suspicious</v>
      </c>
      <c r="D573" t="s">
        <v>61</v>
      </c>
      <c r="E573" s="1">
        <v>35237</v>
      </c>
      <c r="F573" s="4">
        <v>101295562</v>
      </c>
      <c r="G573" s="4">
        <v>141000000</v>
      </c>
      <c r="H573" s="4">
        <v>242295562</v>
      </c>
      <c r="I573" s="4" t="str">
        <f>IF($F573&gt;='Notes&amp;Formulas'!$I$3,"Top", "Bottom")</f>
        <v>Bottom</v>
      </c>
      <c r="J573" s="4" t="str" cm="1">
        <f t="array" ref="J573">_xlfn.IFS(Table2[[#This Row],[World Sales (in $)]]&lt;500000000,"Small", Table2[[#This Row],[World Sales (in $)]]&lt;1000000000, "Medium", Table2[[#This Row],[World Sales (in $)]]&lt;2000000000, "Large", Table2[[#This Row],[World Sales (in $)]]&gt;2000000000, "Top")</f>
        <v>Small</v>
      </c>
      <c r="K573" t="s">
        <v>448</v>
      </c>
      <c r="L573" t="s">
        <v>101</v>
      </c>
      <c r="M573" t="str">
        <f>IFERROR(MID($L573,1,SEARCH(M$1, $L573)-2),0)</f>
        <v>1</v>
      </c>
      <c r="N573" t="str">
        <f>IFERROR(MID($L573,SEARCH(N$1, $L573)-3,2),0)</f>
        <v>55</v>
      </c>
      <c r="O573" s="2">
        <f>TIME(M573, N573, 0)</f>
        <v>7.9861111111111105E-2</v>
      </c>
      <c r="P573" t="s">
        <v>179</v>
      </c>
      <c r="Q573" t="str" cm="1">
        <f t="array" ref="Q573">INDEX('Notes&amp;Formulas'!F:F,MATCH($P573,'Notes&amp;Formulas'!E:E),0)</f>
        <v>Restricted</v>
      </c>
      <c r="R573" t="s">
        <v>2326</v>
      </c>
      <c r="S573" t="s">
        <v>2323</v>
      </c>
    </row>
    <row r="574" spans="1:23" x14ac:dyDescent="0.3">
      <c r="A574" t="s">
        <v>1340</v>
      </c>
      <c r="B574" t="s">
        <v>1341</v>
      </c>
      <c r="C574" t="str">
        <f t="shared" si="8"/>
        <v xml:space="preserve">When pilot Chesley "Sully" Sullenberger lands his </v>
      </c>
      <c r="D574" t="s">
        <v>61</v>
      </c>
      <c r="E574" s="1">
        <v>42621</v>
      </c>
      <c r="F574" s="4">
        <v>125070033</v>
      </c>
      <c r="G574" s="4">
        <v>115727590</v>
      </c>
      <c r="H574" s="4">
        <v>240797623</v>
      </c>
      <c r="I574" s="4" t="str">
        <f>IF($F574&gt;='Notes&amp;Formulas'!$I$3,"Top", "Bottom")</f>
        <v>Bottom</v>
      </c>
      <c r="J574" s="4" t="str" cm="1">
        <f t="array" ref="J574">_xlfn.IFS(Table2[[#This Row],[World Sales (in $)]]&lt;500000000,"Small", Table2[[#This Row],[World Sales (in $)]]&lt;1000000000, "Medium", Table2[[#This Row],[World Sales (in $)]]&lt;2000000000, "Large", Table2[[#This Row],[World Sales (in $)]]&gt;2000000000, "Top")</f>
        <v>Small</v>
      </c>
      <c r="K574" t="s">
        <v>836</v>
      </c>
      <c r="L574" t="s">
        <v>313</v>
      </c>
      <c r="M574" t="str">
        <f>IFERROR(MID($L574,1,SEARCH(M$1, $L574)-2),0)</f>
        <v>1</v>
      </c>
      <c r="N574" t="str">
        <f>IFERROR(MID($L574,SEARCH(N$1, $L574)-3,2),0)</f>
        <v>36</v>
      </c>
      <c r="O574" s="2">
        <f>TIME(M574, N574, 0)</f>
        <v>6.6666666666666666E-2</v>
      </c>
      <c r="P574" t="s">
        <v>15</v>
      </c>
      <c r="Q574" t="str" cm="1">
        <f t="array" ref="Q574">INDEX('Notes&amp;Formulas'!F:F,MATCH($P574,'Notes&amp;Formulas'!E:E),0)</f>
        <v>Parental Guidance Under 13</v>
      </c>
      <c r="R574" t="s">
        <v>2316</v>
      </c>
      <c r="S574" t="s">
        <v>2328</v>
      </c>
      <c r="T574" t="s">
        <v>2325</v>
      </c>
    </row>
    <row r="575" spans="1:23" x14ac:dyDescent="0.3">
      <c r="A575" t="s">
        <v>1159</v>
      </c>
      <c r="B575" t="s">
        <v>1160</v>
      </c>
      <c r="C575" t="str">
        <f t="shared" si="8"/>
        <v>A workaholic architect finds a universal remote th</v>
      </c>
      <c r="D575" t="s">
        <v>1096</v>
      </c>
      <c r="E575" s="1">
        <v>38890</v>
      </c>
      <c r="F575" s="4">
        <v>137355633</v>
      </c>
      <c r="G575" s="4">
        <v>103329693</v>
      </c>
      <c r="H575" s="4">
        <v>240685326</v>
      </c>
      <c r="I575" s="4" t="str">
        <f>IF($F575&gt;='Notes&amp;Formulas'!$I$3,"Top", "Bottom")</f>
        <v>Top</v>
      </c>
      <c r="J575" s="4" t="str" cm="1">
        <f t="array" ref="J575">_xlfn.IFS(Table2[[#This Row],[World Sales (in $)]]&lt;500000000,"Small", Table2[[#This Row],[World Sales (in $)]]&lt;1000000000, "Medium", Table2[[#This Row],[World Sales (in $)]]&lt;2000000000, "Large", Table2[[#This Row],[World Sales (in $)]]&gt;2000000000, "Top")</f>
        <v>Small</v>
      </c>
      <c r="K575" t="s">
        <v>1161</v>
      </c>
      <c r="L575" t="s">
        <v>309</v>
      </c>
      <c r="M575" t="str">
        <f>IFERROR(MID($L575,1,SEARCH(M$1, $L575)-2),0)</f>
        <v>1</v>
      </c>
      <c r="N575" t="str">
        <f>IFERROR(MID($L575,SEARCH(N$1, $L575)-3,2),0)</f>
        <v>47</v>
      </c>
      <c r="O575" s="2">
        <f>TIME(M575, N575, 0)</f>
        <v>7.4305555555555555E-2</v>
      </c>
      <c r="P575" t="s">
        <v>15</v>
      </c>
      <c r="Q575" t="str" cm="1">
        <f t="array" ref="Q575">INDEX('Notes&amp;Formulas'!F:F,MATCH($P575,'Notes&amp;Formulas'!E:E),0)</f>
        <v>Parental Guidance Under 13</v>
      </c>
      <c r="R575" t="s">
        <v>2329</v>
      </c>
      <c r="S575" t="s">
        <v>2320</v>
      </c>
    </row>
    <row r="576" spans="1:23" x14ac:dyDescent="0.3">
      <c r="A576" t="s">
        <v>1452</v>
      </c>
      <c r="B576" t="s">
        <v>1453</v>
      </c>
      <c r="C576" t="str">
        <f t="shared" si="8"/>
        <v>John McClane attempts to avert disaster as rogue m</v>
      </c>
      <c r="D576" t="s">
        <v>22</v>
      </c>
      <c r="E576" s="1">
        <v>33060</v>
      </c>
      <c r="F576" s="4">
        <v>117540947</v>
      </c>
      <c r="G576" s="4">
        <v>122490327</v>
      </c>
      <c r="H576" s="4">
        <v>240031274</v>
      </c>
      <c r="I576" s="4" t="str">
        <f>IF($F576&gt;='Notes&amp;Formulas'!$I$3,"Top", "Bottom")</f>
        <v>Bottom</v>
      </c>
      <c r="J576" s="4" t="str" cm="1">
        <f t="array" ref="J576">_xlfn.IFS(Table2[[#This Row],[World Sales (in $)]]&lt;500000000,"Small", Table2[[#This Row],[World Sales (in $)]]&lt;1000000000, "Medium", Table2[[#This Row],[World Sales (in $)]]&lt;2000000000, "Large", Table2[[#This Row],[World Sales (in $)]]&gt;2000000000, "Top")</f>
        <v>Small</v>
      </c>
      <c r="K576" t="s">
        <v>203</v>
      </c>
      <c r="L576" t="s">
        <v>44</v>
      </c>
      <c r="M576" t="str">
        <f>IFERROR(MID($L576,1,SEARCH(M$1, $L576)-2),0)</f>
        <v>2</v>
      </c>
      <c r="N576" t="str">
        <f>IFERROR(MID($L576,SEARCH(N$1, $L576)-3,2),0)</f>
        <v xml:space="preserve"> 4</v>
      </c>
      <c r="O576" s="2">
        <f>TIME(M576, N576, 0)</f>
        <v>8.6111111111111124E-2</v>
      </c>
      <c r="P576" t="s">
        <v>27</v>
      </c>
      <c r="Q576" t="str">
        <f>INDEX('Notes&amp;Formulas'!$F$6,MATCH(Table!P576, 'Notes&amp;Formulas'!$E$6),0)</f>
        <v>Unknown</v>
      </c>
      <c r="R576" t="s">
        <v>2326</v>
      </c>
      <c r="S576" t="s">
        <v>2320</v>
      </c>
      <c r="T576" t="s">
        <v>2318</v>
      </c>
      <c r="U576" t="s">
        <v>2321</v>
      </c>
    </row>
    <row r="577" spans="1:23" x14ac:dyDescent="0.3">
      <c r="A577" t="s">
        <v>2033</v>
      </c>
      <c r="B577" t="s">
        <v>2034</v>
      </c>
      <c r="C577" t="str">
        <f t="shared" si="8"/>
        <v>A cropdusting plane with a fear of heights lives h</v>
      </c>
      <c r="D577" t="s">
        <v>12</v>
      </c>
      <c r="E577" s="1">
        <v>41495</v>
      </c>
      <c r="F577" s="4">
        <v>90288712</v>
      </c>
      <c r="G577" s="4">
        <v>148970000</v>
      </c>
      <c r="H577" s="4">
        <v>239258712</v>
      </c>
      <c r="I577" s="4" t="str">
        <f>IF($F577&gt;='Notes&amp;Formulas'!$I$3,"Top", "Bottom")</f>
        <v>Bottom</v>
      </c>
      <c r="J577" s="4" t="str" cm="1">
        <f t="array" ref="J577">_xlfn.IFS(Table2[[#This Row],[World Sales (in $)]]&lt;500000000,"Small", Table2[[#This Row],[World Sales (in $)]]&lt;1000000000, "Medium", Table2[[#This Row],[World Sales (in $)]]&lt;2000000000, "Large", Table2[[#This Row],[World Sales (in $)]]&gt;2000000000, "Top")</f>
        <v>Small</v>
      </c>
      <c r="K577" t="s">
        <v>423</v>
      </c>
      <c r="L577" t="s">
        <v>224</v>
      </c>
      <c r="M577" t="str">
        <f>IFERROR(MID($L577,1,SEARCH(M$1, $L577)-2),0)</f>
        <v>1</v>
      </c>
      <c r="N577" t="str">
        <f>IFERROR(MID($L577,SEARCH(N$1, $L577)-3,2),0)</f>
        <v>31</v>
      </c>
      <c r="O577" s="2">
        <f>TIME(M577, N577, 0)</f>
        <v>6.3194444444444442E-2</v>
      </c>
      <c r="P577" t="s">
        <v>58</v>
      </c>
      <c r="Q577" t="str" cm="1">
        <f t="array" ref="Q577">INDEX('Notes&amp;Formulas'!F:F,MATCH($P577,'Notes&amp;Formulas'!E:E),0)</f>
        <v>Parental Guidance</v>
      </c>
      <c r="R577" t="s">
        <v>2316</v>
      </c>
      <c r="S577" t="s">
        <v>2325</v>
      </c>
    </row>
    <row r="578" spans="1:23" x14ac:dyDescent="0.3">
      <c r="A578" t="s">
        <v>795</v>
      </c>
      <c r="B578" t="s">
        <v>796</v>
      </c>
      <c r="C578" t="str">
        <f t="shared" ref="C578:C641" si="9">LEFT(B:B,50)</f>
        <v>This contemporary romantic comedy, based on a glob</v>
      </c>
      <c r="D578" t="s">
        <v>61</v>
      </c>
      <c r="E578" s="1">
        <v>43327</v>
      </c>
      <c r="F578" s="4">
        <v>174532921</v>
      </c>
      <c r="G578" s="4">
        <v>64006277</v>
      </c>
      <c r="H578" s="4">
        <v>238539198</v>
      </c>
      <c r="I578" s="4" t="str">
        <f>IF($F578&gt;='Notes&amp;Formulas'!$I$3,"Top", "Bottom")</f>
        <v>Top</v>
      </c>
      <c r="J578" s="4" t="str" cm="1">
        <f t="array" ref="J578">_xlfn.IFS(Table2[[#This Row],[World Sales (in $)]]&lt;500000000,"Small", Table2[[#This Row],[World Sales (in $)]]&lt;1000000000, "Medium", Table2[[#This Row],[World Sales (in $)]]&lt;2000000000, "Large", Table2[[#This Row],[World Sales (in $)]]&gt;2000000000, "Top")</f>
        <v>Small</v>
      </c>
      <c r="K578" t="s">
        <v>438</v>
      </c>
      <c r="L578" t="s">
        <v>474</v>
      </c>
      <c r="M578" t="str">
        <f>IFERROR(MID($L578,1,SEARCH(M$1, $L578)-2),0)</f>
        <v>2</v>
      </c>
      <c r="N578">
        <f>IFERROR(MID($L578,SEARCH(N$1, $L578)-3,2),0)</f>
        <v>0</v>
      </c>
      <c r="O578" s="2">
        <f>TIME(M578, N578, 0)</f>
        <v>8.3333333333333329E-2</v>
      </c>
      <c r="P578" t="s">
        <v>15</v>
      </c>
      <c r="Q578" t="str" cm="1">
        <f t="array" ref="Q578">INDEX('Notes&amp;Formulas'!F:F,MATCH($P578,'Notes&amp;Formulas'!E:E),0)</f>
        <v>Parental Guidance Under 13</v>
      </c>
      <c r="R578" t="s">
        <v>2317</v>
      </c>
      <c r="S578" t="s">
        <v>2322</v>
      </c>
      <c r="T578" t="s">
        <v>2326</v>
      </c>
      <c r="U578" t="s">
        <v>2323</v>
      </c>
      <c r="V578" t="s">
        <v>2333</v>
      </c>
    </row>
    <row r="579" spans="1:23" x14ac:dyDescent="0.3">
      <c r="A579" t="s">
        <v>1637</v>
      </c>
      <c r="B579" t="s">
        <v>1638</v>
      </c>
      <c r="C579" t="str">
        <f t="shared" si="9"/>
        <v>Batman and Robin try to keep their relationship to</v>
      </c>
      <c r="D579" t="s">
        <v>61</v>
      </c>
      <c r="E579" s="1">
        <v>35601</v>
      </c>
      <c r="F579" s="4">
        <v>107353792</v>
      </c>
      <c r="G579" s="4">
        <v>130881927</v>
      </c>
      <c r="H579" s="4">
        <v>238235719</v>
      </c>
      <c r="I579" s="4" t="str">
        <f>IF($F579&gt;='Notes&amp;Formulas'!$I$3,"Top", "Bottom")</f>
        <v>Bottom</v>
      </c>
      <c r="J579" s="4" t="str" cm="1">
        <f t="array" ref="J579">_xlfn.IFS(Table2[[#This Row],[World Sales (in $)]]&lt;500000000,"Small", Table2[[#This Row],[World Sales (in $)]]&lt;1000000000, "Medium", Table2[[#This Row],[World Sales (in $)]]&lt;2000000000, "Large", Table2[[#This Row],[World Sales (in $)]]&gt;2000000000, "Top")</f>
        <v>Small</v>
      </c>
      <c r="K579" t="s">
        <v>339</v>
      </c>
      <c r="L579" t="s">
        <v>514</v>
      </c>
      <c r="M579" t="str">
        <f>IFERROR(MID($L579,1,SEARCH(M$1, $L579)-2),0)</f>
        <v>2</v>
      </c>
      <c r="N579" t="str">
        <f>IFERROR(MID($L579,SEARCH(N$1, $L579)-3,2),0)</f>
        <v xml:space="preserve"> 5</v>
      </c>
      <c r="O579" s="2">
        <f>TIME(M579, N579, 0)</f>
        <v>8.6805555555555566E-2</v>
      </c>
      <c r="P579" t="s">
        <v>15</v>
      </c>
      <c r="Q579" t="str" cm="1">
        <f t="array" ref="Q579">INDEX('Notes&amp;Formulas'!F:F,MATCH($P579,'Notes&amp;Formulas'!E:E),0)</f>
        <v>Parental Guidance Under 13</v>
      </c>
      <c r="R579" t="s">
        <v>2326</v>
      </c>
      <c r="S579" t="s">
        <v>2320</v>
      </c>
      <c r="T579" t="s">
        <v>2321</v>
      </c>
    </row>
    <row r="580" spans="1:23" x14ac:dyDescent="0.3">
      <c r="A580" t="s">
        <v>1883</v>
      </c>
      <c r="B580" t="s">
        <v>1884</v>
      </c>
      <c r="C580" t="str">
        <f t="shared" si="9"/>
        <v>The continuing story of the Crawley family, wealth</v>
      </c>
      <c r="D580" t="s">
        <v>1885</v>
      </c>
      <c r="E580" s="1">
        <v>43720</v>
      </c>
      <c r="F580" s="4">
        <v>96854135</v>
      </c>
      <c r="G580" s="4">
        <v>96941361</v>
      </c>
      <c r="H580" s="4">
        <v>237860050</v>
      </c>
      <c r="I580" s="4" t="str">
        <f>IF($F580&gt;='Notes&amp;Formulas'!$I$3,"Top", "Bottom")</f>
        <v>Bottom</v>
      </c>
      <c r="J580" s="4" t="str" cm="1">
        <f t="array" ref="J580">_xlfn.IFS(Table2[[#This Row],[World Sales (in $)]]&lt;500000000,"Small", Table2[[#This Row],[World Sales (in $)]]&lt;1000000000, "Medium", Table2[[#This Row],[World Sales (in $)]]&lt;2000000000, "Large", Table2[[#This Row],[World Sales (in $)]]&gt;2000000000, "Top")</f>
        <v>Small</v>
      </c>
      <c r="K580" t="s">
        <v>39</v>
      </c>
      <c r="L580" t="s">
        <v>228</v>
      </c>
      <c r="M580" t="str">
        <f>IFERROR(MID($L580,1,SEARCH(M$1, $L580)-2),0)</f>
        <v>2</v>
      </c>
      <c r="N580" t="str">
        <f>IFERROR(MID($L580,SEARCH(N$1, $L580)-3,2),0)</f>
        <v xml:space="preserve"> 2</v>
      </c>
      <c r="O580" s="2">
        <f>TIME(M580, N580, 0)</f>
        <v>8.4722222222222213E-2</v>
      </c>
      <c r="P580" t="s">
        <v>58</v>
      </c>
      <c r="Q580" t="str" cm="1">
        <f t="array" ref="Q580">INDEX('Notes&amp;Formulas'!F:F,MATCH($P580,'Notes&amp;Formulas'!E:E),0)</f>
        <v>Parental Guidance</v>
      </c>
      <c r="R580" t="s">
        <v>2316</v>
      </c>
      <c r="S580" t="s">
        <v>2319</v>
      </c>
    </row>
    <row r="581" spans="1:23" x14ac:dyDescent="0.3">
      <c r="A581" t="s">
        <v>1753</v>
      </c>
      <c r="B581" t="s">
        <v>1754</v>
      </c>
      <c r="C581" t="str">
        <f t="shared" si="9"/>
        <v>A retired master car thief must come back to the i</v>
      </c>
      <c r="D581" t="s">
        <v>12</v>
      </c>
      <c r="E581" s="1">
        <v>36686</v>
      </c>
      <c r="F581" s="4">
        <v>101648571</v>
      </c>
      <c r="G581" s="4">
        <v>135553728</v>
      </c>
      <c r="H581" s="4">
        <v>237202299</v>
      </c>
      <c r="I581" s="4" t="str">
        <f>IF($F581&gt;='Notes&amp;Formulas'!$I$3,"Top", "Bottom")</f>
        <v>Bottom</v>
      </c>
      <c r="J581" s="4" t="str" cm="1">
        <f t="array" ref="J581">_xlfn.IFS(Table2[[#This Row],[World Sales (in $)]]&lt;500000000,"Small", Table2[[#This Row],[World Sales (in $)]]&lt;1000000000, "Medium", Table2[[#This Row],[World Sales (in $)]]&lt;2000000000, "Large", Table2[[#This Row],[World Sales (in $)]]&gt;2000000000, "Top")</f>
        <v>Small</v>
      </c>
      <c r="K581" t="s">
        <v>448</v>
      </c>
      <c r="L581" t="s">
        <v>54</v>
      </c>
      <c r="M581" t="str">
        <f>IFERROR(MID($L581,1,SEARCH(M$1, $L581)-2),0)</f>
        <v>1</v>
      </c>
      <c r="N581" t="str">
        <f>IFERROR(MID($L581,SEARCH(N$1, $L581)-3,2),0)</f>
        <v>58</v>
      </c>
      <c r="O581" s="2">
        <f>TIME(M581, N581, 0)</f>
        <v>8.1944444444444445E-2</v>
      </c>
      <c r="P581" t="s">
        <v>15</v>
      </c>
      <c r="Q581" t="str" cm="1">
        <f t="array" ref="Q581">INDEX('Notes&amp;Formulas'!F:F,MATCH($P581,'Notes&amp;Formulas'!E:E),0)</f>
        <v>Parental Guidance Under 13</v>
      </c>
      <c r="R581" t="s">
        <v>2320</v>
      </c>
      <c r="S581" t="s">
        <v>2321</v>
      </c>
    </row>
    <row r="582" spans="1:23" x14ac:dyDescent="0.3">
      <c r="A582" t="s">
        <v>1921</v>
      </c>
      <c r="B582" t="s">
        <v>1922</v>
      </c>
      <c r="C582" t="str">
        <f t="shared" si="9"/>
        <v>Anxious about his future after high school, a 19-y</v>
      </c>
      <c r="D582" t="s">
        <v>38</v>
      </c>
      <c r="E582" t="s">
        <v>27</v>
      </c>
      <c r="F582" s="4">
        <v>94213184</v>
      </c>
      <c r="G582" s="4">
        <v>142900000</v>
      </c>
      <c r="H582" s="4">
        <v>237113184</v>
      </c>
      <c r="I582" s="4" t="str">
        <f>IF($F582&gt;='Notes&amp;Formulas'!$I$3,"Top", "Bottom")</f>
        <v>Bottom</v>
      </c>
      <c r="J582" s="4" t="str" cm="1">
        <f t="array" ref="J582">_xlfn.IFS(Table2[[#This Row],[World Sales (in $)]]&lt;500000000,"Small", Table2[[#This Row],[World Sales (in $)]]&lt;1000000000, "Medium", Table2[[#This Row],[World Sales (in $)]]&lt;2000000000, "Large", Table2[[#This Row],[World Sales (in $)]]&gt;2000000000, "Top")</f>
        <v>Small</v>
      </c>
      <c r="K582" t="s">
        <v>1474</v>
      </c>
      <c r="L582" t="s">
        <v>54</v>
      </c>
      <c r="M582" t="str">
        <f>IFERROR(MID($L582,1,SEARCH(M$1, $L582)-2),0)</f>
        <v>1</v>
      </c>
      <c r="N582" t="str">
        <f>IFERROR(MID($L582,SEARCH(N$1, $L582)-3,2),0)</f>
        <v>58</v>
      </c>
      <c r="O582" s="2">
        <f>TIME(M582, N582, 0)</f>
        <v>8.1944444444444445E-2</v>
      </c>
      <c r="P582" t="s">
        <v>27</v>
      </c>
      <c r="Q582" t="str">
        <f>INDEX('Notes&amp;Formulas'!$F$6,MATCH(Table!P582, 'Notes&amp;Formulas'!$E$6),0)</f>
        <v>Unknown</v>
      </c>
      <c r="R582" t="s">
        <v>2316</v>
      </c>
      <c r="S582" t="s">
        <v>2328</v>
      </c>
      <c r="T582" t="s">
        <v>2325</v>
      </c>
    </row>
    <row r="583" spans="1:23" x14ac:dyDescent="0.3">
      <c r="A583" t="s">
        <v>1224</v>
      </c>
      <c r="B583" t="s">
        <v>1225</v>
      </c>
      <c r="C583" t="str">
        <f t="shared" si="9"/>
        <v>After a stint in a mental institution, former teac</v>
      </c>
      <c r="D583" t="s">
        <v>904</v>
      </c>
      <c r="E583" s="1">
        <v>41229</v>
      </c>
      <c r="F583" s="4">
        <v>132092958</v>
      </c>
      <c r="G583" s="4">
        <v>104319495</v>
      </c>
      <c r="H583" s="4">
        <v>236412453</v>
      </c>
      <c r="I583" s="4" t="str">
        <f>IF($F583&gt;='Notes&amp;Formulas'!$I$3,"Top", "Bottom")</f>
        <v>Bottom</v>
      </c>
      <c r="J583" s="4" t="str" cm="1">
        <f t="array" ref="J583">_xlfn.IFS(Table2[[#This Row],[World Sales (in $)]]&lt;500000000,"Small", Table2[[#This Row],[World Sales (in $)]]&lt;1000000000, "Medium", Table2[[#This Row],[World Sales (in $)]]&lt;2000000000, "Large", Table2[[#This Row],[World Sales (in $)]]&gt;2000000000, "Top")</f>
        <v>Small</v>
      </c>
      <c r="K583" t="s">
        <v>438</v>
      </c>
      <c r="L583" t="s">
        <v>228</v>
      </c>
      <c r="M583" t="str">
        <f>IFERROR(MID($L583,1,SEARCH(M$1, $L583)-2),0)</f>
        <v>2</v>
      </c>
      <c r="N583" t="str">
        <f>IFERROR(MID($L583,SEARCH(N$1, $L583)-3,2),0)</f>
        <v xml:space="preserve"> 2</v>
      </c>
      <c r="O583" s="2">
        <f>TIME(M583, N583, 0)</f>
        <v>8.4722222222222213E-2</v>
      </c>
      <c r="P583" t="s">
        <v>179</v>
      </c>
      <c r="Q583" t="str" cm="1">
        <f t="array" ref="Q583">INDEX('Notes&amp;Formulas'!F:F,MATCH($P583,'Notes&amp;Formulas'!E:E),0)</f>
        <v>Restricted</v>
      </c>
      <c r="R583" t="s">
        <v>2320</v>
      </c>
      <c r="S583" t="s">
        <v>2330</v>
      </c>
    </row>
    <row r="584" spans="1:23" x14ac:dyDescent="0.3">
      <c r="A584" t="s">
        <v>1299</v>
      </c>
      <c r="B584" t="s">
        <v>1300</v>
      </c>
      <c r="C584" t="str">
        <f t="shared" si="9"/>
        <v>Former cop Brian O'Conner is called upon to bust a</v>
      </c>
      <c r="D584" t="s">
        <v>43</v>
      </c>
      <c r="E584" s="1">
        <v>37777</v>
      </c>
      <c r="F584" s="4">
        <v>127154901</v>
      </c>
      <c r="G584" s="4">
        <v>109195760</v>
      </c>
      <c r="H584" s="4">
        <v>236350661</v>
      </c>
      <c r="I584" s="4" t="str">
        <f>IF($F584&gt;='Notes&amp;Formulas'!$I$3,"Top", "Bottom")</f>
        <v>Bottom</v>
      </c>
      <c r="J584" s="4" t="str" cm="1">
        <f t="array" ref="J584">_xlfn.IFS(Table2[[#This Row],[World Sales (in $)]]&lt;500000000,"Small", Table2[[#This Row],[World Sales (in $)]]&lt;1000000000, "Medium", Table2[[#This Row],[World Sales (in $)]]&lt;2000000000, "Large", Table2[[#This Row],[World Sales (in $)]]&gt;2000000000, "Top")</f>
        <v>Small</v>
      </c>
      <c r="K584" t="s">
        <v>448</v>
      </c>
      <c r="L584" t="s">
        <v>309</v>
      </c>
      <c r="M584" t="str">
        <f>IFERROR(MID($L584,1,SEARCH(M$1, $L584)-2),0)</f>
        <v>1</v>
      </c>
      <c r="N584" t="str">
        <f>IFERROR(MID($L584,SEARCH(N$1, $L584)-3,2),0)</f>
        <v>47</v>
      </c>
      <c r="O584" s="2">
        <f>TIME(M584, N584, 0)</f>
        <v>7.4305555555555555E-2</v>
      </c>
      <c r="P584" t="s">
        <v>15</v>
      </c>
      <c r="Q584" t="str" cm="1">
        <f t="array" ref="Q584">INDEX('Notes&amp;Formulas'!F:F,MATCH($P584,'Notes&amp;Formulas'!E:E),0)</f>
        <v>Parental Guidance Under 13</v>
      </c>
      <c r="R584" t="s">
        <v>2326</v>
      </c>
      <c r="S584" t="s">
        <v>2320</v>
      </c>
      <c r="T584" t="s">
        <v>2321</v>
      </c>
    </row>
    <row r="585" spans="1:23" x14ac:dyDescent="0.3">
      <c r="A585" t="s">
        <v>846</v>
      </c>
      <c r="B585" t="s">
        <v>847</v>
      </c>
      <c r="C585" t="str">
        <f t="shared" si="9"/>
        <v>The story of a team of female African-American mat</v>
      </c>
      <c r="D585" t="s">
        <v>22</v>
      </c>
      <c r="E585" s="1">
        <v>42729</v>
      </c>
      <c r="F585" s="4">
        <v>169607287</v>
      </c>
      <c r="G585" s="4">
        <v>66349611</v>
      </c>
      <c r="H585" s="4">
        <v>235956898</v>
      </c>
      <c r="I585" s="4" t="str">
        <f>IF($F585&gt;='Notes&amp;Formulas'!$I$3,"Top", "Bottom")</f>
        <v>Top</v>
      </c>
      <c r="J585" s="4" t="str" cm="1">
        <f t="array" ref="J585">_xlfn.IFS(Table2[[#This Row],[World Sales (in $)]]&lt;500000000,"Small", Table2[[#This Row],[World Sales (in $)]]&lt;1000000000, "Medium", Table2[[#This Row],[World Sales (in $)]]&lt;2000000000, "Large", Table2[[#This Row],[World Sales (in $)]]&gt;2000000000, "Top")</f>
        <v>Small</v>
      </c>
      <c r="K585" t="s">
        <v>848</v>
      </c>
      <c r="L585" t="s">
        <v>148</v>
      </c>
      <c r="M585" t="str">
        <f>IFERROR(MID($L585,1,SEARCH(M$1, $L585)-2),0)</f>
        <v>2</v>
      </c>
      <c r="N585" t="str">
        <f>IFERROR(MID($L585,SEARCH(N$1, $L585)-3,2),0)</f>
        <v xml:space="preserve"> 7</v>
      </c>
      <c r="O585" s="2">
        <f>TIME(M585, N585, 0)</f>
        <v>8.819444444444445E-2</v>
      </c>
      <c r="P585" t="s">
        <v>58</v>
      </c>
      <c r="Q585" t="str" cm="1">
        <f t="array" ref="Q585">INDEX('Notes&amp;Formulas'!F:F,MATCH($P585,'Notes&amp;Formulas'!E:E),0)</f>
        <v>Parental Guidance</v>
      </c>
      <c r="R585" t="s">
        <v>2316</v>
      </c>
      <c r="S585" t="s">
        <v>2328</v>
      </c>
      <c r="T585" t="s">
        <v>2325</v>
      </c>
    </row>
    <row r="586" spans="1:23" x14ac:dyDescent="0.3">
      <c r="A586" t="s">
        <v>1563</v>
      </c>
      <c r="B586" t="s">
        <v>1564</v>
      </c>
      <c r="C586" t="str">
        <f t="shared" si="9"/>
        <v>A desk-bound CIA analyst volunteers to go undercov</v>
      </c>
      <c r="D586" t="s">
        <v>22</v>
      </c>
      <c r="E586" s="1">
        <v>42145</v>
      </c>
      <c r="F586" s="4">
        <v>110825712</v>
      </c>
      <c r="G586" s="4">
        <v>124840507</v>
      </c>
      <c r="H586" s="4">
        <v>235666219</v>
      </c>
      <c r="I586" s="4" t="str">
        <f>IF($F586&gt;='Notes&amp;Formulas'!$I$3,"Top", "Bottom")</f>
        <v>Bottom</v>
      </c>
      <c r="J586" s="4" t="str" cm="1">
        <f t="array" ref="J586">_xlfn.IFS(Table2[[#This Row],[World Sales (in $)]]&lt;500000000,"Small", Table2[[#This Row],[World Sales (in $)]]&lt;1000000000, "Medium", Table2[[#This Row],[World Sales (in $)]]&lt;2000000000, "Large", Table2[[#This Row],[World Sales (in $)]]&gt;2000000000, "Top")</f>
        <v>Small</v>
      </c>
      <c r="K586" t="s">
        <v>1565</v>
      </c>
      <c r="L586" t="s">
        <v>474</v>
      </c>
      <c r="M586" t="str">
        <f>IFERROR(MID($L586,1,SEARCH(M$1, $L586)-2),0)</f>
        <v>2</v>
      </c>
      <c r="N586">
        <f>IFERROR(MID($L586,SEARCH(N$1, $L586)-3,2),0)</f>
        <v>0</v>
      </c>
      <c r="O586" s="2">
        <f>TIME(M586, N586, 0)</f>
        <v>8.3333333333333329E-2</v>
      </c>
      <c r="P586" t="s">
        <v>179</v>
      </c>
      <c r="Q586" t="str" cm="1">
        <f t="array" ref="Q586">INDEX('Notes&amp;Formulas'!F:F,MATCH($P586,'Notes&amp;Formulas'!E:E),0)</f>
        <v>Restricted</v>
      </c>
      <c r="R586" t="s">
        <v>2329</v>
      </c>
      <c r="S586" t="s">
        <v>2320</v>
      </c>
      <c r="T586" t="s">
        <v>2334</v>
      </c>
    </row>
    <row r="587" spans="1:23" x14ac:dyDescent="0.3">
      <c r="A587" t="s">
        <v>1726</v>
      </c>
      <c r="B587" t="s">
        <v>1727</v>
      </c>
      <c r="C587" t="str">
        <f t="shared" si="9"/>
        <v>Four teenage boys enter a pact to lose their virgi</v>
      </c>
      <c r="D587" t="s">
        <v>43</v>
      </c>
      <c r="E587" s="1">
        <v>36350</v>
      </c>
      <c r="F587" s="4">
        <v>102561004</v>
      </c>
      <c r="G587" s="4">
        <v>132922000</v>
      </c>
      <c r="H587" s="4">
        <v>235483004</v>
      </c>
      <c r="I587" s="4" t="str">
        <f>IF($F587&gt;='Notes&amp;Formulas'!$I$3,"Top", "Bottom")</f>
        <v>Bottom</v>
      </c>
      <c r="J587" s="4" t="str" cm="1">
        <f t="array" ref="J587">_xlfn.IFS(Table2[[#This Row],[World Sales (in $)]]&lt;500000000,"Small", Table2[[#This Row],[World Sales (in $)]]&lt;1000000000, "Medium", Table2[[#This Row],[World Sales (in $)]]&lt;2000000000, "Large", Table2[[#This Row],[World Sales (in $)]]&gt;2000000000, "Top")</f>
        <v>Small</v>
      </c>
      <c r="K587" t="s">
        <v>349</v>
      </c>
      <c r="L587" t="s">
        <v>197</v>
      </c>
      <c r="M587" t="str">
        <f>IFERROR(MID($L587,1,SEARCH(M$1, $L587)-2),0)</f>
        <v>1</v>
      </c>
      <c r="N587" t="str">
        <f>IFERROR(MID($L587,SEARCH(N$1, $L587)-3,2),0)</f>
        <v>35</v>
      </c>
      <c r="O587" s="2">
        <f>TIME(M587, N587, 0)</f>
        <v>6.5972222222222224E-2</v>
      </c>
      <c r="P587" t="s">
        <v>179</v>
      </c>
      <c r="Q587" t="str" cm="1">
        <f t="array" ref="Q587">INDEX('Notes&amp;Formulas'!F:F,MATCH($P587,'Notes&amp;Formulas'!E:E),0)</f>
        <v>Restricted</v>
      </c>
      <c r="R587" t="s">
        <v>2316</v>
      </c>
      <c r="S587" t="s">
        <v>2326</v>
      </c>
    </row>
    <row r="588" spans="1:23" x14ac:dyDescent="0.3">
      <c r="A588" t="s">
        <v>892</v>
      </c>
      <c r="B588" t="s">
        <v>893</v>
      </c>
      <c r="C588" t="str">
        <f t="shared" si="9"/>
        <v>A lazy law-school grad adopts a kid to impress his</v>
      </c>
      <c r="D588" t="s">
        <v>34</v>
      </c>
      <c r="E588" s="1">
        <v>36336</v>
      </c>
      <c r="F588" s="4">
        <v>163479795</v>
      </c>
      <c r="G588" s="4">
        <v>71322100</v>
      </c>
      <c r="H588" s="4">
        <v>234801895</v>
      </c>
      <c r="I588" s="4" t="str">
        <f>IF($F588&gt;='Notes&amp;Formulas'!$I$3,"Top", "Bottom")</f>
        <v>Top</v>
      </c>
      <c r="J588" s="4" t="str" cm="1">
        <f t="array" ref="J588">_xlfn.IFS(Table2[[#This Row],[World Sales (in $)]]&lt;500000000,"Small", Table2[[#This Row],[World Sales (in $)]]&lt;1000000000, "Medium", Table2[[#This Row],[World Sales (in $)]]&lt;2000000000, "Large", Table2[[#This Row],[World Sales (in $)]]&gt;2000000000, "Top")</f>
        <v>Small</v>
      </c>
      <c r="K588" t="s">
        <v>894</v>
      </c>
      <c r="L588" t="s">
        <v>97</v>
      </c>
      <c r="M588" t="str">
        <f>IFERROR(MID($L588,1,SEARCH(M$1, $L588)-2),0)</f>
        <v>1</v>
      </c>
      <c r="N588" t="str">
        <f>IFERROR(MID($L588,SEARCH(N$1, $L588)-3,2),0)</f>
        <v>33</v>
      </c>
      <c r="O588" s="2">
        <f>TIME(M588, N588, 0)</f>
        <v>6.458333333333334E-2</v>
      </c>
      <c r="P588" t="s">
        <v>15</v>
      </c>
      <c r="Q588" t="str" cm="1">
        <f t="array" ref="Q588">INDEX('Notes&amp;Formulas'!F:F,MATCH($P588,'Notes&amp;Formulas'!E:E),0)</f>
        <v>Parental Guidance Under 13</v>
      </c>
      <c r="R588" t="s">
        <v>2326</v>
      </c>
    </row>
    <row r="589" spans="1:23" x14ac:dyDescent="0.3">
      <c r="A589" t="s">
        <v>2111</v>
      </c>
      <c r="B589" t="s">
        <v>2112</v>
      </c>
      <c r="C589" t="str">
        <f t="shared" si="9"/>
        <v>The Chipmunks believe that Dave plans to propose t</v>
      </c>
      <c r="D589" t="s">
        <v>22</v>
      </c>
      <c r="E589" t="s">
        <v>27</v>
      </c>
      <c r="F589" s="4">
        <v>85886987</v>
      </c>
      <c r="G589" s="4">
        <v>148911649</v>
      </c>
      <c r="H589" s="4">
        <v>234798636</v>
      </c>
      <c r="I589" s="4" t="str">
        <f>IF($F589&gt;='Notes&amp;Formulas'!$I$3,"Top", "Bottom")</f>
        <v>Bottom</v>
      </c>
      <c r="J589" s="4" t="str" cm="1">
        <f t="array" ref="J589">_xlfn.IFS(Table2[[#This Row],[World Sales (in $)]]&lt;500000000,"Small", Table2[[#This Row],[World Sales (in $)]]&lt;1000000000, "Medium", Table2[[#This Row],[World Sales (in $)]]&lt;2000000000, "Large", Table2[[#This Row],[World Sales (in $)]]&gt;2000000000, "Top")</f>
        <v>Small</v>
      </c>
      <c r="K589" t="s">
        <v>1212</v>
      </c>
      <c r="L589" t="s">
        <v>328</v>
      </c>
      <c r="M589" t="str">
        <f>IFERROR(MID($L589,1,SEARCH(M$1, $L589)-2),0)</f>
        <v>1</v>
      </c>
      <c r="N589" t="str">
        <f>IFERROR(MID($L589,SEARCH(N$1, $L589)-3,2),0)</f>
        <v>32</v>
      </c>
      <c r="O589" s="2">
        <f>TIME(M589, N589, 0)</f>
        <v>6.3888888888888884E-2</v>
      </c>
      <c r="P589" t="s">
        <v>27</v>
      </c>
      <c r="Q589" t="str">
        <f>INDEX('Notes&amp;Formulas'!$F$6,MATCH(Table!P589, 'Notes&amp;Formulas'!$E$6),0)</f>
        <v>Unknown</v>
      </c>
      <c r="R589" t="s">
        <v>2326</v>
      </c>
      <c r="S589" t="s">
        <v>2320</v>
      </c>
    </row>
    <row r="590" spans="1:23" x14ac:dyDescent="0.3">
      <c r="A590" t="s">
        <v>2001</v>
      </c>
      <c r="B590" t="s">
        <v>2002</v>
      </c>
      <c r="C590" t="str">
        <f t="shared" si="9"/>
        <v>During World War II, the English mathematical geni</v>
      </c>
      <c r="D590" t="s">
        <v>904</v>
      </c>
      <c r="E590" t="s">
        <v>27</v>
      </c>
      <c r="F590" s="4">
        <v>91125683</v>
      </c>
      <c r="G590" s="4">
        <v>142430025</v>
      </c>
      <c r="H590" s="4">
        <v>233555708</v>
      </c>
      <c r="I590" s="4" t="str">
        <f>IF($F590&gt;='Notes&amp;Formulas'!$I$3,"Top", "Bottom")</f>
        <v>Bottom</v>
      </c>
      <c r="J590" s="4" t="str" cm="1">
        <f t="array" ref="J590">_xlfn.IFS(Table2[[#This Row],[World Sales (in $)]]&lt;500000000,"Small", Table2[[#This Row],[World Sales (in $)]]&lt;1000000000, "Medium", Table2[[#This Row],[World Sales (in $)]]&lt;2000000000, "Large", Table2[[#This Row],[World Sales (in $)]]&gt;2000000000, "Top")</f>
        <v>Small</v>
      </c>
      <c r="K590" t="s">
        <v>2003</v>
      </c>
      <c r="L590" t="s">
        <v>969</v>
      </c>
      <c r="M590" t="str">
        <f>IFERROR(MID($L590,1,SEARCH(M$1, $L590)-2),0)</f>
        <v>1</v>
      </c>
      <c r="N590" t="str">
        <f>IFERROR(MID($L590,SEARCH(N$1, $L590)-3,2),0)</f>
        <v>54</v>
      </c>
      <c r="O590" s="2">
        <f>TIME(M590, N590, 0)</f>
        <v>7.9166666666666663E-2</v>
      </c>
      <c r="P590" t="s">
        <v>27</v>
      </c>
      <c r="Q590" t="str">
        <f>INDEX('Notes&amp;Formulas'!$F$6,MATCH(Table!P590, 'Notes&amp;Formulas'!$E$6),0)</f>
        <v>Unknown</v>
      </c>
      <c r="R590" t="s">
        <v>2317</v>
      </c>
      <c r="S590" t="s">
        <v>2322</v>
      </c>
      <c r="T590" t="s">
        <v>2326</v>
      </c>
      <c r="U590" t="s">
        <v>2323</v>
      </c>
      <c r="V590" t="s">
        <v>2318</v>
      </c>
      <c r="W590" t="s">
        <v>2330</v>
      </c>
    </row>
    <row r="591" spans="1:23" x14ac:dyDescent="0.3">
      <c r="A591" t="s">
        <v>2101</v>
      </c>
      <c r="B591" t="s">
        <v>2102</v>
      </c>
      <c r="C591" t="str">
        <f t="shared" si="9"/>
        <v>A live-action prequel feature film following a you</v>
      </c>
      <c r="D591" t="s">
        <v>12</v>
      </c>
      <c r="E591" t="s">
        <v>27</v>
      </c>
      <c r="F591" s="4">
        <v>86103234</v>
      </c>
      <c r="G591" s="4">
        <v>147171578</v>
      </c>
      <c r="H591" s="4">
        <v>233274812</v>
      </c>
      <c r="I591" s="4" t="str">
        <f>IF($F591&gt;='Notes&amp;Formulas'!$I$3,"Top", "Bottom")</f>
        <v>Bottom</v>
      </c>
      <c r="J591" s="4" t="str" cm="1">
        <f t="array" ref="J591">_xlfn.IFS(Table2[[#This Row],[World Sales (in $)]]&lt;500000000,"Small", Table2[[#This Row],[World Sales (in $)]]&lt;1000000000, "Medium", Table2[[#This Row],[World Sales (in $)]]&lt;2000000000, "Large", Table2[[#This Row],[World Sales (in $)]]&gt;2000000000, "Top")</f>
        <v>Small</v>
      </c>
      <c r="K591" t="s">
        <v>2103</v>
      </c>
      <c r="L591" t="s">
        <v>28</v>
      </c>
      <c r="M591" t="str">
        <f>IFERROR(MID($L591,1,SEARCH(M$1, $L591)-2),0)</f>
        <v>2</v>
      </c>
      <c r="N591" t="str">
        <f>IFERROR(MID($L591,SEARCH(N$1, $L591)-3,2),0)</f>
        <v>14</v>
      </c>
      <c r="O591" s="2">
        <f>TIME(M591, N591, 0)</f>
        <v>9.3055555555555558E-2</v>
      </c>
      <c r="P591" t="s">
        <v>27</v>
      </c>
      <c r="Q591" t="str">
        <f>INDEX('Notes&amp;Formulas'!$F$6,MATCH(Table!P591, 'Notes&amp;Formulas'!$E$6),0)</f>
        <v>Unknown</v>
      </c>
      <c r="R591" t="s">
        <v>2329</v>
      </c>
      <c r="S591" t="s">
        <v>2320</v>
      </c>
      <c r="T591" t="s">
        <v>2325</v>
      </c>
      <c r="U591" t="s">
        <v>2331</v>
      </c>
    </row>
    <row r="592" spans="1:23" x14ac:dyDescent="0.3">
      <c r="A592" t="s">
        <v>1682</v>
      </c>
      <c r="B592" t="s">
        <v>1683</v>
      </c>
      <c r="C592" t="str">
        <f t="shared" si="9"/>
        <v>It's the wedding of Jim and Michelle and the gathe</v>
      </c>
      <c r="D592" t="s">
        <v>43</v>
      </c>
      <c r="E592" s="1">
        <v>37834</v>
      </c>
      <c r="F592" s="4">
        <v>104565114</v>
      </c>
      <c r="G592" s="4">
        <v>128157821</v>
      </c>
      <c r="H592" s="4">
        <v>232722935</v>
      </c>
      <c r="I592" s="4" t="str">
        <f>IF($F592&gt;='Notes&amp;Formulas'!$I$3,"Top", "Bottom")</f>
        <v>Bottom</v>
      </c>
      <c r="J592" s="4" t="str" cm="1">
        <f t="array" ref="J592">_xlfn.IFS(Table2[[#This Row],[World Sales (in $)]]&lt;500000000,"Small", Table2[[#This Row],[World Sales (in $)]]&lt;1000000000, "Medium", Table2[[#This Row],[World Sales (in $)]]&lt;2000000000, "Large", Table2[[#This Row],[World Sales (in $)]]&gt;2000000000, "Top")</f>
        <v>Small</v>
      </c>
      <c r="K592" t="s">
        <v>349</v>
      </c>
      <c r="L592" t="s">
        <v>313</v>
      </c>
      <c r="M592" t="str">
        <f>IFERROR(MID($L592,1,SEARCH(M$1, $L592)-2),0)</f>
        <v>1</v>
      </c>
      <c r="N592" t="str">
        <f>IFERROR(MID($L592,SEARCH(N$1, $L592)-3,2),0)</f>
        <v>36</v>
      </c>
      <c r="O592" s="2">
        <f>TIME(M592, N592, 0)</f>
        <v>6.6666666666666666E-2</v>
      </c>
      <c r="P592" t="s">
        <v>179</v>
      </c>
      <c r="Q592" t="str" cm="1">
        <f t="array" ref="Q592">INDEX('Notes&amp;Formulas'!F:F,MATCH($P592,'Notes&amp;Formulas'!E:E),0)</f>
        <v>Restricted</v>
      </c>
      <c r="R592" t="s">
        <v>2317</v>
      </c>
      <c r="S592" t="s">
        <v>2326</v>
      </c>
      <c r="T592" t="s">
        <v>2328</v>
      </c>
      <c r="U592" t="s">
        <v>2320</v>
      </c>
    </row>
    <row r="593" spans="1:23" x14ac:dyDescent="0.3">
      <c r="A593" t="s">
        <v>1731</v>
      </c>
      <c r="B593" t="s">
        <v>1732</v>
      </c>
      <c r="C593" t="str">
        <f t="shared" si="9"/>
        <v>Journalist Mikael Blomkvist is aided in his search</v>
      </c>
      <c r="D593" t="s">
        <v>34</v>
      </c>
      <c r="E593" s="1">
        <v>40898</v>
      </c>
      <c r="F593" s="4">
        <v>102515793</v>
      </c>
      <c r="G593" s="4">
        <v>130101637</v>
      </c>
      <c r="H593" s="4">
        <v>232617430</v>
      </c>
      <c r="I593" s="4" t="str">
        <f>IF($F593&gt;='Notes&amp;Formulas'!$I$3,"Top", "Bottom")</f>
        <v>Bottom</v>
      </c>
      <c r="J593" s="4" t="str" cm="1">
        <f t="array" ref="J593">_xlfn.IFS(Table2[[#This Row],[World Sales (in $)]]&lt;500000000,"Small", Table2[[#This Row],[World Sales (in $)]]&lt;1000000000, "Medium", Table2[[#This Row],[World Sales (in $)]]&lt;2000000000, "Large", Table2[[#This Row],[World Sales (in $)]]&gt;2000000000, "Top")</f>
        <v>Small</v>
      </c>
      <c r="K593" t="s">
        <v>1477</v>
      </c>
      <c r="L593" t="s">
        <v>873</v>
      </c>
      <c r="M593" t="str">
        <f>IFERROR(MID($L593,1,SEARCH(M$1, $L593)-2),0)</f>
        <v>2</v>
      </c>
      <c r="N593" t="str">
        <f>IFERROR(MID($L593,SEARCH(N$1, $L593)-3,2),0)</f>
        <v>38</v>
      </c>
      <c r="O593" s="2">
        <f>TIME(M593, N593, 0)</f>
        <v>0.10972222222222222</v>
      </c>
      <c r="P593" t="s">
        <v>179</v>
      </c>
      <c r="Q593" t="str" cm="1">
        <f t="array" ref="Q593">INDEX('Notes&amp;Formulas'!F:F,MATCH($P593,'Notes&amp;Formulas'!E:E),0)</f>
        <v>Restricted</v>
      </c>
      <c r="R593" t="s">
        <v>2326</v>
      </c>
    </row>
    <row r="594" spans="1:23" x14ac:dyDescent="0.3">
      <c r="A594" t="s">
        <v>1085</v>
      </c>
      <c r="B594" t="s">
        <v>1086</v>
      </c>
      <c r="C594" t="str">
        <f t="shared" si="9"/>
        <v>Faced with an unplanned pregnancy, an offbeat youn</v>
      </c>
      <c r="D594" t="s">
        <v>1087</v>
      </c>
      <c r="E594" s="1">
        <v>39421</v>
      </c>
      <c r="F594" s="4">
        <v>143495265</v>
      </c>
      <c r="G594" s="4">
        <v>88877416</v>
      </c>
      <c r="H594" s="4">
        <v>232372681</v>
      </c>
      <c r="I594" s="4" t="str">
        <f>IF($F594&gt;='Notes&amp;Formulas'!$I$3,"Top", "Bottom")</f>
        <v>Top</v>
      </c>
      <c r="J594" s="4" t="str" cm="1">
        <f t="array" ref="J594">_xlfn.IFS(Table2[[#This Row],[World Sales (in $)]]&lt;500000000,"Small", Table2[[#This Row],[World Sales (in $)]]&lt;1000000000, "Medium", Table2[[#This Row],[World Sales (in $)]]&lt;2000000000, "Large", Table2[[#This Row],[World Sales (in $)]]&gt;2000000000, "Top")</f>
        <v>Small</v>
      </c>
      <c r="K594" t="s">
        <v>894</v>
      </c>
      <c r="L594" t="s">
        <v>313</v>
      </c>
      <c r="M594" t="str">
        <f>IFERROR(MID($L594,1,SEARCH(M$1, $L594)-2),0)</f>
        <v>1</v>
      </c>
      <c r="N594" t="str">
        <f>IFERROR(MID($L594,SEARCH(N$1, $L594)-3,2),0)</f>
        <v>36</v>
      </c>
      <c r="O594" s="2">
        <f>TIME(M594, N594, 0)</f>
        <v>6.6666666666666666E-2</v>
      </c>
      <c r="P594" t="s">
        <v>15</v>
      </c>
      <c r="Q594" t="str" cm="1">
        <f t="array" ref="Q594">INDEX('Notes&amp;Formulas'!F:F,MATCH($P594,'Notes&amp;Formulas'!E:E),0)</f>
        <v>Parental Guidance Under 13</v>
      </c>
      <c r="R594" t="s">
        <v>2328</v>
      </c>
      <c r="S594" t="s">
        <v>2320</v>
      </c>
      <c r="T594" t="s">
        <v>2327</v>
      </c>
      <c r="U594" t="s">
        <v>2325</v>
      </c>
    </row>
    <row r="595" spans="1:23" x14ac:dyDescent="0.3">
      <c r="A595" t="s">
        <v>1170</v>
      </c>
      <c r="B595" t="s">
        <v>1171</v>
      </c>
      <c r="C595" t="str">
        <f t="shared" si="9"/>
        <v>Acting under the cover of a Hollywood producer sco</v>
      </c>
      <c r="D595" t="s">
        <v>61</v>
      </c>
      <c r="E595" s="1">
        <v>41193</v>
      </c>
      <c r="F595" s="4">
        <v>136025503</v>
      </c>
      <c r="G595" s="4">
        <v>96300000</v>
      </c>
      <c r="H595" s="4">
        <v>232325503</v>
      </c>
      <c r="I595" s="4" t="str">
        <f>IF($F595&gt;='Notes&amp;Formulas'!$I$3,"Top", "Bottom")</f>
        <v>Top</v>
      </c>
      <c r="J595" s="4" t="str" cm="1">
        <f t="array" ref="J595">_xlfn.IFS(Table2[[#This Row],[World Sales (in $)]]&lt;500000000,"Small", Table2[[#This Row],[World Sales (in $)]]&lt;1000000000, "Medium", Table2[[#This Row],[World Sales (in $)]]&lt;2000000000, "Large", Table2[[#This Row],[World Sales (in $)]]&gt;2000000000, "Top")</f>
        <v>Small</v>
      </c>
      <c r="K595" t="s">
        <v>1172</v>
      </c>
      <c r="L595" t="s">
        <v>474</v>
      </c>
      <c r="M595" t="str">
        <f>IFERROR(MID($L595,1,SEARCH(M$1, $L595)-2),0)</f>
        <v>2</v>
      </c>
      <c r="N595">
        <f>IFERROR(MID($L595,SEARCH(N$1, $L595)-3,2),0)</f>
        <v>0</v>
      </c>
      <c r="O595" s="2">
        <f>TIME(M595, N595, 0)</f>
        <v>8.3333333333333329E-2</v>
      </c>
      <c r="P595" t="s">
        <v>179</v>
      </c>
      <c r="Q595" t="str" cm="1">
        <f t="array" ref="Q595">INDEX('Notes&amp;Formulas'!F:F,MATCH($P595,'Notes&amp;Formulas'!E:E),0)</f>
        <v>Restricted</v>
      </c>
      <c r="R595" t="s">
        <v>2326</v>
      </c>
      <c r="S595" t="s">
        <v>2320</v>
      </c>
    </row>
    <row r="596" spans="1:23" x14ac:dyDescent="0.3">
      <c r="A596" t="s">
        <v>1126</v>
      </c>
      <c r="B596" t="s">
        <v>1127</v>
      </c>
      <c r="C596" t="str">
        <f t="shared" si="9"/>
        <v>When a nightclub singer is forced to take refuge f</v>
      </c>
      <c r="D596" t="s">
        <v>12</v>
      </c>
      <c r="E596" t="s">
        <v>27</v>
      </c>
      <c r="F596" s="4">
        <v>139605150</v>
      </c>
      <c r="G596" s="4">
        <v>92000000</v>
      </c>
      <c r="H596" s="4">
        <v>231605150</v>
      </c>
      <c r="I596" s="4" t="str">
        <f>IF($F596&gt;='Notes&amp;Formulas'!$I$3,"Top", "Bottom")</f>
        <v>Top</v>
      </c>
      <c r="J596" s="4" t="str" cm="1">
        <f t="array" ref="J596">_xlfn.IFS(Table2[[#This Row],[World Sales (in $)]]&lt;500000000,"Small", Table2[[#This Row],[World Sales (in $)]]&lt;1000000000, "Medium", Table2[[#This Row],[World Sales (in $)]]&lt;2000000000, "Large", Table2[[#This Row],[World Sales (in $)]]&gt;2000000000, "Top")</f>
        <v>Small</v>
      </c>
      <c r="K596" t="s">
        <v>1128</v>
      </c>
      <c r="L596" t="s">
        <v>105</v>
      </c>
      <c r="M596" t="str">
        <f>IFERROR(MID($L596,1,SEARCH(M$1, $L596)-2),0)</f>
        <v>1</v>
      </c>
      <c r="N596" t="str">
        <f>IFERROR(MID($L596,SEARCH(N$1, $L596)-3,2),0)</f>
        <v>40</v>
      </c>
      <c r="O596" s="2">
        <f>TIME(M596, N596, 0)</f>
        <v>6.9444444444444434E-2</v>
      </c>
      <c r="P596" t="s">
        <v>27</v>
      </c>
      <c r="Q596" t="str">
        <f>INDEX('Notes&amp;Formulas'!$F$6,MATCH(Table!P596, 'Notes&amp;Formulas'!$E$6),0)</f>
        <v>Unknown</v>
      </c>
      <c r="R596" t="s">
        <v>2329</v>
      </c>
      <c r="S596" t="s">
        <v>2320</v>
      </c>
      <c r="T596" t="s">
        <v>2325</v>
      </c>
    </row>
    <row r="597" spans="1:23" x14ac:dyDescent="0.3">
      <c r="A597" t="s">
        <v>1244</v>
      </c>
      <c r="B597" t="s">
        <v>1245</v>
      </c>
      <c r="C597" t="str">
        <f t="shared" si="9"/>
        <v xml:space="preserve">Maxwell Smart, a highly intellectual but bumbling </v>
      </c>
      <c r="D597" t="s">
        <v>61</v>
      </c>
      <c r="E597" s="1">
        <v>39618</v>
      </c>
      <c r="F597" s="4">
        <v>130319208</v>
      </c>
      <c r="G597" s="4">
        <v>100366245</v>
      </c>
      <c r="H597" s="4">
        <v>230685453</v>
      </c>
      <c r="I597" s="4" t="str">
        <f>IF($F597&gt;='Notes&amp;Formulas'!$I$3,"Top", "Bottom")</f>
        <v>Bottom</v>
      </c>
      <c r="J597" s="4" t="str" cm="1">
        <f t="array" ref="J597">_xlfn.IFS(Table2[[#This Row],[World Sales (in $)]]&lt;500000000,"Small", Table2[[#This Row],[World Sales (in $)]]&lt;1000000000, "Medium", Table2[[#This Row],[World Sales (in $)]]&lt;2000000000, "Large", Table2[[#This Row],[World Sales (in $)]]&gt;2000000000, "Top")</f>
        <v>Small</v>
      </c>
      <c r="K597" t="s">
        <v>855</v>
      </c>
      <c r="L597" t="s">
        <v>676</v>
      </c>
      <c r="M597" t="str">
        <f>IFERROR(MID($L597,1,SEARCH(M$1, $L597)-2),0)</f>
        <v>1</v>
      </c>
      <c r="N597" t="str">
        <f>IFERROR(MID($L597,SEARCH(N$1, $L597)-3,2),0)</f>
        <v>50</v>
      </c>
      <c r="O597" s="2">
        <f>TIME(M597, N597, 0)</f>
        <v>7.6388888888888895E-2</v>
      </c>
      <c r="P597" t="s">
        <v>15</v>
      </c>
      <c r="Q597" t="str" cm="1">
        <f t="array" ref="Q597">INDEX('Notes&amp;Formulas'!F:F,MATCH($P597,'Notes&amp;Formulas'!E:E),0)</f>
        <v>Parental Guidance Under 13</v>
      </c>
      <c r="R597" t="s">
        <v>2326</v>
      </c>
      <c r="S597" t="s">
        <v>2323</v>
      </c>
      <c r="T597" t="s">
        <v>2330</v>
      </c>
    </row>
    <row r="598" spans="1:23" x14ac:dyDescent="0.3">
      <c r="A598" t="s">
        <v>2026</v>
      </c>
      <c r="B598" t="s">
        <v>2027</v>
      </c>
      <c r="C598" t="str">
        <f t="shared" si="9"/>
        <v>In a desperate attempt to win a basketball match a</v>
      </c>
      <c r="D598" t="s">
        <v>61</v>
      </c>
      <c r="E598" t="s">
        <v>27</v>
      </c>
      <c r="F598" s="4">
        <v>90418342</v>
      </c>
      <c r="G598" s="4">
        <v>140000000</v>
      </c>
      <c r="H598" s="4">
        <v>230418342</v>
      </c>
      <c r="I598" s="4" t="str">
        <f>IF($F598&gt;='Notes&amp;Formulas'!$I$3,"Top", "Bottom")</f>
        <v>Bottom</v>
      </c>
      <c r="J598" s="4" t="str" cm="1">
        <f t="array" ref="J598">_xlfn.IFS(Table2[[#This Row],[World Sales (in $)]]&lt;500000000,"Small", Table2[[#This Row],[World Sales (in $)]]&lt;1000000000, "Medium", Table2[[#This Row],[World Sales (in $)]]&lt;2000000000, "Large", Table2[[#This Row],[World Sales (in $)]]&gt;2000000000, "Top")</f>
        <v>Small</v>
      </c>
      <c r="K598" t="s">
        <v>2028</v>
      </c>
      <c r="L598" t="s">
        <v>121</v>
      </c>
      <c r="M598" t="str">
        <f>IFERROR(MID($L598,1,SEARCH(M$1, $L598)-2),0)</f>
        <v>1</v>
      </c>
      <c r="N598" t="str">
        <f>IFERROR(MID($L598,SEARCH(N$1, $L598)-3,2),0)</f>
        <v>28</v>
      </c>
      <c r="O598" s="2">
        <f>TIME(M598, N598, 0)</f>
        <v>6.1111111111111116E-2</v>
      </c>
      <c r="P598" t="s">
        <v>27</v>
      </c>
      <c r="Q598" t="str">
        <f>INDEX('Notes&amp;Formulas'!$F$6,MATCH(Table!P598, 'Notes&amp;Formulas'!$E$6),0)</f>
        <v>Unknown</v>
      </c>
      <c r="R598" t="s">
        <v>2316</v>
      </c>
      <c r="S598" t="s">
        <v>2317</v>
      </c>
      <c r="T598" t="s">
        <v>2326</v>
      </c>
    </row>
    <row r="599" spans="1:23" x14ac:dyDescent="0.3">
      <c r="A599" t="s">
        <v>932</v>
      </c>
      <c r="B599" t="s">
        <v>933</v>
      </c>
      <c r="C599" t="str">
        <f t="shared" si="9"/>
        <v>An uptight FBI Special Agent is paired with a foul</v>
      </c>
      <c r="D599" t="s">
        <v>22</v>
      </c>
      <c r="E599" s="1">
        <v>35117</v>
      </c>
      <c r="F599" s="4">
        <v>159582188</v>
      </c>
      <c r="G599" s="4">
        <v>70348583</v>
      </c>
      <c r="H599" s="4">
        <v>229930771</v>
      </c>
      <c r="I599" s="4" t="str">
        <f>IF($F599&gt;='Notes&amp;Formulas'!$I$3,"Top", "Bottom")</f>
        <v>Top</v>
      </c>
      <c r="J599" s="4" t="str" cm="1">
        <f t="array" ref="J599">_xlfn.IFS(Table2[[#This Row],[World Sales (in $)]]&lt;500000000,"Small", Table2[[#This Row],[World Sales (in $)]]&lt;1000000000, "Medium", Table2[[#This Row],[World Sales (in $)]]&lt;2000000000, "Large", Table2[[#This Row],[World Sales (in $)]]&gt;2000000000, "Top")</f>
        <v>Small</v>
      </c>
      <c r="K599" t="s">
        <v>665</v>
      </c>
      <c r="L599" t="s">
        <v>343</v>
      </c>
      <c r="M599" t="str">
        <f>IFERROR(MID($L599,1,SEARCH(M$1, $L599)-2),0)</f>
        <v>1</v>
      </c>
      <c r="N599" t="str">
        <f>IFERROR(MID($L599,SEARCH(N$1, $L599)-3,2),0)</f>
        <v>57</v>
      </c>
      <c r="O599" s="2">
        <f>TIME(M599, N599, 0)</f>
        <v>8.1250000000000003E-2</v>
      </c>
      <c r="P599" t="s">
        <v>179</v>
      </c>
      <c r="Q599" t="str" cm="1">
        <f t="array" ref="Q599">INDEX('Notes&amp;Formulas'!F:F,MATCH($P599,'Notes&amp;Formulas'!E:E),0)</f>
        <v>Restricted</v>
      </c>
      <c r="R599" t="s">
        <v>2317</v>
      </c>
      <c r="S599" t="s">
        <v>2322</v>
      </c>
      <c r="T599" t="s">
        <v>2326</v>
      </c>
      <c r="U599" t="s">
        <v>2323</v>
      </c>
      <c r="V599" t="s">
        <v>2318</v>
      </c>
      <c r="W599" t="s">
        <v>2319</v>
      </c>
    </row>
    <row r="600" spans="1:23" x14ac:dyDescent="0.3">
      <c r="A600" t="s">
        <v>1263</v>
      </c>
      <c r="B600" t="s">
        <v>1264</v>
      </c>
      <c r="C600" t="str">
        <f t="shared" si="9"/>
        <v>Following a ghost invasion of Manhattan, paranorma</v>
      </c>
      <c r="D600" t="s">
        <v>34</v>
      </c>
      <c r="E600" s="1">
        <v>42562</v>
      </c>
      <c r="F600" s="4">
        <v>128350574</v>
      </c>
      <c r="G600" s="4">
        <v>100796935</v>
      </c>
      <c r="H600" s="4">
        <v>229147509</v>
      </c>
      <c r="I600" s="4" t="str">
        <f>IF($F600&gt;='Notes&amp;Formulas'!$I$3,"Top", "Bottom")</f>
        <v>Bottom</v>
      </c>
      <c r="J600" s="4" t="str" cm="1">
        <f t="array" ref="J600">_xlfn.IFS(Table2[[#This Row],[World Sales (in $)]]&lt;500000000,"Small", Table2[[#This Row],[World Sales (in $)]]&lt;1000000000, "Medium", Table2[[#This Row],[World Sales (in $)]]&lt;2000000000, "Large", Table2[[#This Row],[World Sales (in $)]]&gt;2000000000, "Top")</f>
        <v>Small</v>
      </c>
      <c r="K600" t="s">
        <v>427</v>
      </c>
      <c r="L600" t="s">
        <v>343</v>
      </c>
      <c r="M600" t="str">
        <f>IFERROR(MID($L600,1,SEARCH(M$1, $L600)-2),0)</f>
        <v>1</v>
      </c>
      <c r="N600" t="str">
        <f>IFERROR(MID($L600,SEARCH(N$1, $L600)-3,2),0)</f>
        <v>57</v>
      </c>
      <c r="O600" s="2">
        <f>TIME(M600, N600, 0)</f>
        <v>8.1250000000000003E-2</v>
      </c>
      <c r="P600" t="s">
        <v>15</v>
      </c>
      <c r="Q600" t="str" cm="1">
        <f t="array" ref="Q600">INDEX('Notes&amp;Formulas'!F:F,MATCH($P600,'Notes&amp;Formulas'!E:E),0)</f>
        <v>Parental Guidance Under 13</v>
      </c>
      <c r="R600" t="s">
        <v>2316</v>
      </c>
      <c r="S600" t="s">
        <v>2326</v>
      </c>
      <c r="T600" t="s">
        <v>2328</v>
      </c>
    </row>
    <row r="601" spans="1:23" x14ac:dyDescent="0.3">
      <c r="A601" t="s">
        <v>1486</v>
      </c>
      <c r="B601" t="s">
        <v>1487</v>
      </c>
      <c r="C601" t="str">
        <f t="shared" si="9"/>
        <v xml:space="preserve">When motorcycle rider Johnny Blaze sells his soul </v>
      </c>
      <c r="D601" t="s">
        <v>34</v>
      </c>
      <c r="E601" s="1">
        <v>39127</v>
      </c>
      <c r="F601" s="4">
        <v>115802596</v>
      </c>
      <c r="G601" s="4">
        <v>112935797</v>
      </c>
      <c r="H601" s="4">
        <v>228738393</v>
      </c>
      <c r="I601" s="4" t="str">
        <f>IF($F601&gt;='Notes&amp;Formulas'!$I$3,"Top", "Bottom")</f>
        <v>Bottom</v>
      </c>
      <c r="J601" s="4" t="str" cm="1">
        <f t="array" ref="J601">_xlfn.IFS(Table2[[#This Row],[World Sales (in $)]]&lt;500000000,"Small", Table2[[#This Row],[World Sales (in $)]]&lt;1000000000, "Medium", Table2[[#This Row],[World Sales (in $)]]&lt;2000000000, "Large", Table2[[#This Row],[World Sales (in $)]]&gt;2000000000, "Top")</f>
        <v>Small</v>
      </c>
      <c r="K601" t="s">
        <v>1488</v>
      </c>
      <c r="L601" t="s">
        <v>676</v>
      </c>
      <c r="M601" t="str">
        <f>IFERROR(MID($L601,1,SEARCH(M$1, $L601)-2),0)</f>
        <v>1</v>
      </c>
      <c r="N601" t="str">
        <f>IFERROR(MID($L601,SEARCH(N$1, $L601)-3,2),0)</f>
        <v>50</v>
      </c>
      <c r="O601" s="2">
        <f>TIME(M601, N601, 0)</f>
        <v>7.6388888888888895E-2</v>
      </c>
      <c r="P601" t="s">
        <v>15</v>
      </c>
      <c r="Q601" t="str" cm="1">
        <f t="array" ref="Q601">INDEX('Notes&amp;Formulas'!F:F,MATCH($P601,'Notes&amp;Formulas'!E:E),0)</f>
        <v>Parental Guidance Under 13</v>
      </c>
      <c r="R601" t="s">
        <v>2316</v>
      </c>
      <c r="S601" t="s">
        <v>2326</v>
      </c>
      <c r="T601" t="s">
        <v>2318</v>
      </c>
      <c r="U601" t="s">
        <v>2319</v>
      </c>
    </row>
    <row r="602" spans="1:23" x14ac:dyDescent="0.3">
      <c r="A602" t="s">
        <v>1307</v>
      </c>
      <c r="B602" t="s">
        <v>1308</v>
      </c>
      <c r="C602" t="str">
        <f t="shared" si="9"/>
        <v>A recently widowed man's son calls a radio talk-sh</v>
      </c>
      <c r="D602" t="s">
        <v>613</v>
      </c>
      <c r="E602" s="1">
        <v>34145</v>
      </c>
      <c r="F602" s="4">
        <v>126808165</v>
      </c>
      <c r="G602" s="4">
        <v>101119000</v>
      </c>
      <c r="H602" s="4">
        <v>227927165</v>
      </c>
      <c r="I602" s="4" t="str">
        <f>IF($F602&gt;='Notes&amp;Formulas'!$I$3,"Top", "Bottom")</f>
        <v>Bottom</v>
      </c>
      <c r="J602" s="4" t="str" cm="1">
        <f t="array" ref="J602">_xlfn.IFS(Table2[[#This Row],[World Sales (in $)]]&lt;500000000,"Small", Table2[[#This Row],[World Sales (in $)]]&lt;1000000000, "Medium", Table2[[#This Row],[World Sales (in $)]]&lt;2000000000, "Large", Table2[[#This Row],[World Sales (in $)]]&gt;2000000000, "Top")</f>
        <v>Small</v>
      </c>
      <c r="K602" t="s">
        <v>438</v>
      </c>
      <c r="L602" t="s">
        <v>428</v>
      </c>
      <c r="M602" t="str">
        <f>IFERROR(MID($L602,1,SEARCH(M$1, $L602)-2),0)</f>
        <v>1</v>
      </c>
      <c r="N602" t="str">
        <f>IFERROR(MID($L602,SEARCH(N$1, $L602)-3,2),0)</f>
        <v>45</v>
      </c>
      <c r="O602" s="2">
        <f>TIME(M602, N602, 0)</f>
        <v>7.2916666666666671E-2</v>
      </c>
      <c r="P602" t="s">
        <v>58</v>
      </c>
      <c r="Q602" t="str" cm="1">
        <f t="array" ref="Q602">INDEX('Notes&amp;Formulas'!F:F,MATCH($P602,'Notes&amp;Formulas'!E:E),0)</f>
        <v>Parental Guidance</v>
      </c>
      <c r="R602" t="s">
        <v>2316</v>
      </c>
      <c r="S602" t="s">
        <v>2318</v>
      </c>
      <c r="T602" t="s">
        <v>2325</v>
      </c>
    </row>
    <row r="603" spans="1:23" x14ac:dyDescent="0.3">
      <c r="A603" t="s">
        <v>1040</v>
      </c>
      <c r="B603" t="s">
        <v>1041</v>
      </c>
      <c r="C603" t="str">
        <f t="shared" si="9"/>
        <v>Riggs and Murtaugh are on the trail of South Afric</v>
      </c>
      <c r="D603" t="s">
        <v>61</v>
      </c>
      <c r="E603" t="s">
        <v>27</v>
      </c>
      <c r="F603" s="4">
        <v>147253986</v>
      </c>
      <c r="G603" s="4">
        <v>80600000</v>
      </c>
      <c r="H603" s="4">
        <v>227853986</v>
      </c>
      <c r="I603" s="4" t="str">
        <f>IF($F603&gt;='Notes&amp;Formulas'!$I$3,"Top", "Bottom")</f>
        <v>Top</v>
      </c>
      <c r="J603" s="4" t="str" cm="1">
        <f t="array" ref="J603">_xlfn.IFS(Table2[[#This Row],[World Sales (in $)]]&lt;500000000,"Small", Table2[[#This Row],[World Sales (in $)]]&lt;1000000000, "Medium", Table2[[#This Row],[World Sales (in $)]]&lt;2000000000, "Large", Table2[[#This Row],[World Sales (in $)]]&gt;2000000000, "Top")</f>
        <v>Small</v>
      </c>
      <c r="K603" t="s">
        <v>448</v>
      </c>
      <c r="L603" t="s">
        <v>969</v>
      </c>
      <c r="M603" t="str">
        <f>IFERROR(MID($L603,1,SEARCH(M$1, $L603)-2),0)</f>
        <v>1</v>
      </c>
      <c r="N603" t="str">
        <f>IFERROR(MID($L603,SEARCH(N$1, $L603)-3,2),0)</f>
        <v>54</v>
      </c>
      <c r="O603" s="2">
        <f>TIME(M603, N603, 0)</f>
        <v>7.9166666666666663E-2</v>
      </c>
      <c r="P603" t="s">
        <v>27</v>
      </c>
      <c r="Q603" t="str">
        <f>INDEX('Notes&amp;Formulas'!$F$6,MATCH(Table!P603, 'Notes&amp;Formulas'!$E$6),0)</f>
        <v>Unknown</v>
      </c>
      <c r="R603" t="s">
        <v>2326</v>
      </c>
      <c r="S603" t="s">
        <v>2320</v>
      </c>
      <c r="T603" t="s">
        <v>2321</v>
      </c>
    </row>
    <row r="604" spans="1:23" x14ac:dyDescent="0.3">
      <c r="A604" t="s">
        <v>1859</v>
      </c>
      <c r="B604" t="s">
        <v>1860</v>
      </c>
      <c r="C604" t="str">
        <f t="shared" si="9"/>
        <v>Following the death of his father, Britt Reid, hei</v>
      </c>
      <c r="D604" t="s">
        <v>34</v>
      </c>
      <c r="E604" s="1">
        <v>40555</v>
      </c>
      <c r="F604" s="4">
        <v>98780042</v>
      </c>
      <c r="G604" s="4">
        <v>129037206</v>
      </c>
      <c r="H604" s="4">
        <v>227817248</v>
      </c>
      <c r="I604" s="4" t="str">
        <f>IF($F604&gt;='Notes&amp;Formulas'!$I$3,"Top", "Bottom")</f>
        <v>Bottom</v>
      </c>
      <c r="J604" s="4" t="str" cm="1">
        <f t="array" ref="J604">_xlfn.IFS(Table2[[#This Row],[World Sales (in $)]]&lt;500000000,"Small", Table2[[#This Row],[World Sales (in $)]]&lt;1000000000, "Medium", Table2[[#This Row],[World Sales (in $)]]&lt;2000000000, "Large", Table2[[#This Row],[World Sales (in $)]]&gt;2000000000, "Top")</f>
        <v>Small</v>
      </c>
      <c r="K604" t="s">
        <v>665</v>
      </c>
      <c r="L604" t="s">
        <v>145</v>
      </c>
      <c r="M604" t="str">
        <f>IFERROR(MID($L604,1,SEARCH(M$1, $L604)-2),0)</f>
        <v>1</v>
      </c>
      <c r="N604" t="str">
        <f>IFERROR(MID($L604,SEARCH(N$1, $L604)-3,2),0)</f>
        <v>59</v>
      </c>
      <c r="O604" s="2">
        <f>TIME(M604, N604, 0)</f>
        <v>8.2638888888888887E-2</v>
      </c>
      <c r="P604" t="s">
        <v>15</v>
      </c>
      <c r="Q604" t="str" cm="1">
        <f t="array" ref="Q604">INDEX('Notes&amp;Formulas'!F:F,MATCH($P604,'Notes&amp;Formulas'!E:E),0)</f>
        <v>Parental Guidance Under 13</v>
      </c>
      <c r="R604" t="s">
        <v>2316</v>
      </c>
      <c r="S604" t="s">
        <v>2328</v>
      </c>
      <c r="T604" t="s">
        <v>2325</v>
      </c>
    </row>
    <row r="605" spans="1:23" x14ac:dyDescent="0.3">
      <c r="A605" t="s">
        <v>1622</v>
      </c>
      <c r="B605" t="s">
        <v>1623</v>
      </c>
      <c r="C605" t="str">
        <f t="shared" si="9"/>
        <v>After being coerced into working for a crime boss,</v>
      </c>
      <c r="D605" t="s">
        <v>613</v>
      </c>
      <c r="E605" s="1">
        <v>42914</v>
      </c>
      <c r="F605" s="4">
        <v>107825862</v>
      </c>
      <c r="G605" s="4">
        <v>119119225</v>
      </c>
      <c r="H605" s="4">
        <v>226945087</v>
      </c>
      <c r="I605" s="4" t="str">
        <f>IF($F605&gt;='Notes&amp;Formulas'!$I$3,"Top", "Bottom")</f>
        <v>Bottom</v>
      </c>
      <c r="J605" s="4" t="str" cm="1">
        <f t="array" ref="J605">_xlfn.IFS(Table2[[#This Row],[World Sales (in $)]]&lt;500000000,"Small", Table2[[#This Row],[World Sales (in $)]]&lt;1000000000, "Medium", Table2[[#This Row],[World Sales (in $)]]&lt;2000000000, "Large", Table2[[#This Row],[World Sales (in $)]]&gt;2000000000, "Top")</f>
        <v>Small</v>
      </c>
      <c r="K605" t="s">
        <v>1624</v>
      </c>
      <c r="L605" t="s">
        <v>434</v>
      </c>
      <c r="M605" t="str">
        <f>IFERROR(MID($L605,1,SEARCH(M$1, $L605)-2),0)</f>
        <v>1</v>
      </c>
      <c r="N605" t="str">
        <f>IFERROR(MID($L605,SEARCH(N$1, $L605)-3,2),0)</f>
        <v>53</v>
      </c>
      <c r="O605" s="2">
        <f>TIME(M605, N605, 0)</f>
        <v>7.8472222222222221E-2</v>
      </c>
      <c r="P605" t="s">
        <v>179</v>
      </c>
      <c r="Q605" t="str" cm="1">
        <f t="array" ref="Q605">INDEX('Notes&amp;Formulas'!F:F,MATCH($P605,'Notes&amp;Formulas'!E:E),0)</f>
        <v>Restricted</v>
      </c>
      <c r="R605" t="s">
        <v>2316</v>
      </c>
      <c r="S605" t="s">
        <v>2326</v>
      </c>
      <c r="T605" t="s">
        <v>2328</v>
      </c>
    </row>
    <row r="606" spans="1:23" x14ac:dyDescent="0.3">
      <c r="A606" t="s">
        <v>2185</v>
      </c>
      <c r="B606" t="s">
        <v>2186</v>
      </c>
      <c r="C606" t="str">
        <f t="shared" si="9"/>
        <v>Theseus is a mortal man chosen by Zeus to lead the</v>
      </c>
      <c r="D606" t="s">
        <v>2187</v>
      </c>
      <c r="E606" s="1">
        <v>40857</v>
      </c>
      <c r="F606" s="4">
        <v>83504017</v>
      </c>
      <c r="G606" s="4">
        <v>143400000</v>
      </c>
      <c r="H606" s="4">
        <v>226904017</v>
      </c>
      <c r="I606" s="4" t="str">
        <f>IF($F606&gt;='Notes&amp;Formulas'!$I$3,"Top", "Bottom")</f>
        <v>Bottom</v>
      </c>
      <c r="J606" s="4" t="str" cm="1">
        <f t="array" ref="J606">_xlfn.IFS(Table2[[#This Row],[World Sales (in $)]]&lt;500000000,"Small", Table2[[#This Row],[World Sales (in $)]]&lt;1000000000, "Medium", Table2[[#This Row],[World Sales (in $)]]&lt;2000000000, "Large", Table2[[#This Row],[World Sales (in $)]]&gt;2000000000, "Top")</f>
        <v>Small</v>
      </c>
      <c r="K606" t="s">
        <v>2188</v>
      </c>
      <c r="L606" t="s">
        <v>676</v>
      </c>
      <c r="M606" t="str">
        <f>IFERROR(MID($L606,1,SEARCH(M$1, $L606)-2),0)</f>
        <v>1</v>
      </c>
      <c r="N606" t="str">
        <f>IFERROR(MID($L606,SEARCH(N$1, $L606)-3,2),0)</f>
        <v>50</v>
      </c>
      <c r="O606" s="2">
        <f>TIME(M606, N606, 0)</f>
        <v>7.6388888888888895E-2</v>
      </c>
      <c r="P606" t="s">
        <v>179</v>
      </c>
      <c r="Q606" t="str" cm="1">
        <f t="array" ref="Q606">INDEX('Notes&amp;Formulas'!F:F,MATCH($P606,'Notes&amp;Formulas'!E:E),0)</f>
        <v>Restricted</v>
      </c>
      <c r="R606" t="s">
        <v>2316</v>
      </c>
      <c r="S606" t="s">
        <v>2328</v>
      </c>
      <c r="T606" t="s">
        <v>2320</v>
      </c>
      <c r="U606" t="s">
        <v>2330</v>
      </c>
      <c r="V606" t="s">
        <v>2325</v>
      </c>
    </row>
    <row r="607" spans="1:23" x14ac:dyDescent="0.3">
      <c r="A607" t="s">
        <v>1062</v>
      </c>
      <c r="B607" t="s">
        <v>1063</v>
      </c>
      <c r="C607" t="str">
        <f t="shared" si="9"/>
        <v>A retired CIA agent travels across Europe and reli</v>
      </c>
      <c r="D607" t="s">
        <v>22</v>
      </c>
      <c r="E607" s="1">
        <v>39505</v>
      </c>
      <c r="F607" s="4">
        <v>145000989</v>
      </c>
      <c r="G607" s="4">
        <v>81836771</v>
      </c>
      <c r="H607" s="4">
        <v>226837760</v>
      </c>
      <c r="I607" s="4" t="str">
        <f>IF($F607&gt;='Notes&amp;Formulas'!$I$3,"Top", "Bottom")</f>
        <v>Top</v>
      </c>
      <c r="J607" s="4" t="str" cm="1">
        <f t="array" ref="J607">_xlfn.IFS(Table2[[#This Row],[World Sales (in $)]]&lt;500000000,"Small", Table2[[#This Row],[World Sales (in $)]]&lt;1000000000, "Medium", Table2[[#This Row],[World Sales (in $)]]&lt;2000000000, "Large", Table2[[#This Row],[World Sales (in $)]]&gt;2000000000, "Top")</f>
        <v>Small</v>
      </c>
      <c r="K607" t="s">
        <v>448</v>
      </c>
      <c r="L607" t="s">
        <v>364</v>
      </c>
      <c r="M607" t="str">
        <f>IFERROR(MID($L607,1,SEARCH(M$1, $L607)-2),0)</f>
        <v>1</v>
      </c>
      <c r="N607" t="str">
        <f>IFERROR(MID($L607,SEARCH(N$1, $L607)-3,2),0)</f>
        <v>30</v>
      </c>
      <c r="O607" s="2">
        <f>TIME(M607, N607, 0)</f>
        <v>6.25E-2</v>
      </c>
      <c r="P607" t="s">
        <v>15</v>
      </c>
      <c r="Q607" t="str" cm="1">
        <f t="array" ref="Q607">INDEX('Notes&amp;Formulas'!F:F,MATCH($P607,'Notes&amp;Formulas'!E:E),0)</f>
        <v>Parental Guidance Under 13</v>
      </c>
      <c r="R607" t="s">
        <v>2316</v>
      </c>
      <c r="S607" t="s">
        <v>2320</v>
      </c>
      <c r="T607" t="s">
        <v>2318</v>
      </c>
      <c r="U607" t="s">
        <v>2321</v>
      </c>
    </row>
    <row r="608" spans="1:23" x14ac:dyDescent="0.3">
      <c r="A608" t="s">
        <v>2057</v>
      </c>
      <c r="B608" t="s">
        <v>2058</v>
      </c>
      <c r="C608" t="str">
        <f t="shared" si="9"/>
        <v>A teenager discovers he's the descendant of a Gree</v>
      </c>
      <c r="D608" t="s">
        <v>22</v>
      </c>
      <c r="E608" s="1">
        <v>40219</v>
      </c>
      <c r="F608" s="4">
        <v>88768303</v>
      </c>
      <c r="G608" s="4">
        <v>137728906</v>
      </c>
      <c r="H608" s="4">
        <v>226497209</v>
      </c>
      <c r="I608" s="4" t="str">
        <f>IF($F608&gt;='Notes&amp;Formulas'!$I$3,"Top", "Bottom")</f>
        <v>Bottom</v>
      </c>
      <c r="J608" s="4" t="str" cm="1">
        <f t="array" ref="J608">_xlfn.IFS(Table2[[#This Row],[World Sales (in $)]]&lt;500000000,"Small", Table2[[#This Row],[World Sales (in $)]]&lt;1000000000, "Medium", Table2[[#This Row],[World Sales (in $)]]&lt;2000000000, "Large", Table2[[#This Row],[World Sales (in $)]]&gt;2000000000, "Top")</f>
        <v>Small</v>
      </c>
      <c r="K608" t="s">
        <v>262</v>
      </c>
      <c r="L608" t="s">
        <v>54</v>
      </c>
      <c r="M608" t="str">
        <f>IFERROR(MID($L608,1,SEARCH(M$1, $L608)-2),0)</f>
        <v>1</v>
      </c>
      <c r="N608" t="str">
        <f>IFERROR(MID($L608,SEARCH(N$1, $L608)-3,2),0)</f>
        <v>58</v>
      </c>
      <c r="O608" s="2">
        <f>TIME(M608, N608, 0)</f>
        <v>8.1944444444444445E-2</v>
      </c>
      <c r="P608" t="s">
        <v>58</v>
      </c>
      <c r="Q608" t="str" cm="1">
        <f t="array" ref="Q608">INDEX('Notes&amp;Formulas'!F:F,MATCH($P608,'Notes&amp;Formulas'!E:E),0)</f>
        <v>Parental Guidance</v>
      </c>
      <c r="R608" t="s">
        <v>2316</v>
      </c>
      <c r="S608" t="s">
        <v>2328</v>
      </c>
      <c r="T608" t="s">
        <v>2325</v>
      </c>
    </row>
    <row r="609" spans="1:22" x14ac:dyDescent="0.3">
      <c r="A609" t="s">
        <v>1143</v>
      </c>
      <c r="B609" t="s">
        <v>1144</v>
      </c>
      <c r="C609" t="str">
        <f t="shared" si="9"/>
        <v xml:space="preserve">Will Hunting, a janitor at M.I.T., has a gift for </v>
      </c>
      <c r="D609" t="s">
        <v>839</v>
      </c>
      <c r="E609" t="s">
        <v>27</v>
      </c>
      <c r="F609" s="4">
        <v>138433435</v>
      </c>
      <c r="G609" s="4">
        <v>87500000</v>
      </c>
      <c r="H609" s="4">
        <v>225933435</v>
      </c>
      <c r="I609" s="4" t="str">
        <f>IF($F609&gt;='Notes&amp;Formulas'!$I$3,"Top", "Bottom")</f>
        <v>Top</v>
      </c>
      <c r="J609" s="4" t="str" cm="1">
        <f t="array" ref="J609">_xlfn.IFS(Table2[[#This Row],[World Sales (in $)]]&lt;500000000,"Small", Table2[[#This Row],[World Sales (in $)]]&lt;1000000000, "Medium", Table2[[#This Row],[World Sales (in $)]]&lt;2000000000, "Large", Table2[[#This Row],[World Sales (in $)]]&gt;2000000000, "Top")</f>
        <v>Small</v>
      </c>
      <c r="K609" t="s">
        <v>39</v>
      </c>
      <c r="L609" t="s">
        <v>259</v>
      </c>
      <c r="M609" t="str">
        <f>IFERROR(MID($L609,1,SEARCH(M$1, $L609)-2),0)</f>
        <v>2</v>
      </c>
      <c r="N609" t="str">
        <f>IFERROR(MID($L609,SEARCH(N$1, $L609)-3,2),0)</f>
        <v xml:space="preserve"> 6</v>
      </c>
      <c r="O609" s="2">
        <f>TIME(M609, N609, 0)</f>
        <v>8.7500000000000008E-2</v>
      </c>
      <c r="P609" t="s">
        <v>27</v>
      </c>
      <c r="Q609" t="str">
        <f>INDEX('Notes&amp;Formulas'!$F$6,MATCH(Table!P609, 'Notes&amp;Formulas'!$E$6),0)</f>
        <v>Unknown</v>
      </c>
      <c r="R609" t="s">
        <v>2317</v>
      </c>
      <c r="S609" t="s">
        <v>2323</v>
      </c>
      <c r="T609" t="s">
        <v>2318</v>
      </c>
    </row>
    <row r="610" spans="1:22" x14ac:dyDescent="0.3">
      <c r="A610" t="s">
        <v>1447</v>
      </c>
      <c r="B610" t="s">
        <v>1448</v>
      </c>
      <c r="C610" t="str">
        <f t="shared" si="9"/>
        <v>American car designer Carroll Shelby and driver Ke</v>
      </c>
      <c r="D610" t="s">
        <v>22</v>
      </c>
      <c r="E610" s="1">
        <v>43782</v>
      </c>
      <c r="F610" s="4">
        <v>117624357</v>
      </c>
      <c r="G610" s="4">
        <v>107883853</v>
      </c>
      <c r="H610" s="4">
        <v>225508210</v>
      </c>
      <c r="I610" s="4" t="str">
        <f>IF($F610&gt;='Notes&amp;Formulas'!$I$3,"Top", "Bottom")</f>
        <v>Bottom</v>
      </c>
      <c r="J610" s="4" t="str" cm="1">
        <f t="array" ref="J610">_xlfn.IFS(Table2[[#This Row],[World Sales (in $)]]&lt;500000000,"Small", Table2[[#This Row],[World Sales (in $)]]&lt;1000000000, "Medium", Table2[[#This Row],[World Sales (in $)]]&lt;2000000000, "Large", Table2[[#This Row],[World Sales (in $)]]&gt;2000000000, "Top")</f>
        <v>Small</v>
      </c>
      <c r="K610" t="s">
        <v>1449</v>
      </c>
      <c r="L610" t="s">
        <v>50</v>
      </c>
      <c r="M610" t="str">
        <f>IFERROR(MID($L610,1,SEARCH(M$1, $L610)-2),0)</f>
        <v>2</v>
      </c>
      <c r="N610" t="str">
        <f>IFERROR(MID($L610,SEARCH(N$1, $L610)-3,2),0)</f>
        <v>32</v>
      </c>
      <c r="O610" s="2">
        <f>TIME(M610, N610, 0)</f>
        <v>0.10555555555555556</v>
      </c>
      <c r="P610" t="s">
        <v>15</v>
      </c>
      <c r="Q610" t="str" cm="1">
        <f t="array" ref="Q610">INDEX('Notes&amp;Formulas'!F:F,MATCH($P610,'Notes&amp;Formulas'!E:E),0)</f>
        <v>Parental Guidance Under 13</v>
      </c>
      <c r="R610" t="s">
        <v>2320</v>
      </c>
      <c r="S610" t="s">
        <v>2321</v>
      </c>
    </row>
    <row r="611" spans="1:22" x14ac:dyDescent="0.3">
      <c r="A611" t="s">
        <v>1878</v>
      </c>
      <c r="B611" t="s">
        <v>1879</v>
      </c>
      <c r="C611" t="str">
        <f t="shared" si="9"/>
        <v>As Harvard student Mark Zuckerberg creates the soc</v>
      </c>
      <c r="D611" t="s">
        <v>34</v>
      </c>
      <c r="E611" s="1">
        <v>40452</v>
      </c>
      <c r="F611" s="4">
        <v>96962694</v>
      </c>
      <c r="G611" s="4">
        <v>127957681</v>
      </c>
      <c r="H611" s="4">
        <v>224920375</v>
      </c>
      <c r="I611" s="4" t="str">
        <f>IF($F611&gt;='Notes&amp;Formulas'!$I$3,"Top", "Bottom")</f>
        <v>Bottom</v>
      </c>
      <c r="J611" s="4" t="str" cm="1">
        <f t="array" ref="J611">_xlfn.IFS(Table2[[#This Row],[World Sales (in $)]]&lt;500000000,"Small", Table2[[#This Row],[World Sales (in $)]]&lt;1000000000, "Medium", Table2[[#This Row],[World Sales (in $)]]&lt;2000000000, "Large", Table2[[#This Row],[World Sales (in $)]]&gt;2000000000, "Top")</f>
        <v>Small</v>
      </c>
      <c r="K611" t="s">
        <v>836</v>
      </c>
      <c r="L611" t="s">
        <v>474</v>
      </c>
      <c r="M611" t="str">
        <f>IFERROR(MID($L611,1,SEARCH(M$1, $L611)-2),0)</f>
        <v>2</v>
      </c>
      <c r="N611">
        <f>IFERROR(MID($L611,SEARCH(N$1, $L611)-3,2),0)</f>
        <v>0</v>
      </c>
      <c r="O611" s="2">
        <f>TIME(M611, N611, 0)</f>
        <v>8.3333333333333329E-2</v>
      </c>
      <c r="P611" t="s">
        <v>15</v>
      </c>
      <c r="Q611" t="str" cm="1">
        <f t="array" ref="Q611">INDEX('Notes&amp;Formulas'!F:F,MATCH($P611,'Notes&amp;Formulas'!E:E),0)</f>
        <v>Parental Guidance Under 13</v>
      </c>
      <c r="R611" t="s">
        <v>2316</v>
      </c>
      <c r="S611" t="s">
        <v>2329</v>
      </c>
      <c r="T611" t="s">
        <v>2320</v>
      </c>
      <c r="U611" t="s">
        <v>2333</v>
      </c>
    </row>
    <row r="612" spans="1:22" x14ac:dyDescent="0.3">
      <c r="A612" t="s">
        <v>1648</v>
      </c>
      <c r="B612" t="s">
        <v>1649</v>
      </c>
      <c r="C612" t="str">
        <f t="shared" si="9"/>
        <v>When a cockerel apparently flies into a chicken fa</v>
      </c>
      <c r="D612" t="s">
        <v>95</v>
      </c>
      <c r="E612" s="1">
        <v>36700</v>
      </c>
      <c r="F612" s="4">
        <v>106834564</v>
      </c>
      <c r="G612" s="4">
        <v>118000000</v>
      </c>
      <c r="H612" s="4">
        <v>224834564</v>
      </c>
      <c r="I612" s="4" t="str">
        <f>IF($F612&gt;='Notes&amp;Formulas'!$I$3,"Top", "Bottom")</f>
        <v>Bottom</v>
      </c>
      <c r="J612" s="4" t="str" cm="1">
        <f t="array" ref="J612">_xlfn.IFS(Table2[[#This Row],[World Sales (in $)]]&lt;500000000,"Small", Table2[[#This Row],[World Sales (in $)]]&lt;1000000000, "Medium", Table2[[#This Row],[World Sales (in $)]]&lt;2000000000, "Large", Table2[[#This Row],[World Sales (in $)]]&gt;2000000000, "Top")</f>
        <v>Small</v>
      </c>
      <c r="K612" t="s">
        <v>312</v>
      </c>
      <c r="L612" t="s">
        <v>518</v>
      </c>
      <c r="M612" t="str">
        <f>IFERROR(MID($L612,1,SEARCH(M$1, $L612)-2),0)</f>
        <v>1</v>
      </c>
      <c r="N612" t="str">
        <f>IFERROR(MID($L612,SEARCH(N$1, $L612)-3,2),0)</f>
        <v>24</v>
      </c>
      <c r="O612" s="2">
        <f>TIME(M612, N612, 0)</f>
        <v>5.8333333333333327E-2</v>
      </c>
      <c r="P612" t="s">
        <v>27</v>
      </c>
      <c r="Q612" t="str">
        <f>INDEX('Notes&amp;Formulas'!$F$6,MATCH(Table!P612, 'Notes&amp;Formulas'!$E$6),0)</f>
        <v>Unknown</v>
      </c>
      <c r="R612" t="s">
        <v>2329</v>
      </c>
      <c r="S612" t="s">
        <v>2320</v>
      </c>
    </row>
    <row r="613" spans="1:22" x14ac:dyDescent="0.3">
      <c r="A613" t="s">
        <v>1779</v>
      </c>
      <c r="B613" t="s">
        <v>1780</v>
      </c>
      <c r="C613" t="str">
        <f t="shared" si="9"/>
        <v>Newly paroled ex-con and former U.S. Ranger Camero</v>
      </c>
      <c r="D613" t="s">
        <v>12</v>
      </c>
      <c r="E613" s="1">
        <v>35587</v>
      </c>
      <c r="F613" s="4">
        <v>101117573</v>
      </c>
      <c r="G613" s="4">
        <v>122894661</v>
      </c>
      <c r="H613" s="4">
        <v>224012234</v>
      </c>
      <c r="I613" s="4" t="str">
        <f>IF($F613&gt;='Notes&amp;Formulas'!$I$3,"Top", "Bottom")</f>
        <v>Bottom</v>
      </c>
      <c r="J613" s="4" t="str" cm="1">
        <f t="array" ref="J613">_xlfn.IFS(Table2[[#This Row],[World Sales (in $)]]&lt;500000000,"Small", Table2[[#This Row],[World Sales (in $)]]&lt;1000000000, "Medium", Table2[[#This Row],[World Sales (in $)]]&lt;2000000000, "Large", Table2[[#This Row],[World Sales (in $)]]&gt;2000000000, "Top")</f>
        <v>Small</v>
      </c>
      <c r="K613" t="s">
        <v>448</v>
      </c>
      <c r="L613" t="s">
        <v>101</v>
      </c>
      <c r="M613" t="str">
        <f>IFERROR(MID($L613,1,SEARCH(M$1, $L613)-2),0)</f>
        <v>1</v>
      </c>
      <c r="N613" t="str">
        <f>IFERROR(MID($L613,SEARCH(N$1, $L613)-3,2),0)</f>
        <v>55</v>
      </c>
      <c r="O613" s="2">
        <f>TIME(M613, N613, 0)</f>
        <v>7.9861111111111105E-2</v>
      </c>
      <c r="P613" t="s">
        <v>179</v>
      </c>
      <c r="Q613" t="str" cm="1">
        <f t="array" ref="Q613">INDEX('Notes&amp;Formulas'!F:F,MATCH($P613,'Notes&amp;Formulas'!E:E),0)</f>
        <v>Restricted</v>
      </c>
      <c r="R613" t="s">
        <v>2317</v>
      </c>
      <c r="S613" t="s">
        <v>2322</v>
      </c>
      <c r="T613" t="s">
        <v>2326</v>
      </c>
      <c r="U613" t="s">
        <v>2320</v>
      </c>
      <c r="V613" t="s">
        <v>2323</v>
      </c>
    </row>
    <row r="614" spans="1:22" x14ac:dyDescent="0.3">
      <c r="A614" t="s">
        <v>775</v>
      </c>
      <c r="B614" t="s">
        <v>776</v>
      </c>
      <c r="C614" t="str">
        <f t="shared" si="9"/>
        <v xml:space="preserve">Raised as an over-sized elf, a human travels from </v>
      </c>
      <c r="D614" t="s">
        <v>170</v>
      </c>
      <c r="E614" s="1">
        <v>37932</v>
      </c>
      <c r="F614" s="4">
        <v>176630408</v>
      </c>
      <c r="G614" s="4">
        <v>47223328</v>
      </c>
      <c r="H614" s="4">
        <v>223853736</v>
      </c>
      <c r="I614" s="4" t="str">
        <f>IF($F614&gt;='Notes&amp;Formulas'!$I$3,"Top", "Bottom")</f>
        <v>Top</v>
      </c>
      <c r="J614" s="4" t="str" cm="1">
        <f t="array" ref="J614">_xlfn.IFS(Table2[[#This Row],[World Sales (in $)]]&lt;500000000,"Small", Table2[[#This Row],[World Sales (in $)]]&lt;1000000000, "Medium", Table2[[#This Row],[World Sales (in $)]]&lt;2000000000, "Large", Table2[[#This Row],[World Sales (in $)]]&gt;2000000000, "Top")</f>
        <v>Small</v>
      </c>
      <c r="K614" t="s">
        <v>777</v>
      </c>
      <c r="L614" t="s">
        <v>76</v>
      </c>
      <c r="M614" t="str">
        <f>IFERROR(MID($L614,1,SEARCH(M$1, $L614)-2),0)</f>
        <v>1</v>
      </c>
      <c r="N614" t="str">
        <f>IFERROR(MID($L614,SEARCH(N$1, $L614)-3,2),0)</f>
        <v>37</v>
      </c>
      <c r="O614" s="2">
        <f>TIME(M614, N614, 0)</f>
        <v>6.7361111111111108E-2</v>
      </c>
      <c r="P614" t="s">
        <v>58</v>
      </c>
      <c r="Q614" t="str" cm="1">
        <f t="array" ref="Q614">INDEX('Notes&amp;Formulas'!F:F,MATCH($P614,'Notes&amp;Formulas'!E:E),0)</f>
        <v>Parental Guidance</v>
      </c>
      <c r="R614" t="s">
        <v>2316</v>
      </c>
      <c r="S614" t="s">
        <v>2328</v>
      </c>
      <c r="T614" t="s">
        <v>2325</v>
      </c>
    </row>
    <row r="615" spans="1:22" x14ac:dyDescent="0.3">
      <c r="A615" t="s">
        <v>1670</v>
      </c>
      <c r="B615" t="s">
        <v>1671</v>
      </c>
      <c r="C615" t="str">
        <f t="shared" si="9"/>
        <v>A vampire tells his epic life story: love, betraya</v>
      </c>
      <c r="D615" t="s">
        <v>61</v>
      </c>
      <c r="E615" s="1">
        <v>34649</v>
      </c>
      <c r="F615" s="4">
        <v>105264608</v>
      </c>
      <c r="G615" s="4">
        <v>118400000</v>
      </c>
      <c r="H615" s="4">
        <v>223664608</v>
      </c>
      <c r="I615" s="4" t="str">
        <f>IF($F615&gt;='Notes&amp;Formulas'!$I$3,"Top", "Bottom")</f>
        <v>Bottom</v>
      </c>
      <c r="J615" s="4" t="str" cm="1">
        <f t="array" ref="J615">_xlfn.IFS(Table2[[#This Row],[World Sales (in $)]]&lt;500000000,"Small", Table2[[#This Row],[World Sales (in $)]]&lt;1000000000, "Medium", Table2[[#This Row],[World Sales (in $)]]&lt;2000000000, "Large", Table2[[#This Row],[World Sales (in $)]]&gt;2000000000, "Top")</f>
        <v>Small</v>
      </c>
      <c r="K615" t="s">
        <v>576</v>
      </c>
      <c r="L615" t="s">
        <v>109</v>
      </c>
      <c r="M615" t="str">
        <f>IFERROR(MID($L615,1,SEARCH(M$1, $L615)-2),0)</f>
        <v>2</v>
      </c>
      <c r="N615" t="str">
        <f>IFERROR(MID($L615,SEARCH(N$1, $L615)-3,2),0)</f>
        <v xml:space="preserve"> 3</v>
      </c>
      <c r="O615" s="2">
        <f>TIME(M615, N615, 0)</f>
        <v>8.5416666666666655E-2</v>
      </c>
      <c r="P615" t="s">
        <v>179</v>
      </c>
      <c r="Q615" t="str" cm="1">
        <f t="array" ref="Q615">INDEX('Notes&amp;Formulas'!F:F,MATCH($P615,'Notes&amp;Formulas'!E:E),0)</f>
        <v>Restricted</v>
      </c>
      <c r="R615" t="s">
        <v>2317</v>
      </c>
      <c r="S615" t="s">
        <v>2326</v>
      </c>
      <c r="T615" t="s">
        <v>2323</v>
      </c>
      <c r="U615" t="s">
        <v>2318</v>
      </c>
      <c r="V615" t="s">
        <v>2321</v>
      </c>
    </row>
    <row r="616" spans="1:22" x14ac:dyDescent="0.3">
      <c r="A616" t="s">
        <v>2041</v>
      </c>
      <c r="B616" t="s">
        <v>2042</v>
      </c>
      <c r="C616" t="str">
        <f t="shared" si="9"/>
        <v xml:space="preserve">A bereaved woman and her daughter are flying home </v>
      </c>
      <c r="D616" t="s">
        <v>12</v>
      </c>
      <c r="E616" t="s">
        <v>27</v>
      </c>
      <c r="F616" s="4">
        <v>89707299</v>
      </c>
      <c r="G616" s="4">
        <v>133680000</v>
      </c>
      <c r="H616" s="4">
        <v>223387299</v>
      </c>
      <c r="I616" s="4" t="str">
        <f>IF($F616&gt;='Notes&amp;Formulas'!$I$3,"Top", "Bottom")</f>
        <v>Bottom</v>
      </c>
      <c r="J616" s="4" t="str" cm="1">
        <f t="array" ref="J616">_xlfn.IFS(Table2[[#This Row],[World Sales (in $)]]&lt;500000000,"Small", Table2[[#This Row],[World Sales (in $)]]&lt;1000000000, "Medium", Table2[[#This Row],[World Sales (in $)]]&lt;2000000000, "Large", Table2[[#This Row],[World Sales (in $)]]&gt;2000000000, "Top")</f>
        <v>Small</v>
      </c>
      <c r="K616" t="s">
        <v>308</v>
      </c>
      <c r="L616" t="s">
        <v>186</v>
      </c>
      <c r="M616" t="str">
        <f>IFERROR(MID($L616,1,SEARCH(M$1, $L616)-2),0)</f>
        <v>1</v>
      </c>
      <c r="N616" t="str">
        <f>IFERROR(MID($L616,SEARCH(N$1, $L616)-3,2),0)</f>
        <v>38</v>
      </c>
      <c r="O616" s="2">
        <f>TIME(M616, N616, 0)</f>
        <v>6.805555555555555E-2</v>
      </c>
      <c r="P616" t="s">
        <v>27</v>
      </c>
      <c r="Q616" t="str">
        <f>INDEX('Notes&amp;Formulas'!$F$6,MATCH(Table!P616, 'Notes&amp;Formulas'!$E$6),0)</f>
        <v>Unknown</v>
      </c>
      <c r="R616" t="s">
        <v>2320</v>
      </c>
      <c r="S616" t="s">
        <v>2318</v>
      </c>
      <c r="T616" t="s">
        <v>2332</v>
      </c>
    </row>
    <row r="617" spans="1:22" x14ac:dyDescent="0.3">
      <c r="A617" t="s">
        <v>1866</v>
      </c>
      <c r="B617" t="s">
        <v>1867</v>
      </c>
      <c r="C617" t="str">
        <f t="shared" si="9"/>
        <v>A man challenges himself to say "yes" to everythin</v>
      </c>
      <c r="D617" t="s">
        <v>61</v>
      </c>
      <c r="E617" s="1">
        <v>39800</v>
      </c>
      <c r="F617" s="4">
        <v>97690976</v>
      </c>
      <c r="G617" s="4">
        <v>125550661</v>
      </c>
      <c r="H617" s="4">
        <v>223241637</v>
      </c>
      <c r="I617" s="4" t="str">
        <f>IF($F617&gt;='Notes&amp;Formulas'!$I$3,"Top", "Bottom")</f>
        <v>Bottom</v>
      </c>
      <c r="J617" s="4" t="str" cm="1">
        <f t="array" ref="J617">_xlfn.IFS(Table2[[#This Row],[World Sales (in $)]]&lt;500000000,"Small", Table2[[#This Row],[World Sales (in $)]]&lt;1000000000, "Medium", Table2[[#This Row],[World Sales (in $)]]&lt;2000000000, "Large", Table2[[#This Row],[World Sales (in $)]]&gt;2000000000, "Top")</f>
        <v>Small</v>
      </c>
      <c r="K617" t="s">
        <v>346</v>
      </c>
      <c r="L617" t="s">
        <v>361</v>
      </c>
      <c r="M617" t="str">
        <f>IFERROR(MID($L617,1,SEARCH(M$1, $L617)-2),0)</f>
        <v>1</v>
      </c>
      <c r="N617" t="str">
        <f>IFERROR(MID($L617,SEARCH(N$1, $L617)-3,2),0)</f>
        <v>44</v>
      </c>
      <c r="O617" s="2">
        <f>TIME(M617, N617, 0)</f>
        <v>7.2222222222222229E-2</v>
      </c>
      <c r="P617" t="s">
        <v>15</v>
      </c>
      <c r="Q617" t="str" cm="1">
        <f t="array" ref="Q617">INDEX('Notes&amp;Formulas'!F:F,MATCH($P617,'Notes&amp;Formulas'!E:E),0)</f>
        <v>Parental Guidance Under 13</v>
      </c>
      <c r="R617" t="s">
        <v>2320</v>
      </c>
      <c r="S617" t="s">
        <v>2327</v>
      </c>
      <c r="T617" t="s">
        <v>2325</v>
      </c>
    </row>
    <row r="618" spans="1:22" x14ac:dyDescent="0.3">
      <c r="A618" t="s">
        <v>1972</v>
      </c>
      <c r="B618" t="s">
        <v>1973</v>
      </c>
      <c r="C618" t="str">
        <f t="shared" si="9"/>
        <v>An air marshal springs into action during a transa</v>
      </c>
      <c r="D618" t="s">
        <v>43</v>
      </c>
      <c r="E618" s="1">
        <v>41689</v>
      </c>
      <c r="F618" s="4">
        <v>92168600</v>
      </c>
      <c r="G618" s="4">
        <v>130641000</v>
      </c>
      <c r="H618" s="4">
        <v>222809600</v>
      </c>
      <c r="I618" s="4" t="str">
        <f>IF($F618&gt;='Notes&amp;Formulas'!$I$3,"Top", "Bottom")</f>
        <v>Bottom</v>
      </c>
      <c r="J618" s="4" t="str" cm="1">
        <f t="array" ref="J618">_xlfn.IFS(Table2[[#This Row],[World Sales (in $)]]&lt;500000000,"Small", Table2[[#This Row],[World Sales (in $)]]&lt;1000000000, "Medium", Table2[[#This Row],[World Sales (in $)]]&lt;2000000000, "Large", Table2[[#This Row],[World Sales (in $)]]&gt;2000000000, "Top")</f>
        <v>Small</v>
      </c>
      <c r="K618" t="s">
        <v>488</v>
      </c>
      <c r="L618" t="s">
        <v>190</v>
      </c>
      <c r="M618" t="str">
        <f>IFERROR(MID($L618,1,SEARCH(M$1, $L618)-2),0)</f>
        <v>1</v>
      </c>
      <c r="N618" t="str">
        <f>IFERROR(MID($L618,SEARCH(N$1, $L618)-3,2),0)</f>
        <v>46</v>
      </c>
      <c r="O618" s="2">
        <f>TIME(M618, N618, 0)</f>
        <v>7.3611111111111113E-2</v>
      </c>
      <c r="P618" t="s">
        <v>15</v>
      </c>
      <c r="Q618" t="str" cm="1">
        <f t="array" ref="Q618">INDEX('Notes&amp;Formulas'!F:F,MATCH($P618,'Notes&amp;Formulas'!E:E),0)</f>
        <v>Parental Guidance Under 13</v>
      </c>
      <c r="R618" t="s">
        <v>2326</v>
      </c>
      <c r="S618" t="s">
        <v>2321</v>
      </c>
    </row>
    <row r="619" spans="1:22" x14ac:dyDescent="0.3">
      <c r="A619" t="s">
        <v>1423</v>
      </c>
      <c r="B619" t="s">
        <v>1424</v>
      </c>
      <c r="C619" t="str">
        <f t="shared" si="9"/>
        <v>Michael Moore's view on what happened to the Unite</v>
      </c>
      <c r="D619" t="s">
        <v>112</v>
      </c>
      <c r="E619" s="1">
        <v>38161</v>
      </c>
      <c r="F619" s="4">
        <v>119194771</v>
      </c>
      <c r="G619" s="4">
        <v>103252111</v>
      </c>
      <c r="H619" s="4">
        <v>222446882</v>
      </c>
      <c r="I619" s="4" t="str">
        <f>IF($F619&gt;='Notes&amp;Formulas'!$I$3,"Top", "Bottom")</f>
        <v>Bottom</v>
      </c>
      <c r="J619" s="4" t="str" cm="1">
        <f t="array" ref="J619">_xlfn.IFS(Table2[[#This Row],[World Sales (in $)]]&lt;500000000,"Small", Table2[[#This Row],[World Sales (in $)]]&lt;1000000000, "Medium", Table2[[#This Row],[World Sales (in $)]]&lt;2000000000, "Large", Table2[[#This Row],[World Sales (in $)]]&gt;2000000000, "Top")</f>
        <v>Small</v>
      </c>
      <c r="K619" t="s">
        <v>1425</v>
      </c>
      <c r="L619" t="s">
        <v>228</v>
      </c>
      <c r="M619" t="str">
        <f>IFERROR(MID($L619,1,SEARCH(M$1, $L619)-2),0)</f>
        <v>2</v>
      </c>
      <c r="N619" t="str">
        <f>IFERROR(MID($L619,SEARCH(N$1, $L619)-3,2),0)</f>
        <v xml:space="preserve"> 2</v>
      </c>
      <c r="O619" s="2">
        <f>TIME(M619, N619, 0)</f>
        <v>8.4722222222222213E-2</v>
      </c>
      <c r="P619" t="s">
        <v>179</v>
      </c>
      <c r="Q619" t="str" cm="1">
        <f t="array" ref="Q619">INDEX('Notes&amp;Formulas'!F:F,MATCH($P619,'Notes&amp;Formulas'!E:E),0)</f>
        <v>Restricted</v>
      </c>
      <c r="R619" t="s">
        <v>2316</v>
      </c>
      <c r="S619" t="s">
        <v>2327</v>
      </c>
      <c r="T619" t="s">
        <v>2325</v>
      </c>
    </row>
    <row r="620" spans="1:22" x14ac:dyDescent="0.3">
      <c r="A620" t="s">
        <v>1517</v>
      </c>
      <c r="B620" t="s">
        <v>1518</v>
      </c>
      <c r="C620" t="str">
        <f t="shared" si="9"/>
        <v xml:space="preserve">The two best special agents in the Wild West must </v>
      </c>
      <c r="D620" t="s">
        <v>61</v>
      </c>
      <c r="E620" s="1">
        <v>36341</v>
      </c>
      <c r="F620" s="4">
        <v>113804681</v>
      </c>
      <c r="G620" s="4">
        <v>108300000</v>
      </c>
      <c r="H620" s="4">
        <v>222104681</v>
      </c>
      <c r="I620" s="4" t="str">
        <f>IF($F620&gt;='Notes&amp;Formulas'!$I$3,"Top", "Bottom")</f>
        <v>Bottom</v>
      </c>
      <c r="J620" s="4" t="str" cm="1">
        <f t="array" ref="J620">_xlfn.IFS(Table2[[#This Row],[World Sales (in $)]]&lt;500000000,"Small", Table2[[#This Row],[World Sales (in $)]]&lt;1000000000, "Medium", Table2[[#This Row],[World Sales (in $)]]&lt;2000000000, "Large", Table2[[#This Row],[World Sales (in $)]]&gt;2000000000, "Top")</f>
        <v>Small</v>
      </c>
      <c r="K620" t="s">
        <v>1519</v>
      </c>
      <c r="L620" t="s">
        <v>190</v>
      </c>
      <c r="M620" t="str">
        <f>IFERROR(MID($L620,1,SEARCH(M$1, $L620)-2),0)</f>
        <v>1</v>
      </c>
      <c r="N620" t="str">
        <f>IFERROR(MID($L620,SEARCH(N$1, $L620)-3,2),0)</f>
        <v>46</v>
      </c>
      <c r="O620" s="2">
        <f>TIME(M620, N620, 0)</f>
        <v>7.3611111111111113E-2</v>
      </c>
      <c r="P620" t="s">
        <v>15</v>
      </c>
      <c r="Q620" t="str" cm="1">
        <f t="array" ref="Q620">INDEX('Notes&amp;Formulas'!F:F,MATCH($P620,'Notes&amp;Formulas'!E:E),0)</f>
        <v>Parental Guidance Under 13</v>
      </c>
      <c r="R620" t="s">
        <v>2336</v>
      </c>
      <c r="S620" t="s">
        <v>2320</v>
      </c>
      <c r="T620" t="s">
        <v>2331</v>
      </c>
    </row>
    <row r="621" spans="1:22" x14ac:dyDescent="0.3">
      <c r="A621" t="s">
        <v>1463</v>
      </c>
      <c r="B621" t="s">
        <v>1464</v>
      </c>
      <c r="C621" t="str">
        <f t="shared" si="9"/>
        <v>Based on Disneyland's theme park ride where a smal</v>
      </c>
      <c r="D621" t="s">
        <v>12</v>
      </c>
      <c r="E621" t="s">
        <v>27</v>
      </c>
      <c r="F621" s="4">
        <v>116987516</v>
      </c>
      <c r="G621" s="4">
        <v>103901930</v>
      </c>
      <c r="H621" s="4">
        <v>220889446</v>
      </c>
      <c r="I621" s="4" t="str">
        <f>IF($F621&gt;='Notes&amp;Formulas'!$I$3,"Top", "Bottom")</f>
        <v>Bottom</v>
      </c>
      <c r="J621" s="4" t="str" cm="1">
        <f t="array" ref="J621">_xlfn.IFS(Table2[[#This Row],[World Sales (in $)]]&lt;500000000,"Small", Table2[[#This Row],[World Sales (in $)]]&lt;1000000000, "Medium", Table2[[#This Row],[World Sales (in $)]]&lt;2000000000, "Large", Table2[[#This Row],[World Sales (in $)]]&gt;2000000000, "Top")</f>
        <v>Small</v>
      </c>
      <c r="K621" t="s">
        <v>144</v>
      </c>
      <c r="L621" t="s">
        <v>148</v>
      </c>
      <c r="M621" t="str">
        <f>IFERROR(MID($L621,1,SEARCH(M$1, $L621)-2),0)</f>
        <v>2</v>
      </c>
      <c r="N621" t="str">
        <f>IFERROR(MID($L621,SEARCH(N$1, $L621)-3,2),0)</f>
        <v xml:space="preserve"> 7</v>
      </c>
      <c r="O621" s="2">
        <f>TIME(M621, N621, 0)</f>
        <v>8.819444444444445E-2</v>
      </c>
      <c r="P621" t="s">
        <v>27</v>
      </c>
      <c r="Q621" t="str">
        <f>INDEX('Notes&amp;Formulas'!$F$6,MATCH(Table!P621, 'Notes&amp;Formulas'!$E$6),0)</f>
        <v>Unknown</v>
      </c>
      <c r="R621" t="s">
        <v>2316</v>
      </c>
      <c r="S621" t="s">
        <v>2326</v>
      </c>
      <c r="T621" t="s">
        <v>2319</v>
      </c>
      <c r="U621" t="s">
        <v>2335</v>
      </c>
    </row>
    <row r="622" spans="1:22" x14ac:dyDescent="0.3">
      <c r="A622" t="s">
        <v>1587</v>
      </c>
      <c r="B622" t="s">
        <v>1588</v>
      </c>
      <c r="C622" t="str">
        <f t="shared" si="9"/>
        <v>Cindy must investigate mysterious crop circles and</v>
      </c>
      <c r="D622" t="s">
        <v>1552</v>
      </c>
      <c r="E622" s="1">
        <v>37918</v>
      </c>
      <c r="F622" s="4">
        <v>110003217</v>
      </c>
      <c r="G622" s="4">
        <v>110670000</v>
      </c>
      <c r="H622" s="4">
        <v>220673217</v>
      </c>
      <c r="I622" s="4" t="str">
        <f>IF($F622&gt;='Notes&amp;Formulas'!$I$3,"Top", "Bottom")</f>
        <v>Bottom</v>
      </c>
      <c r="J622" s="4" t="str" cm="1">
        <f t="array" ref="J622">_xlfn.IFS(Table2[[#This Row],[World Sales (in $)]]&lt;500000000,"Small", Table2[[#This Row],[World Sales (in $)]]&lt;1000000000, "Medium", Table2[[#This Row],[World Sales (in $)]]&lt;2000000000, "Large", Table2[[#This Row],[World Sales (in $)]]&gt;2000000000, "Top")</f>
        <v>Small</v>
      </c>
      <c r="K622" t="s">
        <v>349</v>
      </c>
      <c r="L622" t="s">
        <v>518</v>
      </c>
      <c r="M622" t="str">
        <f>IFERROR(MID($L622,1,SEARCH(M$1, $L622)-2),0)</f>
        <v>1</v>
      </c>
      <c r="N622" t="str">
        <f>IFERROR(MID($L622,SEARCH(N$1, $L622)-3,2),0)</f>
        <v>24</v>
      </c>
      <c r="O622" s="2">
        <f>TIME(M622, N622, 0)</f>
        <v>5.8333333333333327E-2</v>
      </c>
      <c r="P622" t="s">
        <v>15</v>
      </c>
      <c r="Q622" t="str" cm="1">
        <f t="array" ref="Q622">INDEX('Notes&amp;Formulas'!F:F,MATCH($P622,'Notes&amp;Formulas'!E:E),0)</f>
        <v>Parental Guidance Under 13</v>
      </c>
      <c r="R622" t="s">
        <v>2316</v>
      </c>
      <c r="S622" t="s">
        <v>2317</v>
      </c>
      <c r="T622" t="s">
        <v>2326</v>
      </c>
      <c r="U622" t="s">
        <v>2318</v>
      </c>
    </row>
    <row r="623" spans="1:22" x14ac:dyDescent="0.3">
      <c r="A623" t="s">
        <v>1786</v>
      </c>
      <c r="B623" t="s">
        <v>1787</v>
      </c>
      <c r="C623" t="str">
        <f t="shared" si="9"/>
        <v>A cab driver finds himself the hostage of an engag</v>
      </c>
      <c r="D623" t="s">
        <v>95</v>
      </c>
      <c r="E623" s="1">
        <v>38204</v>
      </c>
      <c r="F623" s="4">
        <v>101005703</v>
      </c>
      <c r="G623" s="4">
        <v>119234222</v>
      </c>
      <c r="H623" s="4">
        <v>220239925</v>
      </c>
      <c r="I623" s="4" t="str">
        <f>IF($F623&gt;='Notes&amp;Formulas'!$I$3,"Top", "Bottom")</f>
        <v>Bottom</v>
      </c>
      <c r="J623" s="4" t="str" cm="1">
        <f t="array" ref="J623">_xlfn.IFS(Table2[[#This Row],[World Sales (in $)]]&lt;500000000,"Small", Table2[[#This Row],[World Sales (in $)]]&lt;1000000000, "Medium", Table2[[#This Row],[World Sales (in $)]]&lt;2000000000, "Large", Table2[[#This Row],[World Sales (in $)]]&gt;2000000000, "Top")</f>
        <v>Small</v>
      </c>
      <c r="K623" t="s">
        <v>62</v>
      </c>
      <c r="L623" t="s">
        <v>474</v>
      </c>
      <c r="M623" t="str">
        <f>IFERROR(MID($L623,1,SEARCH(M$1, $L623)-2),0)</f>
        <v>2</v>
      </c>
      <c r="N623">
        <f>IFERROR(MID($L623,SEARCH(N$1, $L623)-3,2),0)</f>
        <v>0</v>
      </c>
      <c r="O623" s="2">
        <f>TIME(M623, N623, 0)</f>
        <v>8.3333333333333329E-2</v>
      </c>
      <c r="P623" t="s">
        <v>179</v>
      </c>
      <c r="Q623" t="str" cm="1">
        <f t="array" ref="Q623">INDEX('Notes&amp;Formulas'!F:F,MATCH($P623,'Notes&amp;Formulas'!E:E),0)</f>
        <v>Restricted</v>
      </c>
      <c r="R623" t="s">
        <v>2326</v>
      </c>
    </row>
    <row r="624" spans="1:22" x14ac:dyDescent="0.3">
      <c r="A624" t="s">
        <v>1024</v>
      </c>
      <c r="B624" t="s">
        <v>1025</v>
      </c>
      <c r="C624" t="str">
        <f t="shared" si="9"/>
        <v>For fun-loving party animal Ben Stone, the last th</v>
      </c>
      <c r="D624" t="s">
        <v>43</v>
      </c>
      <c r="E624" s="1">
        <v>39234</v>
      </c>
      <c r="F624" s="4">
        <v>148768917</v>
      </c>
      <c r="G624" s="4">
        <v>71153500</v>
      </c>
      <c r="H624" s="4">
        <v>219922417</v>
      </c>
      <c r="I624" s="4" t="str">
        <f>IF($F624&gt;='Notes&amp;Formulas'!$I$3,"Top", "Bottom")</f>
        <v>Top</v>
      </c>
      <c r="J624" s="4" t="str" cm="1">
        <f t="array" ref="J624">_xlfn.IFS(Table2[[#This Row],[World Sales (in $)]]&lt;500000000,"Small", Table2[[#This Row],[World Sales (in $)]]&lt;1000000000, "Medium", Table2[[#This Row],[World Sales (in $)]]&lt;2000000000, "Large", Table2[[#This Row],[World Sales (in $)]]&gt;2000000000, "Top")</f>
        <v>Small</v>
      </c>
      <c r="K624" t="s">
        <v>346</v>
      </c>
      <c r="L624" t="s">
        <v>72</v>
      </c>
      <c r="M624" t="str">
        <f>IFERROR(MID($L624,1,SEARCH(M$1, $L624)-2),0)</f>
        <v>2</v>
      </c>
      <c r="N624" t="str">
        <f>IFERROR(MID($L624,SEARCH(N$1, $L624)-3,2),0)</f>
        <v xml:space="preserve"> 9</v>
      </c>
      <c r="O624" s="2">
        <f>TIME(M624, N624, 0)</f>
        <v>8.9583333333333334E-2</v>
      </c>
      <c r="P624" t="s">
        <v>179</v>
      </c>
      <c r="Q624" t="str" cm="1">
        <f t="array" ref="Q624">INDEX('Notes&amp;Formulas'!F:F,MATCH($P624,'Notes&amp;Formulas'!E:E),0)</f>
        <v>Restricted</v>
      </c>
      <c r="R624" t="s">
        <v>2316</v>
      </c>
      <c r="S624" t="s">
        <v>2328</v>
      </c>
      <c r="T624" t="s">
        <v>2320</v>
      </c>
      <c r="U624" t="s">
        <v>2325</v>
      </c>
    </row>
    <row r="625" spans="1:23" x14ac:dyDescent="0.3">
      <c r="A625" t="s">
        <v>1480</v>
      </c>
      <c r="B625" t="s">
        <v>1481</v>
      </c>
      <c r="C625" t="str">
        <f t="shared" si="9"/>
        <v>Reckless test pilot Hal Jordan is granted an alien</v>
      </c>
      <c r="D625" t="s">
        <v>61</v>
      </c>
      <c r="E625" s="1">
        <v>40709</v>
      </c>
      <c r="F625" s="4">
        <v>116601172</v>
      </c>
      <c r="G625" s="4">
        <v>103250000</v>
      </c>
      <c r="H625" s="4">
        <v>219851172</v>
      </c>
      <c r="I625" s="4" t="str">
        <f>IF($F625&gt;='Notes&amp;Formulas'!$I$3,"Top", "Bottom")</f>
        <v>Bottom</v>
      </c>
      <c r="J625" s="4" t="str" cm="1">
        <f t="array" ref="J625">_xlfn.IFS(Table2[[#This Row],[World Sales (in $)]]&lt;500000000,"Small", Table2[[#This Row],[World Sales (in $)]]&lt;1000000000, "Medium", Table2[[#This Row],[World Sales (in $)]]&lt;2000000000, "Large", Table2[[#This Row],[World Sales (in $)]]&gt;2000000000, "Top")</f>
        <v>Small</v>
      </c>
      <c r="K625" t="s">
        <v>13</v>
      </c>
      <c r="L625" t="s">
        <v>969</v>
      </c>
      <c r="M625" t="str">
        <f>IFERROR(MID($L625,1,SEARCH(M$1, $L625)-2),0)</f>
        <v>1</v>
      </c>
      <c r="N625" t="str">
        <f>IFERROR(MID($L625,SEARCH(N$1, $L625)-3,2),0)</f>
        <v>54</v>
      </c>
      <c r="O625" s="2">
        <f>TIME(M625, N625, 0)</f>
        <v>7.9166666666666663E-2</v>
      </c>
      <c r="P625" t="s">
        <v>15</v>
      </c>
      <c r="Q625" t="str" cm="1">
        <f t="array" ref="Q625">INDEX('Notes&amp;Formulas'!F:F,MATCH($P625,'Notes&amp;Formulas'!E:E),0)</f>
        <v>Parental Guidance Under 13</v>
      </c>
      <c r="R625" t="s">
        <v>2326</v>
      </c>
      <c r="S625" t="s">
        <v>2321</v>
      </c>
    </row>
    <row r="626" spans="1:23" x14ac:dyDescent="0.3">
      <c r="A626" t="s">
        <v>1539</v>
      </c>
      <c r="B626" t="s">
        <v>1540</v>
      </c>
      <c r="C626" t="str">
        <f t="shared" si="9"/>
        <v>When attending their son's college graduation, a c</v>
      </c>
      <c r="D626" t="s">
        <v>43</v>
      </c>
      <c r="E626" s="1">
        <v>40170</v>
      </c>
      <c r="F626" s="4">
        <v>112735375</v>
      </c>
      <c r="G626" s="4">
        <v>106368280</v>
      </c>
      <c r="H626" s="4">
        <v>219103655</v>
      </c>
      <c r="I626" s="4" t="str">
        <f>IF($F626&gt;='Notes&amp;Formulas'!$I$3,"Top", "Bottom")</f>
        <v>Bottom</v>
      </c>
      <c r="J626" s="4" t="str" cm="1">
        <f t="array" ref="J626">_xlfn.IFS(Table2[[#This Row],[World Sales (in $)]]&lt;500000000,"Small", Table2[[#This Row],[World Sales (in $)]]&lt;1000000000, "Medium", Table2[[#This Row],[World Sales (in $)]]&lt;2000000000, "Large", Table2[[#This Row],[World Sales (in $)]]&gt;2000000000, "Top")</f>
        <v>Small</v>
      </c>
      <c r="K626" t="s">
        <v>438</v>
      </c>
      <c r="L626" t="s">
        <v>86</v>
      </c>
      <c r="M626" t="str">
        <f>IFERROR(MID($L626,1,SEARCH(M$1, $L626)-2),0)</f>
        <v>2</v>
      </c>
      <c r="N626" t="str">
        <f>IFERROR(MID($L626,SEARCH(N$1, $L626)-3,2),0)</f>
        <v xml:space="preserve"> 1</v>
      </c>
      <c r="O626" s="2">
        <f>TIME(M626, N626, 0)</f>
        <v>8.4027777777777771E-2</v>
      </c>
      <c r="P626" t="s">
        <v>179</v>
      </c>
      <c r="Q626" t="str" cm="1">
        <f t="array" ref="Q626">INDEX('Notes&amp;Formulas'!F:F,MATCH($P626,'Notes&amp;Formulas'!E:E),0)</f>
        <v>Restricted</v>
      </c>
      <c r="R626" t="s">
        <v>2316</v>
      </c>
      <c r="S626" t="s">
        <v>2317</v>
      </c>
      <c r="T626" t="s">
        <v>2319</v>
      </c>
    </row>
    <row r="627" spans="1:23" x14ac:dyDescent="0.3">
      <c r="A627" t="s">
        <v>1641</v>
      </c>
      <c r="B627" t="s">
        <v>1642</v>
      </c>
      <c r="C627" t="str">
        <f t="shared" si="9"/>
        <v>The true story of Captain Richard Phillips and the</v>
      </c>
      <c r="D627" t="s">
        <v>34</v>
      </c>
      <c r="E627" s="1">
        <v>41558</v>
      </c>
      <c r="F627" s="4">
        <v>107100855</v>
      </c>
      <c r="G627" s="4">
        <v>111690956</v>
      </c>
      <c r="H627" s="4">
        <v>218791811</v>
      </c>
      <c r="I627" s="4" t="str">
        <f>IF($F627&gt;='Notes&amp;Formulas'!$I$3,"Top", "Bottom")</f>
        <v>Bottom</v>
      </c>
      <c r="J627" s="4" t="str" cm="1">
        <f t="array" ref="J627">_xlfn.IFS(Table2[[#This Row],[World Sales (in $)]]&lt;500000000,"Small", Table2[[#This Row],[World Sales (in $)]]&lt;1000000000, "Medium", Table2[[#This Row],[World Sales (in $)]]&lt;2000000000, "Large", Table2[[#This Row],[World Sales (in $)]]&gt;2000000000, "Top")</f>
        <v>Small</v>
      </c>
      <c r="K627" t="s">
        <v>1643</v>
      </c>
      <c r="L627" t="s">
        <v>28</v>
      </c>
      <c r="M627" t="str">
        <f>IFERROR(MID($L627,1,SEARCH(M$1, $L627)-2),0)</f>
        <v>2</v>
      </c>
      <c r="N627" t="str">
        <f>IFERROR(MID($L627,SEARCH(N$1, $L627)-3,2),0)</f>
        <v>14</v>
      </c>
      <c r="O627" s="2">
        <f>TIME(M627, N627, 0)</f>
        <v>9.3055555555555558E-2</v>
      </c>
      <c r="P627" t="s">
        <v>15</v>
      </c>
      <c r="Q627" t="str" cm="1">
        <f t="array" ref="Q627">INDEX('Notes&amp;Formulas'!F:F,MATCH($P627,'Notes&amp;Formulas'!E:E),0)</f>
        <v>Parental Guidance Under 13</v>
      </c>
      <c r="R627" t="s">
        <v>2326</v>
      </c>
      <c r="S627" t="s">
        <v>2320</v>
      </c>
      <c r="T627" t="s">
        <v>2321</v>
      </c>
    </row>
    <row r="628" spans="1:23" x14ac:dyDescent="0.3">
      <c r="A628" t="s">
        <v>1766</v>
      </c>
      <c r="B628" t="s">
        <v>1767</v>
      </c>
      <c r="C628" t="str">
        <f t="shared" si="9"/>
        <v xml:space="preserve">Egyptian Prince Moses learns of his identity as a </v>
      </c>
      <c r="D628" t="s">
        <v>95</v>
      </c>
      <c r="E628" s="1">
        <v>36147</v>
      </c>
      <c r="F628" s="4">
        <v>101413188</v>
      </c>
      <c r="G628" s="4">
        <v>117200000</v>
      </c>
      <c r="H628" s="4">
        <v>218613188</v>
      </c>
      <c r="I628" s="4" t="str">
        <f>IF($F628&gt;='Notes&amp;Formulas'!$I$3,"Top", "Bottom")</f>
        <v>Bottom</v>
      </c>
      <c r="J628" s="4" t="str" cm="1">
        <f t="array" ref="J628">_xlfn.IFS(Table2[[#This Row],[World Sales (in $)]]&lt;500000000,"Small", Table2[[#This Row],[World Sales (in $)]]&lt;1000000000, "Medium", Table2[[#This Row],[World Sales (in $)]]&lt;2000000000, "Large", Table2[[#This Row],[World Sales (in $)]]&gt;2000000000, "Top")</f>
        <v>Small</v>
      </c>
      <c r="K628" t="s">
        <v>1768</v>
      </c>
      <c r="L628" t="s">
        <v>1020</v>
      </c>
      <c r="M628" t="str">
        <f>IFERROR(MID($L628,1,SEARCH(M$1, $L628)-2),0)</f>
        <v>1</v>
      </c>
      <c r="N628" t="str">
        <f>IFERROR(MID($L628,SEARCH(N$1, $L628)-3,2),0)</f>
        <v>39</v>
      </c>
      <c r="O628" s="2">
        <f>TIME(M628, N628, 0)</f>
        <v>6.8749999999999992E-2</v>
      </c>
      <c r="P628" t="s">
        <v>58</v>
      </c>
      <c r="Q628" t="str" cm="1">
        <f t="array" ref="Q628">INDEX('Notes&amp;Formulas'!F:F,MATCH($P628,'Notes&amp;Formulas'!E:E),0)</f>
        <v>Parental Guidance</v>
      </c>
      <c r="R628" t="s">
        <v>2316</v>
      </c>
      <c r="S628" t="s">
        <v>2329</v>
      </c>
      <c r="T628" t="s">
        <v>2328</v>
      </c>
      <c r="U628" t="s">
        <v>2320</v>
      </c>
      <c r="V628" t="s">
        <v>2325</v>
      </c>
    </row>
    <row r="629" spans="1:23" x14ac:dyDescent="0.3">
      <c r="A629" t="s">
        <v>2104</v>
      </c>
      <c r="B629" t="s">
        <v>2105</v>
      </c>
      <c r="C629" t="str">
        <f t="shared" si="9"/>
        <v>Gene, a multi-expressional emoji, sets out on a jo</v>
      </c>
      <c r="D629" t="s">
        <v>34</v>
      </c>
      <c r="E629" s="1">
        <v>42943</v>
      </c>
      <c r="F629" s="4">
        <v>86089513</v>
      </c>
      <c r="G629" s="4">
        <v>131687133</v>
      </c>
      <c r="H629" s="4">
        <v>217776646</v>
      </c>
      <c r="I629" s="4" t="str">
        <f>IF($F629&gt;='Notes&amp;Formulas'!$I$3,"Top", "Bottom")</f>
        <v>Bottom</v>
      </c>
      <c r="J629" s="4" t="str" cm="1">
        <f t="array" ref="J629">_xlfn.IFS(Table2[[#This Row],[World Sales (in $)]]&lt;500000000,"Small", Table2[[#This Row],[World Sales (in $)]]&lt;1000000000, "Medium", Table2[[#This Row],[World Sales (in $)]]&lt;2000000000, "Large", Table2[[#This Row],[World Sales (in $)]]&gt;2000000000, "Top")</f>
        <v>Small</v>
      </c>
      <c r="K629" t="s">
        <v>629</v>
      </c>
      <c r="L629" t="s">
        <v>562</v>
      </c>
      <c r="M629" t="str">
        <f>IFERROR(MID($L629,1,SEARCH(M$1, $L629)-2),0)</f>
        <v>1</v>
      </c>
      <c r="N629" t="str">
        <f>IFERROR(MID($L629,SEARCH(N$1, $L629)-3,2),0)</f>
        <v>26</v>
      </c>
      <c r="O629" s="2">
        <f>TIME(M629, N629, 0)</f>
        <v>5.9722222222222225E-2</v>
      </c>
      <c r="P629" t="s">
        <v>58</v>
      </c>
      <c r="Q629" t="str" cm="1">
        <f t="array" ref="Q629">INDEX('Notes&amp;Formulas'!F:F,MATCH($P629,'Notes&amp;Formulas'!E:E),0)</f>
        <v>Parental Guidance</v>
      </c>
      <c r="R629" t="s">
        <v>2317</v>
      </c>
      <c r="S629" t="s">
        <v>2322</v>
      </c>
      <c r="T629" t="s">
        <v>2320</v>
      </c>
      <c r="U629" t="s">
        <v>2323</v>
      </c>
      <c r="V629" t="s">
        <v>2318</v>
      </c>
      <c r="W629" t="s">
        <v>2324</v>
      </c>
    </row>
    <row r="630" spans="1:23" x14ac:dyDescent="0.3">
      <c r="A630" t="s">
        <v>1289</v>
      </c>
      <c r="B630" t="s">
        <v>1290</v>
      </c>
      <c r="C630" t="str">
        <f t="shared" si="9"/>
        <v xml:space="preserve">After he reconnects with an awkward pal from high </v>
      </c>
      <c r="D630" t="s">
        <v>61</v>
      </c>
      <c r="E630" s="1">
        <v>42536</v>
      </c>
      <c r="F630" s="4">
        <v>127440871</v>
      </c>
      <c r="G630" s="4">
        <v>89531672</v>
      </c>
      <c r="H630" s="4">
        <v>216972543</v>
      </c>
      <c r="I630" s="4" t="str">
        <f>IF($F630&gt;='Notes&amp;Formulas'!$I$3,"Top", "Bottom")</f>
        <v>Bottom</v>
      </c>
      <c r="J630" s="4" t="str" cm="1">
        <f t="array" ref="J630">_xlfn.IFS(Table2[[#This Row],[World Sales (in $)]]&lt;500000000,"Small", Table2[[#This Row],[World Sales (in $)]]&lt;1000000000, "Medium", Table2[[#This Row],[World Sales (in $)]]&lt;2000000000, "Large", Table2[[#This Row],[World Sales (in $)]]&gt;2000000000, "Top")</f>
        <v>Small</v>
      </c>
      <c r="K630" t="s">
        <v>665</v>
      </c>
      <c r="L630" t="s">
        <v>309</v>
      </c>
      <c r="M630" t="str">
        <f>IFERROR(MID($L630,1,SEARCH(M$1, $L630)-2),0)</f>
        <v>1</v>
      </c>
      <c r="N630" t="str">
        <f>IFERROR(MID($L630,SEARCH(N$1, $L630)-3,2),0)</f>
        <v>47</v>
      </c>
      <c r="O630" s="2">
        <f>TIME(M630, N630, 0)</f>
        <v>7.4305555555555555E-2</v>
      </c>
      <c r="P630" t="s">
        <v>15</v>
      </c>
      <c r="Q630" t="str" cm="1">
        <f t="array" ref="Q630">INDEX('Notes&amp;Formulas'!F:F,MATCH($P630,'Notes&amp;Formulas'!E:E),0)</f>
        <v>Parental Guidance Under 13</v>
      </c>
      <c r="R630" t="s">
        <v>2317</v>
      </c>
      <c r="S630" t="s">
        <v>2322</v>
      </c>
      <c r="T630" t="s">
        <v>2326</v>
      </c>
      <c r="U630" t="s">
        <v>2323</v>
      </c>
      <c r="V630" t="s">
        <v>2318</v>
      </c>
      <c r="W630" t="s">
        <v>2319</v>
      </c>
    </row>
    <row r="631" spans="1:23" x14ac:dyDescent="0.3">
      <c r="A631" t="s">
        <v>1813</v>
      </c>
      <c r="B631" t="s">
        <v>1814</v>
      </c>
      <c r="C631" t="str">
        <f t="shared" si="9"/>
        <v>A determined woman works with a hardened boxing tr</v>
      </c>
      <c r="D631" t="s">
        <v>61</v>
      </c>
      <c r="E631" s="1">
        <v>38336</v>
      </c>
      <c r="F631" s="4">
        <v>100492203</v>
      </c>
      <c r="G631" s="4">
        <v>116271443</v>
      </c>
      <c r="H631" s="4">
        <v>216763646</v>
      </c>
      <c r="I631" s="4" t="str">
        <f>IF($F631&gt;='Notes&amp;Formulas'!$I$3,"Top", "Bottom")</f>
        <v>Bottom</v>
      </c>
      <c r="J631" s="4" t="str" cm="1">
        <f t="array" ref="J631">_xlfn.IFS(Table2[[#This Row],[World Sales (in $)]]&lt;500000000,"Small", Table2[[#This Row],[World Sales (in $)]]&lt;1000000000, "Medium", Table2[[#This Row],[World Sales (in $)]]&lt;2000000000, "Large", Table2[[#This Row],[World Sales (in $)]]&gt;2000000000, "Top")</f>
        <v>Small</v>
      </c>
      <c r="K631" t="s">
        <v>1283</v>
      </c>
      <c r="L631" t="s">
        <v>460</v>
      </c>
      <c r="M631" t="str">
        <f>IFERROR(MID($L631,1,SEARCH(M$1, $L631)-2),0)</f>
        <v>2</v>
      </c>
      <c r="N631" t="str">
        <f>IFERROR(MID($L631,SEARCH(N$1, $L631)-3,2),0)</f>
        <v>12</v>
      </c>
      <c r="O631" s="2">
        <f>TIME(M631, N631, 0)</f>
        <v>9.1666666666666674E-2</v>
      </c>
      <c r="P631" t="s">
        <v>15</v>
      </c>
      <c r="Q631" t="str" cm="1">
        <f t="array" ref="Q631">INDEX('Notes&amp;Formulas'!F:F,MATCH($P631,'Notes&amp;Formulas'!E:E),0)</f>
        <v>Parental Guidance Under 13</v>
      </c>
      <c r="R631" t="s">
        <v>2316</v>
      </c>
      <c r="S631" t="s">
        <v>2326</v>
      </c>
      <c r="T631" t="s">
        <v>2328</v>
      </c>
    </row>
    <row r="632" spans="1:23" x14ac:dyDescent="0.3">
      <c r="A632" t="s">
        <v>841</v>
      </c>
      <c r="B632" t="s">
        <v>842</v>
      </c>
      <c r="C632" t="str">
        <f t="shared" si="9"/>
        <v>An aspiring author during the civil rights movemen</v>
      </c>
      <c r="D632" t="s">
        <v>12</v>
      </c>
      <c r="E632" s="1">
        <v>40765</v>
      </c>
      <c r="F632" s="4">
        <v>169708112</v>
      </c>
      <c r="G632" s="4">
        <v>46931000</v>
      </c>
      <c r="H632" s="4">
        <v>216639112</v>
      </c>
      <c r="I632" s="4" t="str">
        <f>IF($F632&gt;='Notes&amp;Formulas'!$I$3,"Top", "Bottom")</f>
        <v>Top</v>
      </c>
      <c r="J632" s="4" t="str" cm="1">
        <f t="array" ref="J632">_xlfn.IFS(Table2[[#This Row],[World Sales (in $)]]&lt;500000000,"Small", Table2[[#This Row],[World Sales (in $)]]&lt;1000000000, "Medium", Table2[[#This Row],[World Sales (in $)]]&lt;2000000000, "Large", Table2[[#This Row],[World Sales (in $)]]&gt;2000000000, "Top")</f>
        <v>Small</v>
      </c>
      <c r="K632" t="s">
        <v>178</v>
      </c>
      <c r="L632" t="s">
        <v>114</v>
      </c>
      <c r="M632" t="str">
        <f>IFERROR(MID($L632,1,SEARCH(M$1, $L632)-2),0)</f>
        <v>2</v>
      </c>
      <c r="N632" t="str">
        <f>IFERROR(MID($L632,SEARCH(N$1, $L632)-3,2),0)</f>
        <v>26</v>
      </c>
      <c r="O632" s="2">
        <f>TIME(M632, N632, 0)</f>
        <v>0.1013888888888889</v>
      </c>
      <c r="P632" t="s">
        <v>15</v>
      </c>
      <c r="Q632" t="str" cm="1">
        <f t="array" ref="Q632">INDEX('Notes&amp;Formulas'!F:F,MATCH($P632,'Notes&amp;Formulas'!E:E),0)</f>
        <v>Parental Guidance Under 13</v>
      </c>
      <c r="R632" t="s">
        <v>2320</v>
      </c>
      <c r="S632" t="s">
        <v>2333</v>
      </c>
    </row>
    <row r="633" spans="1:23" x14ac:dyDescent="0.3">
      <c r="A633" t="s">
        <v>1548</v>
      </c>
      <c r="B633" t="s">
        <v>1549</v>
      </c>
      <c r="C633" t="str">
        <f t="shared" si="9"/>
        <v>A physically perfect but innocent man goes in sear</v>
      </c>
      <c r="D633" t="s">
        <v>43</v>
      </c>
      <c r="E633" s="1">
        <v>32486</v>
      </c>
      <c r="F633" s="4">
        <v>111938388</v>
      </c>
      <c r="G633" s="4">
        <v>104676000</v>
      </c>
      <c r="H633" s="4">
        <v>216614388</v>
      </c>
      <c r="I633" s="4" t="str">
        <f>IF($F633&gt;='Notes&amp;Formulas'!$I$3,"Top", "Bottom")</f>
        <v>Bottom</v>
      </c>
      <c r="J633" s="4" t="str" cm="1">
        <f t="array" ref="J633">_xlfn.IFS(Table2[[#This Row],[World Sales (in $)]]&lt;500000000,"Small", Table2[[#This Row],[World Sales (in $)]]&lt;1000000000, "Medium", Table2[[#This Row],[World Sales (in $)]]&lt;2000000000, "Large", Table2[[#This Row],[World Sales (in $)]]&gt;2000000000, "Top")</f>
        <v>Small</v>
      </c>
      <c r="K633" t="s">
        <v>1003</v>
      </c>
      <c r="L633" t="s">
        <v>309</v>
      </c>
      <c r="M633" t="str">
        <f>IFERROR(MID($L633,1,SEARCH(M$1, $L633)-2),0)</f>
        <v>1</v>
      </c>
      <c r="N633" t="str">
        <f>IFERROR(MID($L633,SEARCH(N$1, $L633)-3,2),0)</f>
        <v>47</v>
      </c>
      <c r="O633" s="2">
        <f>TIME(M633, N633, 0)</f>
        <v>7.4305555555555555E-2</v>
      </c>
      <c r="P633" t="s">
        <v>27</v>
      </c>
      <c r="Q633" t="str">
        <f>INDEX('Notes&amp;Formulas'!$F$6,MATCH(Table!P633, 'Notes&amp;Formulas'!$E$6),0)</f>
        <v>Unknown</v>
      </c>
      <c r="R633" t="s">
        <v>2320</v>
      </c>
    </row>
    <row r="634" spans="1:23" x14ac:dyDescent="0.3">
      <c r="A634" t="s">
        <v>1614</v>
      </c>
      <c r="B634" t="s">
        <v>1615</v>
      </c>
      <c r="C634" t="str">
        <f t="shared" si="9"/>
        <v>Jo March reflects back and forth on her life, tell</v>
      </c>
      <c r="D634" t="s">
        <v>34</v>
      </c>
      <c r="E634" s="1">
        <v>43824</v>
      </c>
      <c r="F634" s="4">
        <v>108101214</v>
      </c>
      <c r="G634" s="4">
        <v>108500000</v>
      </c>
      <c r="H634" s="4">
        <v>216601214</v>
      </c>
      <c r="I634" s="4" t="str">
        <f>IF($F634&gt;='Notes&amp;Formulas'!$I$3,"Top", "Bottom")</f>
        <v>Bottom</v>
      </c>
      <c r="J634" s="4" t="str" cm="1">
        <f t="array" ref="J634">_xlfn.IFS(Table2[[#This Row],[World Sales (in $)]]&lt;500000000,"Small", Table2[[#This Row],[World Sales (in $)]]&lt;1000000000, "Medium", Table2[[#This Row],[World Sales (in $)]]&lt;2000000000, "Large", Table2[[#This Row],[World Sales (in $)]]&gt;2000000000, "Top")</f>
        <v>Small</v>
      </c>
      <c r="K634" t="s">
        <v>39</v>
      </c>
      <c r="L634" t="s">
        <v>245</v>
      </c>
      <c r="M634" t="str">
        <f>IFERROR(MID($L634,1,SEARCH(M$1, $L634)-2),0)</f>
        <v>2</v>
      </c>
      <c r="N634" t="str">
        <f>IFERROR(MID($L634,SEARCH(N$1, $L634)-3,2),0)</f>
        <v>15</v>
      </c>
      <c r="O634" s="2">
        <f>TIME(M634, N634, 0)</f>
        <v>9.375E-2</v>
      </c>
      <c r="P634" t="s">
        <v>58</v>
      </c>
      <c r="Q634" t="str" cm="1">
        <f t="array" ref="Q634">INDEX('Notes&amp;Formulas'!F:F,MATCH($P634,'Notes&amp;Formulas'!E:E),0)</f>
        <v>Parental Guidance</v>
      </c>
      <c r="R634" t="s">
        <v>2326</v>
      </c>
      <c r="S634" t="s">
        <v>2328</v>
      </c>
    </row>
    <row r="635" spans="1:23" x14ac:dyDescent="0.3">
      <c r="A635" t="s">
        <v>1573</v>
      </c>
      <c r="B635" t="s">
        <v>1574</v>
      </c>
      <c r="C635" t="str">
        <f t="shared" si="9"/>
        <v>Intertwining couples and singles in Los Angeles br</v>
      </c>
      <c r="D635" t="s">
        <v>61</v>
      </c>
      <c r="E635" s="1">
        <v>40219</v>
      </c>
      <c r="F635" s="4">
        <v>110485654</v>
      </c>
      <c r="G635" s="4">
        <v>106000000</v>
      </c>
      <c r="H635" s="4">
        <v>216485654</v>
      </c>
      <c r="I635" s="4" t="str">
        <f>IF($F635&gt;='Notes&amp;Formulas'!$I$3,"Top", "Bottom")</f>
        <v>Bottom</v>
      </c>
      <c r="J635" s="4" t="str" cm="1">
        <f t="array" ref="J635">_xlfn.IFS(Table2[[#This Row],[World Sales (in $)]]&lt;500000000,"Small", Table2[[#This Row],[World Sales (in $)]]&lt;1000000000, "Medium", Table2[[#This Row],[World Sales (in $)]]&lt;2000000000, "Large", Table2[[#This Row],[World Sales (in $)]]&gt;2000000000, "Top")</f>
        <v>Small</v>
      </c>
      <c r="K635" t="s">
        <v>346</v>
      </c>
      <c r="L635" t="s">
        <v>514</v>
      </c>
      <c r="M635" t="str">
        <f>IFERROR(MID($L635,1,SEARCH(M$1, $L635)-2),0)</f>
        <v>2</v>
      </c>
      <c r="N635" t="str">
        <f>IFERROR(MID($L635,SEARCH(N$1, $L635)-3,2),0)</f>
        <v xml:space="preserve"> 5</v>
      </c>
      <c r="O635" s="2">
        <f>TIME(M635, N635, 0)</f>
        <v>8.6805555555555566E-2</v>
      </c>
      <c r="P635" t="s">
        <v>15</v>
      </c>
      <c r="Q635" t="str" cm="1">
        <f t="array" ref="Q635">INDEX('Notes&amp;Formulas'!F:F,MATCH($P635,'Notes&amp;Formulas'!E:E),0)</f>
        <v>Parental Guidance Under 13</v>
      </c>
      <c r="R635" t="s">
        <v>2320</v>
      </c>
      <c r="S635" t="s">
        <v>2321</v>
      </c>
    </row>
    <row r="636" spans="1:23" x14ac:dyDescent="0.3">
      <c r="A636" t="s">
        <v>1967</v>
      </c>
      <c r="B636" t="s">
        <v>1968</v>
      </c>
      <c r="C636" t="str">
        <f t="shared" si="9"/>
        <v>A young Colombian girl has to face the frustration</v>
      </c>
      <c r="D636" t="s">
        <v>12</v>
      </c>
      <c r="E636" t="s">
        <v>27</v>
      </c>
      <c r="F636" s="4">
        <v>92661715</v>
      </c>
      <c r="G636" s="4">
        <v>123560300</v>
      </c>
      <c r="H636" s="4">
        <v>216222015</v>
      </c>
      <c r="I636" s="4" t="str">
        <f>IF($F636&gt;='Notes&amp;Formulas'!$I$3,"Top", "Bottom")</f>
        <v>Bottom</v>
      </c>
      <c r="J636" s="4" t="str" cm="1">
        <f t="array" ref="J636">_xlfn.IFS(Table2[[#This Row],[World Sales (in $)]]&lt;500000000,"Small", Table2[[#This Row],[World Sales (in $)]]&lt;1000000000, "Medium", Table2[[#This Row],[World Sales (in $)]]&lt;2000000000, "Large", Table2[[#This Row],[World Sales (in $)]]&gt;2000000000, "Top")</f>
        <v>Small</v>
      </c>
      <c r="K636" t="s">
        <v>1969</v>
      </c>
      <c r="L636" t="s">
        <v>154</v>
      </c>
      <c r="M636" t="str">
        <f>IFERROR(MID($L636,1,SEARCH(M$1, $L636)-2),0)</f>
        <v>1</v>
      </c>
      <c r="N636" t="str">
        <f>IFERROR(MID($L636,SEARCH(N$1, $L636)-3,2),0)</f>
        <v>42</v>
      </c>
      <c r="O636" s="2">
        <f>TIME(M636, N636, 0)</f>
        <v>7.0833333333333331E-2</v>
      </c>
      <c r="P636" t="s">
        <v>27</v>
      </c>
      <c r="Q636" t="str">
        <f>INDEX('Notes&amp;Formulas'!$F$6,MATCH(Table!P636, 'Notes&amp;Formulas'!$E$6),0)</f>
        <v>Unknown</v>
      </c>
      <c r="R636" t="s">
        <v>2326</v>
      </c>
      <c r="S636" t="s">
        <v>2321</v>
      </c>
    </row>
    <row r="637" spans="1:23" x14ac:dyDescent="0.3">
      <c r="A637" t="s">
        <v>1829</v>
      </c>
      <c r="B637" t="s">
        <v>1830</v>
      </c>
      <c r="C637" t="str">
        <f t="shared" si="9"/>
        <v>A lazy, incompetent middle school teacher who hate</v>
      </c>
      <c r="D637" t="s">
        <v>34</v>
      </c>
      <c r="E637" s="1">
        <v>40711</v>
      </c>
      <c r="F637" s="4">
        <v>100292856</v>
      </c>
      <c r="G637" s="4">
        <v>115904636</v>
      </c>
      <c r="H637" s="4">
        <v>216197492</v>
      </c>
      <c r="I637" s="4" t="str">
        <f>IF($F637&gt;='Notes&amp;Formulas'!$I$3,"Top", "Bottom")</f>
        <v>Bottom</v>
      </c>
      <c r="J637" s="4" t="str" cm="1">
        <f t="array" ref="J637">_xlfn.IFS(Table2[[#This Row],[World Sales (in $)]]&lt;500000000,"Small", Table2[[#This Row],[World Sales (in $)]]&lt;1000000000, "Medium", Table2[[#This Row],[World Sales (in $)]]&lt;2000000000, "Large", Table2[[#This Row],[World Sales (in $)]]&gt;2000000000, "Top")</f>
        <v>Small</v>
      </c>
      <c r="K637" t="s">
        <v>346</v>
      </c>
      <c r="L637" t="s">
        <v>328</v>
      </c>
      <c r="M637" t="str">
        <f>IFERROR(MID($L637,1,SEARCH(M$1, $L637)-2),0)</f>
        <v>1</v>
      </c>
      <c r="N637" t="str">
        <f>IFERROR(MID($L637,SEARCH(N$1, $L637)-3,2),0)</f>
        <v>32</v>
      </c>
      <c r="O637" s="2">
        <f>TIME(M637, N637, 0)</f>
        <v>6.3888888888888884E-2</v>
      </c>
      <c r="P637" t="s">
        <v>179</v>
      </c>
      <c r="Q637" t="str" cm="1">
        <f t="array" ref="Q637">INDEX('Notes&amp;Formulas'!F:F,MATCH($P637,'Notes&amp;Formulas'!E:E),0)</f>
        <v>Restricted</v>
      </c>
      <c r="R637" t="s">
        <v>2322</v>
      </c>
      <c r="S637" t="s">
        <v>2326</v>
      </c>
      <c r="T637" t="s">
        <v>2320</v>
      </c>
      <c r="U637" t="s">
        <v>2323</v>
      </c>
      <c r="V637" t="s">
        <v>2318</v>
      </c>
      <c r="W637" t="s">
        <v>2324</v>
      </c>
    </row>
    <row r="638" spans="1:23" x14ac:dyDescent="0.3">
      <c r="A638" t="s">
        <v>1373</v>
      </c>
      <c r="B638" t="s">
        <v>1374</v>
      </c>
      <c r="C638" t="str">
        <f t="shared" si="9"/>
        <v>CIA Analyst Jack Ryan is drawn into an illegal war</v>
      </c>
      <c r="D638" t="s">
        <v>38</v>
      </c>
      <c r="E638" s="1">
        <v>34551</v>
      </c>
      <c r="F638" s="4">
        <v>122187717</v>
      </c>
      <c r="G638" s="4">
        <v>93700000</v>
      </c>
      <c r="H638" s="4">
        <v>215887717</v>
      </c>
      <c r="I638" s="4" t="str">
        <f>IF($F638&gt;='Notes&amp;Formulas'!$I$3,"Top", "Bottom")</f>
        <v>Bottom</v>
      </c>
      <c r="J638" s="4" t="str" cm="1">
        <f t="array" ref="J638">_xlfn.IFS(Table2[[#This Row],[World Sales (in $)]]&lt;500000000,"Small", Table2[[#This Row],[World Sales (in $)]]&lt;1000000000, "Medium", Table2[[#This Row],[World Sales (in $)]]&lt;2000000000, "Large", Table2[[#This Row],[World Sales (in $)]]&gt;2000000000, "Top")</f>
        <v>Small</v>
      </c>
      <c r="K638" t="s">
        <v>62</v>
      </c>
      <c r="L638" t="s">
        <v>68</v>
      </c>
      <c r="M638" t="str">
        <f>IFERROR(MID($L638,1,SEARCH(M$1, $L638)-2),0)</f>
        <v>2</v>
      </c>
      <c r="N638" t="str">
        <f>IFERROR(MID($L638,SEARCH(N$1, $L638)-3,2),0)</f>
        <v>21</v>
      </c>
      <c r="O638" s="2">
        <f>TIME(M638, N638, 0)</f>
        <v>9.7916666666666666E-2</v>
      </c>
      <c r="P638" t="s">
        <v>15</v>
      </c>
      <c r="Q638" t="str" cm="1">
        <f t="array" ref="Q638">INDEX('Notes&amp;Formulas'!F:F,MATCH($P638,'Notes&amp;Formulas'!E:E),0)</f>
        <v>Parental Guidance Under 13</v>
      </c>
      <c r="R638" t="s">
        <v>2326</v>
      </c>
      <c r="S638" t="s">
        <v>2321</v>
      </c>
    </row>
    <row r="639" spans="1:23" x14ac:dyDescent="0.3">
      <c r="A639" t="s">
        <v>2267</v>
      </c>
      <c r="B639" t="s">
        <v>2268</v>
      </c>
      <c r="C639" t="str">
        <f t="shared" si="9"/>
        <v>Newlywed couple Ted and Tami-Lynn want to have a b</v>
      </c>
      <c r="D639" t="s">
        <v>43</v>
      </c>
      <c r="E639" s="1">
        <v>42174</v>
      </c>
      <c r="F639" s="4">
        <v>81476385</v>
      </c>
      <c r="G639" s="4">
        <v>134387221</v>
      </c>
      <c r="H639" s="4">
        <v>215863606</v>
      </c>
      <c r="I639" s="4" t="str">
        <f>IF($F639&gt;='Notes&amp;Formulas'!$I$3,"Top", "Bottom")</f>
        <v>Bottom</v>
      </c>
      <c r="J639" s="4" t="str" cm="1">
        <f t="array" ref="J639">_xlfn.IFS(Table2[[#This Row],[World Sales (in $)]]&lt;500000000,"Small", Table2[[#This Row],[World Sales (in $)]]&lt;1000000000, "Medium", Table2[[#This Row],[World Sales (in $)]]&lt;2000000000, "Large", Table2[[#This Row],[World Sales (in $)]]&gt;2000000000, "Top")</f>
        <v>Small</v>
      </c>
      <c r="K639" t="s">
        <v>349</v>
      </c>
      <c r="L639" t="s">
        <v>101</v>
      </c>
      <c r="M639" t="str">
        <f>IFERROR(MID($L639,1,SEARCH(M$1, $L639)-2),0)</f>
        <v>1</v>
      </c>
      <c r="N639" t="str">
        <f>IFERROR(MID($L639,SEARCH(N$1, $L639)-3,2),0)</f>
        <v>55</v>
      </c>
      <c r="O639" s="2">
        <f>TIME(M639, N639, 0)</f>
        <v>7.9861111111111105E-2</v>
      </c>
      <c r="P639" t="s">
        <v>179</v>
      </c>
      <c r="Q639" t="str" cm="1">
        <f t="array" ref="Q639">INDEX('Notes&amp;Formulas'!F:F,MATCH($P639,'Notes&amp;Formulas'!E:E),0)</f>
        <v>Restricted</v>
      </c>
      <c r="R639" t="s">
        <v>2316</v>
      </c>
      <c r="S639" t="s">
        <v>2328</v>
      </c>
      <c r="T639" t="s">
        <v>2320</v>
      </c>
      <c r="U639" t="s">
        <v>2325</v>
      </c>
    </row>
    <row r="640" spans="1:23" x14ac:dyDescent="0.3">
      <c r="A640" t="s">
        <v>2232</v>
      </c>
      <c r="B640" t="s">
        <v>2233</v>
      </c>
      <c r="C640" t="str">
        <f t="shared" si="9"/>
        <v>The centuries old vampire Count Dracula comes to E</v>
      </c>
      <c r="D640" t="s">
        <v>426</v>
      </c>
      <c r="E640" s="1">
        <v>33921</v>
      </c>
      <c r="F640" s="4">
        <v>82522790</v>
      </c>
      <c r="G640" s="4">
        <v>133339902</v>
      </c>
      <c r="H640" s="4">
        <v>215862692</v>
      </c>
      <c r="I640" s="4" t="str">
        <f>IF($F640&gt;='Notes&amp;Formulas'!$I$3,"Top", "Bottom")</f>
        <v>Bottom</v>
      </c>
      <c r="J640" s="4" t="str" cm="1">
        <f t="array" ref="J640">_xlfn.IFS(Table2[[#This Row],[World Sales (in $)]]&lt;500000000,"Small", Table2[[#This Row],[World Sales (in $)]]&lt;1000000000, "Medium", Table2[[#This Row],[World Sales (in $)]]&lt;2000000000, "Large", Table2[[#This Row],[World Sales (in $)]]&gt;2000000000, "Top")</f>
        <v>Small</v>
      </c>
      <c r="K640" t="s">
        <v>2234</v>
      </c>
      <c r="L640" t="s">
        <v>124</v>
      </c>
      <c r="M640" t="str">
        <f>IFERROR(MID($L640,1,SEARCH(M$1, $L640)-2),0)</f>
        <v>2</v>
      </c>
      <c r="N640" t="str">
        <f>IFERROR(MID($L640,SEARCH(N$1, $L640)-3,2),0)</f>
        <v xml:space="preserve"> 8</v>
      </c>
      <c r="O640" s="2">
        <f>TIME(M640, N640, 0)</f>
        <v>8.8888888888888892E-2</v>
      </c>
      <c r="P640" t="s">
        <v>179</v>
      </c>
      <c r="Q640" t="str" cm="1">
        <f t="array" ref="Q640">INDEX('Notes&amp;Formulas'!F:F,MATCH($P640,'Notes&amp;Formulas'!E:E),0)</f>
        <v>Restricted</v>
      </c>
      <c r="R640" t="s">
        <v>2326</v>
      </c>
    </row>
    <row r="641" spans="1:23" x14ac:dyDescent="0.3">
      <c r="A641" t="s">
        <v>1526</v>
      </c>
      <c r="B641" t="s">
        <v>1527</v>
      </c>
      <c r="C641" t="str">
        <f t="shared" si="9"/>
        <v xml:space="preserve">Peaceful farmer Benjamin Martin is driven to lead </v>
      </c>
      <c r="D641" t="s">
        <v>34</v>
      </c>
      <c r="E641" s="1">
        <v>36705</v>
      </c>
      <c r="F641" s="4">
        <v>113330342</v>
      </c>
      <c r="G641" s="4">
        <v>101964000</v>
      </c>
      <c r="H641" s="4">
        <v>215294342</v>
      </c>
      <c r="I641" s="4" t="str">
        <f>IF($F641&gt;='Notes&amp;Formulas'!$I$3,"Top", "Bottom")</f>
        <v>Bottom</v>
      </c>
      <c r="J641" s="4" t="str" cm="1">
        <f t="array" ref="J641">_xlfn.IFS(Table2[[#This Row],[World Sales (in $)]]&lt;500000000,"Small", Table2[[#This Row],[World Sales (in $)]]&lt;1000000000, "Medium", Table2[[#This Row],[World Sales (in $)]]&lt;2000000000, "Large", Table2[[#This Row],[World Sales (in $)]]&gt;2000000000, "Top")</f>
        <v>Small</v>
      </c>
      <c r="K641" t="s">
        <v>1528</v>
      </c>
      <c r="L641" t="s">
        <v>420</v>
      </c>
      <c r="M641" t="str">
        <f>IFERROR(MID($L641,1,SEARCH(M$1, $L641)-2),0)</f>
        <v>2</v>
      </c>
      <c r="N641" t="str">
        <f>IFERROR(MID($L641,SEARCH(N$1, $L641)-3,2),0)</f>
        <v>45</v>
      </c>
      <c r="O641" s="2">
        <f>TIME(M641, N641, 0)</f>
        <v>0.11458333333333333</v>
      </c>
      <c r="P641" t="s">
        <v>179</v>
      </c>
      <c r="Q641" t="str" cm="1">
        <f t="array" ref="Q641">INDEX('Notes&amp;Formulas'!F:F,MATCH($P641,'Notes&amp;Formulas'!E:E),0)</f>
        <v>Restricted</v>
      </c>
      <c r="R641" t="s">
        <v>2320</v>
      </c>
      <c r="S641" t="s">
        <v>2318</v>
      </c>
      <c r="T641" t="s">
        <v>2332</v>
      </c>
      <c r="U641" t="s">
        <v>2321</v>
      </c>
    </row>
    <row r="642" spans="1:23" x14ac:dyDescent="0.3">
      <c r="A642" t="s">
        <v>1716</v>
      </c>
      <c r="B642" t="s">
        <v>1717</v>
      </c>
      <c r="C642" t="str">
        <f t="shared" ref="C642:C705" si="10">LEFT(B:B,50)</f>
        <v>On a weekend trip to Hawaii, a plastic surgeon con</v>
      </c>
      <c r="D642" t="s">
        <v>34</v>
      </c>
      <c r="E642" s="1">
        <v>40583</v>
      </c>
      <c r="F642" s="4">
        <v>103028109</v>
      </c>
      <c r="G642" s="4">
        <v>111917482</v>
      </c>
      <c r="H642" s="4">
        <v>214945591</v>
      </c>
      <c r="I642" s="4" t="str">
        <f>IF($F642&gt;='Notes&amp;Formulas'!$I$3,"Top", "Bottom")</f>
        <v>Bottom</v>
      </c>
      <c r="J642" s="4" t="str" cm="1">
        <f t="array" ref="J642">_xlfn.IFS(Table2[[#This Row],[World Sales (in $)]]&lt;500000000,"Small", Table2[[#This Row],[World Sales (in $)]]&lt;1000000000, "Medium", Table2[[#This Row],[World Sales (in $)]]&lt;2000000000, "Large", Table2[[#This Row],[World Sales (in $)]]&gt;2000000000, "Top")</f>
        <v>Small</v>
      </c>
      <c r="K642" t="s">
        <v>346</v>
      </c>
      <c r="L642" t="s">
        <v>343</v>
      </c>
      <c r="M642" t="str">
        <f>IFERROR(MID($L642,1,SEARCH(M$1, $L642)-2),0)</f>
        <v>1</v>
      </c>
      <c r="N642" t="str">
        <f>IFERROR(MID($L642,SEARCH(N$1, $L642)-3,2),0)</f>
        <v>57</v>
      </c>
      <c r="O642" s="2">
        <f>TIME(M642, N642, 0)</f>
        <v>8.1250000000000003E-2</v>
      </c>
      <c r="P642" t="s">
        <v>15</v>
      </c>
      <c r="Q642" t="str" cm="1">
        <f t="array" ref="Q642">INDEX('Notes&amp;Formulas'!F:F,MATCH($P642,'Notes&amp;Formulas'!E:E),0)</f>
        <v>Parental Guidance Under 13</v>
      </c>
      <c r="R642" t="s">
        <v>2316</v>
      </c>
      <c r="S642" t="s">
        <v>2320</v>
      </c>
      <c r="T642" t="s">
        <v>2334</v>
      </c>
      <c r="U642" t="s">
        <v>2331</v>
      </c>
    </row>
    <row r="643" spans="1:23" x14ac:dyDescent="0.3">
      <c r="A643" t="s">
        <v>1491</v>
      </c>
      <c r="B643" t="s">
        <v>1492</v>
      </c>
      <c r="C643" t="str">
        <f t="shared" si="10"/>
        <v xml:space="preserve">Under the tutelage of Rocky Balboa, newly crowned </v>
      </c>
      <c r="D643" t="s">
        <v>817</v>
      </c>
      <c r="E643" s="1">
        <v>43425</v>
      </c>
      <c r="F643" s="4">
        <v>115715889</v>
      </c>
      <c r="G643" s="4">
        <v>98500000</v>
      </c>
      <c r="H643" s="4">
        <v>214215889</v>
      </c>
      <c r="I643" s="4" t="str">
        <f>IF($F643&gt;='Notes&amp;Formulas'!$I$3,"Top", "Bottom")</f>
        <v>Bottom</v>
      </c>
      <c r="J643" s="4" t="str" cm="1">
        <f t="array" ref="J643">_xlfn.IFS(Table2[[#This Row],[World Sales (in $)]]&lt;500000000,"Small", Table2[[#This Row],[World Sales (in $)]]&lt;1000000000, "Medium", Table2[[#This Row],[World Sales (in $)]]&lt;2000000000, "Large", Table2[[#This Row],[World Sales (in $)]]&gt;2000000000, "Top")</f>
        <v>Small</v>
      </c>
      <c r="K643" t="s">
        <v>1283</v>
      </c>
      <c r="L643" t="s">
        <v>132</v>
      </c>
      <c r="M643" t="str">
        <f>IFERROR(MID($L643,1,SEARCH(M$1, $L643)-2),0)</f>
        <v>2</v>
      </c>
      <c r="N643" t="str">
        <f>IFERROR(MID($L643,SEARCH(N$1, $L643)-3,2),0)</f>
        <v>10</v>
      </c>
      <c r="O643" s="2">
        <f>TIME(M643, N643, 0)</f>
        <v>9.0277777777777776E-2</v>
      </c>
      <c r="P643" t="s">
        <v>15</v>
      </c>
      <c r="Q643" t="str" cm="1">
        <f t="array" ref="Q643">INDEX('Notes&amp;Formulas'!F:F,MATCH($P643,'Notes&amp;Formulas'!E:E),0)</f>
        <v>Parental Guidance Under 13</v>
      </c>
      <c r="R643" t="s">
        <v>2326</v>
      </c>
      <c r="S643" t="s">
        <v>2321</v>
      </c>
    </row>
    <row r="644" spans="1:23" x14ac:dyDescent="0.3">
      <c r="A644" t="s">
        <v>1875</v>
      </c>
      <c r="B644" t="s">
        <v>1876</v>
      </c>
      <c r="C644" t="str">
        <f t="shared" si="10"/>
        <v>The Feds try to take down notorious American gangs</v>
      </c>
      <c r="D644" t="s">
        <v>43</v>
      </c>
      <c r="E644" s="1">
        <v>39988</v>
      </c>
      <c r="F644" s="4">
        <v>97104620</v>
      </c>
      <c r="G644" s="4">
        <v>117000000</v>
      </c>
      <c r="H644" s="4">
        <v>214104620</v>
      </c>
      <c r="I644" s="4" t="str">
        <f>IF($F644&gt;='Notes&amp;Formulas'!$I$3,"Top", "Bottom")</f>
        <v>Bottom</v>
      </c>
      <c r="J644" s="4" t="str" cm="1">
        <f t="array" ref="J644">_xlfn.IFS(Table2[[#This Row],[World Sales (in $)]]&lt;500000000,"Small", Table2[[#This Row],[World Sales (in $)]]&lt;1000000000, "Medium", Table2[[#This Row],[World Sales (in $)]]&lt;2000000000, "Large", Table2[[#This Row],[World Sales (in $)]]&gt;2000000000, "Top")</f>
        <v>Small</v>
      </c>
      <c r="K644" t="s">
        <v>1877</v>
      </c>
      <c r="L644" t="s">
        <v>167</v>
      </c>
      <c r="M644" t="str">
        <f>IFERROR(MID($L644,1,SEARCH(M$1, $L644)-2),0)</f>
        <v>2</v>
      </c>
      <c r="N644" t="str">
        <f>IFERROR(MID($L644,SEARCH(N$1, $L644)-3,2),0)</f>
        <v>20</v>
      </c>
      <c r="O644" s="2">
        <f>TIME(M644, N644, 0)</f>
        <v>9.7222222222222224E-2</v>
      </c>
      <c r="P644" t="s">
        <v>179</v>
      </c>
      <c r="Q644" t="str" cm="1">
        <f t="array" ref="Q644">INDEX('Notes&amp;Formulas'!F:F,MATCH($P644,'Notes&amp;Formulas'!E:E),0)</f>
        <v>Restricted</v>
      </c>
      <c r="R644" t="s">
        <v>2320</v>
      </c>
      <c r="S644" t="s">
        <v>2333</v>
      </c>
    </row>
    <row r="645" spans="1:23" x14ac:dyDescent="0.3">
      <c r="A645" t="s">
        <v>2201</v>
      </c>
      <c r="B645" t="s">
        <v>2202</v>
      </c>
      <c r="C645" t="str">
        <f t="shared" si="10"/>
        <v>A Yeti is convinced that the elusive creatures kno</v>
      </c>
      <c r="D645" t="s">
        <v>61</v>
      </c>
      <c r="E645" t="s">
        <v>27</v>
      </c>
      <c r="F645" s="4">
        <v>83240103</v>
      </c>
      <c r="G645" s="4">
        <v>130800000</v>
      </c>
      <c r="H645" s="4">
        <v>214040103</v>
      </c>
      <c r="I645" s="4" t="str">
        <f>IF($F645&gt;='Notes&amp;Formulas'!$I$3,"Top", "Bottom")</f>
        <v>Bottom</v>
      </c>
      <c r="J645" s="4" t="str" cm="1">
        <f t="array" ref="J645">_xlfn.IFS(Table2[[#This Row],[World Sales (in $)]]&lt;500000000,"Small", Table2[[#This Row],[World Sales (in $)]]&lt;1000000000, "Medium", Table2[[#This Row],[World Sales (in $)]]&lt;2000000000, "Large", Table2[[#This Row],[World Sales (in $)]]&gt;2000000000, "Top")</f>
        <v>Small</v>
      </c>
      <c r="K645" t="s">
        <v>561</v>
      </c>
      <c r="L645" t="s">
        <v>313</v>
      </c>
      <c r="M645" t="str">
        <f>IFERROR(MID($L645,1,SEARCH(M$1, $L645)-2),0)</f>
        <v>1</v>
      </c>
      <c r="N645" t="str">
        <f>IFERROR(MID($L645,SEARCH(N$1, $L645)-3,2),0)</f>
        <v>36</v>
      </c>
      <c r="O645" s="2">
        <f>TIME(M645, N645, 0)</f>
        <v>6.6666666666666666E-2</v>
      </c>
      <c r="P645" t="s">
        <v>27</v>
      </c>
      <c r="Q645" t="str">
        <f>INDEX('Notes&amp;Formulas'!$F$6,MATCH(Table!P645, 'Notes&amp;Formulas'!$E$6),0)</f>
        <v>Unknown</v>
      </c>
      <c r="R645" t="s">
        <v>2316</v>
      </c>
      <c r="S645" t="s">
        <v>2329</v>
      </c>
      <c r="T645" t="s">
        <v>2328</v>
      </c>
      <c r="U645" t="s">
        <v>2320</v>
      </c>
      <c r="V645" t="s">
        <v>2334</v>
      </c>
    </row>
    <row r="646" spans="1:23" x14ac:dyDescent="0.3">
      <c r="A646" t="s">
        <v>1382</v>
      </c>
      <c r="B646" t="s">
        <v>1383</v>
      </c>
      <c r="C646" t="str">
        <f t="shared" si="10"/>
        <v>A man is picked up by a fishing boat, bullet-riddl</v>
      </c>
      <c r="D646" t="s">
        <v>43</v>
      </c>
      <c r="E646" s="1">
        <v>37421</v>
      </c>
      <c r="F646" s="4">
        <v>121661683</v>
      </c>
      <c r="G646" s="4">
        <v>92372541</v>
      </c>
      <c r="H646" s="4">
        <v>214034224</v>
      </c>
      <c r="I646" s="4" t="str">
        <f>IF($F646&gt;='Notes&amp;Formulas'!$I$3,"Top", "Bottom")</f>
        <v>Bottom</v>
      </c>
      <c r="J646" s="4" t="str" cm="1">
        <f t="array" ref="J646">_xlfn.IFS(Table2[[#This Row],[World Sales (in $)]]&lt;500000000,"Small", Table2[[#This Row],[World Sales (in $)]]&lt;1000000000, "Medium", Table2[[#This Row],[World Sales (in $)]]&lt;2000000000, "Large", Table2[[#This Row],[World Sales (in $)]]&gt;2000000000, "Top")</f>
        <v>Small</v>
      </c>
      <c r="K646" t="s">
        <v>488</v>
      </c>
      <c r="L646" t="s">
        <v>145</v>
      </c>
      <c r="M646" t="str">
        <f>IFERROR(MID($L646,1,SEARCH(M$1, $L646)-2),0)</f>
        <v>1</v>
      </c>
      <c r="N646" t="str">
        <f>IFERROR(MID($L646,SEARCH(N$1, $L646)-3,2),0)</f>
        <v>59</v>
      </c>
      <c r="O646" s="2">
        <f>TIME(M646, N646, 0)</f>
        <v>8.2638888888888887E-2</v>
      </c>
      <c r="P646" t="s">
        <v>15</v>
      </c>
      <c r="Q646" t="str" cm="1">
        <f t="array" ref="Q646">INDEX('Notes&amp;Formulas'!F:F,MATCH($P646,'Notes&amp;Formulas'!E:E),0)</f>
        <v>Parental Guidance Under 13</v>
      </c>
      <c r="R646" t="s">
        <v>2317</v>
      </c>
      <c r="S646" t="s">
        <v>2322</v>
      </c>
      <c r="T646" t="s">
        <v>2326</v>
      </c>
      <c r="U646" t="s">
        <v>2320</v>
      </c>
      <c r="V646" t="s">
        <v>2323</v>
      </c>
      <c r="W646" t="s">
        <v>2318</v>
      </c>
    </row>
    <row r="647" spans="1:23" x14ac:dyDescent="0.3">
      <c r="A647" t="s">
        <v>2212</v>
      </c>
      <c r="B647" t="s">
        <v>2213</v>
      </c>
      <c r="C647" t="str">
        <f t="shared" si="10"/>
        <v>A computer specialist is sued for sexual harassmen</v>
      </c>
      <c r="D647" t="s">
        <v>61</v>
      </c>
      <c r="E647" s="1">
        <v>34677</v>
      </c>
      <c r="F647" s="4">
        <v>83015089</v>
      </c>
      <c r="G647" s="4">
        <v>131000000</v>
      </c>
      <c r="H647" s="4">
        <v>214015089</v>
      </c>
      <c r="I647" s="4" t="str">
        <f>IF($F647&gt;='Notes&amp;Formulas'!$I$3,"Top", "Bottom")</f>
        <v>Bottom</v>
      </c>
      <c r="J647" s="4" t="str" cm="1">
        <f t="array" ref="J647">_xlfn.IFS(Table2[[#This Row],[World Sales (in $)]]&lt;500000000,"Small", Table2[[#This Row],[World Sales (in $)]]&lt;1000000000, "Medium", Table2[[#This Row],[World Sales (in $)]]&lt;2000000000, "Large", Table2[[#This Row],[World Sales (in $)]]&gt;2000000000, "Top")</f>
        <v>Small</v>
      </c>
      <c r="K647" t="s">
        <v>1105</v>
      </c>
      <c r="L647" t="s">
        <v>124</v>
      </c>
      <c r="M647" t="str">
        <f>IFERROR(MID($L647,1,SEARCH(M$1, $L647)-2),0)</f>
        <v>2</v>
      </c>
      <c r="N647" t="str">
        <f>IFERROR(MID($L647,SEARCH(N$1, $L647)-3,2),0)</f>
        <v xml:space="preserve"> 8</v>
      </c>
      <c r="O647" s="2">
        <f>TIME(M647, N647, 0)</f>
        <v>8.8888888888888892E-2</v>
      </c>
      <c r="P647" t="s">
        <v>179</v>
      </c>
      <c r="Q647" t="str" cm="1">
        <f t="array" ref="Q647">INDEX('Notes&amp;Formulas'!F:F,MATCH($P647,'Notes&amp;Formulas'!E:E),0)</f>
        <v>Restricted</v>
      </c>
      <c r="R647" t="s">
        <v>2316</v>
      </c>
      <c r="S647" t="s">
        <v>2327</v>
      </c>
      <c r="T647" t="s">
        <v>2325</v>
      </c>
    </row>
    <row r="648" spans="1:23" x14ac:dyDescent="0.3">
      <c r="A648" t="s">
        <v>1618</v>
      </c>
      <c r="B648" t="s">
        <v>1619</v>
      </c>
      <c r="C648" t="str">
        <f t="shared" si="10"/>
        <v>The lives of two mob hitmen, a boxer, a gangster a</v>
      </c>
      <c r="D648" t="s">
        <v>839</v>
      </c>
      <c r="E648" s="1">
        <v>34621</v>
      </c>
      <c r="F648" s="4">
        <v>107928762</v>
      </c>
      <c r="G648" s="4">
        <v>106000000</v>
      </c>
      <c r="H648" s="4">
        <v>213928762</v>
      </c>
      <c r="I648" s="4" t="str">
        <f>IF($F648&gt;='Notes&amp;Formulas'!$I$3,"Top", "Bottom")</f>
        <v>Bottom</v>
      </c>
      <c r="J648" s="4" t="str" cm="1">
        <f t="array" ref="J648">_xlfn.IFS(Table2[[#This Row],[World Sales (in $)]]&lt;500000000,"Small", Table2[[#This Row],[World Sales (in $)]]&lt;1000000000, "Medium", Table2[[#This Row],[World Sales (in $)]]&lt;2000000000, "Large", Table2[[#This Row],[World Sales (in $)]]&gt;2000000000, "Top")</f>
        <v>Small</v>
      </c>
      <c r="K648" t="s">
        <v>1015</v>
      </c>
      <c r="L648" t="s">
        <v>207</v>
      </c>
      <c r="M648" t="str">
        <f>IFERROR(MID($L648,1,SEARCH(M$1, $L648)-2),0)</f>
        <v>2</v>
      </c>
      <c r="N648" t="str">
        <f>IFERROR(MID($L648,SEARCH(N$1, $L648)-3,2),0)</f>
        <v>34</v>
      </c>
      <c r="O648" s="2">
        <f>TIME(M648, N648, 0)</f>
        <v>0.10694444444444444</v>
      </c>
      <c r="P648" t="s">
        <v>179</v>
      </c>
      <c r="Q648" t="str" cm="1">
        <f t="array" ref="Q648">INDEX('Notes&amp;Formulas'!F:F,MATCH($P648,'Notes&amp;Formulas'!E:E),0)</f>
        <v>Restricted</v>
      </c>
      <c r="R648" t="s">
        <v>2320</v>
      </c>
      <c r="S648" t="s">
        <v>2325</v>
      </c>
    </row>
    <row r="649" spans="1:23" x14ac:dyDescent="0.3">
      <c r="A649" t="s">
        <v>1723</v>
      </c>
      <c r="B649" t="s">
        <v>1724</v>
      </c>
      <c r="C649" t="str">
        <f t="shared" si="10"/>
        <v>A biopic depicting the early years of legendary di</v>
      </c>
      <c r="D649" t="s">
        <v>839</v>
      </c>
      <c r="E649" s="1">
        <v>38338</v>
      </c>
      <c r="F649" s="4">
        <v>102610330</v>
      </c>
      <c r="G649" s="4">
        <v>111109612</v>
      </c>
      <c r="H649" s="4">
        <v>213719942</v>
      </c>
      <c r="I649" s="4" t="str">
        <f>IF($F649&gt;='Notes&amp;Formulas'!$I$3,"Top", "Bottom")</f>
        <v>Bottom</v>
      </c>
      <c r="J649" s="4" t="str" cm="1">
        <f t="array" ref="J649">_xlfn.IFS(Table2[[#This Row],[World Sales (in $)]]&lt;500000000,"Small", Table2[[#This Row],[World Sales (in $)]]&lt;1000000000, "Medium", Table2[[#This Row],[World Sales (in $)]]&lt;2000000000, "Large", Table2[[#This Row],[World Sales (in $)]]&gt;2000000000, "Top")</f>
        <v>Small</v>
      </c>
      <c r="K649" t="s">
        <v>836</v>
      </c>
      <c r="L649" t="s">
        <v>1725</v>
      </c>
      <c r="M649" t="str">
        <f>IFERROR(MID($L649,1,SEARCH(M$1, $L649)-2),0)</f>
        <v>2</v>
      </c>
      <c r="N649" t="str">
        <f>IFERROR(MID($L649,SEARCH(N$1, $L649)-3,2),0)</f>
        <v>50</v>
      </c>
      <c r="O649" s="2">
        <f>TIME(M649, N649, 0)</f>
        <v>0.11805555555555557</v>
      </c>
      <c r="P649" t="s">
        <v>15</v>
      </c>
      <c r="Q649" t="str" cm="1">
        <f t="array" ref="Q649">INDEX('Notes&amp;Formulas'!F:F,MATCH($P649,'Notes&amp;Formulas'!E:E),0)</f>
        <v>Parental Guidance Under 13</v>
      </c>
      <c r="R649" t="s">
        <v>2328</v>
      </c>
      <c r="S649" t="s">
        <v>2320</v>
      </c>
    </row>
    <row r="650" spans="1:23" x14ac:dyDescent="0.3">
      <c r="A650" t="s">
        <v>1271</v>
      </c>
      <c r="B650" t="s">
        <v>1272</v>
      </c>
      <c r="C650" t="str">
        <f t="shared" si="10"/>
        <v>A young Chinese warrior steals a sword from a fame</v>
      </c>
      <c r="D650" t="s">
        <v>1273</v>
      </c>
      <c r="E650" s="1">
        <v>36868</v>
      </c>
      <c r="F650" s="4">
        <v>128078872</v>
      </c>
      <c r="G650" s="4">
        <v>85446864</v>
      </c>
      <c r="H650" s="4">
        <v>213525736</v>
      </c>
      <c r="I650" s="4" t="str">
        <f>IF($F650&gt;='Notes&amp;Formulas'!$I$3,"Top", "Bottom")</f>
        <v>Bottom</v>
      </c>
      <c r="J650" s="4" t="str" cm="1">
        <f t="array" ref="J650">_xlfn.IFS(Table2[[#This Row],[World Sales (in $)]]&lt;500000000,"Small", Table2[[#This Row],[World Sales (in $)]]&lt;1000000000, "Medium", Table2[[#This Row],[World Sales (in $)]]&lt;2000000000, "Large", Table2[[#This Row],[World Sales (in $)]]&gt;2000000000, "Top")</f>
        <v>Small</v>
      </c>
      <c r="K650" t="s">
        <v>1274</v>
      </c>
      <c r="L650" t="s">
        <v>474</v>
      </c>
      <c r="M650" t="str">
        <f>IFERROR(MID($L650,1,SEARCH(M$1, $L650)-2),0)</f>
        <v>2</v>
      </c>
      <c r="N650">
        <f>IFERROR(MID($L650,SEARCH(N$1, $L650)-3,2),0)</f>
        <v>0</v>
      </c>
      <c r="O650" s="2">
        <f>TIME(M650, N650, 0)</f>
        <v>8.3333333333333329E-2</v>
      </c>
      <c r="P650" t="s">
        <v>15</v>
      </c>
      <c r="Q650" t="str" cm="1">
        <f t="array" ref="Q650">INDEX('Notes&amp;Formulas'!F:F,MATCH($P650,'Notes&amp;Formulas'!E:E),0)</f>
        <v>Parental Guidance Under 13</v>
      </c>
      <c r="R650" t="s">
        <v>2329</v>
      </c>
      <c r="S650" t="s">
        <v>2320</v>
      </c>
    </row>
    <row r="651" spans="1:23" x14ac:dyDescent="0.3">
      <c r="A651" t="s">
        <v>1277</v>
      </c>
      <c r="B651" t="s">
        <v>1278</v>
      </c>
      <c r="C651" t="str">
        <f t="shared" si="10"/>
        <v xml:space="preserve">A witch tasks a childless baker and his wife with </v>
      </c>
      <c r="D651" t="s">
        <v>12</v>
      </c>
      <c r="E651" s="1">
        <v>41997</v>
      </c>
      <c r="F651" s="4">
        <v>128002372</v>
      </c>
      <c r="G651" s="4">
        <v>84900000</v>
      </c>
      <c r="H651" s="4">
        <v>212902372</v>
      </c>
      <c r="I651" s="4" t="str">
        <f>IF($F651&gt;='Notes&amp;Formulas'!$I$3,"Top", "Bottom")</f>
        <v>Bottom</v>
      </c>
      <c r="J651" s="4" t="str" cm="1">
        <f t="array" ref="J651">_xlfn.IFS(Table2[[#This Row],[World Sales (in $)]]&lt;500000000,"Small", Table2[[#This Row],[World Sales (in $)]]&lt;1000000000, "Medium", Table2[[#This Row],[World Sales (in $)]]&lt;2000000000, "Large", Table2[[#This Row],[World Sales (in $)]]&gt;2000000000, "Top")</f>
        <v>Small</v>
      </c>
      <c r="K651" t="s">
        <v>1279</v>
      </c>
      <c r="L651" t="s">
        <v>514</v>
      </c>
      <c r="M651" t="str">
        <f>IFERROR(MID($L651,1,SEARCH(M$1, $L651)-2),0)</f>
        <v>2</v>
      </c>
      <c r="N651" t="str">
        <f>IFERROR(MID($L651,SEARCH(N$1, $L651)-3,2),0)</f>
        <v xml:space="preserve"> 5</v>
      </c>
      <c r="O651" s="2">
        <f>TIME(M651, N651, 0)</f>
        <v>8.6805555555555566E-2</v>
      </c>
      <c r="P651" t="s">
        <v>58</v>
      </c>
      <c r="Q651" t="str" cm="1">
        <f t="array" ref="Q651">INDEX('Notes&amp;Formulas'!F:F,MATCH($P651,'Notes&amp;Formulas'!E:E),0)</f>
        <v>Parental Guidance</v>
      </c>
      <c r="R651" t="s">
        <v>2316</v>
      </c>
      <c r="S651" t="s">
        <v>2317</v>
      </c>
      <c r="T651" t="s">
        <v>2320</v>
      </c>
      <c r="U651" t="s">
        <v>2318</v>
      </c>
      <c r="V651" t="s">
        <v>2321</v>
      </c>
    </row>
    <row r="652" spans="1:23" x14ac:dyDescent="0.3">
      <c r="A652" t="s">
        <v>1584</v>
      </c>
      <c r="B652" t="s">
        <v>1585</v>
      </c>
      <c r="C652" t="str">
        <f t="shared" si="10"/>
        <v>A hotel handyman's life changes when the lavish be</v>
      </c>
      <c r="D652" t="s">
        <v>12</v>
      </c>
      <c r="E652" s="1">
        <v>39806</v>
      </c>
      <c r="F652" s="4">
        <v>110101975</v>
      </c>
      <c r="G652" s="4">
        <v>102772889</v>
      </c>
      <c r="H652" s="4">
        <v>212874864</v>
      </c>
      <c r="I652" s="4" t="str">
        <f>IF($F652&gt;='Notes&amp;Formulas'!$I$3,"Top", "Bottom")</f>
        <v>Bottom</v>
      </c>
      <c r="J652" s="4" t="str" cm="1">
        <f t="array" ref="J652">_xlfn.IFS(Table2[[#This Row],[World Sales (in $)]]&lt;500000000,"Small", Table2[[#This Row],[World Sales (in $)]]&lt;1000000000, "Medium", Table2[[#This Row],[World Sales (in $)]]&lt;2000000000, "Large", Table2[[#This Row],[World Sales (in $)]]&gt;2000000000, "Top")</f>
        <v>Small</v>
      </c>
      <c r="K652" t="s">
        <v>1586</v>
      </c>
      <c r="L652" t="s">
        <v>1020</v>
      </c>
      <c r="M652" t="str">
        <f>IFERROR(MID($L652,1,SEARCH(M$1, $L652)-2),0)</f>
        <v>1</v>
      </c>
      <c r="N652" t="str">
        <f>IFERROR(MID($L652,SEARCH(N$1, $L652)-3,2),0)</f>
        <v>39</v>
      </c>
      <c r="O652" s="2">
        <f>TIME(M652, N652, 0)</f>
        <v>6.8749999999999992E-2</v>
      </c>
      <c r="P652" t="s">
        <v>58</v>
      </c>
      <c r="Q652" t="str" cm="1">
        <f t="array" ref="Q652">INDEX('Notes&amp;Formulas'!F:F,MATCH($P652,'Notes&amp;Formulas'!E:E),0)</f>
        <v>Parental Guidance</v>
      </c>
      <c r="R652" t="s">
        <v>2317</v>
      </c>
      <c r="S652" t="s">
        <v>2326</v>
      </c>
      <c r="T652" t="s">
        <v>2320</v>
      </c>
      <c r="U652" t="s">
        <v>2318</v>
      </c>
      <c r="V652" t="s">
        <v>2324</v>
      </c>
    </row>
    <row r="653" spans="1:23" x14ac:dyDescent="0.3">
      <c r="A653" t="s">
        <v>1650</v>
      </c>
      <c r="B653" t="s">
        <v>1651</v>
      </c>
      <c r="C653" t="str">
        <f t="shared" si="10"/>
        <v>An F.B.I. Agent must go undercover in the Miss Uni</v>
      </c>
      <c r="D653" t="s">
        <v>61</v>
      </c>
      <c r="E653" s="1">
        <v>36882</v>
      </c>
      <c r="F653" s="4">
        <v>106807667</v>
      </c>
      <c r="G653" s="4">
        <v>105935053</v>
      </c>
      <c r="H653" s="4">
        <v>212742720</v>
      </c>
      <c r="I653" s="4" t="str">
        <f>IF($F653&gt;='Notes&amp;Formulas'!$I$3,"Top", "Bottom")</f>
        <v>Bottom</v>
      </c>
      <c r="J653" s="4" t="str" cm="1">
        <f t="array" ref="J653">_xlfn.IFS(Table2[[#This Row],[World Sales (in $)]]&lt;500000000,"Small", Table2[[#This Row],[World Sales (in $)]]&lt;1000000000, "Medium", Table2[[#This Row],[World Sales (in $)]]&lt;2000000000, "Large", Table2[[#This Row],[World Sales (in $)]]&gt;2000000000, "Top")</f>
        <v>Small</v>
      </c>
      <c r="K653" t="s">
        <v>1652</v>
      </c>
      <c r="L653" t="s">
        <v>1006</v>
      </c>
      <c r="M653" t="str">
        <f>IFERROR(MID($L653,1,SEARCH(M$1, $L653)-2),0)</f>
        <v>1</v>
      </c>
      <c r="N653" t="str">
        <f>IFERROR(MID($L653,SEARCH(N$1, $L653)-3,2),0)</f>
        <v>49</v>
      </c>
      <c r="O653" s="2">
        <f>TIME(M653, N653, 0)</f>
        <v>7.5694444444444439E-2</v>
      </c>
      <c r="P653" t="s">
        <v>15</v>
      </c>
      <c r="Q653" t="str" cm="1">
        <f t="array" ref="Q653">INDEX('Notes&amp;Formulas'!F:F,MATCH($P653,'Notes&amp;Formulas'!E:E),0)</f>
        <v>Parental Guidance Under 13</v>
      </c>
      <c r="R653" t="s">
        <v>2317</v>
      </c>
      <c r="S653" t="s">
        <v>2326</v>
      </c>
      <c r="T653" t="s">
        <v>2323</v>
      </c>
      <c r="U653" t="s">
        <v>2318</v>
      </c>
      <c r="V653" t="s">
        <v>2321</v>
      </c>
      <c r="W653" t="s">
        <v>2319</v>
      </c>
    </row>
    <row r="654" spans="1:23" x14ac:dyDescent="0.3">
      <c r="A654" t="s">
        <v>2077</v>
      </c>
      <c r="B654" t="s">
        <v>2078</v>
      </c>
      <c r="C654" t="str">
        <f t="shared" si="10"/>
        <v>An insurance agent is sent by her employer to trac</v>
      </c>
      <c r="D654" t="s">
        <v>22</v>
      </c>
      <c r="E654" s="1">
        <v>36280</v>
      </c>
      <c r="F654" s="4">
        <v>87704396</v>
      </c>
      <c r="G654" s="4">
        <v>124700000</v>
      </c>
      <c r="H654" s="4">
        <v>212404396</v>
      </c>
      <c r="I654" s="4" t="str">
        <f>IF($F654&gt;='Notes&amp;Formulas'!$I$3,"Top", "Bottom")</f>
        <v>Bottom</v>
      </c>
      <c r="J654" s="4" t="str" cm="1">
        <f t="array" ref="J654">_xlfn.IFS(Table2[[#This Row],[World Sales (in $)]]&lt;500000000,"Small", Table2[[#This Row],[World Sales (in $)]]&lt;1000000000, "Medium", Table2[[#This Row],[World Sales (in $)]]&lt;2000000000, "Large", Table2[[#This Row],[World Sales (in $)]]&gt;2000000000, "Top")</f>
        <v>Small</v>
      </c>
      <c r="K654" t="s">
        <v>2079</v>
      </c>
      <c r="L654" t="s">
        <v>434</v>
      </c>
      <c r="M654" t="str">
        <f>IFERROR(MID($L654,1,SEARCH(M$1, $L654)-2),0)</f>
        <v>1</v>
      </c>
      <c r="N654" t="str">
        <f>IFERROR(MID($L654,SEARCH(N$1, $L654)-3,2),0)</f>
        <v>53</v>
      </c>
      <c r="O654" s="2">
        <f>TIME(M654, N654, 0)</f>
        <v>7.8472222222222221E-2</v>
      </c>
      <c r="P654" t="s">
        <v>15</v>
      </c>
      <c r="Q654" t="str" cm="1">
        <f t="array" ref="Q654">INDEX('Notes&amp;Formulas'!F:F,MATCH($P654,'Notes&amp;Formulas'!E:E),0)</f>
        <v>Parental Guidance Under 13</v>
      </c>
      <c r="R654" t="s">
        <v>2316</v>
      </c>
      <c r="S654" t="s">
        <v>2326</v>
      </c>
      <c r="T654" t="s">
        <v>2328</v>
      </c>
      <c r="U654" t="s">
        <v>2321</v>
      </c>
    </row>
    <row r="655" spans="1:23" x14ac:dyDescent="0.3">
      <c r="A655" t="s">
        <v>1604</v>
      </c>
      <c r="B655" t="s">
        <v>1605</v>
      </c>
      <c r="C655" t="str">
        <f t="shared" si="10"/>
        <v>Ace Ventura, Pet Detective, returns from a spiritu</v>
      </c>
      <c r="D655" t="s">
        <v>61</v>
      </c>
      <c r="E655" t="s">
        <v>27</v>
      </c>
      <c r="F655" s="4">
        <v>108385533</v>
      </c>
      <c r="G655" s="4">
        <v>104000000</v>
      </c>
      <c r="H655" s="4">
        <v>212385533</v>
      </c>
      <c r="I655" s="4" t="str">
        <f>IF($F655&gt;='Notes&amp;Formulas'!$I$3,"Top", "Bottom")</f>
        <v>Bottom</v>
      </c>
      <c r="J655" s="4" t="str" cm="1">
        <f t="array" ref="J655">_xlfn.IFS(Table2[[#This Row],[World Sales (in $)]]&lt;500000000,"Small", Table2[[#This Row],[World Sales (in $)]]&lt;1000000000, "Medium", Table2[[#This Row],[World Sales (in $)]]&lt;2000000000, "Large", Table2[[#This Row],[World Sales (in $)]]&gt;2000000000, "Top")</f>
        <v>Small</v>
      </c>
      <c r="K655" t="s">
        <v>1606</v>
      </c>
      <c r="L655" t="s">
        <v>364</v>
      </c>
      <c r="M655" t="str">
        <f>IFERROR(MID($L655,1,SEARCH(M$1, $L655)-2),0)</f>
        <v>1</v>
      </c>
      <c r="N655" t="str">
        <f>IFERROR(MID($L655,SEARCH(N$1, $L655)-3,2),0)</f>
        <v>30</v>
      </c>
      <c r="O655" s="2">
        <f>TIME(M655, N655, 0)</f>
        <v>6.25E-2</v>
      </c>
      <c r="P655" t="s">
        <v>27</v>
      </c>
      <c r="Q655" t="str">
        <f>INDEX('Notes&amp;Formulas'!$F$6,MATCH(Table!P655, 'Notes&amp;Formulas'!$E$6),0)</f>
        <v>Unknown</v>
      </c>
      <c r="R655" t="s">
        <v>2316</v>
      </c>
      <c r="S655" t="s">
        <v>2328</v>
      </c>
      <c r="T655" t="s">
        <v>2321</v>
      </c>
      <c r="U655" t="s">
        <v>2325</v>
      </c>
    </row>
    <row r="656" spans="1:23" x14ac:dyDescent="0.3">
      <c r="A656" t="s">
        <v>2117</v>
      </c>
      <c r="B656" t="s">
        <v>2118</v>
      </c>
      <c r="C656" t="str">
        <f t="shared" si="10"/>
        <v>A grizzled tank commander makes tough decisions as</v>
      </c>
      <c r="D656" t="s">
        <v>34</v>
      </c>
      <c r="E656" s="1">
        <v>41929</v>
      </c>
      <c r="F656" s="4">
        <v>85817906</v>
      </c>
      <c r="G656" s="4">
        <v>126004791</v>
      </c>
      <c r="H656" s="4">
        <v>211822697</v>
      </c>
      <c r="I656" s="4" t="str">
        <f>IF($F656&gt;='Notes&amp;Formulas'!$I$3,"Top", "Bottom")</f>
        <v>Bottom</v>
      </c>
      <c r="J656" s="4" t="str" cm="1">
        <f t="array" ref="J656">_xlfn.IFS(Table2[[#This Row],[World Sales (in $)]]&lt;500000000,"Small", Table2[[#This Row],[World Sales (in $)]]&lt;1000000000, "Medium", Table2[[#This Row],[World Sales (in $)]]&lt;2000000000, "Large", Table2[[#This Row],[World Sales (in $)]]&gt;2000000000, "Top")</f>
        <v>Small</v>
      </c>
      <c r="K656" t="s">
        <v>941</v>
      </c>
      <c r="L656" t="s">
        <v>28</v>
      </c>
      <c r="M656" t="str">
        <f>IFERROR(MID($L656,1,SEARCH(M$1, $L656)-2),0)</f>
        <v>2</v>
      </c>
      <c r="N656" t="str">
        <f>IFERROR(MID($L656,SEARCH(N$1, $L656)-3,2),0)</f>
        <v>14</v>
      </c>
      <c r="O656" s="2">
        <f>TIME(M656, N656, 0)</f>
        <v>9.3055555555555558E-2</v>
      </c>
      <c r="P656" t="s">
        <v>179</v>
      </c>
      <c r="Q656" t="str" cm="1">
        <f t="array" ref="Q656">INDEX('Notes&amp;Formulas'!F:F,MATCH($P656,'Notes&amp;Formulas'!E:E),0)</f>
        <v>Restricted</v>
      </c>
      <c r="R656" t="s">
        <v>2317</v>
      </c>
      <c r="S656" t="s">
        <v>2326</v>
      </c>
      <c r="T656" t="s">
        <v>2328</v>
      </c>
    </row>
    <row r="657" spans="1:23" x14ac:dyDescent="0.3">
      <c r="A657" t="s">
        <v>2183</v>
      </c>
      <c r="B657" t="s">
        <v>2184</v>
      </c>
      <c r="C657" t="str">
        <f t="shared" si="10"/>
        <v>A squad of U.S. Marines becomes the last line of d</v>
      </c>
      <c r="D657" t="s">
        <v>34</v>
      </c>
      <c r="E657" s="1">
        <v>40611</v>
      </c>
      <c r="F657" s="4">
        <v>83552429</v>
      </c>
      <c r="G657" s="4">
        <v>128266925</v>
      </c>
      <c r="H657" s="4">
        <v>211819354</v>
      </c>
      <c r="I657" s="4" t="str">
        <f>IF($F657&gt;='Notes&amp;Formulas'!$I$3,"Top", "Bottom")</f>
        <v>Bottom</v>
      </c>
      <c r="J657" s="4" t="str" cm="1">
        <f t="array" ref="J657">_xlfn.IFS(Table2[[#This Row],[World Sales (in $)]]&lt;500000000,"Small", Table2[[#This Row],[World Sales (in $)]]&lt;1000000000, "Medium", Table2[[#This Row],[World Sales (in $)]]&lt;2000000000, "Large", Table2[[#This Row],[World Sales (in $)]]&gt;2000000000, "Top")</f>
        <v>Small</v>
      </c>
      <c r="K657" t="s">
        <v>339</v>
      </c>
      <c r="L657" t="s">
        <v>457</v>
      </c>
      <c r="M657" t="str">
        <f>IFERROR(MID($L657,1,SEARCH(M$1, $L657)-2),0)</f>
        <v>1</v>
      </c>
      <c r="N657" t="str">
        <f>IFERROR(MID($L657,SEARCH(N$1, $L657)-3,2),0)</f>
        <v>56</v>
      </c>
      <c r="O657" s="2">
        <f>TIME(M657, N657, 0)</f>
        <v>8.0555555555555561E-2</v>
      </c>
      <c r="P657" t="s">
        <v>15</v>
      </c>
      <c r="Q657" t="str" cm="1">
        <f t="array" ref="Q657">INDEX('Notes&amp;Formulas'!F:F,MATCH($P657,'Notes&amp;Formulas'!E:E),0)</f>
        <v>Parental Guidance Under 13</v>
      </c>
      <c r="R657" t="s">
        <v>2316</v>
      </c>
      <c r="S657" t="s">
        <v>2320</v>
      </c>
      <c r="T657" t="s">
        <v>2331</v>
      </c>
    </row>
    <row r="658" spans="1:23" x14ac:dyDescent="0.3">
      <c r="A658" t="s">
        <v>1805</v>
      </c>
      <c r="B658" t="s">
        <v>1806</v>
      </c>
      <c r="C658" t="str">
        <f t="shared" si="10"/>
        <v>High-strung father-to-be Peter Highman is forced t</v>
      </c>
      <c r="D658" t="s">
        <v>61</v>
      </c>
      <c r="E658" s="1">
        <v>40485</v>
      </c>
      <c r="F658" s="4">
        <v>100539043</v>
      </c>
      <c r="G658" s="4">
        <v>111241781</v>
      </c>
      <c r="H658" s="4">
        <v>211780824</v>
      </c>
      <c r="I658" s="4" t="str">
        <f>IF($F658&gt;='Notes&amp;Formulas'!$I$3,"Top", "Bottom")</f>
        <v>Bottom</v>
      </c>
      <c r="J658" s="4" t="str" cm="1">
        <f t="array" ref="J658">_xlfn.IFS(Table2[[#This Row],[World Sales (in $)]]&lt;500000000,"Small", Table2[[#This Row],[World Sales (in $)]]&lt;1000000000, "Medium", Table2[[#This Row],[World Sales (in $)]]&lt;2000000000, "Large", Table2[[#This Row],[World Sales (in $)]]&gt;2000000000, "Top")</f>
        <v>Small</v>
      </c>
      <c r="K658" t="s">
        <v>894</v>
      </c>
      <c r="L658" t="s">
        <v>197</v>
      </c>
      <c r="M658" t="str">
        <f>IFERROR(MID($L658,1,SEARCH(M$1, $L658)-2),0)</f>
        <v>1</v>
      </c>
      <c r="N658" t="str">
        <f>IFERROR(MID($L658,SEARCH(N$1, $L658)-3,2),0)</f>
        <v>35</v>
      </c>
      <c r="O658" s="2">
        <f>TIME(M658, N658, 0)</f>
        <v>6.5972222222222224E-2</v>
      </c>
      <c r="P658" t="s">
        <v>179</v>
      </c>
      <c r="Q658" t="str" cm="1">
        <f t="array" ref="Q658">INDEX('Notes&amp;Formulas'!F:F,MATCH($P658,'Notes&amp;Formulas'!E:E),0)</f>
        <v>Restricted</v>
      </c>
      <c r="R658" t="s">
        <v>2316</v>
      </c>
      <c r="S658" t="s">
        <v>2319</v>
      </c>
    </row>
    <row r="659" spans="1:23" x14ac:dyDescent="0.3">
      <c r="A659" t="s">
        <v>1933</v>
      </c>
      <c r="B659" t="s">
        <v>1934</v>
      </c>
      <c r="C659" t="str">
        <f t="shared" si="10"/>
        <v>During the Napoleonic Wars, a brash British captai</v>
      </c>
      <c r="D659" t="s">
        <v>22</v>
      </c>
      <c r="E659" s="1">
        <v>37939</v>
      </c>
      <c r="F659" s="4">
        <v>93927920</v>
      </c>
      <c r="G659" s="4">
        <v>117694615</v>
      </c>
      <c r="H659" s="4">
        <v>211622535</v>
      </c>
      <c r="I659" s="4" t="str">
        <f>IF($F659&gt;='Notes&amp;Formulas'!$I$3,"Top", "Bottom")</f>
        <v>Bottom</v>
      </c>
      <c r="J659" s="4" t="str" cm="1">
        <f t="array" ref="J659">_xlfn.IFS(Table2[[#This Row],[World Sales (in $)]]&lt;500000000,"Small", Table2[[#This Row],[World Sales (in $)]]&lt;1000000000, "Medium", Table2[[#This Row],[World Sales (in $)]]&lt;2000000000, "Large", Table2[[#This Row],[World Sales (in $)]]&gt;2000000000, "Top")</f>
        <v>Small</v>
      </c>
      <c r="K659" t="s">
        <v>1935</v>
      </c>
      <c r="L659" t="s">
        <v>14</v>
      </c>
      <c r="M659" t="str">
        <f>IFERROR(MID($L659,1,SEARCH(M$1, $L659)-2),0)</f>
        <v>2</v>
      </c>
      <c r="N659" t="str">
        <f>IFERROR(MID($L659,SEARCH(N$1, $L659)-3,2),0)</f>
        <v>18</v>
      </c>
      <c r="O659" s="2">
        <f>TIME(M659, N659, 0)</f>
        <v>9.5833333333333326E-2</v>
      </c>
      <c r="P659" t="s">
        <v>15</v>
      </c>
      <c r="Q659" t="str" cm="1">
        <f t="array" ref="Q659">INDEX('Notes&amp;Formulas'!F:F,MATCH($P659,'Notes&amp;Formulas'!E:E),0)</f>
        <v>Parental Guidance Under 13</v>
      </c>
      <c r="R659" t="s">
        <v>2326</v>
      </c>
      <c r="S659" t="s">
        <v>2320</v>
      </c>
    </row>
    <row r="660" spans="1:23" x14ac:dyDescent="0.3">
      <c r="A660" t="s">
        <v>1436</v>
      </c>
      <c r="B660" t="s">
        <v>1437</v>
      </c>
      <c r="C660" t="str">
        <f t="shared" si="10"/>
        <v>When a massive fire kills their parents, three chi</v>
      </c>
      <c r="D660" t="s">
        <v>38</v>
      </c>
      <c r="E660" s="1">
        <v>38337</v>
      </c>
      <c r="F660" s="4">
        <v>118634549</v>
      </c>
      <c r="G660" s="4">
        <v>92833686</v>
      </c>
      <c r="H660" s="4">
        <v>211468235</v>
      </c>
      <c r="I660" s="4" t="str">
        <f>IF($F660&gt;='Notes&amp;Formulas'!$I$3,"Top", "Bottom")</f>
        <v>Bottom</v>
      </c>
      <c r="J660" s="4" t="str" cm="1">
        <f t="array" ref="J660">_xlfn.IFS(Table2[[#This Row],[World Sales (in $)]]&lt;500000000,"Small", Table2[[#This Row],[World Sales (in $)]]&lt;1000000000, "Medium", Table2[[#This Row],[World Sales (in $)]]&lt;2000000000, "Large", Table2[[#This Row],[World Sales (in $)]]&gt;2000000000, "Top")</f>
        <v>Small</v>
      </c>
      <c r="K660" t="s">
        <v>407</v>
      </c>
      <c r="L660" t="s">
        <v>193</v>
      </c>
      <c r="M660" t="str">
        <f>IFERROR(MID($L660,1,SEARCH(M$1, $L660)-2),0)</f>
        <v>1</v>
      </c>
      <c r="N660" t="str">
        <f>IFERROR(MID($L660,SEARCH(N$1, $L660)-3,2),0)</f>
        <v>48</v>
      </c>
      <c r="O660" s="2">
        <f>TIME(M660, N660, 0)</f>
        <v>7.4999999999999997E-2</v>
      </c>
      <c r="P660" t="s">
        <v>58</v>
      </c>
      <c r="Q660" t="str" cm="1">
        <f t="array" ref="Q660">INDEX('Notes&amp;Formulas'!F:F,MATCH($P660,'Notes&amp;Formulas'!E:E),0)</f>
        <v>Parental Guidance</v>
      </c>
      <c r="R660" t="s">
        <v>2316</v>
      </c>
      <c r="S660" t="s">
        <v>2317</v>
      </c>
      <c r="T660" t="s">
        <v>2320</v>
      </c>
      <c r="U660" t="s">
        <v>2331</v>
      </c>
    </row>
    <row r="661" spans="1:23" x14ac:dyDescent="0.3">
      <c r="A661" t="s">
        <v>1493</v>
      </c>
      <c r="B661" t="s">
        <v>1494</v>
      </c>
      <c r="C661" t="str">
        <f t="shared" si="10"/>
        <v>Violence ensues after an extraterrestrial race for</v>
      </c>
      <c r="D661" t="s">
        <v>613</v>
      </c>
      <c r="E661" s="1">
        <v>40038</v>
      </c>
      <c r="F661" s="4">
        <v>115646235</v>
      </c>
      <c r="G661" s="4">
        <v>95242715</v>
      </c>
      <c r="H661" s="4">
        <v>210888950</v>
      </c>
      <c r="I661" s="4" t="str">
        <f>IF($F661&gt;='Notes&amp;Formulas'!$I$3,"Top", "Bottom")</f>
        <v>Bottom</v>
      </c>
      <c r="J661" s="4" t="str" cm="1">
        <f t="array" ref="J661">_xlfn.IFS(Table2[[#This Row],[World Sales (in $)]]&lt;500000000,"Small", Table2[[#This Row],[World Sales (in $)]]&lt;1000000000, "Medium", Table2[[#This Row],[World Sales (in $)]]&lt;2000000000, "Large", Table2[[#This Row],[World Sales (in $)]]&gt;2000000000, "Top")</f>
        <v>Small</v>
      </c>
      <c r="K661" t="s">
        <v>558</v>
      </c>
      <c r="L661" t="s">
        <v>567</v>
      </c>
      <c r="M661" t="str">
        <f>IFERROR(MID($L661,1,SEARCH(M$1, $L661)-2),0)</f>
        <v>1</v>
      </c>
      <c r="N661" t="str">
        <f>IFERROR(MID($L661,SEARCH(N$1, $L661)-3,2),0)</f>
        <v>52</v>
      </c>
      <c r="O661" s="2">
        <f>TIME(M661, N661, 0)</f>
        <v>7.7777777777777779E-2</v>
      </c>
      <c r="P661" t="s">
        <v>179</v>
      </c>
      <c r="Q661" t="str" cm="1">
        <f t="array" ref="Q661">INDEX('Notes&amp;Formulas'!F:F,MATCH($P661,'Notes&amp;Formulas'!E:E),0)</f>
        <v>Restricted</v>
      </c>
      <c r="R661" t="s">
        <v>2317</v>
      </c>
      <c r="S661" t="s">
        <v>2326</v>
      </c>
      <c r="T661" t="s">
        <v>2323</v>
      </c>
      <c r="U661" t="s">
        <v>2318</v>
      </c>
    </row>
    <row r="662" spans="1:23" x14ac:dyDescent="0.3">
      <c r="A662" t="s">
        <v>1886</v>
      </c>
      <c r="B662" t="s">
        <v>1887</v>
      </c>
      <c r="C662" t="str">
        <f t="shared" si="10"/>
        <v>A woman who lives in her darkened old family house</v>
      </c>
      <c r="D662" t="s">
        <v>839</v>
      </c>
      <c r="E662" s="1">
        <v>37113</v>
      </c>
      <c r="F662" s="4">
        <v>96522687</v>
      </c>
      <c r="G662" s="4">
        <v>113424350</v>
      </c>
      <c r="H662" s="4">
        <v>209947037</v>
      </c>
      <c r="I662" s="4" t="str">
        <f>IF($F662&gt;='Notes&amp;Formulas'!$I$3,"Top", "Bottom")</f>
        <v>Bottom</v>
      </c>
      <c r="J662" s="4" t="str" cm="1">
        <f t="array" ref="J662">_xlfn.IFS(Table2[[#This Row],[World Sales (in $)]]&lt;500000000,"Small", Table2[[#This Row],[World Sales (in $)]]&lt;1000000000, "Medium", Table2[[#This Row],[World Sales (in $)]]&lt;2000000000, "Large", Table2[[#This Row],[World Sales (in $)]]&gt;2000000000, "Top")</f>
        <v>Small</v>
      </c>
      <c r="K662" t="s">
        <v>792</v>
      </c>
      <c r="L662" t="s">
        <v>393</v>
      </c>
      <c r="M662" t="str">
        <f>IFERROR(MID($L662,1,SEARCH(M$1, $L662)-2),0)</f>
        <v>1</v>
      </c>
      <c r="N662" t="str">
        <f>IFERROR(MID($L662,SEARCH(N$1, $L662)-3,2),0)</f>
        <v>41</v>
      </c>
      <c r="O662" s="2">
        <f>TIME(M662, N662, 0)</f>
        <v>7.013888888888889E-2</v>
      </c>
      <c r="P662" t="s">
        <v>15</v>
      </c>
      <c r="Q662" t="str" cm="1">
        <f t="array" ref="Q662">INDEX('Notes&amp;Formulas'!F:F,MATCH($P662,'Notes&amp;Formulas'!E:E),0)</f>
        <v>Parental Guidance Under 13</v>
      </c>
      <c r="R662" t="s">
        <v>2316</v>
      </c>
      <c r="S662" t="s">
        <v>2319</v>
      </c>
      <c r="T662" t="s">
        <v>2325</v>
      </c>
    </row>
    <row r="663" spans="1:23" x14ac:dyDescent="0.3">
      <c r="A663" t="s">
        <v>1454</v>
      </c>
      <c r="B663" t="s">
        <v>1455</v>
      </c>
      <c r="C663" t="str">
        <f t="shared" si="10"/>
        <v>Three friends conspire to murder their awful bosse</v>
      </c>
      <c r="D663" t="s">
        <v>61</v>
      </c>
      <c r="E663" s="1">
        <v>40731</v>
      </c>
      <c r="F663" s="4">
        <v>117538559</v>
      </c>
      <c r="G663" s="4">
        <v>92300000</v>
      </c>
      <c r="H663" s="4">
        <v>209838559</v>
      </c>
      <c r="I663" s="4" t="str">
        <f>IF($F663&gt;='Notes&amp;Formulas'!$I$3,"Top", "Bottom")</f>
        <v>Bottom</v>
      </c>
      <c r="J663" s="4" t="str" cm="1">
        <f t="array" ref="J663">_xlfn.IFS(Table2[[#This Row],[World Sales (in $)]]&lt;500000000,"Small", Table2[[#This Row],[World Sales (in $)]]&lt;1000000000, "Medium", Table2[[#This Row],[World Sales (in $)]]&lt;2000000000, "Large", Table2[[#This Row],[World Sales (in $)]]&gt;2000000000, "Top")</f>
        <v>Small</v>
      </c>
      <c r="K663" t="s">
        <v>1003</v>
      </c>
      <c r="L663" t="s">
        <v>186</v>
      </c>
      <c r="M663" t="str">
        <f>IFERROR(MID($L663,1,SEARCH(M$1, $L663)-2),0)</f>
        <v>1</v>
      </c>
      <c r="N663" t="str">
        <f>IFERROR(MID($L663,SEARCH(N$1, $L663)-3,2),0)</f>
        <v>38</v>
      </c>
      <c r="O663" s="2">
        <f>TIME(M663, N663, 0)</f>
        <v>6.805555555555555E-2</v>
      </c>
      <c r="P663" t="s">
        <v>179</v>
      </c>
      <c r="Q663" t="str" cm="1">
        <f t="array" ref="Q663">INDEX('Notes&amp;Formulas'!F:F,MATCH($P663,'Notes&amp;Formulas'!E:E),0)</f>
        <v>Restricted</v>
      </c>
      <c r="R663" t="s">
        <v>2332</v>
      </c>
      <c r="S663" t="s">
        <v>2327</v>
      </c>
      <c r="T663" t="s">
        <v>2325</v>
      </c>
    </row>
    <row r="664" spans="1:23" x14ac:dyDescent="0.3">
      <c r="A664" t="s">
        <v>1959</v>
      </c>
      <c r="B664" t="s">
        <v>1960</v>
      </c>
      <c r="C664" t="str">
        <f t="shared" si="10"/>
        <v>A retired FBI agent with psychological gifts is as</v>
      </c>
      <c r="D664" t="s">
        <v>43</v>
      </c>
      <c r="E664" s="1">
        <v>37533</v>
      </c>
      <c r="F664" s="4">
        <v>93149898</v>
      </c>
      <c r="G664" s="4">
        <v>116046400</v>
      </c>
      <c r="H664" s="4">
        <v>209196298</v>
      </c>
      <c r="I664" s="4" t="str">
        <f>IF($F664&gt;='Notes&amp;Formulas'!$I$3,"Top", "Bottom")</f>
        <v>Bottom</v>
      </c>
      <c r="J664" s="4" t="str" cm="1">
        <f t="array" ref="J664">_xlfn.IFS(Table2[[#This Row],[World Sales (in $)]]&lt;500000000,"Small", Table2[[#This Row],[World Sales (in $)]]&lt;1000000000, "Medium", Table2[[#This Row],[World Sales (in $)]]&lt;2000000000, "Large", Table2[[#This Row],[World Sales (in $)]]&gt;2000000000, "Top")</f>
        <v>Small</v>
      </c>
      <c r="K664" t="s">
        <v>227</v>
      </c>
      <c r="L664" t="s">
        <v>44</v>
      </c>
      <c r="M664" t="str">
        <f>IFERROR(MID($L664,1,SEARCH(M$1, $L664)-2),0)</f>
        <v>2</v>
      </c>
      <c r="N664" t="str">
        <f>IFERROR(MID($L664,SEARCH(N$1, $L664)-3,2),0)</f>
        <v xml:space="preserve"> 4</v>
      </c>
      <c r="O664" s="2">
        <f>TIME(M664, N664, 0)</f>
        <v>8.6111111111111124E-2</v>
      </c>
      <c r="P664" t="s">
        <v>179</v>
      </c>
      <c r="Q664" t="str" cm="1">
        <f t="array" ref="Q664">INDEX('Notes&amp;Formulas'!F:F,MATCH($P664,'Notes&amp;Formulas'!E:E),0)</f>
        <v>Restricted</v>
      </c>
      <c r="R664" t="s">
        <v>2326</v>
      </c>
      <c r="S664" t="s">
        <v>2328</v>
      </c>
    </row>
    <row r="665" spans="1:23" x14ac:dyDescent="0.3">
      <c r="A665" t="s">
        <v>1948</v>
      </c>
      <c r="B665" t="s">
        <v>1949</v>
      </c>
      <c r="C665" t="str">
        <f t="shared" si="10"/>
        <v>Bound by a shared destiny, a teen bursting with sc</v>
      </c>
      <c r="D665" t="s">
        <v>12</v>
      </c>
      <c r="E665" s="1">
        <v>42144</v>
      </c>
      <c r="F665" s="4">
        <v>93436322</v>
      </c>
      <c r="G665" s="4">
        <v>115599346</v>
      </c>
      <c r="H665" s="4">
        <v>209035668</v>
      </c>
      <c r="I665" s="4" t="str">
        <f>IF($F665&gt;='Notes&amp;Formulas'!$I$3,"Top", "Bottom")</f>
        <v>Bottom</v>
      </c>
      <c r="J665" s="4" t="str" cm="1">
        <f t="array" ref="J665">_xlfn.IFS(Table2[[#This Row],[World Sales (in $)]]&lt;500000000,"Small", Table2[[#This Row],[World Sales (in $)]]&lt;1000000000, "Medium", Table2[[#This Row],[World Sales (in $)]]&lt;2000000000, "Large", Table2[[#This Row],[World Sales (in $)]]&gt;2000000000, "Top")</f>
        <v>Small</v>
      </c>
      <c r="K665" t="s">
        <v>1950</v>
      </c>
      <c r="L665" t="s">
        <v>132</v>
      </c>
      <c r="M665" t="str">
        <f>IFERROR(MID($L665,1,SEARCH(M$1, $L665)-2),0)</f>
        <v>2</v>
      </c>
      <c r="N665" t="str">
        <f>IFERROR(MID($L665,SEARCH(N$1, $L665)-3,2),0)</f>
        <v>10</v>
      </c>
      <c r="O665" s="2">
        <f>TIME(M665, N665, 0)</f>
        <v>9.0277777777777776E-2</v>
      </c>
      <c r="P665" t="s">
        <v>58</v>
      </c>
      <c r="Q665" t="str" cm="1">
        <f t="array" ref="Q665">INDEX('Notes&amp;Formulas'!F:F,MATCH($P665,'Notes&amp;Formulas'!E:E),0)</f>
        <v>Parental Guidance</v>
      </c>
      <c r="R665" t="s">
        <v>2328</v>
      </c>
      <c r="S665" t="s">
        <v>2320</v>
      </c>
      <c r="T665" t="s">
        <v>2325</v>
      </c>
    </row>
    <row r="666" spans="1:23" x14ac:dyDescent="0.3">
      <c r="A666" t="s">
        <v>1318</v>
      </c>
      <c r="B666" t="s">
        <v>1319</v>
      </c>
      <c r="C666" t="str">
        <f t="shared" si="10"/>
        <v>A young CIA agent is tasked with looking after a f</v>
      </c>
      <c r="D666" t="s">
        <v>43</v>
      </c>
      <c r="E666" s="1">
        <v>40947</v>
      </c>
      <c r="F666" s="4">
        <v>126373434</v>
      </c>
      <c r="G666" s="4">
        <v>81702771</v>
      </c>
      <c r="H666" s="4">
        <v>208076205</v>
      </c>
      <c r="I666" s="4" t="str">
        <f>IF($F666&gt;='Notes&amp;Formulas'!$I$3,"Top", "Bottom")</f>
        <v>Bottom</v>
      </c>
      <c r="J666" s="4" t="str" cm="1">
        <f t="array" ref="J666">_xlfn.IFS(Table2[[#This Row],[World Sales (in $)]]&lt;500000000,"Small", Table2[[#This Row],[World Sales (in $)]]&lt;1000000000, "Medium", Table2[[#This Row],[World Sales (in $)]]&lt;2000000000, "Large", Table2[[#This Row],[World Sales (in $)]]&gt;2000000000, "Top")</f>
        <v>Small</v>
      </c>
      <c r="K666" t="s">
        <v>203</v>
      </c>
      <c r="L666" t="s">
        <v>101</v>
      </c>
      <c r="M666" t="str">
        <f>IFERROR(MID($L666,1,SEARCH(M$1, $L666)-2),0)</f>
        <v>1</v>
      </c>
      <c r="N666" t="str">
        <f>IFERROR(MID($L666,SEARCH(N$1, $L666)-3,2),0)</f>
        <v>55</v>
      </c>
      <c r="O666" s="2">
        <f>TIME(M666, N666, 0)</f>
        <v>7.9861111111111105E-2</v>
      </c>
      <c r="P666" t="s">
        <v>179</v>
      </c>
      <c r="Q666" t="str" cm="1">
        <f t="array" ref="Q666">INDEX('Notes&amp;Formulas'!F:F,MATCH($P666,'Notes&amp;Formulas'!E:E),0)</f>
        <v>Restricted</v>
      </c>
      <c r="R666" t="s">
        <v>2316</v>
      </c>
      <c r="S666" t="s">
        <v>2317</v>
      </c>
      <c r="T666" t="s">
        <v>2323</v>
      </c>
      <c r="U666" t="s">
        <v>2318</v>
      </c>
      <c r="V666" t="s">
        <v>2327</v>
      </c>
      <c r="W666" t="s">
        <v>2319</v>
      </c>
    </row>
    <row r="667" spans="1:23" x14ac:dyDescent="0.3">
      <c r="A667" t="s">
        <v>1465</v>
      </c>
      <c r="B667" t="s">
        <v>1466</v>
      </c>
      <c r="C667" t="str">
        <f t="shared" si="10"/>
        <v>An imprisoned drug kingpin offers a huge cash rewa</v>
      </c>
      <c r="D667" t="s">
        <v>34</v>
      </c>
      <c r="E667" s="1">
        <v>37841</v>
      </c>
      <c r="F667" s="4">
        <v>116934650</v>
      </c>
      <c r="G667" s="4">
        <v>90790989</v>
      </c>
      <c r="H667" s="4">
        <v>207725639</v>
      </c>
      <c r="I667" s="4" t="str">
        <f>IF($F667&gt;='Notes&amp;Formulas'!$I$3,"Top", "Bottom")</f>
        <v>Bottom</v>
      </c>
      <c r="J667" s="4" t="str" cm="1">
        <f t="array" ref="J667">_xlfn.IFS(Table2[[#This Row],[World Sales (in $)]]&lt;500000000,"Small", Table2[[#This Row],[World Sales (in $)]]&lt;1000000000, "Medium", Table2[[#This Row],[World Sales (in $)]]&lt;2000000000, "Large", Table2[[#This Row],[World Sales (in $)]]&gt;2000000000, "Top")</f>
        <v>Small</v>
      </c>
      <c r="K667" t="s">
        <v>1467</v>
      </c>
      <c r="L667" t="s">
        <v>343</v>
      </c>
      <c r="M667" t="str">
        <f>IFERROR(MID($L667,1,SEARCH(M$1, $L667)-2),0)</f>
        <v>1</v>
      </c>
      <c r="N667" t="str">
        <f>IFERROR(MID($L667,SEARCH(N$1, $L667)-3,2),0)</f>
        <v>57</v>
      </c>
      <c r="O667" s="2">
        <f>TIME(M667, N667, 0)</f>
        <v>8.1250000000000003E-2</v>
      </c>
      <c r="P667" t="s">
        <v>15</v>
      </c>
      <c r="Q667" t="str" cm="1">
        <f t="array" ref="Q667">INDEX('Notes&amp;Formulas'!F:F,MATCH($P667,'Notes&amp;Formulas'!E:E),0)</f>
        <v>Parental Guidance Under 13</v>
      </c>
      <c r="R667" t="s">
        <v>2316</v>
      </c>
      <c r="S667" t="s">
        <v>2325</v>
      </c>
    </row>
    <row r="668" spans="1:23" x14ac:dyDescent="0.3">
      <c r="A668" t="s">
        <v>1356</v>
      </c>
      <c r="B668" t="s">
        <v>1357</v>
      </c>
      <c r="C668" t="str">
        <f t="shared" si="10"/>
        <v>A conservative judge is appointed by the President</v>
      </c>
      <c r="D668" t="s">
        <v>1358</v>
      </c>
      <c r="E668" t="s">
        <v>27</v>
      </c>
      <c r="F668" s="4">
        <v>124115725</v>
      </c>
      <c r="G668" s="4">
        <v>83400000</v>
      </c>
      <c r="H668" s="4">
        <v>207515725</v>
      </c>
      <c r="I668" s="4" t="str">
        <f>IF($F668&gt;='Notes&amp;Formulas'!$I$3,"Top", "Bottom")</f>
        <v>Bottom</v>
      </c>
      <c r="J668" s="4" t="str" cm="1">
        <f t="array" ref="J668">_xlfn.IFS(Table2[[#This Row],[World Sales (in $)]]&lt;500000000,"Small", Table2[[#This Row],[World Sales (in $)]]&lt;1000000000, "Medium", Table2[[#This Row],[World Sales (in $)]]&lt;2000000000, "Large", Table2[[#This Row],[World Sales (in $)]]&gt;2000000000, "Top")</f>
        <v>Small</v>
      </c>
      <c r="K668" t="s">
        <v>227</v>
      </c>
      <c r="L668" t="s">
        <v>135</v>
      </c>
      <c r="M668" t="str">
        <f>IFERROR(MID($L668,1,SEARCH(M$1, $L668)-2),0)</f>
        <v>2</v>
      </c>
      <c r="N668" t="str">
        <f>IFERROR(MID($L668,SEARCH(N$1, $L668)-3,2),0)</f>
        <v>27</v>
      </c>
      <c r="O668" s="2">
        <f>TIME(M668, N668, 0)</f>
        <v>0.10208333333333335</v>
      </c>
      <c r="P668" t="s">
        <v>27</v>
      </c>
      <c r="Q668" t="str">
        <f>INDEX('Notes&amp;Formulas'!$F$6,MATCH(Table!P668, 'Notes&amp;Formulas'!$E$6),0)</f>
        <v>Unknown</v>
      </c>
      <c r="R668" t="s">
        <v>2316</v>
      </c>
      <c r="S668" t="s">
        <v>2317</v>
      </c>
      <c r="T668" t="s">
        <v>2328</v>
      </c>
      <c r="U668" t="s">
        <v>2325</v>
      </c>
    </row>
    <row r="669" spans="1:23" x14ac:dyDescent="0.3">
      <c r="A669" t="s">
        <v>1071</v>
      </c>
      <c r="B669" t="s">
        <v>1072</v>
      </c>
      <c r="C669" t="str">
        <f t="shared" si="10"/>
        <v>Los Angeles police officer Brian O'Conner must dec</v>
      </c>
      <c r="D669" t="s">
        <v>43</v>
      </c>
      <c r="E669" s="1">
        <v>37064</v>
      </c>
      <c r="F669" s="4">
        <v>144533925</v>
      </c>
      <c r="G669" s="4">
        <v>62771584</v>
      </c>
      <c r="H669" s="4">
        <v>207305509</v>
      </c>
      <c r="I669" s="4" t="str">
        <f>IF($F669&gt;='Notes&amp;Formulas'!$I$3,"Top", "Bottom")</f>
        <v>Top</v>
      </c>
      <c r="J669" s="4" t="str" cm="1">
        <f t="array" ref="J669">_xlfn.IFS(Table2[[#This Row],[World Sales (in $)]]&lt;500000000,"Small", Table2[[#This Row],[World Sales (in $)]]&lt;1000000000, "Medium", Table2[[#This Row],[World Sales (in $)]]&lt;2000000000, "Large", Table2[[#This Row],[World Sales (in $)]]&gt;2000000000, "Top")</f>
        <v>Small</v>
      </c>
      <c r="K669" t="s">
        <v>448</v>
      </c>
      <c r="L669" t="s">
        <v>190</v>
      </c>
      <c r="M669" t="str">
        <f>IFERROR(MID($L669,1,SEARCH(M$1, $L669)-2),0)</f>
        <v>1</v>
      </c>
      <c r="N669" t="str">
        <f>IFERROR(MID($L669,SEARCH(N$1, $L669)-3,2),0)</f>
        <v>46</v>
      </c>
      <c r="O669" s="2">
        <f>TIME(M669, N669, 0)</f>
        <v>7.3611111111111113E-2</v>
      </c>
      <c r="P669" t="s">
        <v>15</v>
      </c>
      <c r="Q669" t="str" cm="1">
        <f t="array" ref="Q669">INDEX('Notes&amp;Formulas'!F:F,MATCH($P669,'Notes&amp;Formulas'!E:E),0)</f>
        <v>Parental Guidance Under 13</v>
      </c>
      <c r="R669" t="s">
        <v>2328</v>
      </c>
      <c r="S669" t="s">
        <v>2320</v>
      </c>
      <c r="T669" t="s">
        <v>2325</v>
      </c>
    </row>
    <row r="670" spans="1:23" x14ac:dyDescent="0.3">
      <c r="A670" t="s">
        <v>1694</v>
      </c>
      <c r="B670" t="s">
        <v>1695</v>
      </c>
      <c r="C670" t="str">
        <f t="shared" si="10"/>
        <v>In 1988, young sisters Katie and Kristi befriend a</v>
      </c>
      <c r="D670" t="s">
        <v>38</v>
      </c>
      <c r="E670" s="1">
        <v>40835</v>
      </c>
      <c r="F670" s="4">
        <v>104028807</v>
      </c>
      <c r="G670" s="4">
        <v>103011037</v>
      </c>
      <c r="H670" s="4">
        <v>207039844</v>
      </c>
      <c r="I670" s="4" t="str">
        <f>IF($F670&gt;='Notes&amp;Formulas'!$I$3,"Top", "Bottom")</f>
        <v>Bottom</v>
      </c>
      <c r="J670" s="4" t="str" cm="1">
        <f t="array" ref="J670">_xlfn.IFS(Table2[[#This Row],[World Sales (in $)]]&lt;500000000,"Small", Table2[[#This Row],[World Sales (in $)]]&lt;1000000000, "Medium", Table2[[#This Row],[World Sales (in $)]]&lt;2000000000, "Large", Table2[[#This Row],[World Sales (in $)]]&gt;2000000000, "Top")</f>
        <v>Small</v>
      </c>
      <c r="K670" t="s">
        <v>1113</v>
      </c>
      <c r="L670" t="s">
        <v>704</v>
      </c>
      <c r="M670" t="str">
        <f>IFERROR(MID($L670,1,SEARCH(M$1, $L670)-2),0)</f>
        <v>1</v>
      </c>
      <c r="N670" t="str">
        <f>IFERROR(MID($L670,SEARCH(N$1, $L670)-3,2),0)</f>
        <v>23</v>
      </c>
      <c r="O670" s="2">
        <f>TIME(M670, N670, 0)</f>
        <v>5.7638888888888885E-2</v>
      </c>
      <c r="P670" t="s">
        <v>179</v>
      </c>
      <c r="Q670" t="str" cm="1">
        <f t="array" ref="Q670">INDEX('Notes&amp;Formulas'!F:F,MATCH($P670,'Notes&amp;Formulas'!E:E),0)</f>
        <v>Restricted</v>
      </c>
      <c r="R670" t="s">
        <v>2316</v>
      </c>
      <c r="S670" t="s">
        <v>2328</v>
      </c>
      <c r="T670" t="s">
        <v>2325</v>
      </c>
    </row>
    <row r="671" spans="1:23" x14ac:dyDescent="0.3">
      <c r="A671" t="s">
        <v>1781</v>
      </c>
      <c r="B671" t="s">
        <v>1782</v>
      </c>
      <c r="C671" t="str">
        <f t="shared" si="10"/>
        <v>Ichabod Crane is sent to Sleepy Hollow to investig</v>
      </c>
      <c r="D671" t="s">
        <v>38</v>
      </c>
      <c r="E671" s="1">
        <v>36483</v>
      </c>
      <c r="F671" s="4">
        <v>101071502</v>
      </c>
      <c r="G671" s="4">
        <v>105000000</v>
      </c>
      <c r="H671" s="4">
        <v>206071502</v>
      </c>
      <c r="I671" s="4" t="str">
        <f>IF($F671&gt;='Notes&amp;Formulas'!$I$3,"Top", "Bottom")</f>
        <v>Bottom</v>
      </c>
      <c r="J671" s="4" t="str" cm="1">
        <f t="array" ref="J671">_xlfn.IFS(Table2[[#This Row],[World Sales (in $)]]&lt;500000000,"Small", Table2[[#This Row],[World Sales (in $)]]&lt;1000000000, "Medium", Table2[[#This Row],[World Sales (in $)]]&lt;2000000000, "Large", Table2[[#This Row],[World Sales (in $)]]&gt;2000000000, "Top")</f>
        <v>Small</v>
      </c>
      <c r="K671" t="s">
        <v>1783</v>
      </c>
      <c r="L671" t="s">
        <v>428</v>
      </c>
      <c r="M671" t="str">
        <f>IFERROR(MID($L671,1,SEARCH(M$1, $L671)-2),0)</f>
        <v>1</v>
      </c>
      <c r="N671" t="str">
        <f>IFERROR(MID($L671,SEARCH(N$1, $L671)-3,2),0)</f>
        <v>45</v>
      </c>
      <c r="O671" s="2">
        <f>TIME(M671, N671, 0)</f>
        <v>7.2916666666666671E-2</v>
      </c>
      <c r="P671" t="s">
        <v>179</v>
      </c>
      <c r="Q671" t="str" cm="1">
        <f t="array" ref="Q671">INDEX('Notes&amp;Formulas'!F:F,MATCH($P671,'Notes&amp;Formulas'!E:E),0)</f>
        <v>Restricted</v>
      </c>
      <c r="R671" t="s">
        <v>2332</v>
      </c>
      <c r="S671" t="s">
        <v>2327</v>
      </c>
    </row>
    <row r="672" spans="1:23" x14ac:dyDescent="0.3">
      <c r="A672" t="s">
        <v>1434</v>
      </c>
      <c r="B672" t="s">
        <v>1435</v>
      </c>
      <c r="C672" t="str">
        <f t="shared" si="10"/>
        <v xml:space="preserve">In a bid to keep their luxurious condo from their </v>
      </c>
      <c r="D672" t="s">
        <v>43</v>
      </c>
      <c r="E672" s="1">
        <v>38870</v>
      </c>
      <c r="F672" s="4">
        <v>118703275</v>
      </c>
      <c r="G672" s="4">
        <v>86964935</v>
      </c>
      <c r="H672" s="4">
        <v>205668210</v>
      </c>
      <c r="I672" s="4" t="str">
        <f>IF($F672&gt;='Notes&amp;Formulas'!$I$3,"Top", "Bottom")</f>
        <v>Bottom</v>
      </c>
      <c r="J672" s="4" t="str" cm="1">
        <f t="array" ref="J672">_xlfn.IFS(Table2[[#This Row],[World Sales (in $)]]&lt;500000000,"Small", Table2[[#This Row],[World Sales (in $)]]&lt;1000000000, "Medium", Table2[[#This Row],[World Sales (in $)]]&lt;2000000000, "Large", Table2[[#This Row],[World Sales (in $)]]&gt;2000000000, "Top")</f>
        <v>Small</v>
      </c>
      <c r="K672" t="s">
        <v>438</v>
      </c>
      <c r="L672" t="s">
        <v>190</v>
      </c>
      <c r="M672" t="str">
        <f>IFERROR(MID($L672,1,SEARCH(M$1, $L672)-2),0)</f>
        <v>1</v>
      </c>
      <c r="N672" t="str">
        <f>IFERROR(MID($L672,SEARCH(N$1, $L672)-3,2),0)</f>
        <v>46</v>
      </c>
      <c r="O672" s="2">
        <f>TIME(M672, N672, 0)</f>
        <v>7.3611111111111113E-2</v>
      </c>
      <c r="P672" t="s">
        <v>15</v>
      </c>
      <c r="Q672" t="str" cm="1">
        <f t="array" ref="Q672">INDEX('Notes&amp;Formulas'!F:F,MATCH($P672,'Notes&amp;Formulas'!E:E),0)</f>
        <v>Parental Guidance Under 13</v>
      </c>
      <c r="R672" t="s">
        <v>2318</v>
      </c>
      <c r="S672" t="s">
        <v>2332</v>
      </c>
      <c r="T672" t="s">
        <v>2327</v>
      </c>
    </row>
    <row r="673" spans="1:22" x14ac:dyDescent="0.3">
      <c r="A673" t="s">
        <v>1577</v>
      </c>
      <c r="B673" t="s">
        <v>1578</v>
      </c>
      <c r="C673" t="str">
        <f t="shared" si="10"/>
        <v>When an affluent couple lose all their money follo</v>
      </c>
      <c r="D673" t="s">
        <v>34</v>
      </c>
      <c r="E673" s="1">
        <v>38707</v>
      </c>
      <c r="F673" s="4">
        <v>110332737</v>
      </c>
      <c r="G673" s="4">
        <v>94349162</v>
      </c>
      <c r="H673" s="4">
        <v>204681899</v>
      </c>
      <c r="I673" s="4" t="str">
        <f>IF($F673&gt;='Notes&amp;Formulas'!$I$3,"Top", "Bottom")</f>
        <v>Bottom</v>
      </c>
      <c r="J673" s="4" t="str" cm="1">
        <f t="array" ref="J673">_xlfn.IFS(Table2[[#This Row],[World Sales (in $)]]&lt;500000000,"Small", Table2[[#This Row],[World Sales (in $)]]&lt;1000000000, "Medium", Table2[[#This Row],[World Sales (in $)]]&lt;2000000000, "Large", Table2[[#This Row],[World Sales (in $)]]&gt;2000000000, "Top")</f>
        <v>Small</v>
      </c>
      <c r="K673" t="s">
        <v>1003</v>
      </c>
      <c r="L673" t="s">
        <v>364</v>
      </c>
      <c r="M673" t="str">
        <f>IFERROR(MID($L673,1,SEARCH(M$1, $L673)-2),0)</f>
        <v>1</v>
      </c>
      <c r="N673" t="str">
        <f>IFERROR(MID($L673,SEARCH(N$1, $L673)-3,2),0)</f>
        <v>30</v>
      </c>
      <c r="O673" s="2">
        <f>TIME(M673, N673, 0)</f>
        <v>6.25E-2</v>
      </c>
      <c r="P673" t="s">
        <v>15</v>
      </c>
      <c r="Q673" t="str" cm="1">
        <f t="array" ref="Q673">INDEX('Notes&amp;Formulas'!F:F,MATCH($P673,'Notes&amp;Formulas'!E:E),0)</f>
        <v>Parental Guidance Under 13</v>
      </c>
      <c r="R673" t="s">
        <v>2326</v>
      </c>
      <c r="S673" t="s">
        <v>2320</v>
      </c>
      <c r="T673" t="s">
        <v>2321</v>
      </c>
    </row>
    <row r="674" spans="1:22" x14ac:dyDescent="0.3">
      <c r="A674" t="s">
        <v>2287</v>
      </c>
      <c r="B674" t="s">
        <v>2288</v>
      </c>
      <c r="C674" t="str">
        <f t="shared" si="10"/>
        <v xml:space="preserve">A married woman realizes how unhappy her marriage </v>
      </c>
      <c r="D674" t="s">
        <v>34</v>
      </c>
      <c r="E674" s="1">
        <v>40403</v>
      </c>
      <c r="F674" s="4">
        <v>80574010</v>
      </c>
      <c r="G674" s="4">
        <v>124020006</v>
      </c>
      <c r="H674" s="4">
        <v>204594016</v>
      </c>
      <c r="I674" s="4" t="str">
        <f>IF($F674&gt;='Notes&amp;Formulas'!$I$3,"Top", "Bottom")</f>
        <v>Bottom</v>
      </c>
      <c r="J674" s="4" t="str" cm="1">
        <f t="array" ref="J674">_xlfn.IFS(Table2[[#This Row],[World Sales (in $)]]&lt;500000000,"Small", Table2[[#This Row],[World Sales (in $)]]&lt;1000000000, "Medium", Table2[[#This Row],[World Sales (in $)]]&lt;2000000000, "Large", Table2[[#This Row],[World Sales (in $)]]&gt;2000000000, "Top")</f>
        <v>Small</v>
      </c>
      <c r="K674" t="s">
        <v>1925</v>
      </c>
      <c r="L674" t="s">
        <v>65</v>
      </c>
      <c r="M674" t="str">
        <f>IFERROR(MID($L674,1,SEARCH(M$1, $L674)-2),0)</f>
        <v>2</v>
      </c>
      <c r="N674" t="str">
        <f>IFERROR(MID($L674,SEARCH(N$1, $L674)-3,2),0)</f>
        <v>13</v>
      </c>
      <c r="O674" s="2">
        <f>TIME(M674, N674, 0)</f>
        <v>9.2361111111111116E-2</v>
      </c>
      <c r="P674" t="s">
        <v>15</v>
      </c>
      <c r="Q674" t="str" cm="1">
        <f t="array" ref="Q674">INDEX('Notes&amp;Formulas'!F:F,MATCH($P674,'Notes&amp;Formulas'!E:E),0)</f>
        <v>Parental Guidance Under 13</v>
      </c>
      <c r="R674" t="s">
        <v>2326</v>
      </c>
      <c r="S674" t="s">
        <v>2328</v>
      </c>
    </row>
    <row r="675" spans="1:22" x14ac:dyDescent="0.3">
      <c r="A675" t="s">
        <v>1845</v>
      </c>
      <c r="B675" t="s">
        <v>1846</v>
      </c>
      <c r="C675" t="str">
        <f t="shared" si="10"/>
        <v xml:space="preserve">An Israeli Special Forces Soldier fakes his death </v>
      </c>
      <c r="D675" t="s">
        <v>34</v>
      </c>
      <c r="E675" s="1">
        <v>39604</v>
      </c>
      <c r="F675" s="4">
        <v>100018837</v>
      </c>
      <c r="G675" s="4">
        <v>104294563</v>
      </c>
      <c r="H675" s="4">
        <v>204313400</v>
      </c>
      <c r="I675" s="4" t="str">
        <f>IF($F675&gt;='Notes&amp;Formulas'!$I$3,"Top", "Bottom")</f>
        <v>Bottom</v>
      </c>
      <c r="J675" s="4" t="str" cm="1">
        <f t="array" ref="J675">_xlfn.IFS(Table2[[#This Row],[World Sales (in $)]]&lt;500000000,"Small", Table2[[#This Row],[World Sales (in $)]]&lt;1000000000, "Medium", Table2[[#This Row],[World Sales (in $)]]&lt;2000000000, "Large", Table2[[#This Row],[World Sales (in $)]]&gt;2000000000, "Top")</f>
        <v>Small</v>
      </c>
      <c r="K675" t="s">
        <v>349</v>
      </c>
      <c r="L675" t="s">
        <v>434</v>
      </c>
      <c r="M675" t="str">
        <f>IFERROR(MID($L675,1,SEARCH(M$1, $L675)-2),0)</f>
        <v>1</v>
      </c>
      <c r="N675" t="str">
        <f>IFERROR(MID($L675,SEARCH(N$1, $L675)-3,2),0)</f>
        <v>53</v>
      </c>
      <c r="O675" s="2">
        <f>TIME(M675, N675, 0)</f>
        <v>7.8472222222222221E-2</v>
      </c>
      <c r="P675" t="s">
        <v>15</v>
      </c>
      <c r="Q675" t="str" cm="1">
        <f t="array" ref="Q675">INDEX('Notes&amp;Formulas'!F:F,MATCH($P675,'Notes&amp;Formulas'!E:E),0)</f>
        <v>Parental Guidance Under 13</v>
      </c>
      <c r="R675" t="s">
        <v>2329</v>
      </c>
      <c r="S675" t="s">
        <v>2320</v>
      </c>
      <c r="T675" t="s">
        <v>2321</v>
      </c>
    </row>
    <row r="676" spans="1:22" x14ac:dyDescent="0.3">
      <c r="A676" t="s">
        <v>1794</v>
      </c>
      <c r="B676" t="s">
        <v>1795</v>
      </c>
      <c r="C676" t="str">
        <f t="shared" si="10"/>
        <v xml:space="preserve">The eccentrically macabre family moves to a bland </v>
      </c>
      <c r="D676" t="s">
        <v>1796</v>
      </c>
      <c r="E676" s="1">
        <v>43749</v>
      </c>
      <c r="F676" s="4">
        <v>100723831</v>
      </c>
      <c r="G676" s="4">
        <v>103060014</v>
      </c>
      <c r="H676" s="4">
        <v>203783845</v>
      </c>
      <c r="I676" s="4" t="str">
        <f>IF($F676&gt;='Notes&amp;Formulas'!$I$3,"Top", "Bottom")</f>
        <v>Bottom</v>
      </c>
      <c r="J676" s="4" t="str" cm="1">
        <f t="array" ref="J676">_xlfn.IFS(Table2[[#This Row],[World Sales (in $)]]&lt;500000000,"Small", Table2[[#This Row],[World Sales (in $)]]&lt;1000000000, "Medium", Table2[[#This Row],[World Sales (in $)]]&lt;2000000000, "Large", Table2[[#This Row],[World Sales (in $)]]&gt;2000000000, "Top")</f>
        <v>Small</v>
      </c>
      <c r="K676" t="s">
        <v>1035</v>
      </c>
      <c r="L676" t="s">
        <v>562</v>
      </c>
      <c r="M676" t="str">
        <f>IFERROR(MID($L676,1,SEARCH(M$1, $L676)-2),0)</f>
        <v>1</v>
      </c>
      <c r="N676" t="str">
        <f>IFERROR(MID($L676,SEARCH(N$1, $L676)-3,2),0)</f>
        <v>26</v>
      </c>
      <c r="O676" s="2">
        <f>TIME(M676, N676, 0)</f>
        <v>5.9722222222222225E-2</v>
      </c>
      <c r="P676" t="s">
        <v>58</v>
      </c>
      <c r="Q676" t="str" cm="1">
        <f t="array" ref="Q676">INDEX('Notes&amp;Formulas'!F:F,MATCH($P676,'Notes&amp;Formulas'!E:E),0)</f>
        <v>Parental Guidance</v>
      </c>
      <c r="R676" t="s">
        <v>2326</v>
      </c>
    </row>
    <row r="677" spans="1:22" x14ac:dyDescent="0.3">
      <c r="A677" t="s">
        <v>1431</v>
      </c>
      <c r="B677" t="s">
        <v>1432</v>
      </c>
      <c r="C677" t="str">
        <f t="shared" si="10"/>
        <v>Pleasantly plump teenager Tracy Turnblad teaches 1</v>
      </c>
      <c r="D677" t="s">
        <v>170</v>
      </c>
      <c r="E677" t="s">
        <v>27</v>
      </c>
      <c r="F677" s="4">
        <v>118871849</v>
      </c>
      <c r="G677" s="4">
        <v>84681462</v>
      </c>
      <c r="H677" s="4">
        <v>203553311</v>
      </c>
      <c r="I677" s="4" t="str">
        <f>IF($F677&gt;='Notes&amp;Formulas'!$I$3,"Top", "Bottom")</f>
        <v>Bottom</v>
      </c>
      <c r="J677" s="4" t="str" cm="1">
        <f t="array" ref="J677">_xlfn.IFS(Table2[[#This Row],[World Sales (in $)]]&lt;500000000,"Small", Table2[[#This Row],[World Sales (in $)]]&lt;1000000000, "Medium", Table2[[#This Row],[World Sales (in $)]]&lt;2000000000, "Large", Table2[[#This Row],[World Sales (in $)]]&gt;2000000000, "Top")</f>
        <v>Small</v>
      </c>
      <c r="K677" t="s">
        <v>1433</v>
      </c>
      <c r="L677" t="s">
        <v>343</v>
      </c>
      <c r="M677" t="str">
        <f>IFERROR(MID($L677,1,SEARCH(M$1, $L677)-2),0)</f>
        <v>1</v>
      </c>
      <c r="N677" t="str">
        <f>IFERROR(MID($L677,SEARCH(N$1, $L677)-3,2),0)</f>
        <v>57</v>
      </c>
      <c r="O677" s="2">
        <f>TIME(M677, N677, 0)</f>
        <v>8.1250000000000003E-2</v>
      </c>
      <c r="P677" t="s">
        <v>27</v>
      </c>
      <c r="Q677" t="str">
        <f>INDEX('Notes&amp;Formulas'!$F$6,MATCH(Table!P677, 'Notes&amp;Formulas'!$E$6),0)</f>
        <v>Unknown</v>
      </c>
      <c r="R677" t="s">
        <v>2322</v>
      </c>
      <c r="S677" t="s">
        <v>2326</v>
      </c>
      <c r="T677" t="s">
        <v>2323</v>
      </c>
      <c r="U677" t="s">
        <v>2318</v>
      </c>
      <c r="V677" t="s">
        <v>2332</v>
      </c>
    </row>
    <row r="678" spans="1:22" x14ac:dyDescent="0.3">
      <c r="A678" t="s">
        <v>1831</v>
      </c>
      <c r="B678" t="s">
        <v>1832</v>
      </c>
      <c r="C678" t="str">
        <f t="shared" si="10"/>
        <v>A documentary filmmaker travels to Jellystone Park</v>
      </c>
      <c r="D678" t="s">
        <v>61</v>
      </c>
      <c r="E678" s="1">
        <v>40529</v>
      </c>
      <c r="F678" s="4">
        <v>100246011</v>
      </c>
      <c r="G678" s="4">
        <v>103263363</v>
      </c>
      <c r="H678" s="4">
        <v>203509374</v>
      </c>
      <c r="I678" s="4" t="str">
        <f>IF($F678&gt;='Notes&amp;Formulas'!$I$3,"Top", "Bottom")</f>
        <v>Bottom</v>
      </c>
      <c r="J678" s="4" t="str" cm="1">
        <f t="array" ref="J678">_xlfn.IFS(Table2[[#This Row],[World Sales (in $)]]&lt;500000000,"Small", Table2[[#This Row],[World Sales (in $)]]&lt;1000000000, "Medium", Table2[[#This Row],[World Sales (in $)]]&lt;2000000000, "Large", Table2[[#This Row],[World Sales (in $)]]&gt;2000000000, "Top")</f>
        <v>Small</v>
      </c>
      <c r="K678" t="s">
        <v>75</v>
      </c>
      <c r="L678" t="s">
        <v>785</v>
      </c>
      <c r="M678" t="str">
        <f>IFERROR(MID($L678,1,SEARCH(M$1, $L678)-2),0)</f>
        <v>1</v>
      </c>
      <c r="N678" t="str">
        <f>IFERROR(MID($L678,SEARCH(N$1, $L678)-3,2),0)</f>
        <v>21</v>
      </c>
      <c r="O678" s="2">
        <f>TIME(M678, N678, 0)</f>
        <v>5.6250000000000001E-2</v>
      </c>
      <c r="P678" t="s">
        <v>58</v>
      </c>
      <c r="Q678" t="str" cm="1">
        <f t="array" ref="Q678">INDEX('Notes&amp;Formulas'!F:F,MATCH($P678,'Notes&amp;Formulas'!E:E),0)</f>
        <v>Parental Guidance</v>
      </c>
      <c r="R678" t="s">
        <v>2326</v>
      </c>
      <c r="S678" t="s">
        <v>2320</v>
      </c>
      <c r="T678" t="s">
        <v>2324</v>
      </c>
      <c r="U678" t="s">
        <v>2321</v>
      </c>
    </row>
    <row r="679" spans="1:22" x14ac:dyDescent="0.3">
      <c r="A679" t="s">
        <v>1797</v>
      </c>
      <c r="B679" t="s">
        <v>1798</v>
      </c>
      <c r="C679" t="str">
        <f t="shared" si="10"/>
        <v>A self-indulgent and vain publishing magnate finds</v>
      </c>
      <c r="D679" t="s">
        <v>38</v>
      </c>
      <c r="E679" s="1">
        <v>37239</v>
      </c>
      <c r="F679" s="4">
        <v>100618344</v>
      </c>
      <c r="G679" s="4">
        <v>102769997</v>
      </c>
      <c r="H679" s="4">
        <v>203388341</v>
      </c>
      <c r="I679" s="4" t="str">
        <f>IF($F679&gt;='Notes&amp;Formulas'!$I$3,"Top", "Bottom")</f>
        <v>Bottom</v>
      </c>
      <c r="J679" s="4" t="str" cm="1">
        <f t="array" ref="J679">_xlfn.IFS(Table2[[#This Row],[World Sales (in $)]]&lt;500000000,"Small", Table2[[#This Row],[World Sales (in $)]]&lt;1000000000, "Medium", Table2[[#This Row],[World Sales (in $)]]&lt;2000000000, "Large", Table2[[#This Row],[World Sales (in $)]]&gt;2000000000, "Top")</f>
        <v>Small</v>
      </c>
      <c r="K679" t="s">
        <v>1799</v>
      </c>
      <c r="L679" t="s">
        <v>83</v>
      </c>
      <c r="M679" t="str">
        <f>IFERROR(MID($L679,1,SEARCH(M$1, $L679)-2),0)</f>
        <v>2</v>
      </c>
      <c r="N679" t="str">
        <f>IFERROR(MID($L679,SEARCH(N$1, $L679)-3,2),0)</f>
        <v>16</v>
      </c>
      <c r="O679" s="2">
        <f>TIME(M679, N679, 0)</f>
        <v>9.4444444444444442E-2</v>
      </c>
      <c r="P679" t="s">
        <v>179</v>
      </c>
      <c r="Q679" t="str" cm="1">
        <f t="array" ref="Q679">INDEX('Notes&amp;Formulas'!F:F,MATCH($P679,'Notes&amp;Formulas'!E:E),0)</f>
        <v>Restricted</v>
      </c>
      <c r="R679" t="s">
        <v>2317</v>
      </c>
      <c r="S679" t="s">
        <v>2322</v>
      </c>
      <c r="T679" t="s">
        <v>2326</v>
      </c>
      <c r="U679" t="s">
        <v>2323</v>
      </c>
    </row>
    <row r="680" spans="1:22" x14ac:dyDescent="0.3">
      <c r="A680" t="s">
        <v>1802</v>
      </c>
      <c r="B680" t="s">
        <v>1803</v>
      </c>
      <c r="C680" t="str">
        <f t="shared" si="10"/>
        <v xml:space="preserve">A linguist works with the military to communicate </v>
      </c>
      <c r="D680" t="s">
        <v>38</v>
      </c>
      <c r="E680" s="1">
        <v>42684</v>
      </c>
      <c r="F680" s="4">
        <v>100546139</v>
      </c>
      <c r="G680" s="4">
        <v>102842047</v>
      </c>
      <c r="H680" s="4">
        <v>203388186</v>
      </c>
      <c r="I680" s="4" t="str">
        <f>IF($F680&gt;='Notes&amp;Formulas'!$I$3,"Top", "Bottom")</f>
        <v>Bottom</v>
      </c>
      <c r="J680" s="4" t="str" cm="1">
        <f t="array" ref="J680">_xlfn.IFS(Table2[[#This Row],[World Sales (in $)]]&lt;500000000,"Small", Table2[[#This Row],[World Sales (in $)]]&lt;1000000000, "Medium", Table2[[#This Row],[World Sales (in $)]]&lt;2000000000, "Large", Table2[[#This Row],[World Sales (in $)]]&gt;2000000000, "Top")</f>
        <v>Small</v>
      </c>
      <c r="K680" t="s">
        <v>1804</v>
      </c>
      <c r="L680" t="s">
        <v>457</v>
      </c>
      <c r="M680" t="str">
        <f>IFERROR(MID($L680,1,SEARCH(M$1, $L680)-2),0)</f>
        <v>1</v>
      </c>
      <c r="N680" t="str">
        <f>IFERROR(MID($L680,SEARCH(N$1, $L680)-3,2),0)</f>
        <v>56</v>
      </c>
      <c r="O680" s="2">
        <f>TIME(M680, N680, 0)</f>
        <v>8.0555555555555561E-2</v>
      </c>
      <c r="P680" t="s">
        <v>15</v>
      </c>
      <c r="Q680" t="str" cm="1">
        <f t="array" ref="Q680">INDEX('Notes&amp;Formulas'!F:F,MATCH($P680,'Notes&amp;Formulas'!E:E),0)</f>
        <v>Parental Guidance Under 13</v>
      </c>
      <c r="R680" t="s">
        <v>2318</v>
      </c>
      <c r="S680" t="s">
        <v>2327</v>
      </c>
      <c r="T680" t="s">
        <v>2321</v>
      </c>
      <c r="U680" t="s">
        <v>2319</v>
      </c>
      <c r="V680" t="s">
        <v>2325</v>
      </c>
    </row>
    <row r="681" spans="1:22" x14ac:dyDescent="0.3">
      <c r="A681" t="s">
        <v>1180</v>
      </c>
      <c r="B681" t="s">
        <v>1181</v>
      </c>
      <c r="C681" t="str">
        <f t="shared" si="10"/>
        <v>The true story of a heroic man, Hunter "Patch" Ada</v>
      </c>
      <c r="D681" t="s">
        <v>43</v>
      </c>
      <c r="E681" s="1">
        <v>36154</v>
      </c>
      <c r="F681" s="4">
        <v>135026902</v>
      </c>
      <c r="G681" s="4">
        <v>67266000</v>
      </c>
      <c r="H681" s="4">
        <v>202292902</v>
      </c>
      <c r="I681" s="4" t="str">
        <f>IF($F681&gt;='Notes&amp;Formulas'!$I$3,"Top", "Bottom")</f>
        <v>Top</v>
      </c>
      <c r="J681" s="4" t="str" cm="1">
        <f t="array" ref="J681">_xlfn.IFS(Table2[[#This Row],[World Sales (in $)]]&lt;500000000,"Small", Table2[[#This Row],[World Sales (in $)]]&lt;1000000000, "Medium", Table2[[#This Row],[World Sales (in $)]]&lt;2000000000, "Large", Table2[[#This Row],[World Sales (in $)]]&gt;2000000000, "Top")</f>
        <v>Small</v>
      </c>
      <c r="K681" t="s">
        <v>1182</v>
      </c>
      <c r="L681" t="s">
        <v>101</v>
      </c>
      <c r="M681" t="str">
        <f>IFERROR(MID($L681,1,SEARCH(M$1, $L681)-2),0)</f>
        <v>1</v>
      </c>
      <c r="N681" t="str">
        <f>IFERROR(MID($L681,SEARCH(N$1, $L681)-3,2),0)</f>
        <v>55</v>
      </c>
      <c r="O681" s="2">
        <f>TIME(M681, N681, 0)</f>
        <v>7.9861111111111105E-2</v>
      </c>
      <c r="P681" t="s">
        <v>15</v>
      </c>
      <c r="Q681" t="str" cm="1">
        <f t="array" ref="Q681">INDEX('Notes&amp;Formulas'!F:F,MATCH($P681,'Notes&amp;Formulas'!E:E),0)</f>
        <v>Parental Guidance Under 13</v>
      </c>
      <c r="R681" t="s">
        <v>2320</v>
      </c>
      <c r="S681" t="s">
        <v>2319</v>
      </c>
    </row>
    <row r="682" spans="1:22" x14ac:dyDescent="0.3">
      <c r="A682" t="s">
        <v>1177</v>
      </c>
      <c r="B682" t="s">
        <v>1178</v>
      </c>
      <c r="C682" t="str">
        <f t="shared" si="10"/>
        <v xml:space="preserve">Four teenage mutant ninja turtles emerge from the </v>
      </c>
      <c r="D682" t="s">
        <v>170</v>
      </c>
      <c r="E682" s="1">
        <v>32962</v>
      </c>
      <c r="F682" s="4">
        <v>135265915</v>
      </c>
      <c r="G682" s="4">
        <v>66700000</v>
      </c>
      <c r="H682" s="4">
        <v>201965915</v>
      </c>
      <c r="I682" s="4" t="str">
        <f>IF($F682&gt;='Notes&amp;Formulas'!$I$3,"Top", "Bottom")</f>
        <v>Top</v>
      </c>
      <c r="J682" s="4" t="str" cm="1">
        <f t="array" ref="J682">_xlfn.IFS(Table2[[#This Row],[World Sales (in $)]]&lt;500000000,"Small", Table2[[#This Row],[World Sales (in $)]]&lt;1000000000, "Medium", Table2[[#This Row],[World Sales (in $)]]&lt;2000000000, "Large", Table2[[#This Row],[World Sales (in $)]]&gt;2000000000, "Top")</f>
        <v>Small</v>
      </c>
      <c r="K682" t="s">
        <v>1179</v>
      </c>
      <c r="L682" t="s">
        <v>97</v>
      </c>
      <c r="M682" t="str">
        <f>IFERROR(MID($L682,1,SEARCH(M$1, $L682)-2),0)</f>
        <v>1</v>
      </c>
      <c r="N682" t="str">
        <f>IFERROR(MID($L682,SEARCH(N$1, $L682)-3,2),0)</f>
        <v>33</v>
      </c>
      <c r="O682" s="2">
        <f>TIME(M682, N682, 0)</f>
        <v>6.458333333333334E-2</v>
      </c>
      <c r="P682" t="s">
        <v>27</v>
      </c>
      <c r="Q682" t="str">
        <f>INDEX('Notes&amp;Formulas'!$F$6,MATCH(Table!P682, 'Notes&amp;Formulas'!$E$6),0)</f>
        <v>Unknown</v>
      </c>
      <c r="R682" t="s">
        <v>2329</v>
      </c>
      <c r="S682" t="s">
        <v>2326</v>
      </c>
      <c r="T682" t="s">
        <v>2320</v>
      </c>
      <c r="U682" t="s">
        <v>2321</v>
      </c>
    </row>
    <row r="683" spans="1:22" x14ac:dyDescent="0.3">
      <c r="A683" t="s">
        <v>1987</v>
      </c>
      <c r="B683" t="s">
        <v>1988</v>
      </c>
      <c r="C683" t="str">
        <f t="shared" si="10"/>
        <v>A tough cop must pose as a kindergarten teacher in</v>
      </c>
      <c r="D683" t="s">
        <v>43</v>
      </c>
      <c r="E683" s="1">
        <v>33229</v>
      </c>
      <c r="F683" s="4">
        <v>91457688</v>
      </c>
      <c r="G683" s="4">
        <v>110500000</v>
      </c>
      <c r="H683" s="4">
        <v>201957688</v>
      </c>
      <c r="I683" s="4" t="str">
        <f>IF($F683&gt;='Notes&amp;Formulas'!$I$3,"Top", "Bottom")</f>
        <v>Bottom</v>
      </c>
      <c r="J683" s="4" t="str" cm="1">
        <f t="array" ref="J683">_xlfn.IFS(Table2[[#This Row],[World Sales (in $)]]&lt;500000000,"Small", Table2[[#This Row],[World Sales (in $)]]&lt;1000000000, "Medium", Table2[[#This Row],[World Sales (in $)]]&lt;2000000000, "Large", Table2[[#This Row],[World Sales (in $)]]&gt;2000000000, "Top")</f>
        <v>Small</v>
      </c>
      <c r="K683" t="s">
        <v>665</v>
      </c>
      <c r="L683" t="s">
        <v>604</v>
      </c>
      <c r="M683" t="str">
        <f>IFERROR(MID($L683,1,SEARCH(M$1, $L683)-2),0)</f>
        <v>1</v>
      </c>
      <c r="N683" t="str">
        <f>IFERROR(MID($L683,SEARCH(N$1, $L683)-3,2),0)</f>
        <v>51</v>
      </c>
      <c r="O683" s="2">
        <f>TIME(M683, N683, 0)</f>
        <v>7.7083333333333337E-2</v>
      </c>
      <c r="P683" t="s">
        <v>27</v>
      </c>
      <c r="Q683" t="str">
        <f>INDEX('Notes&amp;Formulas'!$F$6,MATCH(Table!P683, 'Notes&amp;Formulas'!$E$6),0)</f>
        <v>Unknown</v>
      </c>
      <c r="R683" t="s">
        <v>2316</v>
      </c>
      <c r="S683" t="s">
        <v>2317</v>
      </c>
      <c r="T683" t="s">
        <v>2326</v>
      </c>
      <c r="U683" t="s">
        <v>2323</v>
      </c>
      <c r="V683" t="s">
        <v>2319</v>
      </c>
    </row>
    <row r="684" spans="1:22" x14ac:dyDescent="0.3">
      <c r="A684" t="s">
        <v>2160</v>
      </c>
      <c r="B684" t="s">
        <v>2161</v>
      </c>
      <c r="C684" t="str">
        <f t="shared" si="10"/>
        <v>After splitting with the Joker, Harley Quinn joins</v>
      </c>
      <c r="D684" t="s">
        <v>61</v>
      </c>
      <c r="E684" s="1">
        <v>43866</v>
      </c>
      <c r="F684" s="4">
        <v>84158461</v>
      </c>
      <c r="G684" s="4">
        <v>117700000</v>
      </c>
      <c r="H684" s="4">
        <v>201858461</v>
      </c>
      <c r="I684" s="4" t="str">
        <f>IF($F684&gt;='Notes&amp;Formulas'!$I$3,"Top", "Bottom")</f>
        <v>Bottom</v>
      </c>
      <c r="J684" s="4" t="str" cm="1">
        <f t="array" ref="J684">_xlfn.IFS(Table2[[#This Row],[World Sales (in $)]]&lt;500000000,"Small", Table2[[#This Row],[World Sales (in $)]]&lt;1000000000, "Medium", Table2[[#This Row],[World Sales (in $)]]&lt;2000000000, "Large", Table2[[#This Row],[World Sales (in $)]]&gt;2000000000, "Top")</f>
        <v>Small</v>
      </c>
      <c r="K684" t="s">
        <v>570</v>
      </c>
      <c r="L684" t="s">
        <v>1006</v>
      </c>
      <c r="M684" t="str">
        <f>IFERROR(MID($L684,1,SEARCH(M$1, $L684)-2),0)</f>
        <v>1</v>
      </c>
      <c r="N684" t="str">
        <f>IFERROR(MID($L684,SEARCH(N$1, $L684)-3,2),0)</f>
        <v>49</v>
      </c>
      <c r="O684" s="2">
        <f>TIME(M684, N684, 0)</f>
        <v>7.5694444444444439E-2</v>
      </c>
      <c r="P684" t="s">
        <v>179</v>
      </c>
      <c r="Q684" t="str" cm="1">
        <f t="array" ref="Q684">INDEX('Notes&amp;Formulas'!F:F,MATCH($P684,'Notes&amp;Formulas'!E:E),0)</f>
        <v>Restricted</v>
      </c>
      <c r="R684" t="s">
        <v>2316</v>
      </c>
      <c r="S684" t="s">
        <v>2326</v>
      </c>
      <c r="T684" t="s">
        <v>2328</v>
      </c>
    </row>
    <row r="685" spans="1:22" x14ac:dyDescent="0.3">
      <c r="A685" t="s">
        <v>916</v>
      </c>
      <c r="B685" t="s">
        <v>917</v>
      </c>
      <c r="C685" t="str">
        <f t="shared" si="10"/>
        <v>The rap group NWA emerges from the mean streets of</v>
      </c>
      <c r="D685" t="s">
        <v>43</v>
      </c>
      <c r="E685" s="1">
        <v>42230</v>
      </c>
      <c r="F685" s="4">
        <v>161197785</v>
      </c>
      <c r="G685" s="4">
        <v>40437206</v>
      </c>
      <c r="H685" s="4">
        <v>201634991</v>
      </c>
      <c r="I685" s="4" t="str">
        <f>IF($F685&gt;='Notes&amp;Formulas'!$I$3,"Top", "Bottom")</f>
        <v>Top</v>
      </c>
      <c r="J685" s="4" t="str" cm="1">
        <f t="array" ref="J685">_xlfn.IFS(Table2[[#This Row],[World Sales (in $)]]&lt;500000000,"Small", Table2[[#This Row],[World Sales (in $)]]&lt;1000000000, "Medium", Table2[[#This Row],[World Sales (in $)]]&lt;2000000000, "Large", Table2[[#This Row],[World Sales (in $)]]&gt;2000000000, "Top")</f>
        <v>Small</v>
      </c>
      <c r="K685" t="s">
        <v>918</v>
      </c>
      <c r="L685" t="s">
        <v>135</v>
      </c>
      <c r="M685" t="str">
        <f>IFERROR(MID($L685,1,SEARCH(M$1, $L685)-2),0)</f>
        <v>2</v>
      </c>
      <c r="N685" t="str">
        <f>IFERROR(MID($L685,SEARCH(N$1, $L685)-3,2),0)</f>
        <v>27</v>
      </c>
      <c r="O685" s="2">
        <f>TIME(M685, N685, 0)</f>
        <v>0.10208333333333335</v>
      </c>
      <c r="P685" t="s">
        <v>179</v>
      </c>
      <c r="Q685" t="str" cm="1">
        <f t="array" ref="Q685">INDEX('Notes&amp;Formulas'!F:F,MATCH($P685,'Notes&amp;Formulas'!E:E),0)</f>
        <v>Restricted</v>
      </c>
      <c r="R685" t="s">
        <v>2316</v>
      </c>
      <c r="S685" t="s">
        <v>2317</v>
      </c>
      <c r="T685" t="s">
        <v>2326</v>
      </c>
      <c r="U685" t="s">
        <v>2328</v>
      </c>
    </row>
    <row r="686" spans="1:22" x14ac:dyDescent="0.3">
      <c r="A686" t="s">
        <v>1141</v>
      </c>
      <c r="B686" t="s">
        <v>1142</v>
      </c>
      <c r="C686" t="str">
        <f t="shared" si="10"/>
        <v>A pair of underachieving cops are sent back to a l</v>
      </c>
      <c r="D686" t="s">
        <v>34</v>
      </c>
      <c r="E686" s="1">
        <v>40983</v>
      </c>
      <c r="F686" s="4">
        <v>138447667</v>
      </c>
      <c r="G686" s="4">
        <v>63137661</v>
      </c>
      <c r="H686" s="4">
        <v>201585328</v>
      </c>
      <c r="I686" s="4" t="str">
        <f>IF($F686&gt;='Notes&amp;Formulas'!$I$3,"Top", "Bottom")</f>
        <v>Top</v>
      </c>
      <c r="J686" s="4" t="str" cm="1">
        <f t="array" ref="J686">_xlfn.IFS(Table2[[#This Row],[World Sales (in $)]]&lt;500000000,"Small", Table2[[#This Row],[World Sales (in $)]]&lt;1000000000, "Medium", Table2[[#This Row],[World Sales (in $)]]&lt;2000000000, "Large", Table2[[#This Row],[World Sales (in $)]]&gt;2000000000, "Top")</f>
        <v>Small</v>
      </c>
      <c r="K686" t="s">
        <v>665</v>
      </c>
      <c r="L686" t="s">
        <v>1006</v>
      </c>
      <c r="M686" t="str">
        <f>IFERROR(MID($L686,1,SEARCH(M$1, $L686)-2),0)</f>
        <v>1</v>
      </c>
      <c r="N686" t="str">
        <f>IFERROR(MID($L686,SEARCH(N$1, $L686)-3,2),0)</f>
        <v>49</v>
      </c>
      <c r="O686" s="2">
        <f>TIME(M686, N686, 0)</f>
        <v>7.5694444444444439E-2</v>
      </c>
      <c r="P686" t="s">
        <v>179</v>
      </c>
      <c r="Q686" t="str" cm="1">
        <f t="array" ref="Q686">INDEX('Notes&amp;Formulas'!F:F,MATCH($P686,'Notes&amp;Formulas'!E:E),0)</f>
        <v>Restricted</v>
      </c>
      <c r="R686" t="s">
        <v>2329</v>
      </c>
      <c r="S686" t="s">
        <v>2320</v>
      </c>
      <c r="T686" t="s">
        <v>2334</v>
      </c>
      <c r="U686" t="s">
        <v>2330</v>
      </c>
    </row>
    <row r="687" spans="1:22" x14ac:dyDescent="0.3">
      <c r="A687" t="s">
        <v>2206</v>
      </c>
      <c r="B687" t="s">
        <v>2207</v>
      </c>
      <c r="C687" t="str">
        <f t="shared" si="10"/>
        <v>A dramatization of the July 20, 1944 assassination</v>
      </c>
      <c r="D687" t="s">
        <v>1282</v>
      </c>
      <c r="E687" s="1">
        <v>39807</v>
      </c>
      <c r="F687" s="4">
        <v>83077833</v>
      </c>
      <c r="G687" s="4">
        <v>118467684</v>
      </c>
      <c r="H687" s="4">
        <v>201545517</v>
      </c>
      <c r="I687" s="4" t="str">
        <f>IF($F687&gt;='Notes&amp;Formulas'!$I$3,"Top", "Bottom")</f>
        <v>Bottom</v>
      </c>
      <c r="J687" s="4" t="str" cm="1">
        <f t="array" ref="J687">_xlfn.IFS(Table2[[#This Row],[World Sales (in $)]]&lt;500000000,"Small", Table2[[#This Row],[World Sales (in $)]]&lt;1000000000, "Medium", Table2[[#This Row],[World Sales (in $)]]&lt;2000000000, "Large", Table2[[#This Row],[World Sales (in $)]]&gt;2000000000, "Top")</f>
        <v>Small</v>
      </c>
      <c r="K687" t="s">
        <v>1896</v>
      </c>
      <c r="L687" t="s">
        <v>86</v>
      </c>
      <c r="M687" t="str">
        <f>IFERROR(MID($L687,1,SEARCH(M$1, $L687)-2),0)</f>
        <v>2</v>
      </c>
      <c r="N687" t="str">
        <f>IFERROR(MID($L687,SEARCH(N$1, $L687)-3,2),0)</f>
        <v xml:space="preserve"> 1</v>
      </c>
      <c r="O687" s="2">
        <f>TIME(M687, N687, 0)</f>
        <v>8.4027777777777771E-2</v>
      </c>
      <c r="P687" t="s">
        <v>15</v>
      </c>
      <c r="Q687" t="str" cm="1">
        <f t="array" ref="Q687">INDEX('Notes&amp;Formulas'!F:F,MATCH($P687,'Notes&amp;Formulas'!E:E),0)</f>
        <v>Parental Guidance Under 13</v>
      </c>
      <c r="R687" t="s">
        <v>2316</v>
      </c>
      <c r="S687" t="s">
        <v>2326</v>
      </c>
      <c r="T687" t="s">
        <v>2328</v>
      </c>
    </row>
    <row r="688" spans="1:22" x14ac:dyDescent="0.3">
      <c r="A688" t="s">
        <v>2136</v>
      </c>
      <c r="B688" t="s">
        <v>2137</v>
      </c>
      <c r="C688" t="str">
        <f t="shared" si="10"/>
        <v>Boog, a domesticated 900lb. Grizzly bear, finds hi</v>
      </c>
      <c r="D688" t="s">
        <v>34</v>
      </c>
      <c r="E688" s="1">
        <v>38989</v>
      </c>
      <c r="F688" s="4">
        <v>85105259</v>
      </c>
      <c r="G688" s="4">
        <v>115706430</v>
      </c>
      <c r="H688" s="4">
        <v>200811689</v>
      </c>
      <c r="I688" s="4" t="str">
        <f>IF($F688&gt;='Notes&amp;Formulas'!$I$3,"Top", "Bottom")</f>
        <v>Bottom</v>
      </c>
      <c r="J688" s="4" t="str" cm="1">
        <f t="array" ref="J688">_xlfn.IFS(Table2[[#This Row],[World Sales (in $)]]&lt;500000000,"Small", Table2[[#This Row],[World Sales (in $)]]&lt;1000000000, "Medium", Table2[[#This Row],[World Sales (in $)]]&lt;2000000000, "Large", Table2[[#This Row],[World Sales (in $)]]&gt;2000000000, "Top")</f>
        <v>Small</v>
      </c>
      <c r="K688" t="s">
        <v>312</v>
      </c>
      <c r="L688" t="s">
        <v>562</v>
      </c>
      <c r="M688" t="str">
        <f>IFERROR(MID($L688,1,SEARCH(M$1, $L688)-2),0)</f>
        <v>1</v>
      </c>
      <c r="N688" t="str">
        <f>IFERROR(MID($L688,SEARCH(N$1, $L688)-3,2),0)</f>
        <v>26</v>
      </c>
      <c r="O688" s="2">
        <f>TIME(M688, N688, 0)</f>
        <v>5.9722222222222225E-2</v>
      </c>
      <c r="P688" t="s">
        <v>58</v>
      </c>
      <c r="Q688" t="str" cm="1">
        <f t="array" ref="Q688">INDEX('Notes&amp;Formulas'!F:F,MATCH($P688,'Notes&amp;Formulas'!E:E),0)</f>
        <v>Parental Guidance</v>
      </c>
      <c r="R688" t="s">
        <v>2320</v>
      </c>
      <c r="S688" t="s">
        <v>2334</v>
      </c>
      <c r="T688" t="s">
        <v>2325</v>
      </c>
      <c r="U688" t="s">
        <v>2331</v>
      </c>
    </row>
    <row r="689" spans="1:23" x14ac:dyDescent="0.3">
      <c r="A689" t="s">
        <v>1954</v>
      </c>
      <c r="B689" t="s">
        <v>1955</v>
      </c>
      <c r="C689" t="str">
        <f t="shared" si="10"/>
        <v xml:space="preserve">A look at the top-secret, high-tech espionage war </v>
      </c>
      <c r="D689" t="s">
        <v>61</v>
      </c>
      <c r="E689" s="1">
        <v>37076</v>
      </c>
      <c r="F689" s="4">
        <v>93385515</v>
      </c>
      <c r="G689" s="4">
        <v>107301977</v>
      </c>
      <c r="H689" s="4">
        <v>200687492</v>
      </c>
      <c r="I689" s="4" t="str">
        <f>IF($F689&gt;='Notes&amp;Formulas'!$I$3,"Top", "Bottom")</f>
        <v>Bottom</v>
      </c>
      <c r="J689" s="4" t="str" cm="1">
        <f t="array" ref="J689">_xlfn.IFS(Table2[[#This Row],[World Sales (in $)]]&lt;500000000,"Small", Table2[[#This Row],[World Sales (in $)]]&lt;1000000000, "Medium", Table2[[#This Row],[World Sales (in $)]]&lt;2000000000, "Large", Table2[[#This Row],[World Sales (in $)]]&gt;2000000000, "Top")</f>
        <v>Small</v>
      </c>
      <c r="K689" t="s">
        <v>1956</v>
      </c>
      <c r="L689" t="s">
        <v>182</v>
      </c>
      <c r="M689" t="str">
        <f>IFERROR(MID($L689,1,SEARCH(M$1, $L689)-2),0)</f>
        <v>1</v>
      </c>
      <c r="N689" t="str">
        <f>IFERROR(MID($L689,SEARCH(N$1, $L689)-3,2),0)</f>
        <v>27</v>
      </c>
      <c r="O689" s="2">
        <f>TIME(M689, N689, 0)</f>
        <v>6.0416666666666667E-2</v>
      </c>
      <c r="P689" t="s">
        <v>58</v>
      </c>
      <c r="Q689" t="str" cm="1">
        <f t="array" ref="Q689">INDEX('Notes&amp;Formulas'!F:F,MATCH($P689,'Notes&amp;Formulas'!E:E),0)</f>
        <v>Parental Guidance</v>
      </c>
      <c r="R689" t="s">
        <v>2317</v>
      </c>
      <c r="S689" t="s">
        <v>2322</v>
      </c>
      <c r="T689" t="s">
        <v>2326</v>
      </c>
      <c r="U689" t="s">
        <v>2320</v>
      </c>
      <c r="V689" t="s">
        <v>2323</v>
      </c>
    </row>
    <row r="690" spans="1:23" x14ac:dyDescent="0.3">
      <c r="A690" t="s">
        <v>1375</v>
      </c>
      <c r="B690" t="s">
        <v>1376</v>
      </c>
      <c r="C690" t="str">
        <f t="shared" si="10"/>
        <v>In November 1984, the Soviet Union's best submarin</v>
      </c>
      <c r="D690" t="s">
        <v>38</v>
      </c>
      <c r="E690" s="1">
        <v>32934</v>
      </c>
      <c r="F690" s="4">
        <v>122012643</v>
      </c>
      <c r="G690" s="4">
        <v>78500000</v>
      </c>
      <c r="H690" s="4">
        <v>200512643</v>
      </c>
      <c r="I690" s="4" t="str">
        <f>IF($F690&gt;='Notes&amp;Formulas'!$I$3,"Top", "Bottom")</f>
        <v>Bottom</v>
      </c>
      <c r="J690" s="4" t="str" cm="1">
        <f t="array" ref="J690">_xlfn.IFS(Table2[[#This Row],[World Sales (in $)]]&lt;500000000,"Small", Table2[[#This Row],[World Sales (in $)]]&lt;1000000000, "Medium", Table2[[#This Row],[World Sales (in $)]]&lt;2000000000, "Large", Table2[[#This Row],[World Sales (in $)]]&gt;2000000000, "Top")</f>
        <v>Small</v>
      </c>
      <c r="K690" t="s">
        <v>289</v>
      </c>
      <c r="L690" t="s">
        <v>245</v>
      </c>
      <c r="M690" t="str">
        <f>IFERROR(MID($L690,1,SEARCH(M$1, $L690)-2),0)</f>
        <v>2</v>
      </c>
      <c r="N690" t="str">
        <f>IFERROR(MID($L690,SEARCH(N$1, $L690)-3,2),0)</f>
        <v>15</v>
      </c>
      <c r="O690" s="2">
        <f>TIME(M690, N690, 0)</f>
        <v>9.375E-2</v>
      </c>
      <c r="P690" t="s">
        <v>27</v>
      </c>
      <c r="Q690" t="str">
        <f>INDEX('Notes&amp;Formulas'!$F$6,MATCH(Table!P690, 'Notes&amp;Formulas'!$E$6),0)</f>
        <v>Unknown</v>
      </c>
      <c r="R690" t="s">
        <v>2316</v>
      </c>
      <c r="S690" t="s">
        <v>2326</v>
      </c>
      <c r="T690" t="s">
        <v>2323</v>
      </c>
      <c r="U690" t="s">
        <v>2318</v>
      </c>
    </row>
    <row r="691" spans="1:23" x14ac:dyDescent="0.3">
      <c r="A691" t="s">
        <v>1957</v>
      </c>
      <c r="B691" t="s">
        <v>1958</v>
      </c>
      <c r="C691" t="str">
        <f t="shared" si="10"/>
        <v>A lawyer decides that she's used too much like a n</v>
      </c>
      <c r="D691" t="s">
        <v>61</v>
      </c>
      <c r="E691" s="1">
        <v>37610</v>
      </c>
      <c r="F691" s="4">
        <v>93354851</v>
      </c>
      <c r="G691" s="4">
        <v>105688620</v>
      </c>
      <c r="H691" s="4">
        <v>199043471</v>
      </c>
      <c r="I691" s="4" t="str">
        <f>IF($F691&gt;='Notes&amp;Formulas'!$I$3,"Top", "Bottom")</f>
        <v>Bottom</v>
      </c>
      <c r="J691" s="4" t="str" cm="1">
        <f t="array" ref="J691">_xlfn.IFS(Table2[[#This Row],[World Sales (in $)]]&lt;500000000,"Small", Table2[[#This Row],[World Sales (in $)]]&lt;1000000000, "Medium", Table2[[#This Row],[World Sales (in $)]]&lt;2000000000, "Large", Table2[[#This Row],[World Sales (in $)]]&gt;2000000000, "Top")</f>
        <v>Small</v>
      </c>
      <c r="K691" t="s">
        <v>346</v>
      </c>
      <c r="L691" t="s">
        <v>393</v>
      </c>
      <c r="M691" t="str">
        <f>IFERROR(MID($L691,1,SEARCH(M$1, $L691)-2),0)</f>
        <v>1</v>
      </c>
      <c r="N691" t="str">
        <f>IFERROR(MID($L691,SEARCH(N$1, $L691)-3,2),0)</f>
        <v>41</v>
      </c>
      <c r="O691" s="2">
        <f>TIME(M691, N691, 0)</f>
        <v>7.013888888888889E-2</v>
      </c>
      <c r="P691" t="s">
        <v>15</v>
      </c>
      <c r="Q691" t="str" cm="1">
        <f t="array" ref="Q691">INDEX('Notes&amp;Formulas'!F:F,MATCH($P691,'Notes&amp;Formulas'!E:E),0)</f>
        <v>Parental Guidance Under 13</v>
      </c>
      <c r="R691" t="s">
        <v>2316</v>
      </c>
      <c r="S691" t="s">
        <v>2317</v>
      </c>
      <c r="T691" t="s">
        <v>2325</v>
      </c>
    </row>
    <row r="692" spans="1:23" x14ac:dyDescent="0.3">
      <c r="A692" t="s">
        <v>2031</v>
      </c>
      <c r="B692" t="s">
        <v>2032</v>
      </c>
      <c r="C692" t="str">
        <f t="shared" si="10"/>
        <v>When his peaceful life is threatened by a high-tec</v>
      </c>
      <c r="D692" t="s">
        <v>299</v>
      </c>
      <c r="E692" s="1">
        <v>40465</v>
      </c>
      <c r="F692" s="4">
        <v>90380162</v>
      </c>
      <c r="G692" s="4">
        <v>108626225</v>
      </c>
      <c r="H692" s="4">
        <v>199006387</v>
      </c>
      <c r="I692" s="4" t="str">
        <f>IF($F692&gt;='Notes&amp;Formulas'!$I$3,"Top", "Bottom")</f>
        <v>Bottom</v>
      </c>
      <c r="J692" s="4" t="str" cm="1">
        <f t="array" ref="J692">_xlfn.IFS(Table2[[#This Row],[World Sales (in $)]]&lt;500000000,"Small", Table2[[#This Row],[World Sales (in $)]]&lt;1000000000, "Medium", Table2[[#This Row],[World Sales (in $)]]&lt;2000000000, "Large", Table2[[#This Row],[World Sales (in $)]]&gt;2000000000, "Top")</f>
        <v>Small</v>
      </c>
      <c r="K692" t="s">
        <v>493</v>
      </c>
      <c r="L692" t="s">
        <v>604</v>
      </c>
      <c r="M692" t="str">
        <f>IFERROR(MID($L692,1,SEARCH(M$1, $L692)-2),0)</f>
        <v>1</v>
      </c>
      <c r="N692" t="str">
        <f>IFERROR(MID($L692,SEARCH(N$1, $L692)-3,2),0)</f>
        <v>51</v>
      </c>
      <c r="O692" s="2">
        <f>TIME(M692, N692, 0)</f>
        <v>7.7083333333333337E-2</v>
      </c>
      <c r="P692" t="s">
        <v>15</v>
      </c>
      <c r="Q692" t="str" cm="1">
        <f t="array" ref="Q692">INDEX('Notes&amp;Formulas'!F:F,MATCH($P692,'Notes&amp;Formulas'!E:E),0)</f>
        <v>Parental Guidance Under 13</v>
      </c>
      <c r="R692" t="s">
        <v>2326</v>
      </c>
      <c r="S692" t="s">
        <v>2321</v>
      </c>
    </row>
    <row r="693" spans="1:23" x14ac:dyDescent="0.3">
      <c r="A693" t="s">
        <v>1534</v>
      </c>
      <c r="B693" t="s">
        <v>1535</v>
      </c>
      <c r="C693" t="str">
        <f t="shared" si="10"/>
        <v xml:space="preserve">Having recovered from wounds received in a failed </v>
      </c>
      <c r="D693" t="s">
        <v>12</v>
      </c>
      <c r="E693" s="1">
        <v>38415</v>
      </c>
      <c r="F693" s="4">
        <v>113086868</v>
      </c>
      <c r="G693" s="4">
        <v>85550000</v>
      </c>
      <c r="H693" s="4">
        <v>198636868</v>
      </c>
      <c r="I693" s="4" t="str">
        <f>IF($F693&gt;='Notes&amp;Formulas'!$I$3,"Top", "Bottom")</f>
        <v>Bottom</v>
      </c>
      <c r="J693" s="4" t="str" cm="1">
        <f t="array" ref="J693">_xlfn.IFS(Table2[[#This Row],[World Sales (in $)]]&lt;500000000,"Small", Table2[[#This Row],[World Sales (in $)]]&lt;1000000000, "Medium", Table2[[#This Row],[World Sales (in $)]]&lt;2000000000, "Large", Table2[[#This Row],[World Sales (in $)]]&gt;2000000000, "Top")</f>
        <v>Small</v>
      </c>
      <c r="K693" t="s">
        <v>1536</v>
      </c>
      <c r="L693" t="s">
        <v>197</v>
      </c>
      <c r="M693" t="str">
        <f>IFERROR(MID($L693,1,SEARCH(M$1, $L693)-2),0)</f>
        <v>1</v>
      </c>
      <c r="N693" t="str">
        <f>IFERROR(MID($L693,SEARCH(N$1, $L693)-3,2),0)</f>
        <v>35</v>
      </c>
      <c r="O693" s="2">
        <f>TIME(M693, N693, 0)</f>
        <v>6.5972222222222224E-2</v>
      </c>
      <c r="P693" t="s">
        <v>58</v>
      </c>
      <c r="Q693" t="str" cm="1">
        <f t="array" ref="Q693">INDEX('Notes&amp;Formulas'!F:F,MATCH($P693,'Notes&amp;Formulas'!E:E),0)</f>
        <v>Parental Guidance</v>
      </c>
      <c r="R693" t="s">
        <v>2316</v>
      </c>
      <c r="S693" t="s">
        <v>2326</v>
      </c>
      <c r="T693" t="s">
        <v>2328</v>
      </c>
      <c r="U693" t="s">
        <v>2325</v>
      </c>
    </row>
    <row r="694" spans="1:23" x14ac:dyDescent="0.3">
      <c r="A694" t="s">
        <v>1391</v>
      </c>
      <c r="B694" t="s">
        <v>1392</v>
      </c>
      <c r="C694" t="str">
        <f t="shared" si="10"/>
        <v xml:space="preserve">Henry Roth is a man afraid of commitment until he </v>
      </c>
      <c r="D694" t="s">
        <v>34</v>
      </c>
      <c r="E694" s="1">
        <v>38030</v>
      </c>
      <c r="F694" s="4">
        <v>120908074</v>
      </c>
      <c r="G694" s="4">
        <v>77612860</v>
      </c>
      <c r="H694" s="4">
        <v>198520934</v>
      </c>
      <c r="I694" s="4" t="str">
        <f>IF($F694&gt;='Notes&amp;Formulas'!$I$3,"Top", "Bottom")</f>
        <v>Bottom</v>
      </c>
      <c r="J694" s="4" t="str" cm="1">
        <f t="array" ref="J694">_xlfn.IFS(Table2[[#This Row],[World Sales (in $)]]&lt;500000000,"Small", Table2[[#This Row],[World Sales (in $)]]&lt;1000000000, "Medium", Table2[[#This Row],[World Sales (in $)]]&lt;2000000000, "Large", Table2[[#This Row],[World Sales (in $)]]&gt;2000000000, "Top")</f>
        <v>Small</v>
      </c>
      <c r="K694" t="s">
        <v>438</v>
      </c>
      <c r="L694" t="s">
        <v>1020</v>
      </c>
      <c r="M694" t="str">
        <f>IFERROR(MID($L694,1,SEARCH(M$1, $L694)-2),0)</f>
        <v>1</v>
      </c>
      <c r="N694" t="str">
        <f>IFERROR(MID($L694,SEARCH(N$1, $L694)-3,2),0)</f>
        <v>39</v>
      </c>
      <c r="O694" s="2">
        <f>TIME(M694, N694, 0)</f>
        <v>6.8749999999999992E-2</v>
      </c>
      <c r="P694" t="s">
        <v>15</v>
      </c>
      <c r="Q694" t="str" cm="1">
        <f t="array" ref="Q694">INDEX('Notes&amp;Formulas'!F:F,MATCH($P694,'Notes&amp;Formulas'!E:E),0)</f>
        <v>Parental Guidance Under 13</v>
      </c>
      <c r="R694" t="s">
        <v>2316</v>
      </c>
      <c r="S694" t="s">
        <v>2326</v>
      </c>
      <c r="T694" t="s">
        <v>2320</v>
      </c>
      <c r="U694" t="s">
        <v>2323</v>
      </c>
    </row>
    <row r="695" spans="1:23" x14ac:dyDescent="0.3">
      <c r="A695" t="s">
        <v>1852</v>
      </c>
      <c r="B695" t="s">
        <v>1853</v>
      </c>
      <c r="C695" t="str">
        <f t="shared" si="10"/>
        <v>A working-class family man, Christopher Robin, enc</v>
      </c>
      <c r="D695" t="s">
        <v>12</v>
      </c>
      <c r="E695" s="1">
        <v>43313</v>
      </c>
      <c r="F695" s="4">
        <v>99215042</v>
      </c>
      <c r="G695" s="4">
        <v>98529335</v>
      </c>
      <c r="H695" s="4">
        <v>197744377</v>
      </c>
      <c r="I695" s="4" t="str">
        <f>IF($F695&gt;='Notes&amp;Formulas'!$I$3,"Top", "Bottom")</f>
        <v>Bottom</v>
      </c>
      <c r="J695" s="4" t="str" cm="1">
        <f t="array" ref="J695">_xlfn.IFS(Table2[[#This Row],[World Sales (in $)]]&lt;500000000,"Small", Table2[[#This Row],[World Sales (in $)]]&lt;1000000000, "Medium", Table2[[#This Row],[World Sales (in $)]]&lt;2000000000, "Large", Table2[[#This Row],[World Sales (in $)]]&gt;2000000000, "Top")</f>
        <v>Small</v>
      </c>
      <c r="K695" t="s">
        <v>1150</v>
      </c>
      <c r="L695" t="s">
        <v>361</v>
      </c>
      <c r="M695" t="str">
        <f>IFERROR(MID($L695,1,SEARCH(M$1, $L695)-2),0)</f>
        <v>1</v>
      </c>
      <c r="N695" t="str">
        <f>IFERROR(MID($L695,SEARCH(N$1, $L695)-3,2),0)</f>
        <v>44</v>
      </c>
      <c r="O695" s="2">
        <f>TIME(M695, N695, 0)</f>
        <v>7.2222222222222229E-2</v>
      </c>
      <c r="P695" t="s">
        <v>58</v>
      </c>
      <c r="Q695" t="str" cm="1">
        <f t="array" ref="Q695">INDEX('Notes&amp;Formulas'!F:F,MATCH($P695,'Notes&amp;Formulas'!E:E),0)</f>
        <v>Parental Guidance</v>
      </c>
      <c r="R695" t="s">
        <v>2326</v>
      </c>
      <c r="S695" t="s">
        <v>2320</v>
      </c>
      <c r="T695" t="s">
        <v>2321</v>
      </c>
    </row>
    <row r="696" spans="1:23" x14ac:dyDescent="0.3">
      <c r="A696" t="s">
        <v>1550</v>
      </c>
      <c r="B696" t="s">
        <v>1551</v>
      </c>
      <c r="C696" t="str">
        <f t="shared" si="10"/>
        <v>Carmen's caught in a virtual reality game designed</v>
      </c>
      <c r="D696" t="s">
        <v>1552</v>
      </c>
      <c r="E696" s="1">
        <v>37827</v>
      </c>
      <c r="F696" s="4">
        <v>111761982</v>
      </c>
      <c r="G696" s="4">
        <v>85339696</v>
      </c>
      <c r="H696" s="4">
        <v>197101678</v>
      </c>
      <c r="I696" s="4" t="str">
        <f>IF($F696&gt;='Notes&amp;Formulas'!$I$3,"Top", "Bottom")</f>
        <v>Bottom</v>
      </c>
      <c r="J696" s="4" t="str" cm="1">
        <f t="array" ref="J696">_xlfn.IFS(Table2[[#This Row],[World Sales (in $)]]&lt;500000000,"Small", Table2[[#This Row],[World Sales (in $)]]&lt;1000000000, "Medium", Table2[[#This Row],[World Sales (in $)]]&lt;2000000000, "Large", Table2[[#This Row],[World Sales (in $)]]&gt;2000000000, "Top")</f>
        <v>Small</v>
      </c>
      <c r="K696" t="s">
        <v>1179</v>
      </c>
      <c r="L696" t="s">
        <v>518</v>
      </c>
      <c r="M696" t="str">
        <f>IFERROR(MID($L696,1,SEARCH(M$1, $L696)-2),0)</f>
        <v>1</v>
      </c>
      <c r="N696" t="str">
        <f>IFERROR(MID($L696,SEARCH(N$1, $L696)-3,2),0)</f>
        <v>24</v>
      </c>
      <c r="O696" s="2">
        <f>TIME(M696, N696, 0)</f>
        <v>5.8333333333333327E-2</v>
      </c>
      <c r="P696" t="s">
        <v>58</v>
      </c>
      <c r="Q696" t="str" cm="1">
        <f t="array" ref="Q696">INDEX('Notes&amp;Formulas'!F:F,MATCH($P696,'Notes&amp;Formulas'!E:E),0)</f>
        <v>Parental Guidance</v>
      </c>
      <c r="R696" t="s">
        <v>2317</v>
      </c>
      <c r="S696" t="s">
        <v>2322</v>
      </c>
      <c r="T696" t="s">
        <v>2326</v>
      </c>
      <c r="U696" t="s">
        <v>2320</v>
      </c>
      <c r="V696" t="s">
        <v>2323</v>
      </c>
      <c r="W696" t="s">
        <v>2318</v>
      </c>
    </row>
    <row r="697" spans="1:23" x14ac:dyDescent="0.3">
      <c r="A697" t="s">
        <v>1890</v>
      </c>
      <c r="B697" t="s">
        <v>1891</v>
      </c>
      <c r="C697" t="str">
        <f t="shared" si="10"/>
        <v>A divorced woman and her diabetic daughter take re</v>
      </c>
      <c r="D697" t="s">
        <v>34</v>
      </c>
      <c r="E697" s="1">
        <v>37344</v>
      </c>
      <c r="F697" s="4">
        <v>96397334</v>
      </c>
      <c r="G697" s="4">
        <v>100682212</v>
      </c>
      <c r="H697" s="4">
        <v>197079546</v>
      </c>
      <c r="I697" s="4" t="str">
        <f>IF($F697&gt;='Notes&amp;Formulas'!$I$3,"Top", "Bottom")</f>
        <v>Bottom</v>
      </c>
      <c r="J697" s="4" t="str" cm="1">
        <f t="array" ref="J697">_xlfn.IFS(Table2[[#This Row],[World Sales (in $)]]&lt;500000000,"Small", Table2[[#This Row],[World Sales (in $)]]&lt;1000000000, "Medium", Table2[[#This Row],[World Sales (in $)]]&lt;2000000000, "Large", Table2[[#This Row],[World Sales (in $)]]&gt;2000000000, "Top")</f>
        <v>Small</v>
      </c>
      <c r="K697" t="s">
        <v>227</v>
      </c>
      <c r="L697" t="s">
        <v>567</v>
      </c>
      <c r="M697" t="str">
        <f>IFERROR(MID($L697,1,SEARCH(M$1, $L697)-2),0)</f>
        <v>1</v>
      </c>
      <c r="N697" t="str">
        <f>IFERROR(MID($L697,SEARCH(N$1, $L697)-3,2),0)</f>
        <v>52</v>
      </c>
      <c r="O697" s="2">
        <f>TIME(M697, N697, 0)</f>
        <v>7.7777777777777779E-2</v>
      </c>
      <c r="P697" t="s">
        <v>179</v>
      </c>
      <c r="Q697" t="str" cm="1">
        <f t="array" ref="Q697">INDEX('Notes&amp;Formulas'!F:F,MATCH($P697,'Notes&amp;Formulas'!E:E),0)</f>
        <v>Restricted</v>
      </c>
      <c r="R697" t="s">
        <v>2316</v>
      </c>
      <c r="S697" t="s">
        <v>2317</v>
      </c>
      <c r="T697" t="s">
        <v>2326</v>
      </c>
      <c r="U697" t="s">
        <v>2323</v>
      </c>
      <c r="V697" t="s">
        <v>2319</v>
      </c>
    </row>
    <row r="698" spans="1:23" x14ac:dyDescent="0.3">
      <c r="A698" t="s">
        <v>2166</v>
      </c>
      <c r="B698" t="s">
        <v>2167</v>
      </c>
      <c r="C698" t="str">
        <f t="shared" si="10"/>
        <v xml:space="preserve">After discovering her boyfriend is married, Carly </v>
      </c>
      <c r="D698" t="s">
        <v>22</v>
      </c>
      <c r="E698" s="1">
        <v>41746</v>
      </c>
      <c r="F698" s="4">
        <v>83911193</v>
      </c>
      <c r="G698" s="4">
        <v>112799203</v>
      </c>
      <c r="H698" s="4">
        <v>196710396</v>
      </c>
      <c r="I698" s="4" t="str">
        <f>IF($F698&gt;='Notes&amp;Formulas'!$I$3,"Top", "Bottom")</f>
        <v>Bottom</v>
      </c>
      <c r="J698" s="4" t="str" cm="1">
        <f t="array" ref="J698">_xlfn.IFS(Table2[[#This Row],[World Sales (in $)]]&lt;500000000,"Small", Table2[[#This Row],[World Sales (in $)]]&lt;1000000000, "Medium", Table2[[#This Row],[World Sales (in $)]]&lt;2000000000, "Large", Table2[[#This Row],[World Sales (in $)]]&gt;2000000000, "Top")</f>
        <v>Small</v>
      </c>
      <c r="K698" t="s">
        <v>346</v>
      </c>
      <c r="L698" t="s">
        <v>1006</v>
      </c>
      <c r="M698" t="str">
        <f>IFERROR(MID($L698,1,SEARCH(M$1, $L698)-2),0)</f>
        <v>1</v>
      </c>
      <c r="N698" t="str">
        <f>IFERROR(MID($L698,SEARCH(N$1, $L698)-3,2),0)</f>
        <v>49</v>
      </c>
      <c r="O698" s="2">
        <f>TIME(M698, N698, 0)</f>
        <v>7.5694444444444439E-2</v>
      </c>
      <c r="P698" t="s">
        <v>15</v>
      </c>
      <c r="Q698" t="str" cm="1">
        <f t="array" ref="Q698">INDEX('Notes&amp;Formulas'!F:F,MATCH($P698,'Notes&amp;Formulas'!E:E),0)</f>
        <v>Parental Guidance Under 13</v>
      </c>
      <c r="R698" t="s">
        <v>2328</v>
      </c>
      <c r="S698" t="s">
        <v>2320</v>
      </c>
      <c r="T698" t="s">
        <v>2325</v>
      </c>
    </row>
    <row r="699" spans="1:23" x14ac:dyDescent="0.3">
      <c r="A699" t="s">
        <v>2239</v>
      </c>
      <c r="B699" t="s">
        <v>2240</v>
      </c>
      <c r="C699" t="str">
        <f t="shared" si="10"/>
        <v>The warrior Beowulf must fight and defeat the mons</v>
      </c>
      <c r="D699" t="s">
        <v>38</v>
      </c>
      <c r="E699" s="1">
        <v>39400</v>
      </c>
      <c r="F699" s="4">
        <v>82280579</v>
      </c>
      <c r="G699" s="4">
        <v>114113166</v>
      </c>
      <c r="H699" s="4">
        <v>196393745</v>
      </c>
      <c r="I699" s="4" t="str">
        <f>IF($F699&gt;='Notes&amp;Formulas'!$I$3,"Top", "Bottom")</f>
        <v>Bottom</v>
      </c>
      <c r="J699" s="4" t="str" cm="1">
        <f t="array" ref="J699">_xlfn.IFS(Table2[[#This Row],[World Sales (in $)]]&lt;500000000,"Small", Table2[[#This Row],[World Sales (in $)]]&lt;1000000000, "Medium", Table2[[#This Row],[World Sales (in $)]]&lt;2000000000, "Large", Table2[[#This Row],[World Sales (in $)]]&gt;2000000000, "Top")</f>
        <v>Small</v>
      </c>
      <c r="K699" t="s">
        <v>2241</v>
      </c>
      <c r="L699" t="s">
        <v>101</v>
      </c>
      <c r="M699" t="str">
        <f>IFERROR(MID($L699,1,SEARCH(M$1, $L699)-2),0)</f>
        <v>1</v>
      </c>
      <c r="N699" t="str">
        <f>IFERROR(MID($L699,SEARCH(N$1, $L699)-3,2),0)</f>
        <v>55</v>
      </c>
      <c r="O699" s="2">
        <f>TIME(M699, N699, 0)</f>
        <v>7.9861111111111105E-2</v>
      </c>
      <c r="P699" t="s">
        <v>15</v>
      </c>
      <c r="Q699" t="str" cm="1">
        <f t="array" ref="Q699">INDEX('Notes&amp;Formulas'!F:F,MATCH($P699,'Notes&amp;Formulas'!E:E),0)</f>
        <v>Parental Guidance Under 13</v>
      </c>
      <c r="R699" t="s">
        <v>2326</v>
      </c>
      <c r="S699" t="s">
        <v>2321</v>
      </c>
    </row>
    <row r="700" spans="1:23" x14ac:dyDescent="0.3">
      <c r="A700" t="s">
        <v>1342</v>
      </c>
      <c r="B700" t="s">
        <v>1343</v>
      </c>
      <c r="C700" t="str">
        <f t="shared" si="10"/>
        <v xml:space="preserve">A car accident puts Paige in a coma, and when she </v>
      </c>
      <c r="D700" t="s">
        <v>1344</v>
      </c>
      <c r="E700" s="1">
        <v>40948</v>
      </c>
      <c r="F700" s="4">
        <v>125014030</v>
      </c>
      <c r="G700" s="4">
        <v>71100540</v>
      </c>
      <c r="H700" s="4">
        <v>196114570</v>
      </c>
      <c r="I700" s="4" t="str">
        <f>IF($F700&gt;='Notes&amp;Formulas'!$I$3,"Top", "Bottom")</f>
        <v>Bottom</v>
      </c>
      <c r="J700" s="4" t="str" cm="1">
        <f t="array" ref="J700">_xlfn.IFS(Table2[[#This Row],[World Sales (in $)]]&lt;500000000,"Small", Table2[[#This Row],[World Sales (in $)]]&lt;1000000000, "Medium", Table2[[#This Row],[World Sales (in $)]]&lt;2000000000, "Large", Table2[[#This Row],[World Sales (in $)]]&gt;2000000000, "Top")</f>
        <v>Small</v>
      </c>
      <c r="K700" t="s">
        <v>39</v>
      </c>
      <c r="L700" t="s">
        <v>361</v>
      </c>
      <c r="M700" t="str">
        <f>IFERROR(MID($L700,1,SEARCH(M$1, $L700)-2),0)</f>
        <v>1</v>
      </c>
      <c r="N700" t="str">
        <f>IFERROR(MID($L700,SEARCH(N$1, $L700)-3,2),0)</f>
        <v>44</v>
      </c>
      <c r="O700" s="2">
        <f>TIME(M700, N700, 0)</f>
        <v>7.2222222222222229E-2</v>
      </c>
      <c r="P700" t="s">
        <v>15</v>
      </c>
      <c r="Q700" t="str" cm="1">
        <f t="array" ref="Q700">INDEX('Notes&amp;Formulas'!F:F,MATCH($P700,'Notes&amp;Formulas'!E:E),0)</f>
        <v>Parental Guidance Under 13</v>
      </c>
      <c r="R700" t="s">
        <v>2316</v>
      </c>
      <c r="S700" t="s">
        <v>2317</v>
      </c>
      <c r="T700" t="s">
        <v>2322</v>
      </c>
      <c r="U700" t="s">
        <v>2318</v>
      </c>
    </row>
    <row r="701" spans="1:23" x14ac:dyDescent="0.3">
      <c r="A701" t="s">
        <v>1173</v>
      </c>
      <c r="B701" t="s">
        <v>1174</v>
      </c>
      <c r="C701" t="str">
        <f t="shared" si="10"/>
        <v>Dave Buznik is a businessman who is wrongly senten</v>
      </c>
      <c r="D701" t="s">
        <v>1096</v>
      </c>
      <c r="E701" s="1">
        <v>37722</v>
      </c>
      <c r="F701" s="4">
        <v>135645823</v>
      </c>
      <c r="G701" s="4">
        <v>60100000</v>
      </c>
      <c r="H701" s="4">
        <v>195745823</v>
      </c>
      <c r="I701" s="4" t="str">
        <f>IF($F701&gt;='Notes&amp;Formulas'!$I$3,"Top", "Bottom")</f>
        <v>Top</v>
      </c>
      <c r="J701" s="4" t="str" cm="1">
        <f t="array" ref="J701">_xlfn.IFS(Table2[[#This Row],[World Sales (in $)]]&lt;500000000,"Small", Table2[[#This Row],[World Sales (in $)]]&lt;1000000000, "Medium", Table2[[#This Row],[World Sales (in $)]]&lt;2000000000, "Large", Table2[[#This Row],[World Sales (in $)]]&gt;2000000000, "Top")</f>
        <v>Small</v>
      </c>
      <c r="K701" t="s">
        <v>349</v>
      </c>
      <c r="L701" t="s">
        <v>190</v>
      </c>
      <c r="M701" t="str">
        <f>IFERROR(MID($L701,1,SEARCH(M$1, $L701)-2),0)</f>
        <v>1</v>
      </c>
      <c r="N701" t="str">
        <f>IFERROR(MID($L701,SEARCH(N$1, $L701)-3,2),0)</f>
        <v>46</v>
      </c>
      <c r="O701" s="2">
        <f>TIME(M701, N701, 0)</f>
        <v>7.3611111111111113E-2</v>
      </c>
      <c r="P701" t="s">
        <v>15</v>
      </c>
      <c r="Q701" t="str" cm="1">
        <f t="array" ref="Q701">INDEX('Notes&amp;Formulas'!F:F,MATCH($P701,'Notes&amp;Formulas'!E:E),0)</f>
        <v>Parental Guidance Under 13</v>
      </c>
      <c r="R701" t="s">
        <v>2320</v>
      </c>
      <c r="S701" t="s">
        <v>2321</v>
      </c>
    </row>
    <row r="702" spans="1:23" x14ac:dyDescent="0.3">
      <c r="A702" t="s">
        <v>1568</v>
      </c>
      <c r="B702" t="s">
        <v>1569</v>
      </c>
      <c r="C702" t="str">
        <f t="shared" si="10"/>
        <v xml:space="preserve">Through a series of freak occurrences, a group of </v>
      </c>
      <c r="D702" t="s">
        <v>151</v>
      </c>
      <c r="E702" s="1">
        <v>39673</v>
      </c>
      <c r="F702" s="4">
        <v>110515313</v>
      </c>
      <c r="G702" s="4">
        <v>85187650</v>
      </c>
      <c r="H702" s="4">
        <v>195702963</v>
      </c>
      <c r="I702" s="4" t="str">
        <f>IF($F702&gt;='Notes&amp;Formulas'!$I$3,"Top", "Bottom")</f>
        <v>Bottom</v>
      </c>
      <c r="J702" s="4" t="str" cm="1">
        <f t="array" ref="J702">_xlfn.IFS(Table2[[#This Row],[World Sales (in $)]]&lt;500000000,"Small", Table2[[#This Row],[World Sales (in $)]]&lt;1000000000, "Medium", Table2[[#This Row],[World Sales (in $)]]&lt;2000000000, "Large", Table2[[#This Row],[World Sales (in $)]]&gt;2000000000, "Top")</f>
        <v>Small</v>
      </c>
      <c r="K702" t="s">
        <v>1570</v>
      </c>
      <c r="L702" t="s">
        <v>309</v>
      </c>
      <c r="M702" t="str">
        <f>IFERROR(MID($L702,1,SEARCH(M$1, $L702)-2),0)</f>
        <v>1</v>
      </c>
      <c r="N702" t="str">
        <f>IFERROR(MID($L702,SEARCH(N$1, $L702)-3,2),0)</f>
        <v>47</v>
      </c>
      <c r="O702" s="2">
        <f>TIME(M702, N702, 0)</f>
        <v>7.4305555555555555E-2</v>
      </c>
      <c r="P702" t="s">
        <v>179</v>
      </c>
      <c r="Q702" t="str" cm="1">
        <f t="array" ref="Q702">INDEX('Notes&amp;Formulas'!F:F,MATCH($P702,'Notes&amp;Formulas'!E:E),0)</f>
        <v>Restricted</v>
      </c>
      <c r="R702" t="s">
        <v>2326</v>
      </c>
    </row>
    <row r="703" spans="1:23" x14ac:dyDescent="0.3">
      <c r="A703" t="s">
        <v>1892</v>
      </c>
      <c r="B703" t="s">
        <v>1893</v>
      </c>
      <c r="C703" t="str">
        <f t="shared" si="10"/>
        <v>A musical fantasy about the fantastical human stor</v>
      </c>
      <c r="D703" t="s">
        <v>38</v>
      </c>
      <c r="E703" s="1">
        <v>43609</v>
      </c>
      <c r="F703" s="4">
        <v>96368160</v>
      </c>
      <c r="G703" s="4">
        <v>98952240</v>
      </c>
      <c r="H703" s="4">
        <v>195320400</v>
      </c>
      <c r="I703" s="4" t="str">
        <f>IF($F703&gt;='Notes&amp;Formulas'!$I$3,"Top", "Bottom")</f>
        <v>Bottom</v>
      </c>
      <c r="J703" s="4" t="str" cm="1">
        <f t="array" ref="J703">_xlfn.IFS(Table2[[#This Row],[World Sales (in $)]]&lt;500000000,"Small", Table2[[#This Row],[World Sales (in $)]]&lt;1000000000, "Medium", Table2[[#This Row],[World Sales (in $)]]&lt;2000000000, "Large", Table2[[#This Row],[World Sales (in $)]]&gt;2000000000, "Top")</f>
        <v>Small</v>
      </c>
      <c r="K703" t="s">
        <v>799</v>
      </c>
      <c r="L703" t="s">
        <v>86</v>
      </c>
      <c r="M703" t="str">
        <f>IFERROR(MID($L703,1,SEARCH(M$1, $L703)-2),0)</f>
        <v>2</v>
      </c>
      <c r="N703" t="str">
        <f>IFERROR(MID($L703,SEARCH(N$1, $L703)-3,2),0)</f>
        <v xml:space="preserve"> 1</v>
      </c>
      <c r="O703" s="2">
        <f>TIME(M703, N703, 0)</f>
        <v>8.4027777777777771E-2</v>
      </c>
      <c r="P703" t="s">
        <v>179</v>
      </c>
      <c r="Q703" t="str" cm="1">
        <f t="array" ref="Q703">INDEX('Notes&amp;Formulas'!F:F,MATCH($P703,'Notes&amp;Formulas'!E:E),0)</f>
        <v>Restricted</v>
      </c>
      <c r="R703" t="s">
        <v>2316</v>
      </c>
      <c r="S703" t="s">
        <v>2326</v>
      </c>
      <c r="T703" t="s">
        <v>2331</v>
      </c>
    </row>
    <row r="704" spans="1:23" x14ac:dyDescent="0.3">
      <c r="A704" t="s">
        <v>1792</v>
      </c>
      <c r="B704" t="s">
        <v>1793</v>
      </c>
      <c r="C704" t="str">
        <f t="shared" si="10"/>
        <v>A law student uncovers a conspiracy, putting herse</v>
      </c>
      <c r="D704" t="s">
        <v>61</v>
      </c>
      <c r="E704" t="s">
        <v>27</v>
      </c>
      <c r="F704" s="4">
        <v>100768056</v>
      </c>
      <c r="G704" s="4">
        <v>94500000</v>
      </c>
      <c r="H704" s="4">
        <v>195268056</v>
      </c>
      <c r="I704" s="4" t="str">
        <f>IF($F704&gt;='Notes&amp;Formulas'!$I$3,"Top", "Bottom")</f>
        <v>Bottom</v>
      </c>
      <c r="J704" s="4" t="str" cm="1">
        <f t="array" ref="J704">_xlfn.IFS(Table2[[#This Row],[World Sales (in $)]]&lt;500000000,"Small", Table2[[#This Row],[World Sales (in $)]]&lt;1000000000, "Medium", Table2[[#This Row],[World Sales (in $)]]&lt;2000000000, "Large", Table2[[#This Row],[World Sales (in $)]]&gt;2000000000, "Top")</f>
        <v>Small</v>
      </c>
      <c r="K704" t="s">
        <v>1477</v>
      </c>
      <c r="L704" t="s">
        <v>68</v>
      </c>
      <c r="M704" t="str">
        <f>IFERROR(MID($L704,1,SEARCH(M$1, $L704)-2),0)</f>
        <v>2</v>
      </c>
      <c r="N704" t="str">
        <f>IFERROR(MID($L704,SEARCH(N$1, $L704)-3,2),0)</f>
        <v>21</v>
      </c>
      <c r="O704" s="2">
        <f>TIME(M704, N704, 0)</f>
        <v>9.7916666666666666E-2</v>
      </c>
      <c r="P704" t="s">
        <v>27</v>
      </c>
      <c r="Q704" t="str">
        <f>INDEX('Notes&amp;Formulas'!$F$6,MATCH(Table!P704, 'Notes&amp;Formulas'!$E$6),0)</f>
        <v>Unknown</v>
      </c>
      <c r="R704" t="s">
        <v>2329</v>
      </c>
      <c r="S704" t="s">
        <v>2320</v>
      </c>
      <c r="T704" t="s">
        <v>2324</v>
      </c>
    </row>
    <row r="705" spans="1:23" x14ac:dyDescent="0.3">
      <c r="A705" t="s">
        <v>1428</v>
      </c>
      <c r="B705" t="s">
        <v>1429</v>
      </c>
      <c r="C705" t="str">
        <f t="shared" si="10"/>
        <v>CIA analyst Jack Ryan must stop the plans of a Neo</v>
      </c>
      <c r="D705" t="s">
        <v>38</v>
      </c>
      <c r="E705" s="1">
        <v>37407</v>
      </c>
      <c r="F705" s="4">
        <v>118907036</v>
      </c>
      <c r="G705" s="4">
        <v>75014336</v>
      </c>
      <c r="H705" s="4">
        <v>193921372</v>
      </c>
      <c r="I705" s="4" t="str">
        <f>IF($F705&gt;='Notes&amp;Formulas'!$I$3,"Top", "Bottom")</f>
        <v>Bottom</v>
      </c>
      <c r="J705" s="4" t="str" cm="1">
        <f t="array" ref="J705">_xlfn.IFS(Table2[[#This Row],[World Sales (in $)]]&lt;500000000,"Small", Table2[[#This Row],[World Sales (in $)]]&lt;1000000000, "Medium", Table2[[#This Row],[World Sales (in $)]]&lt;2000000000, "Large", Table2[[#This Row],[World Sales (in $)]]&gt;2000000000, "Top")</f>
        <v>Small</v>
      </c>
      <c r="K705" t="s">
        <v>1430</v>
      </c>
      <c r="L705" t="s">
        <v>44</v>
      </c>
      <c r="M705" t="str">
        <f>IFERROR(MID($L705,1,SEARCH(M$1, $L705)-2),0)</f>
        <v>2</v>
      </c>
      <c r="N705" t="str">
        <f>IFERROR(MID($L705,SEARCH(N$1, $L705)-3,2),0)</f>
        <v xml:space="preserve"> 4</v>
      </c>
      <c r="O705" s="2">
        <f>TIME(M705, N705, 0)</f>
        <v>8.6111111111111124E-2</v>
      </c>
      <c r="P705" t="s">
        <v>15</v>
      </c>
      <c r="Q705" t="str" cm="1">
        <f t="array" ref="Q705">INDEX('Notes&amp;Formulas'!F:F,MATCH($P705,'Notes&amp;Formulas'!E:E),0)</f>
        <v>Parental Guidance Under 13</v>
      </c>
      <c r="R705" t="s">
        <v>2328</v>
      </c>
      <c r="S705" t="s">
        <v>2320</v>
      </c>
      <c r="T705" t="s">
        <v>2327</v>
      </c>
      <c r="U705" t="s">
        <v>2325</v>
      </c>
    </row>
    <row r="706" spans="1:23" x14ac:dyDescent="0.3">
      <c r="A706" t="s">
        <v>1620</v>
      </c>
      <c r="B706" t="s">
        <v>1621</v>
      </c>
      <c r="C706" t="str">
        <f t="shared" ref="C706:C769" si="11">LEFT(B:B,50)</f>
        <v>After moving into a suburban home, a couple become</v>
      </c>
      <c r="D706" t="s">
        <v>38</v>
      </c>
      <c r="E706" s="1">
        <v>40081</v>
      </c>
      <c r="F706" s="4">
        <v>107918810</v>
      </c>
      <c r="G706" s="4">
        <v>85436990</v>
      </c>
      <c r="H706" s="4">
        <v>193355800</v>
      </c>
      <c r="I706" s="4" t="str">
        <f>IF($F706&gt;='Notes&amp;Formulas'!$I$3,"Top", "Bottom")</f>
        <v>Bottom</v>
      </c>
      <c r="J706" s="4" t="str" cm="1">
        <f t="array" ref="J706">_xlfn.IFS(Table2[[#This Row],[World Sales (in $)]]&lt;500000000,"Small", Table2[[#This Row],[World Sales (in $)]]&lt;1000000000, "Medium", Table2[[#This Row],[World Sales (in $)]]&lt;2000000000, "Large", Table2[[#This Row],[World Sales (in $)]]&gt;2000000000, "Top")</f>
        <v>Small</v>
      </c>
      <c r="K706" t="s">
        <v>1113</v>
      </c>
      <c r="L706" t="s">
        <v>562</v>
      </c>
      <c r="M706" t="str">
        <f>IFERROR(MID($L706,1,SEARCH(M$1, $L706)-2),0)</f>
        <v>1</v>
      </c>
      <c r="N706" t="str">
        <f>IFERROR(MID($L706,SEARCH(N$1, $L706)-3,2),0)</f>
        <v>26</v>
      </c>
      <c r="O706" s="2">
        <f>TIME(M706, N706, 0)</f>
        <v>5.9722222222222225E-2</v>
      </c>
      <c r="P706" t="s">
        <v>179</v>
      </c>
      <c r="Q706" t="str" cm="1">
        <f t="array" ref="Q706">INDEX('Notes&amp;Formulas'!F:F,MATCH($P706,'Notes&amp;Formulas'!E:E),0)</f>
        <v>Restricted</v>
      </c>
      <c r="R706" t="s">
        <v>2316</v>
      </c>
      <c r="S706" t="s">
        <v>2320</v>
      </c>
      <c r="T706" t="s">
        <v>2325</v>
      </c>
      <c r="U706" t="s">
        <v>2331</v>
      </c>
    </row>
    <row r="707" spans="1:23" x14ac:dyDescent="0.3">
      <c r="A707" t="s">
        <v>1566</v>
      </c>
      <c r="B707" t="s">
        <v>1567</v>
      </c>
      <c r="C707" t="str">
        <f t="shared" si="11"/>
        <v>Buster Moon and his friends must persuade reclusiv</v>
      </c>
      <c r="D707" t="s">
        <v>43</v>
      </c>
      <c r="E707" t="s">
        <v>27</v>
      </c>
      <c r="F707" s="4">
        <v>110540715</v>
      </c>
      <c r="G707" s="4">
        <v>82129000</v>
      </c>
      <c r="H707" s="4">
        <v>192669715</v>
      </c>
      <c r="I707" s="4" t="str">
        <f>IF($F707&gt;='Notes&amp;Formulas'!$I$3,"Top", "Bottom")</f>
        <v>Bottom</v>
      </c>
      <c r="J707" s="4" t="str" cm="1">
        <f t="array" ref="J707">_xlfn.IFS(Table2[[#This Row],[World Sales (in $)]]&lt;500000000,"Small", Table2[[#This Row],[World Sales (in $)]]&lt;1000000000, "Medium", Table2[[#This Row],[World Sales (in $)]]&lt;2000000000, "Large", Table2[[#This Row],[World Sales (in $)]]&gt;2000000000, "Top")</f>
        <v>Small</v>
      </c>
      <c r="K707" t="s">
        <v>1082</v>
      </c>
      <c r="L707" t="s">
        <v>676</v>
      </c>
      <c r="M707" t="str">
        <f>IFERROR(MID($L707,1,SEARCH(M$1, $L707)-2),0)</f>
        <v>1</v>
      </c>
      <c r="N707" t="str">
        <f>IFERROR(MID($L707,SEARCH(N$1, $L707)-3,2),0)</f>
        <v>50</v>
      </c>
      <c r="O707" s="2">
        <f>TIME(M707, N707, 0)</f>
        <v>7.6388888888888895E-2</v>
      </c>
      <c r="P707" t="s">
        <v>27</v>
      </c>
      <c r="Q707" t="str">
        <f>INDEX('Notes&amp;Formulas'!$F$6,MATCH(Table!P707, 'Notes&amp;Formulas'!$E$6),0)</f>
        <v>Unknown</v>
      </c>
      <c r="R707" t="s">
        <v>2332</v>
      </c>
      <c r="S707" t="s">
        <v>2327</v>
      </c>
    </row>
    <row r="708" spans="1:23" x14ac:dyDescent="0.3">
      <c r="A708" t="s">
        <v>1760</v>
      </c>
      <c r="B708" t="s">
        <v>1761</v>
      </c>
      <c r="C708" t="str">
        <f t="shared" si="11"/>
        <v xml:space="preserve">A man who believes he has put his mysterious past </v>
      </c>
      <c r="D708" t="s">
        <v>34</v>
      </c>
      <c r="E708" s="1">
        <v>41906</v>
      </c>
      <c r="F708" s="4">
        <v>101530738</v>
      </c>
      <c r="G708" s="4">
        <v>90800000</v>
      </c>
      <c r="H708" s="4">
        <v>192330738</v>
      </c>
      <c r="I708" s="4" t="str">
        <f>IF($F708&gt;='Notes&amp;Formulas'!$I$3,"Top", "Bottom")</f>
        <v>Bottom</v>
      </c>
      <c r="J708" s="4" t="str" cm="1">
        <f t="array" ref="J708">_xlfn.IFS(Table2[[#This Row],[World Sales (in $)]]&lt;500000000,"Small", Table2[[#This Row],[World Sales (in $)]]&lt;1000000000, "Medium", Table2[[#This Row],[World Sales (in $)]]&lt;2000000000, "Large", Table2[[#This Row],[World Sales (in $)]]&gt;2000000000, "Top")</f>
        <v>Small</v>
      </c>
      <c r="K708" t="s">
        <v>448</v>
      </c>
      <c r="L708" t="s">
        <v>460</v>
      </c>
      <c r="M708" t="str">
        <f>IFERROR(MID($L708,1,SEARCH(M$1, $L708)-2),0)</f>
        <v>2</v>
      </c>
      <c r="N708" t="str">
        <f>IFERROR(MID($L708,SEARCH(N$1, $L708)-3,2),0)</f>
        <v>12</v>
      </c>
      <c r="O708" s="2">
        <f>TIME(M708, N708, 0)</f>
        <v>9.1666666666666674E-2</v>
      </c>
      <c r="P708" t="s">
        <v>179</v>
      </c>
      <c r="Q708" t="str" cm="1">
        <f t="array" ref="Q708">INDEX('Notes&amp;Formulas'!F:F,MATCH($P708,'Notes&amp;Formulas'!E:E),0)</f>
        <v>Restricted</v>
      </c>
      <c r="R708" t="s">
        <v>2317</v>
      </c>
      <c r="S708" t="s">
        <v>2322</v>
      </c>
      <c r="T708" t="s">
        <v>2326</v>
      </c>
      <c r="U708" t="s">
        <v>2323</v>
      </c>
      <c r="V708" t="s">
        <v>2330</v>
      </c>
      <c r="W708" t="s">
        <v>2324</v>
      </c>
    </row>
    <row r="709" spans="1:23" x14ac:dyDescent="0.3">
      <c r="A709" t="s">
        <v>1663</v>
      </c>
      <c r="B709" t="s">
        <v>1664</v>
      </c>
      <c r="C709" t="str">
        <f t="shared" si="11"/>
        <v xml:space="preserve">It's been five years since everything was awesome </v>
      </c>
      <c r="D709" t="s">
        <v>61</v>
      </c>
      <c r="E709" s="1">
        <v>43502</v>
      </c>
      <c r="F709" s="4">
        <v>105806508</v>
      </c>
      <c r="G709" s="4">
        <v>86500000</v>
      </c>
      <c r="H709" s="4">
        <v>192306508</v>
      </c>
      <c r="I709" s="4" t="str">
        <f>IF($F709&gt;='Notes&amp;Formulas'!$I$3,"Top", "Bottom")</f>
        <v>Bottom</v>
      </c>
      <c r="J709" s="4" t="str" cm="1">
        <f t="array" ref="J709">_xlfn.IFS(Table2[[#This Row],[World Sales (in $)]]&lt;500000000,"Small", Table2[[#This Row],[World Sales (in $)]]&lt;1000000000, "Medium", Table2[[#This Row],[World Sales (in $)]]&lt;2000000000, "Large", Table2[[#This Row],[World Sales (in $)]]&gt;2000000000, "Top")</f>
        <v>Small</v>
      </c>
      <c r="K709" t="s">
        <v>629</v>
      </c>
      <c r="L709" t="s">
        <v>309</v>
      </c>
      <c r="M709" t="str">
        <f>IFERROR(MID($L709,1,SEARCH(M$1, $L709)-2),0)</f>
        <v>1</v>
      </c>
      <c r="N709" t="str">
        <f>IFERROR(MID($L709,SEARCH(N$1, $L709)-3,2),0)</f>
        <v>47</v>
      </c>
      <c r="O709" s="2">
        <f>TIME(M709, N709, 0)</f>
        <v>7.4305555555555555E-2</v>
      </c>
      <c r="P709" t="s">
        <v>58</v>
      </c>
      <c r="Q709" t="str" cm="1">
        <f t="array" ref="Q709">INDEX('Notes&amp;Formulas'!F:F,MATCH($P709,'Notes&amp;Formulas'!E:E),0)</f>
        <v>Parental Guidance</v>
      </c>
      <c r="R709" t="s">
        <v>2316</v>
      </c>
      <c r="S709" t="s">
        <v>2328</v>
      </c>
      <c r="T709" t="s">
        <v>2325</v>
      </c>
    </row>
    <row r="710" spans="1:23" x14ac:dyDescent="0.3">
      <c r="A710" t="s">
        <v>1524</v>
      </c>
      <c r="B710" t="s">
        <v>1525</v>
      </c>
      <c r="C710" t="str">
        <f t="shared" si="11"/>
        <v>Con artists plan to fleece an eccentric family usi</v>
      </c>
      <c r="D710" t="s">
        <v>38</v>
      </c>
      <c r="E710" s="1">
        <v>33564</v>
      </c>
      <c r="F710" s="4">
        <v>113502426</v>
      </c>
      <c r="G710" s="4">
        <v>78000000</v>
      </c>
      <c r="H710" s="4">
        <v>191502426</v>
      </c>
      <c r="I710" s="4" t="str">
        <f>IF($F710&gt;='Notes&amp;Formulas'!$I$3,"Top", "Bottom")</f>
        <v>Bottom</v>
      </c>
      <c r="J710" s="4" t="str" cm="1">
        <f t="array" ref="J710">_xlfn.IFS(Table2[[#This Row],[World Sales (in $)]]&lt;500000000,"Small", Table2[[#This Row],[World Sales (in $)]]&lt;1000000000, "Medium", Table2[[#This Row],[World Sales (in $)]]&lt;2000000000, "Large", Table2[[#This Row],[World Sales (in $)]]&gt;2000000000, "Top")</f>
        <v>Small</v>
      </c>
      <c r="K710" t="s">
        <v>431</v>
      </c>
      <c r="L710" t="s">
        <v>1020</v>
      </c>
      <c r="M710" t="str">
        <f>IFERROR(MID($L710,1,SEARCH(M$1, $L710)-2),0)</f>
        <v>1</v>
      </c>
      <c r="N710" t="str">
        <f>IFERROR(MID($L710,SEARCH(N$1, $L710)-3,2),0)</f>
        <v>39</v>
      </c>
      <c r="O710" s="2">
        <f>TIME(M710, N710, 0)</f>
        <v>6.8749999999999992E-2</v>
      </c>
      <c r="P710" t="s">
        <v>27</v>
      </c>
      <c r="Q710" t="str">
        <f>INDEX('Notes&amp;Formulas'!$F$6,MATCH(Table!P710, 'Notes&amp;Formulas'!$E$6),0)</f>
        <v>Unknown</v>
      </c>
      <c r="R710" t="s">
        <v>2317</v>
      </c>
      <c r="S710" t="s">
        <v>2322</v>
      </c>
      <c r="T710" t="s">
        <v>2326</v>
      </c>
      <c r="U710" t="s">
        <v>2323</v>
      </c>
      <c r="V710" t="s">
        <v>2318</v>
      </c>
      <c r="W710" t="s">
        <v>2319</v>
      </c>
    </row>
    <row r="711" spans="1:23" x14ac:dyDescent="0.3">
      <c r="A711" t="s">
        <v>948</v>
      </c>
      <c r="B711" t="s">
        <v>949</v>
      </c>
      <c r="C711" t="str">
        <f t="shared" si="11"/>
        <v>Prison inmates form a football team to challenge t</v>
      </c>
      <c r="D711" t="s">
        <v>38</v>
      </c>
      <c r="E711" s="1">
        <v>38499</v>
      </c>
      <c r="F711" s="4">
        <v>158119460</v>
      </c>
      <c r="G711" s="4">
        <v>33347096</v>
      </c>
      <c r="H711" s="4">
        <v>191466556</v>
      </c>
      <c r="I711" s="4" t="str">
        <f>IF($F711&gt;='Notes&amp;Formulas'!$I$3,"Top", "Bottom")</f>
        <v>Top</v>
      </c>
      <c r="J711" s="4" t="str" cm="1">
        <f t="array" ref="J711">_xlfn.IFS(Table2[[#This Row],[World Sales (in $)]]&lt;500000000,"Small", Table2[[#This Row],[World Sales (in $)]]&lt;1000000000, "Medium", Table2[[#This Row],[World Sales (in $)]]&lt;2000000000, "Large", Table2[[#This Row],[World Sales (in $)]]&gt;2000000000, "Top")</f>
        <v>Small</v>
      </c>
      <c r="K711" t="s">
        <v>950</v>
      </c>
      <c r="L711" t="s">
        <v>434</v>
      </c>
      <c r="M711" t="str">
        <f>IFERROR(MID($L711,1,SEARCH(M$1, $L711)-2),0)</f>
        <v>1</v>
      </c>
      <c r="N711" t="str">
        <f>IFERROR(MID($L711,SEARCH(N$1, $L711)-3,2),0)</f>
        <v>53</v>
      </c>
      <c r="O711" s="2">
        <f>TIME(M711, N711, 0)</f>
        <v>7.8472222222222221E-2</v>
      </c>
      <c r="P711" t="s">
        <v>15</v>
      </c>
      <c r="Q711" t="str" cm="1">
        <f t="array" ref="Q711">INDEX('Notes&amp;Formulas'!F:F,MATCH($P711,'Notes&amp;Formulas'!E:E),0)</f>
        <v>Parental Guidance Under 13</v>
      </c>
      <c r="R711" t="s">
        <v>2326</v>
      </c>
      <c r="S711" t="s">
        <v>2318</v>
      </c>
    </row>
    <row r="712" spans="1:23" x14ac:dyDescent="0.3">
      <c r="A712" t="s">
        <v>1335</v>
      </c>
      <c r="B712" t="s">
        <v>1336</v>
      </c>
      <c r="C712" t="str">
        <f t="shared" si="11"/>
        <v>When a single mom and her two kids arrive in a sma</v>
      </c>
      <c r="D712" t="s">
        <v>34</v>
      </c>
      <c r="E712" t="s">
        <v>27</v>
      </c>
      <c r="F712" s="4">
        <v>125278330</v>
      </c>
      <c r="G712" s="4">
        <v>66100000</v>
      </c>
      <c r="H712" s="4">
        <v>191378330</v>
      </c>
      <c r="I712" s="4" t="str">
        <f>IF($F712&gt;='Notes&amp;Formulas'!$I$3,"Top", "Bottom")</f>
        <v>Bottom</v>
      </c>
      <c r="J712" s="4" t="str" cm="1">
        <f t="array" ref="J712">_xlfn.IFS(Table2[[#This Row],[World Sales (in $)]]&lt;500000000,"Small", Table2[[#This Row],[World Sales (in $)]]&lt;1000000000, "Medium", Table2[[#This Row],[World Sales (in $)]]&lt;2000000000, "Large", Table2[[#This Row],[World Sales (in $)]]&gt;2000000000, "Top")</f>
        <v>Small</v>
      </c>
      <c r="K712" t="s">
        <v>1337</v>
      </c>
      <c r="L712" t="s">
        <v>44</v>
      </c>
      <c r="M712" t="str">
        <f>IFERROR(MID($L712,1,SEARCH(M$1, $L712)-2),0)</f>
        <v>2</v>
      </c>
      <c r="N712" t="str">
        <f>IFERROR(MID($L712,SEARCH(N$1, $L712)-3,2),0)</f>
        <v xml:space="preserve"> 4</v>
      </c>
      <c r="O712" s="2">
        <f>TIME(M712, N712, 0)</f>
        <v>8.6111111111111124E-2</v>
      </c>
      <c r="P712" t="s">
        <v>27</v>
      </c>
      <c r="Q712" t="str">
        <f>INDEX('Notes&amp;Formulas'!$F$6,MATCH(Table!P712, 'Notes&amp;Formulas'!$E$6),0)</f>
        <v>Unknown</v>
      </c>
      <c r="R712" t="s">
        <v>2326</v>
      </c>
      <c r="S712" t="s">
        <v>2328</v>
      </c>
      <c r="T712" t="s">
        <v>2333</v>
      </c>
    </row>
    <row r="713" spans="1:23" x14ac:dyDescent="0.3">
      <c r="A713" t="s">
        <v>1054</v>
      </c>
      <c r="B713" t="s">
        <v>1055</v>
      </c>
      <c r="C713" t="str">
        <f t="shared" si="11"/>
        <v>When a man inadvertently makes Santa fall off of h</v>
      </c>
      <c r="D713" t="s">
        <v>12</v>
      </c>
      <c r="E713" s="1">
        <v>34649</v>
      </c>
      <c r="F713" s="4">
        <v>145539357</v>
      </c>
      <c r="G713" s="4">
        <v>45000000</v>
      </c>
      <c r="H713" s="4">
        <v>190539357</v>
      </c>
      <c r="I713" s="4" t="str">
        <f>IF($F713&gt;='Notes&amp;Formulas'!$I$3,"Top", "Bottom")</f>
        <v>Top</v>
      </c>
      <c r="J713" s="4" t="str" cm="1">
        <f t="array" ref="J713">_xlfn.IFS(Table2[[#This Row],[World Sales (in $)]]&lt;500000000,"Small", Table2[[#This Row],[World Sales (in $)]]&lt;1000000000, "Medium", Table2[[#This Row],[World Sales (in $)]]&lt;2000000000, "Large", Table2[[#This Row],[World Sales (in $)]]&gt;2000000000, "Top")</f>
        <v>Small</v>
      </c>
      <c r="K713" t="s">
        <v>1056</v>
      </c>
      <c r="L713" t="s">
        <v>76</v>
      </c>
      <c r="M713" t="str">
        <f>IFERROR(MID($L713,1,SEARCH(M$1, $L713)-2),0)</f>
        <v>1</v>
      </c>
      <c r="N713" t="str">
        <f>IFERROR(MID($L713,SEARCH(N$1, $L713)-3,2),0)</f>
        <v>37</v>
      </c>
      <c r="O713" s="2">
        <f>TIME(M713, N713, 0)</f>
        <v>6.7361111111111108E-2</v>
      </c>
      <c r="P713" t="s">
        <v>58</v>
      </c>
      <c r="Q713" t="str" cm="1">
        <f t="array" ref="Q713">INDEX('Notes&amp;Formulas'!F:F,MATCH($P713,'Notes&amp;Formulas'!E:E),0)</f>
        <v>Parental Guidance</v>
      </c>
      <c r="R713" t="s">
        <v>2317</v>
      </c>
      <c r="S713" t="s">
        <v>2326</v>
      </c>
      <c r="T713" t="s">
        <v>2318</v>
      </c>
      <c r="U713" t="s">
        <v>2319</v>
      </c>
    </row>
    <row r="714" spans="1:23" x14ac:dyDescent="0.3">
      <c r="A714" t="s">
        <v>1135</v>
      </c>
      <c r="B714" t="s">
        <v>1136</v>
      </c>
      <c r="C714" t="str">
        <f t="shared" si="11"/>
        <v>With his wife doing a book tour, a father of twelv</v>
      </c>
      <c r="D714" t="s">
        <v>22</v>
      </c>
      <c r="E714" s="1">
        <v>37980</v>
      </c>
      <c r="F714" s="4">
        <v>138614544</v>
      </c>
      <c r="G714" s="4">
        <v>51924086</v>
      </c>
      <c r="H714" s="4">
        <v>190538630</v>
      </c>
      <c r="I714" s="4" t="str">
        <f>IF($F714&gt;='Notes&amp;Formulas'!$I$3,"Top", "Bottom")</f>
        <v>Top</v>
      </c>
      <c r="J714" s="4" t="str" cm="1">
        <f t="array" ref="J714">_xlfn.IFS(Table2[[#This Row],[World Sales (in $)]]&lt;500000000,"Small", Table2[[#This Row],[World Sales (in $)]]&lt;1000000000, "Medium", Table2[[#This Row],[World Sales (in $)]]&lt;2000000000, "Large", Table2[[#This Row],[World Sales (in $)]]&gt;2000000000, "Top")</f>
        <v>Small</v>
      </c>
      <c r="K714" t="s">
        <v>334</v>
      </c>
      <c r="L714" t="s">
        <v>186</v>
      </c>
      <c r="M714" t="str">
        <f>IFERROR(MID($L714,1,SEARCH(M$1, $L714)-2),0)</f>
        <v>1</v>
      </c>
      <c r="N714" t="str">
        <f>IFERROR(MID($L714,SEARCH(N$1, $L714)-3,2),0)</f>
        <v>38</v>
      </c>
      <c r="O714" s="2">
        <f>TIME(M714, N714, 0)</f>
        <v>6.805555555555555E-2</v>
      </c>
      <c r="P714" t="s">
        <v>58</v>
      </c>
      <c r="Q714" t="str" cm="1">
        <f t="array" ref="Q714">INDEX('Notes&amp;Formulas'!F:F,MATCH($P714,'Notes&amp;Formulas'!E:E),0)</f>
        <v>Parental Guidance</v>
      </c>
      <c r="R714" t="s">
        <v>2326</v>
      </c>
      <c r="S714" t="s">
        <v>2320</v>
      </c>
      <c r="T714" t="s">
        <v>2323</v>
      </c>
      <c r="U714" t="s">
        <v>2318</v>
      </c>
    </row>
    <row r="715" spans="1:23" x14ac:dyDescent="0.3">
      <c r="A715" t="s">
        <v>1744</v>
      </c>
      <c r="B715" t="s">
        <v>1745</v>
      </c>
      <c r="C715" t="str">
        <f t="shared" si="11"/>
        <v>Robert McCall serves an unflinching justice for th</v>
      </c>
      <c r="D715" t="s">
        <v>34</v>
      </c>
      <c r="E715" s="1">
        <v>43299</v>
      </c>
      <c r="F715" s="4">
        <v>102084362</v>
      </c>
      <c r="G715" s="4">
        <v>88315795</v>
      </c>
      <c r="H715" s="4">
        <v>190400157</v>
      </c>
      <c r="I715" s="4" t="str">
        <f>IF($F715&gt;='Notes&amp;Formulas'!$I$3,"Top", "Bottom")</f>
        <v>Bottom</v>
      </c>
      <c r="J715" s="4" t="str" cm="1">
        <f t="array" ref="J715">_xlfn.IFS(Table2[[#This Row],[World Sales (in $)]]&lt;500000000,"Small", Table2[[#This Row],[World Sales (in $)]]&lt;1000000000, "Medium", Table2[[#This Row],[World Sales (in $)]]&lt;2000000000, "Large", Table2[[#This Row],[World Sales (in $)]]&gt;2000000000, "Top")</f>
        <v>Small</v>
      </c>
      <c r="K715" t="s">
        <v>448</v>
      </c>
      <c r="L715" t="s">
        <v>86</v>
      </c>
      <c r="M715" t="str">
        <f>IFERROR(MID($L715,1,SEARCH(M$1, $L715)-2),0)</f>
        <v>2</v>
      </c>
      <c r="N715" t="str">
        <f>IFERROR(MID($L715,SEARCH(N$1, $L715)-3,2),0)</f>
        <v xml:space="preserve"> 1</v>
      </c>
      <c r="O715" s="2">
        <f>TIME(M715, N715, 0)</f>
        <v>8.4027777777777771E-2</v>
      </c>
      <c r="P715" t="s">
        <v>179</v>
      </c>
      <c r="Q715" t="str" cm="1">
        <f t="array" ref="Q715">INDEX('Notes&amp;Formulas'!F:F,MATCH($P715,'Notes&amp;Formulas'!E:E),0)</f>
        <v>Restricted</v>
      </c>
      <c r="R715" t="s">
        <v>2326</v>
      </c>
      <c r="S715" t="s">
        <v>2323</v>
      </c>
    </row>
    <row r="716" spans="1:23" x14ac:dyDescent="0.3">
      <c r="A716" t="s">
        <v>2168</v>
      </c>
      <c r="B716" t="s">
        <v>2169</v>
      </c>
      <c r="C716" t="str">
        <f t="shared" si="11"/>
        <v>Mulder and Scully must fight the government in a c</v>
      </c>
      <c r="D716" t="s">
        <v>22</v>
      </c>
      <c r="E716" t="s">
        <v>27</v>
      </c>
      <c r="F716" s="4">
        <v>83898313</v>
      </c>
      <c r="G716" s="4">
        <v>105278110</v>
      </c>
      <c r="H716" s="4">
        <v>189176423</v>
      </c>
      <c r="I716" s="4" t="str">
        <f>IF($F716&gt;='Notes&amp;Formulas'!$I$3,"Top", "Bottom")</f>
        <v>Bottom</v>
      </c>
      <c r="J716" s="4" t="str" cm="1">
        <f t="array" ref="J716">_xlfn.IFS(Table2[[#This Row],[World Sales (in $)]]&lt;500000000,"Small", Table2[[#This Row],[World Sales (in $)]]&lt;1000000000, "Medium", Table2[[#This Row],[World Sales (in $)]]&lt;2000000000, "Large", Table2[[#This Row],[World Sales (in $)]]&gt;2000000000, "Top")</f>
        <v>Small</v>
      </c>
      <c r="K716" t="s">
        <v>482</v>
      </c>
      <c r="L716" t="s">
        <v>86</v>
      </c>
      <c r="M716" t="str">
        <f>IFERROR(MID($L716,1,SEARCH(M$1, $L716)-2),0)</f>
        <v>2</v>
      </c>
      <c r="N716" t="str">
        <f>IFERROR(MID($L716,SEARCH(N$1, $L716)-3,2),0)</f>
        <v xml:space="preserve"> 1</v>
      </c>
      <c r="O716" s="2">
        <f>TIME(M716, N716, 0)</f>
        <v>8.4027777777777771E-2</v>
      </c>
      <c r="P716" t="s">
        <v>27</v>
      </c>
      <c r="Q716" t="str">
        <f>INDEX('Notes&amp;Formulas'!$F$6,MATCH(Table!P716, 'Notes&amp;Formulas'!$E$6),0)</f>
        <v>Unknown</v>
      </c>
      <c r="R716" t="s">
        <v>2316</v>
      </c>
      <c r="S716" t="s">
        <v>2328</v>
      </c>
      <c r="T716" t="s">
        <v>2325</v>
      </c>
    </row>
    <row r="717" spans="1:23" x14ac:dyDescent="0.3">
      <c r="A717" t="s">
        <v>1575</v>
      </c>
      <c r="B717" t="s">
        <v>1576</v>
      </c>
      <c r="C717" t="str">
        <f t="shared" si="11"/>
        <v>An American nurse living and working in Tokyo is e</v>
      </c>
      <c r="D717" t="s">
        <v>34</v>
      </c>
      <c r="E717" s="1">
        <v>38282</v>
      </c>
      <c r="F717" s="4">
        <v>110359362</v>
      </c>
      <c r="G717" s="4">
        <v>76921753</v>
      </c>
      <c r="H717" s="4">
        <v>187281115</v>
      </c>
      <c r="I717" s="4" t="str">
        <f>IF($F717&gt;='Notes&amp;Formulas'!$I$3,"Top", "Bottom")</f>
        <v>Bottom</v>
      </c>
      <c r="J717" s="4" t="str" cm="1">
        <f t="array" ref="J717">_xlfn.IFS(Table2[[#This Row],[World Sales (in $)]]&lt;500000000,"Small", Table2[[#This Row],[World Sales (in $)]]&lt;1000000000, "Medium", Table2[[#This Row],[World Sales (in $)]]&lt;2000000000, "Large", Table2[[#This Row],[World Sales (in $)]]&gt;2000000000, "Top")</f>
        <v>Small</v>
      </c>
      <c r="K717" t="s">
        <v>792</v>
      </c>
      <c r="L717" t="s">
        <v>224</v>
      </c>
      <c r="M717" t="str">
        <f>IFERROR(MID($L717,1,SEARCH(M$1, $L717)-2),0)</f>
        <v>1</v>
      </c>
      <c r="N717" t="str">
        <f>IFERROR(MID($L717,SEARCH(N$1, $L717)-3,2),0)</f>
        <v>31</v>
      </c>
      <c r="O717" s="2">
        <f>TIME(M717, N717, 0)</f>
        <v>6.3194444444444442E-2</v>
      </c>
      <c r="P717" t="s">
        <v>15</v>
      </c>
      <c r="Q717" t="str" cm="1">
        <f t="array" ref="Q717">INDEX('Notes&amp;Formulas'!F:F,MATCH($P717,'Notes&amp;Formulas'!E:E),0)</f>
        <v>Parental Guidance Under 13</v>
      </c>
      <c r="R717" t="s">
        <v>2320</v>
      </c>
      <c r="S717" t="s">
        <v>2327</v>
      </c>
      <c r="T717" t="s">
        <v>2319</v>
      </c>
      <c r="U717" t="s">
        <v>2325</v>
      </c>
    </row>
    <row r="718" spans="1:23" x14ac:dyDescent="0.3">
      <c r="A718" t="s">
        <v>1405</v>
      </c>
      <c r="B718" t="s">
        <v>1406</v>
      </c>
      <c r="C718" t="str">
        <f t="shared" si="11"/>
        <v>Two straight, single Brooklyn firefighters pretend</v>
      </c>
      <c r="D718" t="s">
        <v>43</v>
      </c>
      <c r="E718" s="1">
        <v>39283</v>
      </c>
      <c r="F718" s="4">
        <v>120059556</v>
      </c>
      <c r="G718" s="4">
        <v>67074561</v>
      </c>
      <c r="H718" s="4">
        <v>187134117</v>
      </c>
      <c r="I718" s="4" t="str">
        <f>IF($F718&gt;='Notes&amp;Formulas'!$I$3,"Top", "Bottom")</f>
        <v>Bottom</v>
      </c>
      <c r="J718" s="4" t="str" cm="1">
        <f t="array" ref="J718">_xlfn.IFS(Table2[[#This Row],[World Sales (in $)]]&lt;500000000,"Small", Table2[[#This Row],[World Sales (in $)]]&lt;1000000000, "Medium", Table2[[#This Row],[World Sales (in $)]]&lt;2000000000, "Large", Table2[[#This Row],[World Sales (in $)]]&gt;2000000000, "Top")</f>
        <v>Small</v>
      </c>
      <c r="K718" t="s">
        <v>346</v>
      </c>
      <c r="L718" t="s">
        <v>101</v>
      </c>
      <c r="M718" t="str">
        <f>IFERROR(MID($L718,1,SEARCH(M$1, $L718)-2),0)</f>
        <v>1</v>
      </c>
      <c r="N718" t="str">
        <f>IFERROR(MID($L718,SEARCH(N$1, $L718)-3,2),0)</f>
        <v>55</v>
      </c>
      <c r="O718" s="2">
        <f>TIME(M718, N718, 0)</f>
        <v>7.9861111111111105E-2</v>
      </c>
      <c r="P718" t="s">
        <v>15</v>
      </c>
      <c r="Q718" t="str" cm="1">
        <f t="array" ref="Q718">INDEX('Notes&amp;Formulas'!F:F,MATCH($P718,'Notes&amp;Formulas'!E:E),0)</f>
        <v>Parental Guidance Under 13</v>
      </c>
      <c r="R718" t="s">
        <v>2332</v>
      </c>
      <c r="S718" t="s">
        <v>2327</v>
      </c>
      <c r="T718" t="s">
        <v>2325</v>
      </c>
    </row>
    <row r="719" spans="1:23" x14ac:dyDescent="0.3">
      <c r="A719" t="s">
        <v>1414</v>
      </c>
      <c r="B719" t="s">
        <v>1415</v>
      </c>
      <c r="C719" t="str">
        <f t="shared" si="11"/>
        <v xml:space="preserve">A chronicle of country music legend Johnny Cash's </v>
      </c>
      <c r="D719" t="s">
        <v>22</v>
      </c>
      <c r="E719" s="1">
        <v>38385</v>
      </c>
      <c r="F719" s="4">
        <v>119519402</v>
      </c>
      <c r="G719" s="4">
        <v>67278584</v>
      </c>
      <c r="H719" s="4">
        <v>186797986</v>
      </c>
      <c r="I719" s="4" t="str">
        <f>IF($F719&gt;='Notes&amp;Formulas'!$I$3,"Top", "Bottom")</f>
        <v>Bottom</v>
      </c>
      <c r="J719" s="4" t="str" cm="1">
        <f t="array" ref="J719">_xlfn.IFS(Table2[[#This Row],[World Sales (in $)]]&lt;500000000,"Small", Table2[[#This Row],[World Sales (in $)]]&lt;1000000000, "Medium", Table2[[#This Row],[World Sales (in $)]]&lt;2000000000, "Large", Table2[[#This Row],[World Sales (in $)]]&gt;2000000000, "Top")</f>
        <v>Small</v>
      </c>
      <c r="K719" t="s">
        <v>1416</v>
      </c>
      <c r="L719" t="s">
        <v>83</v>
      </c>
      <c r="M719" t="str">
        <f>IFERROR(MID($L719,1,SEARCH(M$1, $L719)-2),0)</f>
        <v>2</v>
      </c>
      <c r="N719" t="str">
        <f>IFERROR(MID($L719,SEARCH(N$1, $L719)-3,2),0)</f>
        <v>16</v>
      </c>
      <c r="O719" s="2">
        <f>TIME(M719, N719, 0)</f>
        <v>9.4444444444444442E-2</v>
      </c>
      <c r="P719" t="s">
        <v>15</v>
      </c>
      <c r="Q719" t="str" cm="1">
        <f t="array" ref="Q719">INDEX('Notes&amp;Formulas'!F:F,MATCH($P719,'Notes&amp;Formulas'!E:E),0)</f>
        <v>Parental Guidance Under 13</v>
      </c>
      <c r="R719" t="s">
        <v>2326</v>
      </c>
      <c r="S719" t="s">
        <v>2321</v>
      </c>
    </row>
    <row r="720" spans="1:23" x14ac:dyDescent="0.3">
      <c r="A720" t="s">
        <v>2162</v>
      </c>
      <c r="B720" t="s">
        <v>2163</v>
      </c>
      <c r="C720" t="str">
        <f t="shared" si="11"/>
        <v>A young linguist named Milo Thatch joins an intrep</v>
      </c>
      <c r="D720" t="s">
        <v>12</v>
      </c>
      <c r="E720" s="1">
        <v>37050</v>
      </c>
      <c r="F720" s="4">
        <v>84056472</v>
      </c>
      <c r="G720" s="4">
        <v>101997253</v>
      </c>
      <c r="H720" s="4">
        <v>186053725</v>
      </c>
      <c r="I720" s="4" t="str">
        <f>IF($F720&gt;='Notes&amp;Formulas'!$I$3,"Top", "Bottom")</f>
        <v>Bottom</v>
      </c>
      <c r="J720" s="4" t="str" cm="1">
        <f t="array" ref="J720">_xlfn.IFS(Table2[[#This Row],[World Sales (in $)]]&lt;500000000,"Small", Table2[[#This Row],[World Sales (in $)]]&lt;1000000000, "Medium", Table2[[#This Row],[World Sales (in $)]]&lt;2000000000, "Large", Table2[[#This Row],[World Sales (in $)]]&gt;2000000000, "Top")</f>
        <v>Small</v>
      </c>
      <c r="K720" t="s">
        <v>2121</v>
      </c>
      <c r="L720" t="s">
        <v>197</v>
      </c>
      <c r="M720" t="str">
        <f>IFERROR(MID($L720,1,SEARCH(M$1, $L720)-2),0)</f>
        <v>1</v>
      </c>
      <c r="N720" t="str">
        <f>IFERROR(MID($L720,SEARCH(N$1, $L720)-3,2),0)</f>
        <v>35</v>
      </c>
      <c r="O720" s="2">
        <f>TIME(M720, N720, 0)</f>
        <v>6.5972222222222224E-2</v>
      </c>
      <c r="P720" t="s">
        <v>58</v>
      </c>
      <c r="Q720" t="str" cm="1">
        <f t="array" ref="Q720">INDEX('Notes&amp;Formulas'!F:F,MATCH($P720,'Notes&amp;Formulas'!E:E),0)</f>
        <v>Parental Guidance</v>
      </c>
      <c r="R720" t="s">
        <v>2329</v>
      </c>
      <c r="S720" t="s">
        <v>2320</v>
      </c>
      <c r="T720" t="s">
        <v>2330</v>
      </c>
      <c r="U720" t="s">
        <v>2321</v>
      </c>
    </row>
    <row r="721" spans="1:23" x14ac:dyDescent="0.3">
      <c r="A721" t="s">
        <v>2064</v>
      </c>
      <c r="B721" t="s">
        <v>2065</v>
      </c>
      <c r="C721" t="str">
        <f t="shared" si="11"/>
        <v>A police detective, a bank robber, and a high-powe</v>
      </c>
      <c r="D721" t="s">
        <v>43</v>
      </c>
      <c r="E721" s="1">
        <v>38799</v>
      </c>
      <c r="F721" s="4">
        <v>88513495</v>
      </c>
      <c r="G721" s="4">
        <v>97490096</v>
      </c>
      <c r="H721" s="4">
        <v>186003591</v>
      </c>
      <c r="I721" s="4" t="str">
        <f>IF($F721&gt;='Notes&amp;Formulas'!$I$3,"Top", "Bottom")</f>
        <v>Bottom</v>
      </c>
      <c r="J721" s="4" t="str" cm="1">
        <f t="array" ref="J721">_xlfn.IFS(Table2[[#This Row],[World Sales (in $)]]&lt;500000000,"Small", Table2[[#This Row],[World Sales (in $)]]&lt;1000000000, "Medium", Table2[[#This Row],[World Sales (in $)]]&lt;2000000000, "Large", Table2[[#This Row],[World Sales (in $)]]&gt;2000000000, "Top")</f>
        <v>Small</v>
      </c>
      <c r="K721" t="s">
        <v>1477</v>
      </c>
      <c r="L721" t="s">
        <v>72</v>
      </c>
      <c r="M721" t="str">
        <f>IFERROR(MID($L721,1,SEARCH(M$1, $L721)-2),0)</f>
        <v>2</v>
      </c>
      <c r="N721" t="str">
        <f>IFERROR(MID($L721,SEARCH(N$1, $L721)-3,2),0)</f>
        <v xml:space="preserve"> 9</v>
      </c>
      <c r="O721" s="2">
        <f>TIME(M721, N721, 0)</f>
        <v>8.9583333333333334E-2</v>
      </c>
      <c r="P721" t="s">
        <v>179</v>
      </c>
      <c r="Q721" t="str" cm="1">
        <f t="array" ref="Q721">INDEX('Notes&amp;Formulas'!F:F,MATCH($P721,'Notes&amp;Formulas'!E:E),0)</f>
        <v>Restricted</v>
      </c>
      <c r="R721" t="s">
        <v>2316</v>
      </c>
      <c r="S721" t="s">
        <v>2317</v>
      </c>
      <c r="T721" t="s">
        <v>2322</v>
      </c>
      <c r="U721" t="s">
        <v>2323</v>
      </c>
      <c r="V721" t="s">
        <v>2318</v>
      </c>
      <c r="W721" t="s">
        <v>2319</v>
      </c>
    </row>
    <row r="722" spans="1:23" x14ac:dyDescent="0.3">
      <c r="A722" t="s">
        <v>911</v>
      </c>
      <c r="B722" t="s">
        <v>912</v>
      </c>
      <c r="C722" t="str">
        <f t="shared" si="11"/>
        <v>A waterboy for a college football team discovers h</v>
      </c>
      <c r="D722" t="s">
        <v>12</v>
      </c>
      <c r="E722" s="1">
        <v>36105</v>
      </c>
      <c r="F722" s="4">
        <v>161491646</v>
      </c>
      <c r="G722" s="4">
        <v>24500000</v>
      </c>
      <c r="H722" s="4">
        <v>185991646</v>
      </c>
      <c r="I722" s="4" t="str">
        <f>IF($F722&gt;='Notes&amp;Formulas'!$I$3,"Top", "Bottom")</f>
        <v>Top</v>
      </c>
      <c r="J722" s="4" t="str" cm="1">
        <f t="array" ref="J722">_xlfn.IFS(Table2[[#This Row],[World Sales (in $)]]&lt;500000000,"Small", Table2[[#This Row],[World Sales (in $)]]&lt;1000000000, "Medium", Table2[[#This Row],[World Sales (in $)]]&lt;2000000000, "Large", Table2[[#This Row],[World Sales (in $)]]&gt;2000000000, "Top")</f>
        <v>Small</v>
      </c>
      <c r="K722" t="s">
        <v>913</v>
      </c>
      <c r="L722" t="s">
        <v>364</v>
      </c>
      <c r="M722" t="str">
        <f>IFERROR(MID($L722,1,SEARCH(M$1, $L722)-2),0)</f>
        <v>1</v>
      </c>
      <c r="N722" t="str">
        <f>IFERROR(MID($L722,SEARCH(N$1, $L722)-3,2),0)</f>
        <v>30</v>
      </c>
      <c r="O722" s="2">
        <f>TIME(M722, N722, 0)</f>
        <v>6.25E-2</v>
      </c>
      <c r="P722" t="s">
        <v>15</v>
      </c>
      <c r="Q722" t="str" cm="1">
        <f t="array" ref="Q722">INDEX('Notes&amp;Formulas'!F:F,MATCH($P722,'Notes&amp;Formulas'!E:E),0)</f>
        <v>Parental Guidance Under 13</v>
      </c>
      <c r="R722" t="s">
        <v>2328</v>
      </c>
      <c r="S722" t="s">
        <v>2320</v>
      </c>
      <c r="T722" t="s">
        <v>2327</v>
      </c>
      <c r="U722" t="s">
        <v>2325</v>
      </c>
    </row>
    <row r="723" spans="1:23" x14ac:dyDescent="0.3">
      <c r="A723" t="s">
        <v>1677</v>
      </c>
      <c r="B723" t="s">
        <v>1678</v>
      </c>
      <c r="C723" t="str">
        <f t="shared" si="11"/>
        <v>Following their win at the world championship, the</v>
      </c>
      <c r="D723" t="s">
        <v>43</v>
      </c>
      <c r="E723" s="1">
        <v>43090</v>
      </c>
      <c r="F723" s="4">
        <v>104897530</v>
      </c>
      <c r="G723" s="4">
        <v>80502815</v>
      </c>
      <c r="H723" s="4">
        <v>185400345</v>
      </c>
      <c r="I723" s="4" t="str">
        <f>IF($F723&gt;='Notes&amp;Formulas'!$I$3,"Top", "Bottom")</f>
        <v>Bottom</v>
      </c>
      <c r="J723" s="4" t="str" cm="1">
        <f t="array" ref="J723">_xlfn.IFS(Table2[[#This Row],[World Sales (in $)]]&lt;500000000,"Small", Table2[[#This Row],[World Sales (in $)]]&lt;1000000000, "Medium", Table2[[#This Row],[World Sales (in $)]]&lt;2000000000, "Large", Table2[[#This Row],[World Sales (in $)]]&gt;2000000000, "Top")</f>
        <v>Small</v>
      </c>
      <c r="K723" t="s">
        <v>707</v>
      </c>
      <c r="L723" t="s">
        <v>97</v>
      </c>
      <c r="M723" t="str">
        <f>IFERROR(MID($L723,1,SEARCH(M$1, $L723)-2),0)</f>
        <v>1</v>
      </c>
      <c r="N723" t="str">
        <f>IFERROR(MID($L723,SEARCH(N$1, $L723)-3,2),0)</f>
        <v>33</v>
      </c>
      <c r="O723" s="2">
        <f>TIME(M723, N723, 0)</f>
        <v>6.458333333333334E-2</v>
      </c>
      <c r="P723" t="s">
        <v>15</v>
      </c>
      <c r="Q723" t="str" cm="1">
        <f t="array" ref="Q723">INDEX('Notes&amp;Formulas'!F:F,MATCH($P723,'Notes&amp;Formulas'!E:E),0)</f>
        <v>Parental Guidance Under 13</v>
      </c>
      <c r="R723" t="s">
        <v>2326</v>
      </c>
      <c r="S723" t="s">
        <v>2333</v>
      </c>
    </row>
    <row r="724" spans="1:23" x14ac:dyDescent="0.3">
      <c r="A724" t="s">
        <v>1631</v>
      </c>
      <c r="B724" t="s">
        <v>1632</v>
      </c>
      <c r="C724" t="str">
        <f t="shared" si="11"/>
        <v>In 1985 where former superheroes exist, the murder</v>
      </c>
      <c r="D724" t="s">
        <v>61</v>
      </c>
      <c r="E724" s="1">
        <v>39876</v>
      </c>
      <c r="F724" s="4">
        <v>107509799</v>
      </c>
      <c r="G724" s="4">
        <v>77873014</v>
      </c>
      <c r="H724" s="4">
        <v>185382813</v>
      </c>
      <c r="I724" s="4" t="str">
        <f>IF($F724&gt;='Notes&amp;Formulas'!$I$3,"Top", "Bottom")</f>
        <v>Bottom</v>
      </c>
      <c r="J724" s="4" t="str" cm="1">
        <f t="array" ref="J724">_xlfn.IFS(Table2[[#This Row],[World Sales (in $)]]&lt;500000000,"Small", Table2[[#This Row],[World Sales (in $)]]&lt;1000000000, "Medium", Table2[[#This Row],[World Sales (in $)]]&lt;2000000000, "Large", Table2[[#This Row],[World Sales (in $)]]&gt;2000000000, "Top")</f>
        <v>Small</v>
      </c>
      <c r="K724" t="s">
        <v>1633</v>
      </c>
      <c r="L724" t="s">
        <v>24</v>
      </c>
      <c r="M724" t="str">
        <f>IFERROR(MID($L724,1,SEARCH(M$1, $L724)-2),0)</f>
        <v>2</v>
      </c>
      <c r="N724" t="str">
        <f>IFERROR(MID($L724,SEARCH(N$1, $L724)-3,2),0)</f>
        <v>42</v>
      </c>
      <c r="O724" s="2">
        <f>TIME(M724, N724, 0)</f>
        <v>0.1125</v>
      </c>
      <c r="P724" t="s">
        <v>179</v>
      </c>
      <c r="Q724" t="str" cm="1">
        <f t="array" ref="Q724">INDEX('Notes&amp;Formulas'!F:F,MATCH($P724,'Notes&amp;Formulas'!E:E),0)</f>
        <v>Restricted</v>
      </c>
      <c r="R724" t="s">
        <v>2326</v>
      </c>
      <c r="S724" t="s">
        <v>2330</v>
      </c>
    </row>
    <row r="725" spans="1:23" x14ac:dyDescent="0.3">
      <c r="A725" t="s">
        <v>1359</v>
      </c>
      <c r="B725" t="s">
        <v>1360</v>
      </c>
      <c r="C725" t="str">
        <f t="shared" si="11"/>
        <v>A gay cabaret owner and his drag queen companion a</v>
      </c>
      <c r="D725" t="s">
        <v>817</v>
      </c>
      <c r="E725" t="s">
        <v>27</v>
      </c>
      <c r="F725" s="4">
        <v>124060553</v>
      </c>
      <c r="G725" s="4">
        <v>61200000</v>
      </c>
      <c r="H725" s="4">
        <v>185260553</v>
      </c>
      <c r="I725" s="4" t="str">
        <f>IF($F725&gt;='Notes&amp;Formulas'!$I$3,"Top", "Bottom")</f>
        <v>Bottom</v>
      </c>
      <c r="J725" s="4" t="str" cm="1">
        <f t="array" ref="J725">_xlfn.IFS(Table2[[#This Row],[World Sales (in $)]]&lt;500000000,"Small", Table2[[#This Row],[World Sales (in $)]]&lt;1000000000, "Medium", Table2[[#This Row],[World Sales (in $)]]&lt;2000000000, "Large", Table2[[#This Row],[World Sales (in $)]]&gt;2000000000, "Top")</f>
        <v>Small</v>
      </c>
      <c r="K725" t="s">
        <v>349</v>
      </c>
      <c r="L725" t="s">
        <v>343</v>
      </c>
      <c r="M725" t="str">
        <f>IFERROR(MID($L725,1,SEARCH(M$1, $L725)-2),0)</f>
        <v>1</v>
      </c>
      <c r="N725" t="str">
        <f>IFERROR(MID($L725,SEARCH(N$1, $L725)-3,2),0)</f>
        <v>57</v>
      </c>
      <c r="O725" s="2">
        <f>TIME(M725, N725, 0)</f>
        <v>8.1250000000000003E-2</v>
      </c>
      <c r="P725" t="s">
        <v>27</v>
      </c>
      <c r="Q725" t="str">
        <f>INDEX('Notes&amp;Formulas'!$F$6,MATCH(Table!P725, 'Notes&amp;Formulas'!$E$6),0)</f>
        <v>Unknown</v>
      </c>
      <c r="R725" t="s">
        <v>2316</v>
      </c>
      <c r="S725" t="s">
        <v>2320</v>
      </c>
      <c r="T725" t="s">
        <v>2327</v>
      </c>
      <c r="U725" t="s">
        <v>2319</v>
      </c>
    </row>
    <row r="726" spans="1:23" x14ac:dyDescent="0.3">
      <c r="A726" t="s">
        <v>701</v>
      </c>
      <c r="B726" t="s">
        <v>702</v>
      </c>
      <c r="C726" t="str">
        <f t="shared" si="11"/>
        <v>Exiled into the dangerous forest by her wicked ste</v>
      </c>
      <c r="D726" t="s">
        <v>12</v>
      </c>
      <c r="E726" t="s">
        <v>27</v>
      </c>
      <c r="F726" s="4">
        <v>184925486</v>
      </c>
      <c r="G726" s="4">
        <v>184925486</v>
      </c>
      <c r="H726" s="4">
        <v>184925486</v>
      </c>
      <c r="I726" s="4" t="str">
        <f>IF($F726&gt;='Notes&amp;Formulas'!$I$3,"Top", "Bottom")</f>
        <v>Top</v>
      </c>
      <c r="J726" s="4" t="str" cm="1">
        <f t="array" ref="J726">_xlfn.IFS(Table2[[#This Row],[World Sales (in $)]]&lt;500000000,"Small", Table2[[#This Row],[World Sales (in $)]]&lt;1000000000, "Medium", Table2[[#This Row],[World Sales (in $)]]&lt;2000000000, "Large", Table2[[#This Row],[World Sales (in $)]]&gt;2000000000, "Top")</f>
        <v>Small</v>
      </c>
      <c r="K726" t="s">
        <v>703</v>
      </c>
      <c r="L726" t="s">
        <v>704</v>
      </c>
      <c r="M726" t="str">
        <f>IFERROR(MID($L726,1,SEARCH(M$1, $L726)-2),0)</f>
        <v>1</v>
      </c>
      <c r="N726" t="str">
        <f>IFERROR(MID($L726,SEARCH(N$1, $L726)-3,2),0)</f>
        <v>23</v>
      </c>
      <c r="O726" s="2">
        <f>TIME(M726, N726, 0)</f>
        <v>5.7638888888888885E-2</v>
      </c>
      <c r="P726" t="s">
        <v>27</v>
      </c>
      <c r="Q726" t="str">
        <f>INDEX('Notes&amp;Formulas'!$F$6,MATCH(Table!P726, 'Notes&amp;Formulas'!$E$6),0)</f>
        <v>Unknown</v>
      </c>
      <c r="R726" t="s">
        <v>2326</v>
      </c>
    </row>
    <row r="727" spans="1:23" x14ac:dyDescent="0.3">
      <c r="A727" t="s">
        <v>1616</v>
      </c>
      <c r="B727" t="s">
        <v>1617</v>
      </c>
      <c r="C727" t="str">
        <f t="shared" si="11"/>
        <v>E.B., the Easter Bunny's teenage son, heads to Hol</v>
      </c>
      <c r="D727" t="s">
        <v>43</v>
      </c>
      <c r="E727" s="1">
        <v>40632</v>
      </c>
      <c r="F727" s="4">
        <v>108085305</v>
      </c>
      <c r="G727" s="4">
        <v>75868840</v>
      </c>
      <c r="H727" s="4">
        <v>183954145</v>
      </c>
      <c r="I727" s="4" t="str">
        <f>IF($F727&gt;='Notes&amp;Formulas'!$I$3,"Top", "Bottom")</f>
        <v>Bottom</v>
      </c>
      <c r="J727" s="4" t="str" cm="1">
        <f t="array" ref="J727">_xlfn.IFS(Table2[[#This Row],[World Sales (in $)]]&lt;500000000,"Small", Table2[[#This Row],[World Sales (in $)]]&lt;1000000000, "Medium", Table2[[#This Row],[World Sales (in $)]]&lt;2000000000, "Large", Table2[[#This Row],[World Sales (in $)]]&gt;2000000000, "Top")</f>
        <v>Small</v>
      </c>
      <c r="K727" t="s">
        <v>104</v>
      </c>
      <c r="L727" t="s">
        <v>197</v>
      </c>
      <c r="M727" t="str">
        <f>IFERROR(MID($L727,1,SEARCH(M$1, $L727)-2),0)</f>
        <v>1</v>
      </c>
      <c r="N727" t="str">
        <f>IFERROR(MID($L727,SEARCH(N$1, $L727)-3,2),0)</f>
        <v>35</v>
      </c>
      <c r="O727" s="2">
        <f>TIME(M727, N727, 0)</f>
        <v>6.5972222222222224E-2</v>
      </c>
      <c r="P727" t="s">
        <v>58</v>
      </c>
      <c r="Q727" t="str" cm="1">
        <f t="array" ref="Q727">INDEX('Notes&amp;Formulas'!F:F,MATCH($P727,'Notes&amp;Formulas'!E:E),0)</f>
        <v>Parental Guidance</v>
      </c>
      <c r="R727" t="s">
        <v>2317</v>
      </c>
      <c r="S727" t="s">
        <v>2322</v>
      </c>
      <c r="T727" t="s">
        <v>2323</v>
      </c>
      <c r="U727" t="s">
        <v>2318</v>
      </c>
      <c r="V727" t="s">
        <v>2324</v>
      </c>
      <c r="W727" t="s">
        <v>2321</v>
      </c>
    </row>
    <row r="728" spans="1:23" x14ac:dyDescent="0.3">
      <c r="A728" t="s">
        <v>1529</v>
      </c>
      <c r="B728" t="s">
        <v>1530</v>
      </c>
      <c r="C728" t="str">
        <f t="shared" si="11"/>
        <v>When three overworked and under-appreciated moms a</v>
      </c>
      <c r="D728" t="s">
        <v>1531</v>
      </c>
      <c r="E728" s="1">
        <v>42579</v>
      </c>
      <c r="F728" s="4">
        <v>113257297</v>
      </c>
      <c r="G728" s="4">
        <v>70678777</v>
      </c>
      <c r="H728" s="4">
        <v>183936074</v>
      </c>
      <c r="I728" s="4" t="str">
        <f>IF($F728&gt;='Notes&amp;Formulas'!$I$3,"Top", "Bottom")</f>
        <v>Bottom</v>
      </c>
      <c r="J728" s="4" t="str" cm="1">
        <f t="array" ref="J728">_xlfn.IFS(Table2[[#This Row],[World Sales (in $)]]&lt;500000000,"Small", Table2[[#This Row],[World Sales (in $)]]&lt;1000000000, "Medium", Table2[[#This Row],[World Sales (in $)]]&lt;2000000000, "Large", Table2[[#This Row],[World Sales (in $)]]&gt;2000000000, "Top")</f>
        <v>Small</v>
      </c>
      <c r="K728" t="s">
        <v>349</v>
      </c>
      <c r="L728" t="s">
        <v>105</v>
      </c>
      <c r="M728" t="str">
        <f>IFERROR(MID($L728,1,SEARCH(M$1, $L728)-2),0)</f>
        <v>1</v>
      </c>
      <c r="N728" t="str">
        <f>IFERROR(MID($L728,SEARCH(N$1, $L728)-3,2),0)</f>
        <v>40</v>
      </c>
      <c r="O728" s="2">
        <f>TIME(M728, N728, 0)</f>
        <v>6.9444444444444434E-2</v>
      </c>
      <c r="P728" t="s">
        <v>179</v>
      </c>
      <c r="Q728" t="str" cm="1">
        <f t="array" ref="Q728">INDEX('Notes&amp;Formulas'!F:F,MATCH($P728,'Notes&amp;Formulas'!E:E),0)</f>
        <v>Restricted</v>
      </c>
      <c r="R728" t="s">
        <v>2317</v>
      </c>
      <c r="S728" t="s">
        <v>2322</v>
      </c>
      <c r="T728" t="s">
        <v>2326</v>
      </c>
      <c r="U728" t="s">
        <v>2323</v>
      </c>
      <c r="V728" t="s">
        <v>2318</v>
      </c>
    </row>
    <row r="729" spans="1:23" x14ac:dyDescent="0.3">
      <c r="A729" t="s">
        <v>1046</v>
      </c>
      <c r="B729" t="s">
        <v>1047</v>
      </c>
      <c r="C729" t="str">
        <f t="shared" si="11"/>
        <v>When a shopping mall is taken over by a gang of or</v>
      </c>
      <c r="D729" t="s">
        <v>34</v>
      </c>
      <c r="E729" s="1">
        <v>39829</v>
      </c>
      <c r="F729" s="4">
        <v>146336178</v>
      </c>
      <c r="G729" s="4">
        <v>37012251</v>
      </c>
      <c r="H729" s="4">
        <v>183348429</v>
      </c>
      <c r="I729" s="4" t="str">
        <f>IF($F729&gt;='Notes&amp;Formulas'!$I$3,"Top", "Bottom")</f>
        <v>Top</v>
      </c>
      <c r="J729" s="4" t="str" cm="1">
        <f t="array" ref="J729">_xlfn.IFS(Table2[[#This Row],[World Sales (in $)]]&lt;500000000,"Small", Table2[[#This Row],[World Sales (in $)]]&lt;1000000000, "Medium", Table2[[#This Row],[World Sales (in $)]]&lt;2000000000, "Large", Table2[[#This Row],[World Sales (in $)]]&gt;2000000000, "Top")</f>
        <v>Small</v>
      </c>
      <c r="K729" t="s">
        <v>1048</v>
      </c>
      <c r="L729" t="s">
        <v>224</v>
      </c>
      <c r="M729" t="str">
        <f>IFERROR(MID($L729,1,SEARCH(M$1, $L729)-2),0)</f>
        <v>1</v>
      </c>
      <c r="N729" t="str">
        <f>IFERROR(MID($L729,SEARCH(N$1, $L729)-3,2),0)</f>
        <v>31</v>
      </c>
      <c r="O729" s="2">
        <f>TIME(M729, N729, 0)</f>
        <v>6.3194444444444442E-2</v>
      </c>
      <c r="P729" t="s">
        <v>58</v>
      </c>
      <c r="Q729" t="str" cm="1">
        <f t="array" ref="Q729">INDEX('Notes&amp;Formulas'!F:F,MATCH($P729,'Notes&amp;Formulas'!E:E),0)</f>
        <v>Parental Guidance</v>
      </c>
      <c r="R729" t="s">
        <v>2326</v>
      </c>
    </row>
    <row r="730" spans="1:23" x14ac:dyDescent="0.3">
      <c r="A730" t="s">
        <v>1380</v>
      </c>
      <c r="B730" t="s">
        <v>1381</v>
      </c>
      <c r="C730" t="str">
        <f t="shared" si="11"/>
        <v>Two slacker friends try to promote their public-ac</v>
      </c>
      <c r="D730" t="s">
        <v>38</v>
      </c>
      <c r="E730" s="1">
        <v>33648</v>
      </c>
      <c r="F730" s="4">
        <v>121697323</v>
      </c>
      <c r="G730" s="4">
        <v>61400000</v>
      </c>
      <c r="H730" s="4">
        <v>183097323</v>
      </c>
      <c r="I730" s="4" t="str">
        <f>IF($F730&gt;='Notes&amp;Formulas'!$I$3,"Top", "Bottom")</f>
        <v>Bottom</v>
      </c>
      <c r="J730" s="4" t="str" cm="1">
        <f t="array" ref="J730">_xlfn.IFS(Table2[[#This Row],[World Sales (in $)]]&lt;500000000,"Small", Table2[[#This Row],[World Sales (in $)]]&lt;1000000000, "Medium", Table2[[#This Row],[World Sales (in $)]]&lt;2000000000, "Large", Table2[[#This Row],[World Sales (in $)]]&gt;2000000000, "Top")</f>
        <v>Small</v>
      </c>
      <c r="K730" t="s">
        <v>707</v>
      </c>
      <c r="L730" t="s">
        <v>571</v>
      </c>
      <c r="M730" t="str">
        <f>IFERROR(MID($L730,1,SEARCH(M$1, $L730)-2),0)</f>
        <v>1</v>
      </c>
      <c r="N730" t="str">
        <f>IFERROR(MID($L730,SEARCH(N$1, $L730)-3,2),0)</f>
        <v>34</v>
      </c>
      <c r="O730" s="2">
        <f>TIME(M730, N730, 0)</f>
        <v>6.5277777777777782E-2</v>
      </c>
      <c r="P730" t="s">
        <v>15</v>
      </c>
      <c r="Q730" t="str" cm="1">
        <f t="array" ref="Q730">INDEX('Notes&amp;Formulas'!F:F,MATCH($P730,'Notes&amp;Formulas'!E:E),0)</f>
        <v>Parental Guidance Under 13</v>
      </c>
      <c r="R730" t="s">
        <v>2316</v>
      </c>
      <c r="S730" t="s">
        <v>2326</v>
      </c>
      <c r="T730" t="s">
        <v>2328</v>
      </c>
      <c r="U730" t="s">
        <v>2323</v>
      </c>
    </row>
    <row r="731" spans="1:23" x14ac:dyDescent="0.3">
      <c r="A731" t="s">
        <v>1755</v>
      </c>
      <c r="B731" t="s">
        <v>1756</v>
      </c>
      <c r="C731" t="str">
        <f t="shared" si="11"/>
        <v>Bret Maverick, needing money for a poker tournamen</v>
      </c>
      <c r="D731" t="s">
        <v>61</v>
      </c>
      <c r="E731" t="s">
        <v>27</v>
      </c>
      <c r="F731" s="4">
        <v>101631272</v>
      </c>
      <c r="G731" s="4">
        <v>81400000</v>
      </c>
      <c r="H731" s="4">
        <v>183031272</v>
      </c>
      <c r="I731" s="4" t="str">
        <f>IF($F731&gt;='Notes&amp;Formulas'!$I$3,"Top", "Bottom")</f>
        <v>Bottom</v>
      </c>
      <c r="J731" s="4" t="str" cm="1">
        <f t="array" ref="J731">_xlfn.IFS(Table2[[#This Row],[World Sales (in $)]]&lt;500000000,"Small", Table2[[#This Row],[World Sales (in $)]]&lt;1000000000, "Medium", Table2[[#This Row],[World Sales (in $)]]&lt;2000000000, "Large", Table2[[#This Row],[World Sales (in $)]]&gt;2000000000, "Top")</f>
        <v>Small</v>
      </c>
      <c r="K731" t="s">
        <v>1757</v>
      </c>
      <c r="L731" t="s">
        <v>148</v>
      </c>
      <c r="M731" t="str">
        <f>IFERROR(MID($L731,1,SEARCH(M$1, $L731)-2),0)</f>
        <v>2</v>
      </c>
      <c r="N731" t="str">
        <f>IFERROR(MID($L731,SEARCH(N$1, $L731)-3,2),0)</f>
        <v xml:space="preserve"> 7</v>
      </c>
      <c r="O731" s="2">
        <f>TIME(M731, N731, 0)</f>
        <v>8.819444444444445E-2</v>
      </c>
      <c r="P731" t="s">
        <v>27</v>
      </c>
      <c r="Q731" t="str">
        <f>INDEX('Notes&amp;Formulas'!$F$6,MATCH(Table!P731, 'Notes&amp;Formulas'!$E$6),0)</f>
        <v>Unknown</v>
      </c>
      <c r="R731" t="s">
        <v>2326</v>
      </c>
      <c r="S731" t="s">
        <v>2330</v>
      </c>
    </row>
    <row r="732" spans="1:23" x14ac:dyDescent="0.3">
      <c r="A732" t="s">
        <v>2279</v>
      </c>
      <c r="B732" t="s">
        <v>2280</v>
      </c>
      <c r="C732" t="str">
        <f t="shared" si="11"/>
        <v>A hopelessly romantic Chicago Transit Authority to</v>
      </c>
      <c r="D732" t="s">
        <v>12</v>
      </c>
      <c r="E732" s="1">
        <v>34810</v>
      </c>
      <c r="F732" s="4">
        <v>81057016</v>
      </c>
      <c r="G732" s="4">
        <v>101000000</v>
      </c>
      <c r="H732" s="4">
        <v>182057016</v>
      </c>
      <c r="I732" s="4" t="str">
        <f>IF($F732&gt;='Notes&amp;Formulas'!$I$3,"Top", "Bottom")</f>
        <v>Bottom</v>
      </c>
      <c r="J732" s="4" t="str" cm="1">
        <f t="array" ref="J732">_xlfn.IFS(Table2[[#This Row],[World Sales (in $)]]&lt;500000000,"Small", Table2[[#This Row],[World Sales (in $)]]&lt;1000000000, "Medium", Table2[[#This Row],[World Sales (in $)]]&lt;2000000000, "Large", Table2[[#This Row],[World Sales (in $)]]&gt;2000000000, "Top")</f>
        <v>Small</v>
      </c>
      <c r="K732" t="s">
        <v>438</v>
      </c>
      <c r="L732" t="s">
        <v>80</v>
      </c>
      <c r="M732" t="str">
        <f>IFERROR(MID($L732,1,SEARCH(M$1, $L732)-2),0)</f>
        <v>1</v>
      </c>
      <c r="N732" t="str">
        <f>IFERROR(MID($L732,SEARCH(N$1, $L732)-3,2),0)</f>
        <v>43</v>
      </c>
      <c r="O732" s="2">
        <f>TIME(M732, N732, 0)</f>
        <v>7.1527777777777787E-2</v>
      </c>
      <c r="P732" t="s">
        <v>58</v>
      </c>
      <c r="Q732" t="str" cm="1">
        <f t="array" ref="Q732">INDEX('Notes&amp;Formulas'!F:F,MATCH($P732,'Notes&amp;Formulas'!E:E),0)</f>
        <v>Parental Guidance</v>
      </c>
      <c r="R732" t="s">
        <v>2316</v>
      </c>
      <c r="S732" t="s">
        <v>2317</v>
      </c>
      <c r="T732" t="s">
        <v>2326</v>
      </c>
      <c r="U732" t="s">
        <v>2325</v>
      </c>
      <c r="V732" t="s">
        <v>2335</v>
      </c>
    </row>
    <row r="733" spans="1:23" x14ac:dyDescent="0.3">
      <c r="A733" t="s">
        <v>1665</v>
      </c>
      <c r="B733" t="s">
        <v>1666</v>
      </c>
      <c r="C733" t="str">
        <f t="shared" si="11"/>
        <v>Reunited by the death of a college friend, three d</v>
      </c>
      <c r="D733" t="s">
        <v>38</v>
      </c>
      <c r="E733" t="s">
        <v>27</v>
      </c>
      <c r="F733" s="4">
        <v>105489203</v>
      </c>
      <c r="G733" s="4">
        <v>76000000</v>
      </c>
      <c r="H733" s="4">
        <v>181489203</v>
      </c>
      <c r="I733" s="4" t="str">
        <f>IF($F733&gt;='Notes&amp;Formulas'!$I$3,"Top", "Bottom")</f>
        <v>Bottom</v>
      </c>
      <c r="J733" s="4" t="str" cm="1">
        <f t="array" ref="J733">_xlfn.IFS(Table2[[#This Row],[World Sales (in $)]]&lt;500000000,"Small", Table2[[#This Row],[World Sales (in $)]]&lt;1000000000, "Medium", Table2[[#This Row],[World Sales (in $)]]&lt;2000000000, "Large", Table2[[#This Row],[World Sales (in $)]]&gt;2000000000, "Top")</f>
        <v>Small</v>
      </c>
      <c r="K733" t="s">
        <v>349</v>
      </c>
      <c r="L733" t="s">
        <v>80</v>
      </c>
      <c r="M733" t="str">
        <f>IFERROR(MID($L733,1,SEARCH(M$1, $L733)-2),0)</f>
        <v>1</v>
      </c>
      <c r="N733" t="str">
        <f>IFERROR(MID($L733,SEARCH(N$1, $L733)-3,2),0)</f>
        <v>43</v>
      </c>
      <c r="O733" s="2">
        <f>TIME(M733, N733, 0)</f>
        <v>7.1527777777777787E-2</v>
      </c>
      <c r="P733" t="s">
        <v>27</v>
      </c>
      <c r="Q733" t="str">
        <f>INDEX('Notes&amp;Formulas'!$F$6,MATCH(Table!P733, 'Notes&amp;Formulas'!$E$6),0)</f>
        <v>Unknown</v>
      </c>
      <c r="R733" t="s">
        <v>2326</v>
      </c>
      <c r="S733" t="s">
        <v>2320</v>
      </c>
      <c r="T733" t="s">
        <v>2321</v>
      </c>
    </row>
    <row r="734" spans="1:23" x14ac:dyDescent="0.3">
      <c r="A734" t="s">
        <v>2157</v>
      </c>
      <c r="B734" t="s">
        <v>2158</v>
      </c>
      <c r="C734" t="str">
        <f t="shared" si="11"/>
        <v>The Mystery Inc. gang must save Coolsville from an</v>
      </c>
      <c r="D734" t="s">
        <v>61</v>
      </c>
      <c r="E734" t="s">
        <v>27</v>
      </c>
      <c r="F734" s="4">
        <v>84216833</v>
      </c>
      <c r="G734" s="4">
        <v>97000000</v>
      </c>
      <c r="H734" s="4">
        <v>181216833</v>
      </c>
      <c r="I734" s="4" t="str">
        <f>IF($F734&gt;='Notes&amp;Formulas'!$I$3,"Top", "Bottom")</f>
        <v>Bottom</v>
      </c>
      <c r="J734" s="4" t="str" cm="1">
        <f t="array" ref="J734">_xlfn.IFS(Table2[[#This Row],[World Sales (in $)]]&lt;500000000,"Small", Table2[[#This Row],[World Sales (in $)]]&lt;1000000000, "Medium", Table2[[#This Row],[World Sales (in $)]]&lt;2000000000, "Large", Table2[[#This Row],[World Sales (in $)]]&gt;2000000000, "Top")</f>
        <v>Small</v>
      </c>
      <c r="K734" t="s">
        <v>2159</v>
      </c>
      <c r="L734" t="s">
        <v>97</v>
      </c>
      <c r="M734" t="str">
        <f>IFERROR(MID($L734,1,SEARCH(M$1, $L734)-2),0)</f>
        <v>1</v>
      </c>
      <c r="N734" t="str">
        <f>IFERROR(MID($L734,SEARCH(N$1, $L734)-3,2),0)</f>
        <v>33</v>
      </c>
      <c r="O734" s="2">
        <f>TIME(M734, N734, 0)</f>
        <v>6.458333333333334E-2</v>
      </c>
      <c r="P734" t="s">
        <v>27</v>
      </c>
      <c r="Q734" t="str">
        <f>INDEX('Notes&amp;Formulas'!$F$6,MATCH(Table!P734, 'Notes&amp;Formulas'!$E$6),0)</f>
        <v>Unknown</v>
      </c>
      <c r="R734" t="s">
        <v>2326</v>
      </c>
    </row>
    <row r="735" spans="1:23" x14ac:dyDescent="0.3">
      <c r="A735" t="s">
        <v>1684</v>
      </c>
      <c r="B735" t="s">
        <v>1685</v>
      </c>
      <c r="C735" t="str">
        <f t="shared" si="11"/>
        <v>A mob enforcer's son in 1930s Illinois witnesses a</v>
      </c>
      <c r="D735" t="s">
        <v>95</v>
      </c>
      <c r="E735" s="1">
        <v>37449</v>
      </c>
      <c r="F735" s="4">
        <v>104454762</v>
      </c>
      <c r="G735" s="4">
        <v>76546716</v>
      </c>
      <c r="H735" s="4">
        <v>181001478</v>
      </c>
      <c r="I735" s="4" t="str">
        <f>IF($F735&gt;='Notes&amp;Formulas'!$I$3,"Top", "Bottom")</f>
        <v>Bottom</v>
      </c>
      <c r="J735" s="4" t="str" cm="1">
        <f t="array" ref="J735">_xlfn.IFS(Table2[[#This Row],[World Sales (in $)]]&lt;500000000,"Small", Table2[[#This Row],[World Sales (in $)]]&lt;1000000000, "Medium", Table2[[#This Row],[World Sales (in $)]]&lt;2000000000, "Large", Table2[[#This Row],[World Sales (in $)]]&gt;2000000000, "Top")</f>
        <v>Small</v>
      </c>
      <c r="K735" t="s">
        <v>227</v>
      </c>
      <c r="L735" t="s">
        <v>343</v>
      </c>
      <c r="M735" t="str">
        <f>IFERROR(MID($L735,1,SEARCH(M$1, $L735)-2),0)</f>
        <v>1</v>
      </c>
      <c r="N735" t="str">
        <f>IFERROR(MID($L735,SEARCH(N$1, $L735)-3,2),0)</f>
        <v>57</v>
      </c>
      <c r="O735" s="2">
        <f>TIME(M735, N735, 0)</f>
        <v>8.1250000000000003E-2</v>
      </c>
      <c r="P735" t="s">
        <v>179</v>
      </c>
      <c r="Q735" t="str" cm="1">
        <f t="array" ref="Q735">INDEX('Notes&amp;Formulas'!F:F,MATCH($P735,'Notes&amp;Formulas'!E:E),0)</f>
        <v>Restricted</v>
      </c>
      <c r="R735" t="s">
        <v>2317</v>
      </c>
      <c r="S735" t="s">
        <v>2326</v>
      </c>
      <c r="T735" t="s">
        <v>2323</v>
      </c>
      <c r="U735" t="s">
        <v>2318</v>
      </c>
      <c r="V735" t="s">
        <v>2332</v>
      </c>
      <c r="W735" t="s">
        <v>2327</v>
      </c>
    </row>
    <row r="736" spans="1:23" x14ac:dyDescent="0.3">
      <c r="A736" t="s">
        <v>2006</v>
      </c>
      <c r="B736" t="s">
        <v>2007</v>
      </c>
      <c r="C736" t="str">
        <f t="shared" si="11"/>
        <v>A desert warrior rises up against the evil army th</v>
      </c>
      <c r="D736" t="s">
        <v>43</v>
      </c>
      <c r="E736" s="1">
        <v>37364</v>
      </c>
      <c r="F736" s="4">
        <v>91047077</v>
      </c>
      <c r="G736" s="4">
        <v>89583830</v>
      </c>
      <c r="H736" s="4">
        <v>180630907</v>
      </c>
      <c r="I736" s="4" t="str">
        <f>IF($F736&gt;='Notes&amp;Formulas'!$I$3,"Top", "Bottom")</f>
        <v>Bottom</v>
      </c>
      <c r="J736" s="4" t="str" cm="1">
        <f t="array" ref="J736">_xlfn.IFS(Table2[[#This Row],[World Sales (in $)]]&lt;500000000,"Small", Table2[[#This Row],[World Sales (in $)]]&lt;1000000000, "Medium", Table2[[#This Row],[World Sales (in $)]]&lt;2000000000, "Large", Table2[[#This Row],[World Sales (in $)]]&gt;2000000000, "Top")</f>
        <v>Small</v>
      </c>
      <c r="K736" t="s">
        <v>117</v>
      </c>
      <c r="L736" t="s">
        <v>328</v>
      </c>
      <c r="M736" t="str">
        <f>IFERROR(MID($L736,1,SEARCH(M$1, $L736)-2),0)</f>
        <v>1</v>
      </c>
      <c r="N736" t="str">
        <f>IFERROR(MID($L736,SEARCH(N$1, $L736)-3,2),0)</f>
        <v>32</v>
      </c>
      <c r="O736" s="2">
        <f>TIME(M736, N736, 0)</f>
        <v>6.3888888888888884E-2</v>
      </c>
      <c r="P736" t="s">
        <v>15</v>
      </c>
      <c r="Q736" t="str" cm="1">
        <f t="array" ref="Q736">INDEX('Notes&amp;Formulas'!F:F,MATCH($P736,'Notes&amp;Formulas'!E:E),0)</f>
        <v>Parental Guidance Under 13</v>
      </c>
      <c r="R736" t="s">
        <v>2328</v>
      </c>
      <c r="S736" t="s">
        <v>2320</v>
      </c>
      <c r="T736" t="s">
        <v>2325</v>
      </c>
    </row>
    <row r="737" spans="1:21" x14ac:dyDescent="0.3">
      <c r="A737" t="s">
        <v>1293</v>
      </c>
      <c r="B737" t="s">
        <v>1294</v>
      </c>
      <c r="C737" t="str">
        <f t="shared" si="11"/>
        <v xml:space="preserve">A young woman who has reinvented herself as a New </v>
      </c>
      <c r="D737" t="s">
        <v>12</v>
      </c>
      <c r="E737" s="1">
        <v>37526</v>
      </c>
      <c r="F737" s="4">
        <v>127223418</v>
      </c>
      <c r="G737" s="4">
        <v>53399006</v>
      </c>
      <c r="H737" s="4">
        <v>180622424</v>
      </c>
      <c r="I737" s="4" t="str">
        <f>IF($F737&gt;='Notes&amp;Formulas'!$I$3,"Top", "Bottom")</f>
        <v>Bottom</v>
      </c>
      <c r="J737" s="4" t="str" cm="1">
        <f t="array" ref="J737">_xlfn.IFS(Table2[[#This Row],[World Sales (in $)]]&lt;500000000,"Small", Table2[[#This Row],[World Sales (in $)]]&lt;1000000000, "Medium", Table2[[#This Row],[World Sales (in $)]]&lt;2000000000, "Large", Table2[[#This Row],[World Sales (in $)]]&gt;2000000000, "Top")</f>
        <v>Small</v>
      </c>
      <c r="K737" t="s">
        <v>346</v>
      </c>
      <c r="L737" t="s">
        <v>193</v>
      </c>
      <c r="M737" t="str">
        <f>IFERROR(MID($L737,1,SEARCH(M$1, $L737)-2),0)</f>
        <v>1</v>
      </c>
      <c r="N737" t="str">
        <f>IFERROR(MID($L737,SEARCH(N$1, $L737)-3,2),0)</f>
        <v>48</v>
      </c>
      <c r="O737" s="2">
        <f>TIME(M737, N737, 0)</f>
        <v>7.4999999999999997E-2</v>
      </c>
      <c r="P737" t="s">
        <v>15</v>
      </c>
      <c r="Q737" t="str" cm="1">
        <f t="array" ref="Q737">INDEX('Notes&amp;Formulas'!F:F,MATCH($P737,'Notes&amp;Formulas'!E:E),0)</f>
        <v>Parental Guidance Under 13</v>
      </c>
      <c r="R737" t="s">
        <v>2316</v>
      </c>
      <c r="S737" t="s">
        <v>2317</v>
      </c>
      <c r="T737" t="s">
        <v>2318</v>
      </c>
    </row>
    <row r="738" spans="1:21" x14ac:dyDescent="0.3">
      <c r="A738" t="s">
        <v>1692</v>
      </c>
      <c r="B738" t="s">
        <v>1693</v>
      </c>
      <c r="C738" t="str">
        <f t="shared" si="11"/>
        <v>Having finally gotten used to each other's existen</v>
      </c>
      <c r="D738" t="s">
        <v>38</v>
      </c>
      <c r="E738" s="1">
        <v>43048</v>
      </c>
      <c r="F738" s="4">
        <v>104029443</v>
      </c>
      <c r="G738" s="4">
        <v>76584381</v>
      </c>
      <c r="H738" s="4">
        <v>180613824</v>
      </c>
      <c r="I738" s="4" t="str">
        <f>IF($F738&gt;='Notes&amp;Formulas'!$I$3,"Top", "Bottom")</f>
        <v>Bottom</v>
      </c>
      <c r="J738" s="4" t="str" cm="1">
        <f t="array" ref="J738">_xlfn.IFS(Table2[[#This Row],[World Sales (in $)]]&lt;500000000,"Small", Table2[[#This Row],[World Sales (in $)]]&lt;1000000000, "Medium", Table2[[#This Row],[World Sales (in $)]]&lt;2000000000, "Large", Table2[[#This Row],[World Sales (in $)]]&gt;2000000000, "Top")</f>
        <v>Small</v>
      </c>
      <c r="K738" t="s">
        <v>349</v>
      </c>
      <c r="L738" t="s">
        <v>105</v>
      </c>
      <c r="M738" t="str">
        <f>IFERROR(MID($L738,1,SEARCH(M$1, $L738)-2),0)</f>
        <v>1</v>
      </c>
      <c r="N738" t="str">
        <f>IFERROR(MID($L738,SEARCH(N$1, $L738)-3,2),0)</f>
        <v>40</v>
      </c>
      <c r="O738" s="2">
        <f>TIME(M738, N738, 0)</f>
        <v>6.9444444444444434E-2</v>
      </c>
      <c r="P738" t="s">
        <v>15</v>
      </c>
      <c r="Q738" t="str" cm="1">
        <f t="array" ref="Q738">INDEX('Notes&amp;Formulas'!F:F,MATCH($P738,'Notes&amp;Formulas'!E:E),0)</f>
        <v>Parental Guidance Under 13</v>
      </c>
      <c r="R738" t="s">
        <v>2326</v>
      </c>
      <c r="S738" t="s">
        <v>2321</v>
      </c>
    </row>
    <row r="739" spans="1:21" x14ac:dyDescent="0.3">
      <c r="A739" t="s">
        <v>2250</v>
      </c>
      <c r="B739" t="s">
        <v>2251</v>
      </c>
      <c r="C739" t="str">
        <f t="shared" si="11"/>
        <v>A cover-up spanning four U.S. Presidents pushes th</v>
      </c>
      <c r="D739" t="s">
        <v>22</v>
      </c>
      <c r="E739" s="1">
        <v>43091</v>
      </c>
      <c r="F739" s="4">
        <v>81903458</v>
      </c>
      <c r="G739" s="4">
        <v>98515818</v>
      </c>
      <c r="H739" s="4">
        <v>180419276</v>
      </c>
      <c r="I739" s="4" t="str">
        <f>IF($F739&gt;='Notes&amp;Formulas'!$I$3,"Top", "Bottom")</f>
        <v>Bottom</v>
      </c>
      <c r="J739" s="4" t="str" cm="1">
        <f t="array" ref="J739">_xlfn.IFS(Table2[[#This Row],[World Sales (in $)]]&lt;500000000,"Small", Table2[[#This Row],[World Sales (in $)]]&lt;1000000000, "Medium", Table2[[#This Row],[World Sales (in $)]]&lt;2000000000, "Large", Table2[[#This Row],[World Sales (in $)]]&gt;2000000000, "Top")</f>
        <v>Small</v>
      </c>
      <c r="K739" t="s">
        <v>178</v>
      </c>
      <c r="L739" t="s">
        <v>457</v>
      </c>
      <c r="M739" t="str">
        <f>IFERROR(MID($L739,1,SEARCH(M$1, $L739)-2),0)</f>
        <v>1</v>
      </c>
      <c r="N739" t="str">
        <f>IFERROR(MID($L739,SEARCH(N$1, $L739)-3,2),0)</f>
        <v>56</v>
      </c>
      <c r="O739" s="2">
        <f>TIME(M739, N739, 0)</f>
        <v>8.0555555555555561E-2</v>
      </c>
      <c r="P739" t="s">
        <v>15</v>
      </c>
      <c r="Q739" t="str" cm="1">
        <f t="array" ref="Q739">INDEX('Notes&amp;Formulas'!F:F,MATCH($P739,'Notes&amp;Formulas'!E:E),0)</f>
        <v>Parental Guidance Under 13</v>
      </c>
      <c r="R739" t="s">
        <v>2326</v>
      </c>
    </row>
    <row r="740" spans="1:21" x14ac:dyDescent="0.3">
      <c r="A740" t="s">
        <v>2143</v>
      </c>
      <c r="B740" t="s">
        <v>2144</v>
      </c>
      <c r="C740" t="str">
        <f t="shared" si="11"/>
        <v>An ex-Marine turned teacher struggles to connect w</v>
      </c>
      <c r="D740" t="s">
        <v>12</v>
      </c>
      <c r="E740" t="s">
        <v>27</v>
      </c>
      <c r="F740" s="4">
        <v>84919401</v>
      </c>
      <c r="G740" s="4">
        <v>94600000</v>
      </c>
      <c r="H740" s="4">
        <v>179519401</v>
      </c>
      <c r="I740" s="4" t="str">
        <f>IF($F740&gt;='Notes&amp;Formulas'!$I$3,"Top", "Bottom")</f>
        <v>Bottom</v>
      </c>
      <c r="J740" s="4" t="str" cm="1">
        <f t="array" ref="J740">_xlfn.IFS(Table2[[#This Row],[World Sales (in $)]]&lt;500000000,"Small", Table2[[#This Row],[World Sales (in $)]]&lt;1000000000, "Medium", Table2[[#This Row],[World Sales (in $)]]&lt;2000000000, "Large", Table2[[#This Row],[World Sales (in $)]]&gt;2000000000, "Top")</f>
        <v>Small</v>
      </c>
      <c r="K740" t="s">
        <v>836</v>
      </c>
      <c r="L740" t="s">
        <v>1020</v>
      </c>
      <c r="M740" t="str">
        <f>IFERROR(MID($L740,1,SEARCH(M$1, $L740)-2),0)</f>
        <v>1</v>
      </c>
      <c r="N740" t="str">
        <f>IFERROR(MID($L740,SEARCH(N$1, $L740)-3,2),0)</f>
        <v>39</v>
      </c>
      <c r="O740" s="2">
        <f>TIME(M740, N740, 0)</f>
        <v>6.8749999999999992E-2</v>
      </c>
      <c r="P740" t="s">
        <v>27</v>
      </c>
      <c r="Q740" t="str">
        <f>INDEX('Notes&amp;Formulas'!$F$6,MATCH(Table!P740, 'Notes&amp;Formulas'!$E$6),0)</f>
        <v>Unknown</v>
      </c>
      <c r="R740" t="s">
        <v>2320</v>
      </c>
    </row>
    <row r="741" spans="1:21" x14ac:dyDescent="0.3">
      <c r="A741" t="s">
        <v>1728</v>
      </c>
      <c r="B741" t="s">
        <v>1729</v>
      </c>
      <c r="C741" t="str">
        <f t="shared" si="11"/>
        <v>A man blinded by toxic waste which also enhanced h</v>
      </c>
      <c r="D741" t="s">
        <v>22</v>
      </c>
      <c r="E741" s="1">
        <v>37666</v>
      </c>
      <c r="F741" s="4">
        <v>102543518</v>
      </c>
      <c r="G741" s="4">
        <v>76636200</v>
      </c>
      <c r="H741" s="4">
        <v>179179718</v>
      </c>
      <c r="I741" s="4" t="str">
        <f>IF($F741&gt;='Notes&amp;Formulas'!$I$3,"Top", "Bottom")</f>
        <v>Bottom</v>
      </c>
      <c r="J741" s="4" t="str" cm="1">
        <f t="array" ref="J741">_xlfn.IFS(Table2[[#This Row],[World Sales (in $)]]&lt;500000000,"Small", Table2[[#This Row],[World Sales (in $)]]&lt;1000000000, "Medium", Table2[[#This Row],[World Sales (in $)]]&lt;2000000000, "Large", Table2[[#This Row],[World Sales (in $)]]&gt;2000000000, "Top")</f>
        <v>Small</v>
      </c>
      <c r="K741" t="s">
        <v>1730</v>
      </c>
      <c r="L741" t="s">
        <v>80</v>
      </c>
      <c r="M741" t="str">
        <f>IFERROR(MID($L741,1,SEARCH(M$1, $L741)-2),0)</f>
        <v>1</v>
      </c>
      <c r="N741" t="str">
        <f>IFERROR(MID($L741,SEARCH(N$1, $L741)-3,2),0)</f>
        <v>43</v>
      </c>
      <c r="O741" s="2">
        <f>TIME(M741, N741, 0)</f>
        <v>7.1527777777777787E-2</v>
      </c>
      <c r="P741" t="s">
        <v>15</v>
      </c>
      <c r="Q741" t="str" cm="1">
        <f t="array" ref="Q741">INDEX('Notes&amp;Formulas'!F:F,MATCH($P741,'Notes&amp;Formulas'!E:E),0)</f>
        <v>Parental Guidance Under 13</v>
      </c>
      <c r="R741" t="s">
        <v>2329</v>
      </c>
      <c r="S741" t="s">
        <v>2320</v>
      </c>
    </row>
    <row r="742" spans="1:21" x14ac:dyDescent="0.3">
      <c r="A742" t="s">
        <v>1361</v>
      </c>
      <c r="B742" t="s">
        <v>1362</v>
      </c>
      <c r="C742" t="str">
        <f t="shared" si="11"/>
        <v>On the verge of turning 40, an unhappy Manhattan y</v>
      </c>
      <c r="D742" t="s">
        <v>426</v>
      </c>
      <c r="E742" s="1">
        <v>33396</v>
      </c>
      <c r="F742" s="4">
        <v>124033791</v>
      </c>
      <c r="G742" s="4">
        <v>55000000</v>
      </c>
      <c r="H742" s="4">
        <v>179033791</v>
      </c>
      <c r="I742" s="4" t="str">
        <f>IF($F742&gt;='Notes&amp;Formulas'!$I$3,"Top", "Bottom")</f>
        <v>Bottom</v>
      </c>
      <c r="J742" s="4" t="str" cm="1">
        <f t="array" ref="J742">_xlfn.IFS(Table2[[#This Row],[World Sales (in $)]]&lt;500000000,"Small", Table2[[#This Row],[World Sales (in $)]]&lt;1000000000, "Medium", Table2[[#This Row],[World Sales (in $)]]&lt;2000000000, "Large", Table2[[#This Row],[World Sales (in $)]]&gt;2000000000, "Top")</f>
        <v>Small</v>
      </c>
      <c r="K742" t="s">
        <v>1363</v>
      </c>
      <c r="L742" t="s">
        <v>434</v>
      </c>
      <c r="M742" t="str">
        <f>IFERROR(MID($L742,1,SEARCH(M$1, $L742)-2),0)</f>
        <v>1</v>
      </c>
      <c r="N742" t="str">
        <f>IFERROR(MID($L742,SEARCH(N$1, $L742)-3,2),0)</f>
        <v>53</v>
      </c>
      <c r="O742" s="2">
        <f>TIME(M742, N742, 0)</f>
        <v>7.8472222222222221E-2</v>
      </c>
      <c r="P742" t="s">
        <v>27</v>
      </c>
      <c r="Q742" t="str">
        <f>INDEX('Notes&amp;Formulas'!$F$6,MATCH(Table!P742, 'Notes&amp;Formulas'!$E$6),0)</f>
        <v>Unknown</v>
      </c>
      <c r="R742" t="s">
        <v>2316</v>
      </c>
      <c r="S742" t="s">
        <v>2328</v>
      </c>
    </row>
    <row r="743" spans="1:21" x14ac:dyDescent="0.3">
      <c r="A743" t="s">
        <v>1931</v>
      </c>
      <c r="B743" t="s">
        <v>1932</v>
      </c>
      <c r="C743" t="str">
        <f t="shared" si="11"/>
        <v xml:space="preserve">This Baltimore-set movie of interconnecting story </v>
      </c>
      <c r="D743" t="s">
        <v>61</v>
      </c>
      <c r="E743" t="s">
        <v>27</v>
      </c>
      <c r="F743" s="4">
        <v>93953653</v>
      </c>
      <c r="G743" s="4">
        <v>84912505</v>
      </c>
      <c r="H743" s="4">
        <v>178866158</v>
      </c>
      <c r="I743" s="4" t="str">
        <f>IF($F743&gt;='Notes&amp;Formulas'!$I$3,"Top", "Bottom")</f>
        <v>Bottom</v>
      </c>
      <c r="J743" s="4" t="str" cm="1">
        <f t="array" ref="J743">_xlfn.IFS(Table2[[#This Row],[World Sales (in $)]]&lt;500000000,"Small", Table2[[#This Row],[World Sales (in $)]]&lt;1000000000, "Medium", Table2[[#This Row],[World Sales (in $)]]&lt;2000000000, "Large", Table2[[#This Row],[World Sales (in $)]]&gt;2000000000, "Top")</f>
        <v>Small</v>
      </c>
      <c r="K743" t="s">
        <v>438</v>
      </c>
      <c r="L743" t="s">
        <v>72</v>
      </c>
      <c r="M743" t="str">
        <f>IFERROR(MID($L743,1,SEARCH(M$1, $L743)-2),0)</f>
        <v>2</v>
      </c>
      <c r="N743" t="str">
        <f>IFERROR(MID($L743,SEARCH(N$1, $L743)-3,2),0)</f>
        <v xml:space="preserve"> 9</v>
      </c>
      <c r="O743" s="2">
        <f>TIME(M743, N743, 0)</f>
        <v>8.9583333333333334E-2</v>
      </c>
      <c r="P743" t="s">
        <v>27</v>
      </c>
      <c r="Q743" t="str">
        <f>INDEX('Notes&amp;Formulas'!$F$6,MATCH(Table!P743, 'Notes&amp;Formulas'!$E$6),0)</f>
        <v>Unknown</v>
      </c>
      <c r="R743" t="s">
        <v>2326</v>
      </c>
      <c r="S743" t="s">
        <v>2335</v>
      </c>
    </row>
    <row r="744" spans="1:21" x14ac:dyDescent="0.3">
      <c r="A744" t="s">
        <v>1764</v>
      </c>
      <c r="B744" t="s">
        <v>1765</v>
      </c>
      <c r="C744" t="str">
        <f t="shared" si="11"/>
        <v>Jerry and Rachel are two strangers thrown together</v>
      </c>
      <c r="D744" t="s">
        <v>151</v>
      </c>
      <c r="E744" s="1">
        <v>39716</v>
      </c>
      <c r="F744" s="4">
        <v>101440743</v>
      </c>
      <c r="G744" s="4">
        <v>77326640</v>
      </c>
      <c r="H744" s="4">
        <v>178767383</v>
      </c>
      <c r="I744" s="4" t="str">
        <f>IF($F744&gt;='Notes&amp;Formulas'!$I$3,"Top", "Bottom")</f>
        <v>Bottom</v>
      </c>
      <c r="J744" s="4" t="str" cm="1">
        <f t="array" ref="J744">_xlfn.IFS(Table2[[#This Row],[World Sales (in $)]]&lt;500000000,"Small", Table2[[#This Row],[World Sales (in $)]]&lt;1000000000, "Medium", Table2[[#This Row],[World Sales (in $)]]&lt;2000000000, "Large", Table2[[#This Row],[World Sales (in $)]]&gt;2000000000, "Top")</f>
        <v>Small</v>
      </c>
      <c r="K744" t="s">
        <v>488</v>
      </c>
      <c r="L744" t="s">
        <v>54</v>
      </c>
      <c r="M744" t="str">
        <f>IFERROR(MID($L744,1,SEARCH(M$1, $L744)-2),0)</f>
        <v>1</v>
      </c>
      <c r="N744" t="str">
        <f>IFERROR(MID($L744,SEARCH(N$1, $L744)-3,2),0)</f>
        <v>58</v>
      </c>
      <c r="O744" s="2">
        <f>TIME(M744, N744, 0)</f>
        <v>8.1944444444444445E-2</v>
      </c>
      <c r="P744" t="s">
        <v>15</v>
      </c>
      <c r="Q744" t="str" cm="1">
        <f t="array" ref="Q744">INDEX('Notes&amp;Formulas'!F:F,MATCH($P744,'Notes&amp;Formulas'!E:E),0)</f>
        <v>Parental Guidance Under 13</v>
      </c>
      <c r="R744" t="s">
        <v>2326</v>
      </c>
      <c r="S744" t="s">
        <v>2320</v>
      </c>
      <c r="T744" t="s">
        <v>2321</v>
      </c>
    </row>
    <row r="745" spans="1:21" x14ac:dyDescent="0.3">
      <c r="A745" t="s">
        <v>2073</v>
      </c>
      <c r="B745" t="s">
        <v>2074</v>
      </c>
      <c r="C745" t="str">
        <f t="shared" si="11"/>
        <v>A buttoned-up newlywed finds his strictly organize</v>
      </c>
      <c r="D745" t="s">
        <v>43</v>
      </c>
      <c r="E745" s="1">
        <v>38002</v>
      </c>
      <c r="F745" s="4">
        <v>88097164</v>
      </c>
      <c r="G745" s="4">
        <v>90214565</v>
      </c>
      <c r="H745" s="4">
        <v>178311729</v>
      </c>
      <c r="I745" s="4" t="str">
        <f>IF($F745&gt;='Notes&amp;Formulas'!$I$3,"Top", "Bottom")</f>
        <v>Bottom</v>
      </c>
      <c r="J745" s="4" t="str" cm="1">
        <f t="array" ref="J745">_xlfn.IFS(Table2[[#This Row],[World Sales (in $)]]&lt;500000000,"Small", Table2[[#This Row],[World Sales (in $)]]&lt;1000000000, "Medium", Table2[[#This Row],[World Sales (in $)]]&lt;2000000000, "Large", Table2[[#This Row],[World Sales (in $)]]&gt;2000000000, "Top")</f>
        <v>Small</v>
      </c>
      <c r="K745" t="s">
        <v>346</v>
      </c>
      <c r="L745" t="s">
        <v>364</v>
      </c>
      <c r="M745" t="str">
        <f>IFERROR(MID($L745,1,SEARCH(M$1, $L745)-2),0)</f>
        <v>1</v>
      </c>
      <c r="N745" t="str">
        <f>IFERROR(MID($L745,SEARCH(N$1, $L745)-3,2),0)</f>
        <v>30</v>
      </c>
      <c r="O745" s="2">
        <f>TIME(M745, N745, 0)</f>
        <v>6.25E-2</v>
      </c>
      <c r="P745" t="s">
        <v>15</v>
      </c>
      <c r="Q745" t="str" cm="1">
        <f t="array" ref="Q745">INDEX('Notes&amp;Formulas'!F:F,MATCH($P745,'Notes&amp;Formulas'!E:E),0)</f>
        <v>Parental Guidance Under 13</v>
      </c>
      <c r="R745" t="s">
        <v>2316</v>
      </c>
      <c r="S745" t="s">
        <v>2327</v>
      </c>
      <c r="T745" t="s">
        <v>2325</v>
      </c>
    </row>
    <row r="746" spans="1:21" x14ac:dyDescent="0.3">
      <c r="A746" t="s">
        <v>2012</v>
      </c>
      <c r="B746" t="s">
        <v>2013</v>
      </c>
      <c r="C746" t="str">
        <f t="shared" si="11"/>
        <v xml:space="preserve">Cindy finds out the house she lives in is haunted </v>
      </c>
      <c r="D746" t="s">
        <v>1552</v>
      </c>
      <c r="E746" s="1">
        <v>38819</v>
      </c>
      <c r="F746" s="4">
        <v>90710620</v>
      </c>
      <c r="G746" s="4">
        <v>87552000</v>
      </c>
      <c r="H746" s="4">
        <v>178262620</v>
      </c>
      <c r="I746" s="4" t="str">
        <f>IF($F746&gt;='Notes&amp;Formulas'!$I$3,"Top", "Bottom")</f>
        <v>Bottom</v>
      </c>
      <c r="J746" s="4" t="str" cm="1">
        <f t="array" ref="J746">_xlfn.IFS(Table2[[#This Row],[World Sales (in $)]]&lt;500000000,"Small", Table2[[#This Row],[World Sales (in $)]]&lt;1000000000, "Medium", Table2[[#This Row],[World Sales (in $)]]&lt;2000000000, "Large", Table2[[#This Row],[World Sales (in $)]]&gt;2000000000, "Top")</f>
        <v>Small</v>
      </c>
      <c r="K746" t="s">
        <v>349</v>
      </c>
      <c r="L746" t="s">
        <v>704</v>
      </c>
      <c r="M746" t="str">
        <f>IFERROR(MID($L746,1,SEARCH(M$1, $L746)-2),0)</f>
        <v>1</v>
      </c>
      <c r="N746" t="str">
        <f>IFERROR(MID($L746,SEARCH(N$1, $L746)-3,2),0)</f>
        <v>23</v>
      </c>
      <c r="O746" s="2">
        <f>TIME(M746, N746, 0)</f>
        <v>5.7638888888888885E-2</v>
      </c>
      <c r="P746" t="s">
        <v>15</v>
      </c>
      <c r="Q746" t="str" cm="1">
        <f t="array" ref="Q746">INDEX('Notes&amp;Formulas'!F:F,MATCH($P746,'Notes&amp;Formulas'!E:E),0)</f>
        <v>Parental Guidance Under 13</v>
      </c>
      <c r="R746" t="s">
        <v>2326</v>
      </c>
      <c r="S746" t="s">
        <v>2321</v>
      </c>
    </row>
    <row r="747" spans="1:21" x14ac:dyDescent="0.3">
      <c r="A747" t="s">
        <v>2208</v>
      </c>
      <c r="B747" t="s">
        <v>2209</v>
      </c>
      <c r="C747" t="str">
        <f t="shared" si="11"/>
        <v>Ennis and Jack are two shepherds who develop a sex</v>
      </c>
      <c r="D747" t="s">
        <v>1885</v>
      </c>
      <c r="E747" s="1">
        <v>38695</v>
      </c>
      <c r="F747" s="4">
        <v>83043761</v>
      </c>
      <c r="G747" s="4">
        <v>95018998</v>
      </c>
      <c r="H747" s="4">
        <v>178062759</v>
      </c>
      <c r="I747" s="4" t="str">
        <f>IF($F747&gt;='Notes&amp;Formulas'!$I$3,"Top", "Bottom")</f>
        <v>Bottom</v>
      </c>
      <c r="J747" s="4" t="str" cm="1">
        <f t="array" ref="J747">_xlfn.IFS(Table2[[#This Row],[World Sales (in $)]]&lt;500000000,"Small", Table2[[#This Row],[World Sales (in $)]]&lt;1000000000, "Medium", Table2[[#This Row],[World Sales (in $)]]&lt;2000000000, "Large", Table2[[#This Row],[World Sales (in $)]]&gt;2000000000, "Top")</f>
        <v>Small</v>
      </c>
      <c r="K747" t="s">
        <v>39</v>
      </c>
      <c r="L747" t="s">
        <v>28</v>
      </c>
      <c r="M747" t="str">
        <f>IFERROR(MID($L747,1,SEARCH(M$1, $L747)-2),0)</f>
        <v>2</v>
      </c>
      <c r="N747" t="str">
        <f>IFERROR(MID($L747,SEARCH(N$1, $L747)-3,2),0)</f>
        <v>14</v>
      </c>
      <c r="O747" s="2">
        <f>TIME(M747, N747, 0)</f>
        <v>9.3055555555555558E-2</v>
      </c>
      <c r="P747" t="s">
        <v>179</v>
      </c>
      <c r="Q747" t="str" cm="1">
        <f t="array" ref="Q747">INDEX('Notes&amp;Formulas'!F:F,MATCH($P747,'Notes&amp;Formulas'!E:E),0)</f>
        <v>Restricted</v>
      </c>
      <c r="R747" t="s">
        <v>2326</v>
      </c>
    </row>
    <row r="748" spans="1:21" x14ac:dyDescent="0.3">
      <c r="A748" t="s">
        <v>2196</v>
      </c>
      <c r="B748" t="s">
        <v>2197</v>
      </c>
      <c r="C748" t="str">
        <f t="shared" si="11"/>
        <v xml:space="preserve">When CIA analyst Jack Ryan interferes with an IRA </v>
      </c>
      <c r="D748" t="s">
        <v>38</v>
      </c>
      <c r="E748" s="1">
        <v>33760</v>
      </c>
      <c r="F748" s="4">
        <v>83351587</v>
      </c>
      <c r="G748" s="4">
        <v>94700000</v>
      </c>
      <c r="H748" s="4">
        <v>178051587</v>
      </c>
      <c r="I748" s="4" t="str">
        <f>IF($F748&gt;='Notes&amp;Formulas'!$I$3,"Top", "Bottom")</f>
        <v>Bottom</v>
      </c>
      <c r="J748" s="4" t="str" cm="1">
        <f t="array" ref="J748">_xlfn.IFS(Table2[[#This Row],[World Sales (in $)]]&lt;500000000,"Small", Table2[[#This Row],[World Sales (in $)]]&lt;1000000000, "Medium", Table2[[#This Row],[World Sales (in $)]]&lt;2000000000, "Large", Table2[[#This Row],[World Sales (in $)]]&gt;2000000000, "Top")</f>
        <v>Small</v>
      </c>
      <c r="K748" t="s">
        <v>203</v>
      </c>
      <c r="L748" t="s">
        <v>343</v>
      </c>
      <c r="M748" t="str">
        <f>IFERROR(MID($L748,1,SEARCH(M$1, $L748)-2),0)</f>
        <v>1</v>
      </c>
      <c r="N748" t="str">
        <f>IFERROR(MID($L748,SEARCH(N$1, $L748)-3,2),0)</f>
        <v>57</v>
      </c>
      <c r="O748" s="2">
        <f>TIME(M748, N748, 0)</f>
        <v>8.1250000000000003E-2</v>
      </c>
      <c r="P748" t="s">
        <v>179</v>
      </c>
      <c r="Q748" t="str" cm="1">
        <f t="array" ref="Q748">INDEX('Notes&amp;Formulas'!F:F,MATCH($P748,'Notes&amp;Formulas'!E:E),0)</f>
        <v>Restricted</v>
      </c>
      <c r="R748" t="s">
        <v>2320</v>
      </c>
      <c r="S748" t="s">
        <v>2321</v>
      </c>
    </row>
    <row r="749" spans="1:21" x14ac:dyDescent="0.3">
      <c r="A749" t="s">
        <v>1964</v>
      </c>
      <c r="B749" t="s">
        <v>1965</v>
      </c>
      <c r="C749" t="str">
        <f t="shared" si="11"/>
        <v xml:space="preserve">An absent-minded professor discovers "flubber," a </v>
      </c>
      <c r="D749" t="s">
        <v>12</v>
      </c>
      <c r="E749" t="s">
        <v>27</v>
      </c>
      <c r="F749" s="4">
        <v>92977226</v>
      </c>
      <c r="G749" s="4">
        <v>85000000</v>
      </c>
      <c r="H749" s="4">
        <v>177977226</v>
      </c>
      <c r="I749" s="4" t="str">
        <f>IF($F749&gt;='Notes&amp;Formulas'!$I$3,"Top", "Bottom")</f>
        <v>Bottom</v>
      </c>
      <c r="J749" s="4" t="str" cm="1">
        <f t="array" ref="J749">_xlfn.IFS(Table2[[#This Row],[World Sales (in $)]]&lt;500000000,"Small", Table2[[#This Row],[World Sales (in $)]]&lt;1000000000, "Medium", Table2[[#This Row],[World Sales (in $)]]&lt;2000000000, "Large", Table2[[#This Row],[World Sales (in $)]]&gt;2000000000, "Top")</f>
        <v>Small</v>
      </c>
      <c r="K749" t="s">
        <v>1966</v>
      </c>
      <c r="L749" t="s">
        <v>97</v>
      </c>
      <c r="M749" t="str">
        <f>IFERROR(MID($L749,1,SEARCH(M$1, $L749)-2),0)</f>
        <v>1</v>
      </c>
      <c r="N749" t="str">
        <f>IFERROR(MID($L749,SEARCH(N$1, $L749)-3,2),0)</f>
        <v>33</v>
      </c>
      <c r="O749" s="2">
        <f>TIME(M749, N749, 0)</f>
        <v>6.458333333333334E-2</v>
      </c>
      <c r="P749" t="s">
        <v>27</v>
      </c>
      <c r="Q749" t="str">
        <f>INDEX('Notes&amp;Formulas'!$F$6,MATCH(Table!P749, 'Notes&amp;Formulas'!$E$6),0)</f>
        <v>Unknown</v>
      </c>
      <c r="R749" t="s">
        <v>2316</v>
      </c>
      <c r="S749" t="s">
        <v>2325</v>
      </c>
    </row>
    <row r="750" spans="1:21" x14ac:dyDescent="0.3">
      <c r="A750" t="s">
        <v>1475</v>
      </c>
      <c r="B750" t="s">
        <v>1476</v>
      </c>
      <c r="C750" t="str">
        <f t="shared" si="11"/>
        <v>A woman framed for her husband's murder suspects h</v>
      </c>
      <c r="D750" t="s">
        <v>38</v>
      </c>
      <c r="E750" s="1">
        <v>36427</v>
      </c>
      <c r="F750" s="4">
        <v>116741558</v>
      </c>
      <c r="G750" s="4">
        <v>61100000</v>
      </c>
      <c r="H750" s="4">
        <v>177841558</v>
      </c>
      <c r="I750" s="4" t="str">
        <f>IF($F750&gt;='Notes&amp;Formulas'!$I$3,"Top", "Bottom")</f>
        <v>Bottom</v>
      </c>
      <c r="J750" s="4" t="str" cm="1">
        <f t="array" ref="J750">_xlfn.IFS(Table2[[#This Row],[World Sales (in $)]]&lt;500000000,"Small", Table2[[#This Row],[World Sales (in $)]]&lt;1000000000, "Medium", Table2[[#This Row],[World Sales (in $)]]&lt;2000000000, "Large", Table2[[#This Row],[World Sales (in $)]]&gt;2000000000, "Top")</f>
        <v>Small</v>
      </c>
      <c r="K750" t="s">
        <v>1477</v>
      </c>
      <c r="L750" t="s">
        <v>428</v>
      </c>
      <c r="M750" t="str">
        <f>IFERROR(MID($L750,1,SEARCH(M$1, $L750)-2),0)</f>
        <v>1</v>
      </c>
      <c r="N750" t="str">
        <f>IFERROR(MID($L750,SEARCH(N$1, $L750)-3,2),0)</f>
        <v>45</v>
      </c>
      <c r="O750" s="2">
        <f>TIME(M750, N750, 0)</f>
        <v>7.2916666666666671E-2</v>
      </c>
      <c r="P750" t="s">
        <v>179</v>
      </c>
      <c r="Q750" t="str" cm="1">
        <f t="array" ref="Q750">INDEX('Notes&amp;Formulas'!F:F,MATCH($P750,'Notes&amp;Formulas'!E:E),0)</f>
        <v>Restricted</v>
      </c>
      <c r="R750" t="s">
        <v>2326</v>
      </c>
      <c r="S750" t="s">
        <v>2323</v>
      </c>
      <c r="T750" t="s">
        <v>2319</v>
      </c>
    </row>
    <row r="751" spans="1:21" x14ac:dyDescent="0.3">
      <c r="A751" t="s">
        <v>2145</v>
      </c>
      <c r="B751" t="s">
        <v>2146</v>
      </c>
      <c r="C751" t="str">
        <f t="shared" si="11"/>
        <v>After experiencing what they think are a series of</v>
      </c>
      <c r="D751" t="s">
        <v>38</v>
      </c>
      <c r="E751" s="1">
        <v>40471</v>
      </c>
      <c r="F751" s="4">
        <v>84752907</v>
      </c>
      <c r="G751" s="4">
        <v>92759125</v>
      </c>
      <c r="H751" s="4">
        <v>177512032</v>
      </c>
      <c r="I751" s="4" t="str">
        <f>IF($F751&gt;='Notes&amp;Formulas'!$I$3,"Top", "Bottom")</f>
        <v>Bottom</v>
      </c>
      <c r="J751" s="4" t="str" cm="1">
        <f t="array" ref="J751">_xlfn.IFS(Table2[[#This Row],[World Sales (in $)]]&lt;500000000,"Small", Table2[[#This Row],[World Sales (in $)]]&lt;1000000000, "Medium", Table2[[#This Row],[World Sales (in $)]]&lt;2000000000, "Large", Table2[[#This Row],[World Sales (in $)]]&gt;2000000000, "Top")</f>
        <v>Small</v>
      </c>
      <c r="K751" t="s">
        <v>1113</v>
      </c>
      <c r="L751" t="s">
        <v>224</v>
      </c>
      <c r="M751" t="str">
        <f>IFERROR(MID($L751,1,SEARCH(M$1, $L751)-2),0)</f>
        <v>1</v>
      </c>
      <c r="N751" t="str">
        <f>IFERROR(MID($L751,SEARCH(N$1, $L751)-3,2),0)</f>
        <v>31</v>
      </c>
      <c r="O751" s="2">
        <f>TIME(M751, N751, 0)</f>
        <v>6.3194444444444442E-2</v>
      </c>
      <c r="P751" t="s">
        <v>179</v>
      </c>
      <c r="Q751" t="str" cm="1">
        <f t="array" ref="Q751">INDEX('Notes&amp;Formulas'!F:F,MATCH($P751,'Notes&amp;Formulas'!E:E),0)</f>
        <v>Restricted</v>
      </c>
      <c r="R751" t="s">
        <v>2328</v>
      </c>
      <c r="S751" t="s">
        <v>2320</v>
      </c>
      <c r="T751" t="s">
        <v>2327</v>
      </c>
      <c r="U751" t="s">
        <v>2325</v>
      </c>
    </row>
    <row r="752" spans="1:21" x14ac:dyDescent="0.3">
      <c r="A752" t="s">
        <v>1661</v>
      </c>
      <c r="B752" t="s">
        <v>1662</v>
      </c>
      <c r="C752" t="str">
        <f t="shared" si="11"/>
        <v>Benjamin Barry is an advertising executive and lad</v>
      </c>
      <c r="D752" t="s">
        <v>38</v>
      </c>
      <c r="E752" t="s">
        <v>27</v>
      </c>
      <c r="F752" s="4">
        <v>105813373</v>
      </c>
      <c r="G752" s="4">
        <v>71689014</v>
      </c>
      <c r="H752" s="4">
        <v>177502387</v>
      </c>
      <c r="I752" s="4" t="str">
        <f>IF($F752&gt;='Notes&amp;Formulas'!$I$3,"Top", "Bottom")</f>
        <v>Bottom</v>
      </c>
      <c r="J752" s="4" t="str" cm="1">
        <f t="array" ref="J752">_xlfn.IFS(Table2[[#This Row],[World Sales (in $)]]&lt;500000000,"Small", Table2[[#This Row],[World Sales (in $)]]&lt;1000000000, "Medium", Table2[[#This Row],[World Sales (in $)]]&lt;2000000000, "Large", Table2[[#This Row],[World Sales (in $)]]&gt;2000000000, "Top")</f>
        <v>Small</v>
      </c>
      <c r="K752" t="s">
        <v>346</v>
      </c>
      <c r="L752" t="s">
        <v>457</v>
      </c>
      <c r="M752" t="str">
        <f>IFERROR(MID($L752,1,SEARCH(M$1, $L752)-2),0)</f>
        <v>1</v>
      </c>
      <c r="N752" t="str">
        <f>IFERROR(MID($L752,SEARCH(N$1, $L752)-3,2),0)</f>
        <v>56</v>
      </c>
      <c r="O752" s="2">
        <f>TIME(M752, N752, 0)</f>
        <v>8.0555555555555561E-2</v>
      </c>
      <c r="P752" t="s">
        <v>27</v>
      </c>
      <c r="Q752" t="str">
        <f>INDEX('Notes&amp;Formulas'!$F$6,MATCH(Table!P752, 'Notes&amp;Formulas'!$E$6),0)</f>
        <v>Unknown</v>
      </c>
      <c r="R752" t="s">
        <v>2332</v>
      </c>
      <c r="S752" t="s">
        <v>2327</v>
      </c>
    </row>
    <row r="753" spans="1:22" x14ac:dyDescent="0.3">
      <c r="A753" t="s">
        <v>1594</v>
      </c>
      <c r="B753" t="s">
        <v>1595</v>
      </c>
      <c r="C753" t="str">
        <f t="shared" si="11"/>
        <v>Goaded by his buddies, a nerdy guy who's never "do</v>
      </c>
      <c r="D753" t="s">
        <v>43</v>
      </c>
      <c r="E753" s="1">
        <v>38583</v>
      </c>
      <c r="F753" s="4">
        <v>109449237</v>
      </c>
      <c r="G753" s="4">
        <v>67929408</v>
      </c>
      <c r="H753" s="4">
        <v>177378645</v>
      </c>
      <c r="I753" s="4" t="str">
        <f>IF($F753&gt;='Notes&amp;Formulas'!$I$3,"Top", "Bottom")</f>
        <v>Bottom</v>
      </c>
      <c r="J753" s="4" t="str" cm="1">
        <f t="array" ref="J753">_xlfn.IFS(Table2[[#This Row],[World Sales (in $)]]&lt;500000000,"Small", Table2[[#This Row],[World Sales (in $)]]&lt;1000000000, "Medium", Table2[[#This Row],[World Sales (in $)]]&lt;2000000000, "Large", Table2[[#This Row],[World Sales (in $)]]&gt;2000000000, "Top")</f>
        <v>Small</v>
      </c>
      <c r="K753" t="s">
        <v>346</v>
      </c>
      <c r="L753" t="s">
        <v>457</v>
      </c>
      <c r="M753" t="str">
        <f>IFERROR(MID($L753,1,SEARCH(M$1, $L753)-2),0)</f>
        <v>1</v>
      </c>
      <c r="N753" t="str">
        <f>IFERROR(MID($L753,SEARCH(N$1, $L753)-3,2),0)</f>
        <v>56</v>
      </c>
      <c r="O753" s="2">
        <f>TIME(M753, N753, 0)</f>
        <v>8.0555555555555561E-2</v>
      </c>
      <c r="P753" t="s">
        <v>179</v>
      </c>
      <c r="Q753" t="str" cm="1">
        <f t="array" ref="Q753">INDEX('Notes&amp;Formulas'!F:F,MATCH($P753,'Notes&amp;Formulas'!E:E),0)</f>
        <v>Restricted</v>
      </c>
      <c r="R753" t="s">
        <v>2326</v>
      </c>
      <c r="S753" t="s">
        <v>2321</v>
      </c>
    </row>
    <row r="754" spans="1:22" x14ac:dyDescent="0.3">
      <c r="A754" t="s">
        <v>1478</v>
      </c>
      <c r="B754" t="s">
        <v>1479</v>
      </c>
      <c r="C754" t="str">
        <f t="shared" si="11"/>
        <v>As Cecil Gaines serves eight presidents during his</v>
      </c>
      <c r="D754" t="s">
        <v>904</v>
      </c>
      <c r="E754" s="1">
        <v>41502</v>
      </c>
      <c r="F754" s="4">
        <v>116632095</v>
      </c>
      <c r="G754" s="4">
        <v>60681700</v>
      </c>
      <c r="H754" s="4">
        <v>177313795</v>
      </c>
      <c r="I754" s="4" t="str">
        <f>IF($F754&gt;='Notes&amp;Formulas'!$I$3,"Top", "Bottom")</f>
        <v>Bottom</v>
      </c>
      <c r="J754" s="4" t="str" cm="1">
        <f t="array" ref="J754">_xlfn.IFS(Table2[[#This Row],[World Sales (in $)]]&lt;500000000,"Small", Table2[[#This Row],[World Sales (in $)]]&lt;1000000000, "Medium", Table2[[#This Row],[World Sales (in $)]]&lt;2000000000, "Large", Table2[[#This Row],[World Sales (in $)]]&gt;2000000000, "Top")</f>
        <v>Small</v>
      </c>
      <c r="K754" t="s">
        <v>836</v>
      </c>
      <c r="L754" t="s">
        <v>460</v>
      </c>
      <c r="M754" t="str">
        <f>IFERROR(MID($L754,1,SEARCH(M$1, $L754)-2),0)</f>
        <v>2</v>
      </c>
      <c r="N754" t="str">
        <f>IFERROR(MID($L754,SEARCH(N$1, $L754)-3,2),0)</f>
        <v>12</v>
      </c>
      <c r="O754" s="2">
        <f>TIME(M754, N754, 0)</f>
        <v>9.1666666666666674E-2</v>
      </c>
      <c r="P754" t="s">
        <v>15</v>
      </c>
      <c r="Q754" t="str" cm="1">
        <f t="array" ref="Q754">INDEX('Notes&amp;Formulas'!F:F,MATCH($P754,'Notes&amp;Formulas'!E:E),0)</f>
        <v>Parental Guidance Under 13</v>
      </c>
      <c r="R754" t="s">
        <v>2326</v>
      </c>
      <c r="S754" t="s">
        <v>2321</v>
      </c>
    </row>
    <row r="755" spans="1:22" x14ac:dyDescent="0.3">
      <c r="A755" t="s">
        <v>1992</v>
      </c>
      <c r="B755" t="s">
        <v>1993</v>
      </c>
      <c r="C755" t="str">
        <f t="shared" si="11"/>
        <v>A study in fear escalates into a heart-stopping ni</v>
      </c>
      <c r="D755" t="s">
        <v>95</v>
      </c>
      <c r="E755" s="1">
        <v>36364</v>
      </c>
      <c r="F755" s="4">
        <v>91411151</v>
      </c>
      <c r="G755" s="4">
        <v>85900000</v>
      </c>
      <c r="H755" s="4">
        <v>177311151</v>
      </c>
      <c r="I755" s="4" t="str">
        <f>IF($F755&gt;='Notes&amp;Formulas'!$I$3,"Top", "Bottom")</f>
        <v>Bottom</v>
      </c>
      <c r="J755" s="4" t="str" cm="1">
        <f t="array" ref="J755">_xlfn.IFS(Table2[[#This Row],[World Sales (in $)]]&lt;500000000,"Small", Table2[[#This Row],[World Sales (in $)]]&lt;1000000000, "Medium", Table2[[#This Row],[World Sales (in $)]]&lt;2000000000, "Large", Table2[[#This Row],[World Sales (in $)]]&gt;2000000000, "Top")</f>
        <v>Small</v>
      </c>
      <c r="K755" t="s">
        <v>1994</v>
      </c>
      <c r="L755" t="s">
        <v>434</v>
      </c>
      <c r="M755" t="str">
        <f>IFERROR(MID($L755,1,SEARCH(M$1, $L755)-2),0)</f>
        <v>1</v>
      </c>
      <c r="N755" t="str">
        <f>IFERROR(MID($L755,SEARCH(N$1, $L755)-3,2),0)</f>
        <v>53</v>
      </c>
      <c r="O755" s="2">
        <f>TIME(M755, N755, 0)</f>
        <v>7.8472222222222221E-2</v>
      </c>
      <c r="P755" t="s">
        <v>15</v>
      </c>
      <c r="Q755" t="str" cm="1">
        <f t="array" ref="Q755">INDEX('Notes&amp;Formulas'!F:F,MATCH($P755,'Notes&amp;Formulas'!E:E),0)</f>
        <v>Parental Guidance Under 13</v>
      </c>
      <c r="R755" t="s">
        <v>2329</v>
      </c>
      <c r="S755" t="s">
        <v>2320</v>
      </c>
    </row>
    <row r="756" spans="1:22" x14ac:dyDescent="0.3">
      <c r="A756" t="s">
        <v>2225</v>
      </c>
      <c r="B756" t="s">
        <v>2226</v>
      </c>
      <c r="C756" t="str">
        <f t="shared" si="11"/>
        <v>A land baron tries to reconnect with his two daugh</v>
      </c>
      <c r="D756" t="s">
        <v>1087</v>
      </c>
      <c r="E756" t="s">
        <v>27</v>
      </c>
      <c r="F756" s="4">
        <v>82584160</v>
      </c>
      <c r="G756" s="4">
        <v>94659025</v>
      </c>
      <c r="H756" s="4">
        <v>177243185</v>
      </c>
      <c r="I756" s="4" t="str">
        <f>IF($F756&gt;='Notes&amp;Formulas'!$I$3,"Top", "Bottom")</f>
        <v>Bottom</v>
      </c>
      <c r="J756" s="4" t="str" cm="1">
        <f t="array" ref="J756">_xlfn.IFS(Table2[[#This Row],[World Sales (in $)]]&lt;500000000,"Small", Table2[[#This Row],[World Sales (in $)]]&lt;1000000000, "Medium", Table2[[#This Row],[World Sales (in $)]]&lt;2000000000, "Large", Table2[[#This Row],[World Sales (in $)]]&gt;2000000000, "Top")</f>
        <v>Small</v>
      </c>
      <c r="K756" t="s">
        <v>894</v>
      </c>
      <c r="L756" t="s">
        <v>101</v>
      </c>
      <c r="M756" t="str">
        <f>IFERROR(MID($L756,1,SEARCH(M$1, $L756)-2),0)</f>
        <v>1</v>
      </c>
      <c r="N756" t="str">
        <f>IFERROR(MID($L756,SEARCH(N$1, $L756)-3,2),0)</f>
        <v>55</v>
      </c>
      <c r="O756" s="2">
        <f>TIME(M756, N756, 0)</f>
        <v>7.9861111111111105E-2</v>
      </c>
      <c r="P756" t="s">
        <v>27</v>
      </c>
      <c r="Q756" t="str">
        <f>INDEX('Notes&amp;Formulas'!$F$6,MATCH(Table!P756, 'Notes&amp;Formulas'!$E$6),0)</f>
        <v>Unknown</v>
      </c>
      <c r="R756" t="s">
        <v>2318</v>
      </c>
      <c r="S756" t="s">
        <v>2332</v>
      </c>
      <c r="T756" t="s">
        <v>2327</v>
      </c>
      <c r="U756" t="s">
        <v>2325</v>
      </c>
    </row>
    <row r="757" spans="1:22" x14ac:dyDescent="0.3">
      <c r="A757" t="s">
        <v>767</v>
      </c>
      <c r="B757" t="s">
        <v>768</v>
      </c>
      <c r="C757" t="str">
        <f t="shared" si="11"/>
        <v>Michael Dorsey, an unsuccessful actor, disguises h</v>
      </c>
      <c r="D757" t="s">
        <v>426</v>
      </c>
      <c r="E757" s="1">
        <v>30302</v>
      </c>
      <c r="F757" s="4">
        <v>177200000</v>
      </c>
      <c r="G757" s="4">
        <v>177200000</v>
      </c>
      <c r="H757" s="4">
        <v>177200000</v>
      </c>
      <c r="I757" s="4" t="str">
        <f>IF($F757&gt;='Notes&amp;Formulas'!$I$3,"Top", "Bottom")</f>
        <v>Top</v>
      </c>
      <c r="J757" s="4" t="str" cm="1">
        <f t="array" ref="J757">_xlfn.IFS(Table2[[#This Row],[World Sales (in $)]]&lt;500000000,"Small", Table2[[#This Row],[World Sales (in $)]]&lt;1000000000, "Medium", Table2[[#This Row],[World Sales (in $)]]&lt;2000000000, "Large", Table2[[#This Row],[World Sales (in $)]]&gt;2000000000, "Top")</f>
        <v>Small</v>
      </c>
      <c r="K757" t="s">
        <v>438</v>
      </c>
      <c r="L757" t="s">
        <v>457</v>
      </c>
      <c r="M757" t="str">
        <f>IFERROR(MID($L757,1,SEARCH(M$1, $L757)-2),0)</f>
        <v>1</v>
      </c>
      <c r="N757" t="str">
        <f>IFERROR(MID($L757,SEARCH(N$1, $L757)-3,2),0)</f>
        <v>56</v>
      </c>
      <c r="O757" s="2">
        <f>TIME(M757, N757, 0)</f>
        <v>8.0555555555555561E-2</v>
      </c>
      <c r="P757" t="s">
        <v>27</v>
      </c>
      <c r="Q757" t="str">
        <f>INDEX('Notes&amp;Formulas'!$F$6,MATCH(Table!P757, 'Notes&amp;Formulas'!$E$6),0)</f>
        <v>Unknown</v>
      </c>
      <c r="R757" t="s">
        <v>2326</v>
      </c>
      <c r="S757" t="s">
        <v>2320</v>
      </c>
    </row>
    <row r="758" spans="1:22" x14ac:dyDescent="0.3">
      <c r="A758" t="s">
        <v>1740</v>
      </c>
      <c r="B758" t="s">
        <v>1741</v>
      </c>
      <c r="C758" t="str">
        <f t="shared" si="11"/>
        <v>Secret Service agent Frank Horrigan (Clint Eastwoo</v>
      </c>
      <c r="D758" t="s">
        <v>426</v>
      </c>
      <c r="E758" s="1">
        <v>34159</v>
      </c>
      <c r="F758" s="4">
        <v>102314823</v>
      </c>
      <c r="G758" s="4">
        <v>74682345</v>
      </c>
      <c r="H758" s="4">
        <v>176997168</v>
      </c>
      <c r="I758" s="4" t="str">
        <f>IF($F758&gt;='Notes&amp;Formulas'!$I$3,"Top", "Bottom")</f>
        <v>Bottom</v>
      </c>
      <c r="J758" s="4" t="str" cm="1">
        <f t="array" ref="J758">_xlfn.IFS(Table2[[#This Row],[World Sales (in $)]]&lt;500000000,"Small", Table2[[#This Row],[World Sales (in $)]]&lt;1000000000, "Medium", Table2[[#This Row],[World Sales (in $)]]&lt;2000000000, "Large", Table2[[#This Row],[World Sales (in $)]]&gt;2000000000, "Top")</f>
        <v>Small</v>
      </c>
      <c r="K758" t="s">
        <v>62</v>
      </c>
      <c r="L758" t="s">
        <v>124</v>
      </c>
      <c r="M758" t="str">
        <f>IFERROR(MID($L758,1,SEARCH(M$1, $L758)-2),0)</f>
        <v>2</v>
      </c>
      <c r="N758" t="str">
        <f>IFERROR(MID($L758,SEARCH(N$1, $L758)-3,2),0)</f>
        <v xml:space="preserve"> 8</v>
      </c>
      <c r="O758" s="2">
        <f>TIME(M758, N758, 0)</f>
        <v>8.8888888888888892E-2</v>
      </c>
      <c r="P758" t="s">
        <v>179</v>
      </c>
      <c r="Q758" t="str" cm="1">
        <f t="array" ref="Q758">INDEX('Notes&amp;Formulas'!F:F,MATCH($P758,'Notes&amp;Formulas'!E:E),0)</f>
        <v>Restricted</v>
      </c>
      <c r="R758" t="s">
        <v>2326</v>
      </c>
      <c r="S758" t="s">
        <v>2320</v>
      </c>
      <c r="T758" t="s">
        <v>2321</v>
      </c>
    </row>
    <row r="759" spans="1:22" x14ac:dyDescent="0.3">
      <c r="A759" t="s">
        <v>1646</v>
      </c>
      <c r="B759" t="s">
        <v>1647</v>
      </c>
      <c r="C759" t="str">
        <f t="shared" si="11"/>
        <v>A comedy about a psychiatrist whose number one pat</v>
      </c>
      <c r="D759" t="s">
        <v>61</v>
      </c>
      <c r="E759" s="1">
        <v>36224</v>
      </c>
      <c r="F759" s="4">
        <v>106885658</v>
      </c>
      <c r="G759" s="4">
        <v>70000000</v>
      </c>
      <c r="H759" s="4">
        <v>176885658</v>
      </c>
      <c r="I759" s="4" t="str">
        <f>IF($F759&gt;='Notes&amp;Formulas'!$I$3,"Top", "Bottom")</f>
        <v>Bottom</v>
      </c>
      <c r="J759" s="4" t="str" cm="1">
        <f t="array" ref="J759">_xlfn.IFS(Table2[[#This Row],[World Sales (in $)]]&lt;500000000,"Small", Table2[[#This Row],[World Sales (in $)]]&lt;1000000000, "Medium", Table2[[#This Row],[World Sales (in $)]]&lt;2000000000, "Large", Table2[[#This Row],[World Sales (in $)]]&gt;2000000000, "Top")</f>
        <v>Small</v>
      </c>
      <c r="K759" t="s">
        <v>1003</v>
      </c>
      <c r="L759" t="s">
        <v>80</v>
      </c>
      <c r="M759" t="str">
        <f>IFERROR(MID($L759,1,SEARCH(M$1, $L759)-2),0)</f>
        <v>1</v>
      </c>
      <c r="N759" t="str">
        <f>IFERROR(MID($L759,SEARCH(N$1, $L759)-3,2),0)</f>
        <v>43</v>
      </c>
      <c r="O759" s="2">
        <f>TIME(M759, N759, 0)</f>
        <v>7.1527777777777787E-2</v>
      </c>
      <c r="P759" t="s">
        <v>179</v>
      </c>
      <c r="Q759" t="str" cm="1">
        <f t="array" ref="Q759">INDEX('Notes&amp;Formulas'!F:F,MATCH($P759,'Notes&amp;Formulas'!E:E),0)</f>
        <v>Restricted</v>
      </c>
      <c r="R759" t="s">
        <v>2316</v>
      </c>
      <c r="S759" t="s">
        <v>2328</v>
      </c>
      <c r="T759" t="s">
        <v>2320</v>
      </c>
      <c r="U759" t="s">
        <v>2325</v>
      </c>
    </row>
    <row r="760" spans="1:22" x14ac:dyDescent="0.3">
      <c r="A760" t="s">
        <v>1537</v>
      </c>
      <c r="B760" t="s">
        <v>1538</v>
      </c>
      <c r="C760" t="str">
        <f t="shared" si="11"/>
        <v>Dolittle must save a forest and a bear's life.</v>
      </c>
      <c r="D760" t="s">
        <v>22</v>
      </c>
      <c r="E760" s="1">
        <v>37064</v>
      </c>
      <c r="F760" s="4">
        <v>112952899</v>
      </c>
      <c r="G760" s="4">
        <v>63151445</v>
      </c>
      <c r="H760" s="4">
        <v>176104344</v>
      </c>
      <c r="I760" s="4" t="str">
        <f>IF($F760&gt;='Notes&amp;Formulas'!$I$3,"Top", "Bottom")</f>
        <v>Bottom</v>
      </c>
      <c r="J760" s="4" t="str" cm="1">
        <f t="array" ref="J760">_xlfn.IFS(Table2[[#This Row],[World Sales (in $)]]&lt;500000000,"Small", Table2[[#This Row],[World Sales (in $)]]&lt;1000000000, "Medium", Table2[[#This Row],[World Sales (in $)]]&lt;2000000000, "Large", Table2[[#This Row],[World Sales (in $)]]&gt;2000000000, "Top")</f>
        <v>Small</v>
      </c>
      <c r="K760" t="s">
        <v>381</v>
      </c>
      <c r="L760" t="s">
        <v>182</v>
      </c>
      <c r="M760" t="str">
        <f>IFERROR(MID($L760,1,SEARCH(M$1, $L760)-2),0)</f>
        <v>1</v>
      </c>
      <c r="N760" t="str">
        <f>IFERROR(MID($L760,SEARCH(N$1, $L760)-3,2),0)</f>
        <v>27</v>
      </c>
      <c r="O760" s="2">
        <f>TIME(M760, N760, 0)</f>
        <v>6.0416666666666667E-2</v>
      </c>
      <c r="P760" t="s">
        <v>58</v>
      </c>
      <c r="Q760" t="str" cm="1">
        <f t="array" ref="Q760">INDEX('Notes&amp;Formulas'!F:F,MATCH($P760,'Notes&amp;Formulas'!E:E),0)</f>
        <v>Parental Guidance</v>
      </c>
      <c r="R760" t="s">
        <v>2326</v>
      </c>
      <c r="S760" t="s">
        <v>2328</v>
      </c>
    </row>
    <row r="761" spans="1:22" x14ac:dyDescent="0.3">
      <c r="A761" t="s">
        <v>1659</v>
      </c>
      <c r="B761" t="s">
        <v>1660</v>
      </c>
      <c r="C761" t="str">
        <f t="shared" si="11"/>
        <v>After being betrayed and left for dead in Italy, C</v>
      </c>
      <c r="D761" t="s">
        <v>38</v>
      </c>
      <c r="E761" s="1">
        <v>37771</v>
      </c>
      <c r="F761" s="4">
        <v>106128601</v>
      </c>
      <c r="G761" s="4">
        <v>69941570</v>
      </c>
      <c r="H761" s="4">
        <v>176070171</v>
      </c>
      <c r="I761" s="4" t="str">
        <f>IF($F761&gt;='Notes&amp;Formulas'!$I$3,"Top", "Bottom")</f>
        <v>Bottom</v>
      </c>
      <c r="J761" s="4" t="str" cm="1">
        <f t="array" ref="J761">_xlfn.IFS(Table2[[#This Row],[World Sales (in $)]]&lt;500000000,"Small", Table2[[#This Row],[World Sales (in $)]]&lt;1000000000, "Medium", Table2[[#This Row],[World Sales (in $)]]&lt;2000000000, "Large", Table2[[#This Row],[World Sales (in $)]]&gt;2000000000, "Top")</f>
        <v>Small</v>
      </c>
      <c r="K761" t="s">
        <v>448</v>
      </c>
      <c r="L761" t="s">
        <v>604</v>
      </c>
      <c r="M761" t="str">
        <f>IFERROR(MID($L761,1,SEARCH(M$1, $L761)-2),0)</f>
        <v>1</v>
      </c>
      <c r="N761" t="str">
        <f>IFERROR(MID($L761,SEARCH(N$1, $L761)-3,2),0)</f>
        <v>51</v>
      </c>
      <c r="O761" s="2">
        <f>TIME(M761, N761, 0)</f>
        <v>7.7083333333333337E-2</v>
      </c>
      <c r="P761" t="s">
        <v>15</v>
      </c>
      <c r="Q761" t="str" cm="1">
        <f t="array" ref="Q761">INDEX('Notes&amp;Formulas'!F:F,MATCH($P761,'Notes&amp;Formulas'!E:E),0)</f>
        <v>Parental Guidance Under 13</v>
      </c>
      <c r="R761" t="s">
        <v>2326</v>
      </c>
      <c r="S761" t="s">
        <v>2323</v>
      </c>
      <c r="T761" t="s">
        <v>2318</v>
      </c>
    </row>
    <row r="762" spans="1:22" x14ac:dyDescent="0.3">
      <c r="A762" t="s">
        <v>1946</v>
      </c>
      <c r="B762" t="s">
        <v>1947</v>
      </c>
      <c r="C762" t="str">
        <f t="shared" si="11"/>
        <v>Two terminally ill men escape from a cancer ward a</v>
      </c>
      <c r="D762" t="s">
        <v>61</v>
      </c>
      <c r="E762" s="1">
        <v>39441</v>
      </c>
      <c r="F762" s="4">
        <v>93466502</v>
      </c>
      <c r="G762" s="4">
        <v>81906000</v>
      </c>
      <c r="H762" s="4">
        <v>175372502</v>
      </c>
      <c r="I762" s="4" t="str">
        <f>IF($F762&gt;='Notes&amp;Formulas'!$I$3,"Top", "Bottom")</f>
        <v>Bottom</v>
      </c>
      <c r="J762" s="4" t="str" cm="1">
        <f t="array" ref="J762">_xlfn.IFS(Table2[[#This Row],[World Sales (in $)]]&lt;500000000,"Small", Table2[[#This Row],[World Sales (in $)]]&lt;1000000000, "Medium", Table2[[#This Row],[World Sales (in $)]]&lt;2000000000, "Large", Table2[[#This Row],[World Sales (in $)]]&gt;2000000000, "Top")</f>
        <v>Small</v>
      </c>
      <c r="K762" t="s">
        <v>1503</v>
      </c>
      <c r="L762" t="s">
        <v>76</v>
      </c>
      <c r="M762" t="str">
        <f>IFERROR(MID($L762,1,SEARCH(M$1, $L762)-2),0)</f>
        <v>1</v>
      </c>
      <c r="N762" t="str">
        <f>IFERROR(MID($L762,SEARCH(N$1, $L762)-3,2),0)</f>
        <v>37</v>
      </c>
      <c r="O762" s="2">
        <f>TIME(M762, N762, 0)</f>
        <v>6.7361111111111108E-2</v>
      </c>
      <c r="P762" t="s">
        <v>15</v>
      </c>
      <c r="Q762" t="str" cm="1">
        <f t="array" ref="Q762">INDEX('Notes&amp;Formulas'!F:F,MATCH($P762,'Notes&amp;Formulas'!E:E),0)</f>
        <v>Parental Guidance Under 13</v>
      </c>
      <c r="R762" t="s">
        <v>2316</v>
      </c>
      <c r="S762" t="s">
        <v>2328</v>
      </c>
      <c r="T762" t="s">
        <v>2325</v>
      </c>
    </row>
    <row r="763" spans="1:22" x14ac:dyDescent="0.3">
      <c r="A763" t="s">
        <v>1758</v>
      </c>
      <c r="B763" t="s">
        <v>1759</v>
      </c>
      <c r="C763" t="str">
        <f t="shared" si="11"/>
        <v>A young woman fakes her own death in an attempt to</v>
      </c>
      <c r="D763" t="s">
        <v>22</v>
      </c>
      <c r="E763" s="1">
        <v>33277</v>
      </c>
      <c r="F763" s="4">
        <v>101599005</v>
      </c>
      <c r="G763" s="4">
        <v>73400000</v>
      </c>
      <c r="H763" s="4">
        <v>174999005</v>
      </c>
      <c r="I763" s="4" t="str">
        <f>IF($F763&gt;='Notes&amp;Formulas'!$I$3,"Top", "Bottom")</f>
        <v>Bottom</v>
      </c>
      <c r="J763" s="4" t="str" cm="1">
        <f t="array" ref="J763">_xlfn.IFS(Table2[[#This Row],[World Sales (in $)]]&lt;500000000,"Small", Table2[[#This Row],[World Sales (in $)]]&lt;1000000000, "Medium", Table2[[#This Row],[World Sales (in $)]]&lt;2000000000, "Large", Table2[[#This Row],[World Sales (in $)]]&gt;2000000000, "Top")</f>
        <v>Small</v>
      </c>
      <c r="K763" t="s">
        <v>1105</v>
      </c>
      <c r="L763" t="s">
        <v>1020</v>
      </c>
      <c r="M763" t="str">
        <f>IFERROR(MID($L763,1,SEARCH(M$1, $L763)-2),0)</f>
        <v>1</v>
      </c>
      <c r="N763" t="str">
        <f>IFERROR(MID($L763,SEARCH(N$1, $L763)-3,2),0)</f>
        <v>39</v>
      </c>
      <c r="O763" s="2">
        <f>TIME(M763, N763, 0)</f>
        <v>6.8749999999999992E-2</v>
      </c>
      <c r="P763" t="s">
        <v>179</v>
      </c>
      <c r="Q763" t="str" cm="1">
        <f t="array" ref="Q763">INDEX('Notes&amp;Formulas'!F:F,MATCH($P763,'Notes&amp;Formulas'!E:E),0)</f>
        <v>Restricted</v>
      </c>
      <c r="R763" t="s">
        <v>2317</v>
      </c>
      <c r="S763" t="s">
        <v>2326</v>
      </c>
      <c r="T763" t="s">
        <v>2320</v>
      </c>
    </row>
    <row r="764" spans="1:22" x14ac:dyDescent="0.3">
      <c r="A764" t="s">
        <v>1833</v>
      </c>
      <c r="B764" t="s">
        <v>1834</v>
      </c>
      <c r="C764" t="str">
        <f t="shared" si="11"/>
        <v>A spaceship arrives in Arizona, 1873, to take over</v>
      </c>
      <c r="D764" t="s">
        <v>43</v>
      </c>
      <c r="E764" s="1">
        <v>40753</v>
      </c>
      <c r="F764" s="4">
        <v>100240551</v>
      </c>
      <c r="G764" s="4">
        <v>74581774</v>
      </c>
      <c r="H764" s="4">
        <v>174822325</v>
      </c>
      <c r="I764" s="4" t="str">
        <f>IF($F764&gt;='Notes&amp;Formulas'!$I$3,"Top", "Bottom")</f>
        <v>Bottom</v>
      </c>
      <c r="J764" s="4" t="str" cm="1">
        <f t="array" ref="J764">_xlfn.IFS(Table2[[#This Row],[World Sales (in $)]]&lt;500000000,"Small", Table2[[#This Row],[World Sales (in $)]]&lt;1000000000, "Medium", Table2[[#This Row],[World Sales (in $)]]&lt;2000000000, "Large", Table2[[#This Row],[World Sales (in $)]]&gt;2000000000, "Top")</f>
        <v>Small</v>
      </c>
      <c r="K764" t="s">
        <v>1835</v>
      </c>
      <c r="L764" t="s">
        <v>145</v>
      </c>
      <c r="M764" t="str">
        <f>IFERROR(MID($L764,1,SEARCH(M$1, $L764)-2),0)</f>
        <v>1</v>
      </c>
      <c r="N764" t="str">
        <f>IFERROR(MID($L764,SEARCH(N$1, $L764)-3,2),0)</f>
        <v>59</v>
      </c>
      <c r="O764" s="2">
        <f>TIME(M764, N764, 0)</f>
        <v>8.2638888888888887E-2</v>
      </c>
      <c r="P764" t="s">
        <v>15</v>
      </c>
      <c r="Q764" t="str" cm="1">
        <f t="array" ref="Q764">INDEX('Notes&amp;Formulas'!F:F,MATCH($P764,'Notes&amp;Formulas'!E:E),0)</f>
        <v>Parental Guidance Under 13</v>
      </c>
      <c r="R764" t="s">
        <v>2320</v>
      </c>
      <c r="S764" t="s">
        <v>2325</v>
      </c>
    </row>
    <row r="765" spans="1:22" x14ac:dyDescent="0.3">
      <c r="A765" t="s">
        <v>1699</v>
      </c>
      <c r="B765" t="s">
        <v>1700</v>
      </c>
      <c r="C765" t="str">
        <f t="shared" si="11"/>
        <v>A ninety-year-old horticulturist and Korean War ve</v>
      </c>
      <c r="D765" t="s">
        <v>61</v>
      </c>
      <c r="E765" s="1">
        <v>43448</v>
      </c>
      <c r="F765" s="4">
        <v>103804407</v>
      </c>
      <c r="G765" s="4">
        <v>71000000</v>
      </c>
      <c r="H765" s="4">
        <v>174804407</v>
      </c>
      <c r="I765" s="4" t="str">
        <f>IF($F765&gt;='Notes&amp;Formulas'!$I$3,"Top", "Bottom")</f>
        <v>Bottom</v>
      </c>
      <c r="J765" s="4" t="str" cm="1">
        <f t="array" ref="J765">_xlfn.IFS(Table2[[#This Row],[World Sales (in $)]]&lt;500000000,"Small", Table2[[#This Row],[World Sales (in $)]]&lt;1000000000, "Medium", Table2[[#This Row],[World Sales (in $)]]&lt;2000000000, "Large", Table2[[#This Row],[World Sales (in $)]]&gt;2000000000, "Top")</f>
        <v>Small</v>
      </c>
      <c r="K765" t="s">
        <v>227</v>
      </c>
      <c r="L765" t="s">
        <v>457</v>
      </c>
      <c r="M765" t="str">
        <f>IFERROR(MID($L765,1,SEARCH(M$1, $L765)-2),0)</f>
        <v>1</v>
      </c>
      <c r="N765" t="str">
        <f>IFERROR(MID($L765,SEARCH(N$1, $L765)-3,2),0)</f>
        <v>56</v>
      </c>
      <c r="O765" s="2">
        <f>TIME(M765, N765, 0)</f>
        <v>8.0555555555555561E-2</v>
      </c>
      <c r="P765" t="s">
        <v>179</v>
      </c>
      <c r="Q765" t="str" cm="1">
        <f t="array" ref="Q765">INDEX('Notes&amp;Formulas'!F:F,MATCH($P765,'Notes&amp;Formulas'!E:E),0)</f>
        <v>Restricted</v>
      </c>
      <c r="R765" t="s">
        <v>2316</v>
      </c>
      <c r="S765" t="s">
        <v>2319</v>
      </c>
      <c r="T765" t="s">
        <v>2325</v>
      </c>
      <c r="U765" t="s">
        <v>2335</v>
      </c>
    </row>
    <row r="766" spans="1:22" x14ac:dyDescent="0.3">
      <c r="A766" t="s">
        <v>1672</v>
      </c>
      <c r="B766" t="s">
        <v>1673</v>
      </c>
      <c r="C766" t="str">
        <f t="shared" si="11"/>
        <v>A man raised in the jungle by apes falls in love w</v>
      </c>
      <c r="D766" t="s">
        <v>12</v>
      </c>
      <c r="E766" s="1">
        <v>35629</v>
      </c>
      <c r="F766" s="4">
        <v>105263257</v>
      </c>
      <c r="G766" s="4">
        <v>69200000</v>
      </c>
      <c r="H766" s="4">
        <v>174463257</v>
      </c>
      <c r="I766" s="4" t="str">
        <f>IF($F766&gt;='Notes&amp;Formulas'!$I$3,"Top", "Bottom")</f>
        <v>Bottom</v>
      </c>
      <c r="J766" s="4" t="str" cm="1">
        <f t="array" ref="J766">_xlfn.IFS(Table2[[#This Row],[World Sales (in $)]]&lt;500000000,"Small", Table2[[#This Row],[World Sales (in $)]]&lt;1000000000, "Medium", Table2[[#This Row],[World Sales (in $)]]&lt;2000000000, "Large", Table2[[#This Row],[World Sales (in $)]]&gt;2000000000, "Top")</f>
        <v>Small</v>
      </c>
      <c r="K766" t="s">
        <v>1674</v>
      </c>
      <c r="L766" t="s">
        <v>328</v>
      </c>
      <c r="M766" t="str">
        <f>IFERROR(MID($L766,1,SEARCH(M$1, $L766)-2),0)</f>
        <v>1</v>
      </c>
      <c r="N766" t="str">
        <f>IFERROR(MID($L766,SEARCH(N$1, $L766)-3,2),0)</f>
        <v>32</v>
      </c>
      <c r="O766" s="2">
        <f>TIME(M766, N766, 0)</f>
        <v>6.3888888888888884E-2</v>
      </c>
      <c r="P766" t="s">
        <v>58</v>
      </c>
      <c r="Q766" t="str" cm="1">
        <f t="array" ref="Q766">INDEX('Notes&amp;Formulas'!F:F,MATCH($P766,'Notes&amp;Formulas'!E:E),0)</f>
        <v>Parental Guidance</v>
      </c>
      <c r="R766" t="s">
        <v>2328</v>
      </c>
      <c r="S766" t="s">
        <v>2320</v>
      </c>
      <c r="T766" t="s">
        <v>2325</v>
      </c>
    </row>
    <row r="767" spans="1:22" x14ac:dyDescent="0.3">
      <c r="A767" t="s">
        <v>1820</v>
      </c>
      <c r="B767" t="s">
        <v>1821</v>
      </c>
      <c r="C767" t="str">
        <f t="shared" si="11"/>
        <v>God contacts Congressman Evan Baxter and tells him</v>
      </c>
      <c r="D767" t="s">
        <v>43</v>
      </c>
      <c r="E767" s="1">
        <v>39254</v>
      </c>
      <c r="F767" s="4">
        <v>100462298</v>
      </c>
      <c r="G767" s="4">
        <v>73978426</v>
      </c>
      <c r="H767" s="4">
        <v>174440724</v>
      </c>
      <c r="I767" s="4" t="str">
        <f>IF($F767&gt;='Notes&amp;Formulas'!$I$3,"Top", "Bottom")</f>
        <v>Bottom</v>
      </c>
      <c r="J767" s="4" t="str" cm="1">
        <f t="array" ref="J767">_xlfn.IFS(Table2[[#This Row],[World Sales (in $)]]&lt;500000000,"Small", Table2[[#This Row],[World Sales (in $)]]&lt;1000000000, "Medium", Table2[[#This Row],[World Sales (in $)]]&lt;2000000000, "Large", Table2[[#This Row],[World Sales (in $)]]&gt;2000000000, "Top")</f>
        <v>Small</v>
      </c>
      <c r="K767" t="s">
        <v>381</v>
      </c>
      <c r="L767" t="s">
        <v>313</v>
      </c>
      <c r="M767" t="str">
        <f>IFERROR(MID($L767,1,SEARCH(M$1, $L767)-2),0)</f>
        <v>1</v>
      </c>
      <c r="N767" t="str">
        <f>IFERROR(MID($L767,SEARCH(N$1, $L767)-3,2),0)</f>
        <v>36</v>
      </c>
      <c r="O767" s="2">
        <f>TIME(M767, N767, 0)</f>
        <v>6.6666666666666666E-2</v>
      </c>
      <c r="P767" t="s">
        <v>58</v>
      </c>
      <c r="Q767" t="str" cm="1">
        <f t="array" ref="Q767">INDEX('Notes&amp;Formulas'!F:F,MATCH($P767,'Notes&amp;Formulas'!E:E),0)</f>
        <v>Parental Guidance</v>
      </c>
      <c r="R767" t="s">
        <v>2316</v>
      </c>
      <c r="S767" t="s">
        <v>2317</v>
      </c>
      <c r="T767" t="s">
        <v>2326</v>
      </c>
      <c r="U767" t="s">
        <v>2323</v>
      </c>
      <c r="V767" t="s">
        <v>2321</v>
      </c>
    </row>
    <row r="768" spans="1:22" x14ac:dyDescent="0.3">
      <c r="A768" t="s">
        <v>1194</v>
      </c>
      <c r="B768" t="s">
        <v>1195</v>
      </c>
      <c r="C768" t="str">
        <f t="shared" si="11"/>
        <v xml:space="preserve">Mild mannered businessman Sandy Patterson travels </v>
      </c>
      <c r="D768" t="s">
        <v>43</v>
      </c>
      <c r="E768" s="1">
        <v>41312</v>
      </c>
      <c r="F768" s="4">
        <v>134506920</v>
      </c>
      <c r="G768" s="4">
        <v>39458090</v>
      </c>
      <c r="H768" s="4">
        <v>173965010</v>
      </c>
      <c r="I768" s="4" t="str">
        <f>IF($F768&gt;='Notes&amp;Formulas'!$I$3,"Top", "Bottom")</f>
        <v>Top</v>
      </c>
      <c r="J768" s="4" t="str" cm="1">
        <f t="array" ref="J768">_xlfn.IFS(Table2[[#This Row],[World Sales (in $)]]&lt;500000000,"Small", Table2[[#This Row],[World Sales (in $)]]&lt;1000000000, "Medium", Table2[[#This Row],[World Sales (in $)]]&lt;2000000000, "Large", Table2[[#This Row],[World Sales (in $)]]&gt;2000000000, "Top")</f>
        <v>Small</v>
      </c>
      <c r="K768" t="s">
        <v>1196</v>
      </c>
      <c r="L768" t="s">
        <v>604</v>
      </c>
      <c r="M768" t="str">
        <f>IFERROR(MID($L768,1,SEARCH(M$1, $L768)-2),0)</f>
        <v>1</v>
      </c>
      <c r="N768" t="str">
        <f>IFERROR(MID($L768,SEARCH(N$1, $L768)-3,2),0)</f>
        <v>51</v>
      </c>
      <c r="O768" s="2">
        <f>TIME(M768, N768, 0)</f>
        <v>7.7083333333333337E-2</v>
      </c>
      <c r="P768" t="s">
        <v>179</v>
      </c>
      <c r="Q768" t="str" cm="1">
        <f t="array" ref="Q768">INDEX('Notes&amp;Formulas'!F:F,MATCH($P768,'Notes&amp;Formulas'!E:E),0)</f>
        <v>Restricted</v>
      </c>
      <c r="R768" t="s">
        <v>2326</v>
      </c>
      <c r="S768" t="s">
        <v>2323</v>
      </c>
      <c r="T768" t="s">
        <v>2318</v>
      </c>
    </row>
    <row r="769" spans="1:22" x14ac:dyDescent="0.3">
      <c r="A769" t="s">
        <v>1450</v>
      </c>
      <c r="B769" t="s">
        <v>1451</v>
      </c>
      <c r="C769" t="str">
        <f t="shared" si="11"/>
        <v xml:space="preserve">In order to protect a beautiful woman and her son </v>
      </c>
      <c r="D769" t="s">
        <v>22</v>
      </c>
      <c r="E769" s="1">
        <v>36679</v>
      </c>
      <c r="F769" s="4">
        <v>117559438</v>
      </c>
      <c r="G769" s="4">
        <v>56400000</v>
      </c>
      <c r="H769" s="4">
        <v>173959438</v>
      </c>
      <c r="I769" s="4" t="str">
        <f>IF($F769&gt;='Notes&amp;Formulas'!$I$3,"Top", "Bottom")</f>
        <v>Bottom</v>
      </c>
      <c r="J769" s="4" t="str" cm="1">
        <f t="array" ref="J769">_xlfn.IFS(Table2[[#This Row],[World Sales (in $)]]&lt;500000000,"Small", Table2[[#This Row],[World Sales (in $)]]&lt;1000000000, "Medium", Table2[[#This Row],[World Sales (in $)]]&lt;2000000000, "Large", Table2[[#This Row],[World Sales (in $)]]&gt;2000000000, "Top")</f>
        <v>Small</v>
      </c>
      <c r="K769" t="s">
        <v>665</v>
      </c>
      <c r="L769" t="s">
        <v>1020</v>
      </c>
      <c r="M769" t="str">
        <f>IFERROR(MID($L769,1,SEARCH(M$1, $L769)-2),0)</f>
        <v>1</v>
      </c>
      <c r="N769" t="str">
        <f>IFERROR(MID($L769,SEARCH(N$1, $L769)-3,2),0)</f>
        <v>39</v>
      </c>
      <c r="O769" s="2">
        <f>TIME(M769, N769, 0)</f>
        <v>6.8749999999999992E-2</v>
      </c>
      <c r="P769" t="s">
        <v>15</v>
      </c>
      <c r="Q769" t="str" cm="1">
        <f t="array" ref="Q769">INDEX('Notes&amp;Formulas'!F:F,MATCH($P769,'Notes&amp;Formulas'!E:E),0)</f>
        <v>Parental Guidance Under 13</v>
      </c>
      <c r="R769" t="s">
        <v>2326</v>
      </c>
      <c r="S769" t="s">
        <v>2328</v>
      </c>
      <c r="T769" t="s">
        <v>2320</v>
      </c>
    </row>
    <row r="770" spans="1:22" x14ac:dyDescent="0.3">
      <c r="A770" t="s">
        <v>1291</v>
      </c>
      <c r="B770" t="s">
        <v>1292</v>
      </c>
      <c r="C770" t="str">
        <f t="shared" ref="C770:C833" si="12">LEFT(B:B,50)</f>
        <v xml:space="preserve">With the 1970s behind them, San Diego's top-rated </v>
      </c>
      <c r="D770" t="s">
        <v>38</v>
      </c>
      <c r="E770" s="1">
        <v>41626</v>
      </c>
      <c r="F770" s="4">
        <v>127352707</v>
      </c>
      <c r="G770" s="4">
        <v>46297224</v>
      </c>
      <c r="H770" s="4">
        <v>173649931</v>
      </c>
      <c r="I770" s="4" t="str">
        <f>IF($F770&gt;='Notes&amp;Formulas'!$I$3,"Top", "Bottom")</f>
        <v>Bottom</v>
      </c>
      <c r="J770" s="4" t="str" cm="1">
        <f t="array" ref="J770">_xlfn.IFS(Table2[[#This Row],[World Sales (in $)]]&lt;500000000,"Small", Table2[[#This Row],[World Sales (in $)]]&lt;1000000000, "Medium", Table2[[#This Row],[World Sales (in $)]]&lt;2000000000, "Large", Table2[[#This Row],[World Sales (in $)]]&gt;2000000000, "Top")</f>
        <v>Small</v>
      </c>
      <c r="K770" t="s">
        <v>349</v>
      </c>
      <c r="L770" t="s">
        <v>145</v>
      </c>
      <c r="M770" t="str">
        <f>IFERROR(MID($L770,1,SEARCH(M$1, $L770)-2),0)</f>
        <v>1</v>
      </c>
      <c r="N770" t="str">
        <f>IFERROR(MID($L770,SEARCH(N$1, $L770)-3,2),0)</f>
        <v>59</v>
      </c>
      <c r="O770" s="2">
        <f>TIME(M770, N770, 0)</f>
        <v>8.2638888888888887E-2</v>
      </c>
      <c r="P770" t="s">
        <v>15</v>
      </c>
      <c r="Q770" t="str" cm="1">
        <f t="array" ref="Q770">INDEX('Notes&amp;Formulas'!F:F,MATCH($P770,'Notes&amp;Formulas'!E:E),0)</f>
        <v>Parental Guidance Under 13</v>
      </c>
      <c r="R770" t="s">
        <v>2316</v>
      </c>
      <c r="S770" t="s">
        <v>2326</v>
      </c>
      <c r="T770" t="s">
        <v>2328</v>
      </c>
    </row>
    <row r="771" spans="1:22" x14ac:dyDescent="0.3">
      <c r="A771" t="s">
        <v>1589</v>
      </c>
      <c r="B771" t="s">
        <v>1590</v>
      </c>
      <c r="C771" t="str">
        <f t="shared" si="12"/>
        <v>The former World Heavyweight Champion Rocky Balboa</v>
      </c>
      <c r="D771" t="s">
        <v>61</v>
      </c>
      <c r="E771" s="1">
        <v>42333</v>
      </c>
      <c r="F771" s="4">
        <v>109767581</v>
      </c>
      <c r="G771" s="4">
        <v>63800000</v>
      </c>
      <c r="H771" s="4">
        <v>173567581</v>
      </c>
      <c r="I771" s="4" t="str">
        <f>IF($F771&gt;='Notes&amp;Formulas'!$I$3,"Top", "Bottom")</f>
        <v>Bottom</v>
      </c>
      <c r="J771" s="4" t="str" cm="1">
        <f t="array" ref="J771">_xlfn.IFS(Table2[[#This Row],[World Sales (in $)]]&lt;500000000,"Small", Table2[[#This Row],[World Sales (in $)]]&lt;1000000000, "Medium", Table2[[#This Row],[World Sales (in $)]]&lt;2000000000, "Large", Table2[[#This Row],[World Sales (in $)]]&gt;2000000000, "Top")</f>
        <v>Small</v>
      </c>
      <c r="K771" t="s">
        <v>1591</v>
      </c>
      <c r="L771" t="s">
        <v>65</v>
      </c>
      <c r="M771" t="str">
        <f>IFERROR(MID($L771,1,SEARCH(M$1, $L771)-2),0)</f>
        <v>2</v>
      </c>
      <c r="N771" t="str">
        <f>IFERROR(MID($L771,SEARCH(N$1, $L771)-3,2),0)</f>
        <v>13</v>
      </c>
      <c r="O771" s="2">
        <f>TIME(M771, N771, 0)</f>
        <v>9.2361111111111116E-2</v>
      </c>
      <c r="P771" t="s">
        <v>15</v>
      </c>
      <c r="Q771" t="str" cm="1">
        <f t="array" ref="Q771">INDEX('Notes&amp;Formulas'!F:F,MATCH($P771,'Notes&amp;Formulas'!E:E),0)</f>
        <v>Parental Guidance Under 13</v>
      </c>
      <c r="R771" t="s">
        <v>2326</v>
      </c>
    </row>
    <row r="772" spans="1:22" x14ac:dyDescent="0.3">
      <c r="A772" t="s">
        <v>1714</v>
      </c>
      <c r="B772" t="s">
        <v>1715</v>
      </c>
      <c r="C772" t="str">
        <f t="shared" si="12"/>
        <v>A year after the murder of her mother, a teenage g</v>
      </c>
      <c r="D772" t="s">
        <v>1552</v>
      </c>
      <c r="E772" s="1">
        <v>35419</v>
      </c>
      <c r="F772" s="4">
        <v>103046663</v>
      </c>
      <c r="G772" s="4">
        <v>70000000</v>
      </c>
      <c r="H772" s="4">
        <v>173046663</v>
      </c>
      <c r="I772" s="4" t="str">
        <f>IF($F772&gt;='Notes&amp;Formulas'!$I$3,"Top", "Bottom")</f>
        <v>Bottom</v>
      </c>
      <c r="J772" s="4" t="str" cm="1">
        <f t="array" ref="J772">_xlfn.IFS(Table2[[#This Row],[World Sales (in $)]]&lt;500000000,"Small", Table2[[#This Row],[World Sales (in $)]]&lt;1000000000, "Medium", Table2[[#This Row],[World Sales (in $)]]&lt;2000000000, "Large", Table2[[#This Row],[World Sales (in $)]]&gt;2000000000, "Top")</f>
        <v>Small</v>
      </c>
      <c r="K772" t="s">
        <v>1113</v>
      </c>
      <c r="L772" t="s">
        <v>604</v>
      </c>
      <c r="M772" t="str">
        <f>IFERROR(MID($L772,1,SEARCH(M$1, $L772)-2),0)</f>
        <v>1</v>
      </c>
      <c r="N772" t="str">
        <f>IFERROR(MID($L772,SEARCH(N$1, $L772)-3,2),0)</f>
        <v>51</v>
      </c>
      <c r="O772" s="2">
        <f>TIME(M772, N772, 0)</f>
        <v>7.7083333333333337E-2</v>
      </c>
      <c r="P772" t="s">
        <v>179</v>
      </c>
      <c r="Q772" t="str" cm="1">
        <f t="array" ref="Q772">INDEX('Notes&amp;Formulas'!F:F,MATCH($P772,'Notes&amp;Formulas'!E:E),0)</f>
        <v>Restricted</v>
      </c>
      <c r="R772" t="s">
        <v>2316</v>
      </c>
      <c r="S772" t="s">
        <v>2320</v>
      </c>
      <c r="T772" t="s">
        <v>2333</v>
      </c>
    </row>
    <row r="773" spans="1:22" x14ac:dyDescent="0.3">
      <c r="A773" t="s">
        <v>1899</v>
      </c>
      <c r="B773" t="s">
        <v>1900</v>
      </c>
      <c r="C773" t="str">
        <f t="shared" si="12"/>
        <v>In the waning days of the American Civil War, a wo</v>
      </c>
      <c r="D773" t="s">
        <v>839</v>
      </c>
      <c r="E773" s="1">
        <v>37980</v>
      </c>
      <c r="F773" s="4">
        <v>95636509</v>
      </c>
      <c r="G773" s="4">
        <v>77377000</v>
      </c>
      <c r="H773" s="4">
        <v>173013509</v>
      </c>
      <c r="I773" s="4" t="str">
        <f>IF($F773&gt;='Notes&amp;Formulas'!$I$3,"Top", "Bottom")</f>
        <v>Bottom</v>
      </c>
      <c r="J773" s="4" t="str" cm="1">
        <f t="array" ref="J773">_xlfn.IFS(Table2[[#This Row],[World Sales (in $)]]&lt;500000000,"Small", Table2[[#This Row],[World Sales (in $)]]&lt;1000000000, "Medium", Table2[[#This Row],[World Sales (in $)]]&lt;2000000000, "Large", Table2[[#This Row],[World Sales (in $)]]&gt;2000000000, "Top")</f>
        <v>Small</v>
      </c>
      <c r="K773" t="s">
        <v>1901</v>
      </c>
      <c r="L773" t="s">
        <v>207</v>
      </c>
      <c r="M773" t="str">
        <f>IFERROR(MID($L773,1,SEARCH(M$1, $L773)-2),0)</f>
        <v>2</v>
      </c>
      <c r="N773" t="str">
        <f>IFERROR(MID($L773,SEARCH(N$1, $L773)-3,2),0)</f>
        <v>34</v>
      </c>
      <c r="O773" s="2">
        <f>TIME(M773, N773, 0)</f>
        <v>0.10694444444444444</v>
      </c>
      <c r="P773" t="s">
        <v>179</v>
      </c>
      <c r="Q773" t="str" cm="1">
        <f t="array" ref="Q773">INDEX('Notes&amp;Formulas'!F:F,MATCH($P773,'Notes&amp;Formulas'!E:E),0)</f>
        <v>Restricted</v>
      </c>
      <c r="R773" t="s">
        <v>2332</v>
      </c>
      <c r="S773" t="s">
        <v>2327</v>
      </c>
    </row>
    <row r="774" spans="1:22" x14ac:dyDescent="0.3">
      <c r="A774" t="s">
        <v>1600</v>
      </c>
      <c r="B774" t="s">
        <v>1601</v>
      </c>
      <c r="C774" t="str">
        <f t="shared" si="12"/>
        <v>The story of 160 elite U.S. soldiers who dropped i</v>
      </c>
      <c r="D774" t="s">
        <v>1096</v>
      </c>
      <c r="E774" s="1">
        <v>37253</v>
      </c>
      <c r="F774" s="4">
        <v>108638745</v>
      </c>
      <c r="G774" s="4">
        <v>64350906</v>
      </c>
      <c r="H774" s="4">
        <v>172989651</v>
      </c>
      <c r="I774" s="4" t="str">
        <f>IF($F774&gt;='Notes&amp;Formulas'!$I$3,"Top", "Bottom")</f>
        <v>Bottom</v>
      </c>
      <c r="J774" s="4" t="str" cm="1">
        <f t="array" ref="J774">_xlfn.IFS(Table2[[#This Row],[World Sales (in $)]]&lt;500000000,"Small", Table2[[#This Row],[World Sales (in $)]]&lt;1000000000, "Medium", Table2[[#This Row],[World Sales (in $)]]&lt;2000000000, "Large", Table2[[#This Row],[World Sales (in $)]]&gt;2000000000, "Top")</f>
        <v>Small</v>
      </c>
      <c r="K774" t="s">
        <v>1528</v>
      </c>
      <c r="L774" t="s">
        <v>256</v>
      </c>
      <c r="M774" t="str">
        <f>IFERROR(MID($L774,1,SEARCH(M$1, $L774)-2),0)</f>
        <v>2</v>
      </c>
      <c r="N774" t="str">
        <f>IFERROR(MID($L774,SEARCH(N$1, $L774)-3,2),0)</f>
        <v>24</v>
      </c>
      <c r="O774" s="2">
        <f>TIME(M774, N774, 0)</f>
        <v>9.9999999999999992E-2</v>
      </c>
      <c r="P774" t="s">
        <v>179</v>
      </c>
      <c r="Q774" t="str" cm="1">
        <f t="array" ref="Q774">INDEX('Notes&amp;Formulas'!F:F,MATCH($P774,'Notes&amp;Formulas'!E:E),0)</f>
        <v>Restricted</v>
      </c>
      <c r="R774" t="s">
        <v>2317</v>
      </c>
      <c r="S774" t="s">
        <v>2320</v>
      </c>
      <c r="T774" t="s">
        <v>2334</v>
      </c>
      <c r="U774" t="s">
        <v>2321</v>
      </c>
      <c r="V774" t="s">
        <v>2331</v>
      </c>
    </row>
    <row r="775" spans="1:22" x14ac:dyDescent="0.3">
      <c r="A775" t="s">
        <v>1131</v>
      </c>
      <c r="B775" t="s">
        <v>1132</v>
      </c>
      <c r="C775" t="str">
        <f t="shared" si="12"/>
        <v>Scott Calvin has been a humble Santa Claus for nea</v>
      </c>
      <c r="D775" t="s">
        <v>12</v>
      </c>
      <c r="E775" s="1">
        <v>37561</v>
      </c>
      <c r="F775" s="4">
        <v>139236327</v>
      </c>
      <c r="G775" s="4">
        <v>33618738</v>
      </c>
      <c r="H775" s="4">
        <v>172855065</v>
      </c>
      <c r="I775" s="4" t="str">
        <f>IF($F775&gt;='Notes&amp;Formulas'!$I$3,"Top", "Bottom")</f>
        <v>Top</v>
      </c>
      <c r="J775" s="4" t="str" cm="1">
        <f t="array" ref="J775">_xlfn.IFS(Table2[[#This Row],[World Sales (in $)]]&lt;500000000,"Small", Table2[[#This Row],[World Sales (in $)]]&lt;1000000000, "Medium", Table2[[#This Row],[World Sales (in $)]]&lt;2000000000, "Large", Table2[[#This Row],[World Sales (in $)]]&gt;2000000000, "Top")</f>
        <v>Small</v>
      </c>
      <c r="K775" t="s">
        <v>381</v>
      </c>
      <c r="L775" t="s">
        <v>361</v>
      </c>
      <c r="M775" t="str">
        <f>IFERROR(MID($L775,1,SEARCH(M$1, $L775)-2),0)</f>
        <v>1</v>
      </c>
      <c r="N775" t="str">
        <f>IFERROR(MID($L775,SEARCH(N$1, $L775)-3,2),0)</f>
        <v>44</v>
      </c>
      <c r="O775" s="2">
        <f>TIME(M775, N775, 0)</f>
        <v>7.2222222222222229E-2</v>
      </c>
      <c r="P775" t="s">
        <v>27</v>
      </c>
      <c r="Q775" t="str">
        <f>INDEX('Notes&amp;Formulas'!$F$6,MATCH(Table!P775, 'Notes&amp;Formulas'!$E$6),0)</f>
        <v>Unknown</v>
      </c>
      <c r="R775" t="s">
        <v>2316</v>
      </c>
      <c r="S775" t="s">
        <v>2320</v>
      </c>
      <c r="T775" t="s">
        <v>2334</v>
      </c>
      <c r="U775" t="s">
        <v>2331</v>
      </c>
    </row>
    <row r="776" spans="1:22" x14ac:dyDescent="0.3">
      <c r="A776" t="s">
        <v>1769</v>
      </c>
      <c r="B776" t="s">
        <v>1770</v>
      </c>
      <c r="C776" t="str">
        <f t="shared" si="12"/>
        <v>Two years after the first series of murders, as Si</v>
      </c>
      <c r="D776" t="s">
        <v>1552</v>
      </c>
      <c r="E776" s="1">
        <v>35776</v>
      </c>
      <c r="F776" s="4">
        <v>101363301</v>
      </c>
      <c r="G776" s="4">
        <v>71000000</v>
      </c>
      <c r="H776" s="4">
        <v>172363301</v>
      </c>
      <c r="I776" s="4" t="str">
        <f>IF($F776&gt;='Notes&amp;Formulas'!$I$3,"Top", "Bottom")</f>
        <v>Bottom</v>
      </c>
      <c r="J776" s="4" t="str" cm="1">
        <f t="array" ref="J776">_xlfn.IFS(Table2[[#This Row],[World Sales (in $)]]&lt;500000000,"Small", Table2[[#This Row],[World Sales (in $)]]&lt;1000000000, "Medium", Table2[[#This Row],[World Sales (in $)]]&lt;2000000000, "Large", Table2[[#This Row],[World Sales (in $)]]&gt;2000000000, "Top")</f>
        <v>Small</v>
      </c>
      <c r="K776" t="s">
        <v>1113</v>
      </c>
      <c r="L776" t="s">
        <v>474</v>
      </c>
      <c r="M776" t="str">
        <f>IFERROR(MID($L776,1,SEARCH(M$1, $L776)-2),0)</f>
        <v>2</v>
      </c>
      <c r="N776">
        <f>IFERROR(MID($L776,SEARCH(N$1, $L776)-3,2),0)</f>
        <v>0</v>
      </c>
      <c r="O776" s="2">
        <f>TIME(M776, N776, 0)</f>
        <v>8.3333333333333329E-2</v>
      </c>
      <c r="P776" t="s">
        <v>179</v>
      </c>
      <c r="Q776" t="str" cm="1">
        <f t="array" ref="Q776">INDEX('Notes&amp;Formulas'!F:F,MATCH($P776,'Notes&amp;Formulas'!E:E),0)</f>
        <v>Restricted</v>
      </c>
      <c r="R776" t="s">
        <v>2326</v>
      </c>
      <c r="S776" t="s">
        <v>2323</v>
      </c>
      <c r="T776" t="s">
        <v>2318</v>
      </c>
    </row>
    <row r="777" spans="1:22" x14ac:dyDescent="0.3">
      <c r="A777" t="s">
        <v>1596</v>
      </c>
      <c r="B777" t="s">
        <v>1597</v>
      </c>
      <c r="C777" t="str">
        <f t="shared" si="12"/>
        <v>A comedy centered around four couples who settle i</v>
      </c>
      <c r="D777" t="s">
        <v>43</v>
      </c>
      <c r="E777" s="1">
        <v>40094</v>
      </c>
      <c r="F777" s="4">
        <v>109204945</v>
      </c>
      <c r="G777" s="4">
        <v>62639895</v>
      </c>
      <c r="H777" s="4">
        <v>171844840</v>
      </c>
      <c r="I777" s="4" t="str">
        <f>IF($F777&gt;='Notes&amp;Formulas'!$I$3,"Top", "Bottom")</f>
        <v>Bottom</v>
      </c>
      <c r="J777" s="4" t="str" cm="1">
        <f t="array" ref="J777">_xlfn.IFS(Table2[[#This Row],[World Sales (in $)]]&lt;500000000,"Small", Table2[[#This Row],[World Sales (in $)]]&lt;1000000000, "Medium", Table2[[#This Row],[World Sales (in $)]]&lt;2000000000, "Large", Table2[[#This Row],[World Sales (in $)]]&gt;2000000000, "Top")</f>
        <v>Small</v>
      </c>
      <c r="K777" t="s">
        <v>349</v>
      </c>
      <c r="L777" t="s">
        <v>434</v>
      </c>
      <c r="M777" t="str">
        <f>IFERROR(MID($L777,1,SEARCH(M$1, $L777)-2),0)</f>
        <v>1</v>
      </c>
      <c r="N777" t="str">
        <f>IFERROR(MID($L777,SEARCH(N$1, $L777)-3,2),0)</f>
        <v>53</v>
      </c>
      <c r="O777" s="2">
        <f>TIME(M777, N777, 0)</f>
        <v>7.8472222222222221E-2</v>
      </c>
      <c r="P777" t="s">
        <v>15</v>
      </c>
      <c r="Q777" t="str" cm="1">
        <f t="array" ref="Q777">INDEX('Notes&amp;Formulas'!F:F,MATCH($P777,'Notes&amp;Formulas'!E:E),0)</f>
        <v>Parental Guidance Under 13</v>
      </c>
      <c r="R777" t="s">
        <v>2332</v>
      </c>
      <c r="S777" t="s">
        <v>2327</v>
      </c>
    </row>
    <row r="778" spans="1:22" x14ac:dyDescent="0.3">
      <c r="A778" t="s">
        <v>2010</v>
      </c>
      <c r="B778" t="s">
        <v>2011</v>
      </c>
      <c r="C778" t="str">
        <f t="shared" si="12"/>
        <v>A rather neurotic ant tries to break from his tota</v>
      </c>
      <c r="D778" t="s">
        <v>95</v>
      </c>
      <c r="E778" s="1">
        <v>36070</v>
      </c>
      <c r="F778" s="4">
        <v>90757863</v>
      </c>
      <c r="G778" s="4">
        <v>81000000</v>
      </c>
      <c r="H778" s="4">
        <v>171757863</v>
      </c>
      <c r="I778" s="4" t="str">
        <f>IF($F778&gt;='Notes&amp;Formulas'!$I$3,"Top", "Bottom")</f>
        <v>Bottom</v>
      </c>
      <c r="J778" s="4" t="str" cm="1">
        <f t="array" ref="J778">_xlfn.IFS(Table2[[#This Row],[World Sales (in $)]]&lt;500000000,"Small", Table2[[#This Row],[World Sales (in $)]]&lt;1000000000, "Medium", Table2[[#This Row],[World Sales (in $)]]&lt;2000000000, "Large", Table2[[#This Row],[World Sales (in $)]]&gt;2000000000, "Top")</f>
        <v>Small</v>
      </c>
      <c r="K778" t="s">
        <v>104</v>
      </c>
      <c r="L778" t="s">
        <v>704</v>
      </c>
      <c r="M778" t="str">
        <f>IFERROR(MID($L778,1,SEARCH(M$1, $L778)-2),0)</f>
        <v>1</v>
      </c>
      <c r="N778" t="str">
        <f>IFERROR(MID($L778,SEARCH(N$1, $L778)-3,2),0)</f>
        <v>23</v>
      </c>
      <c r="O778" s="2">
        <f>TIME(M778, N778, 0)</f>
        <v>5.7638888888888885E-2</v>
      </c>
      <c r="P778" t="s">
        <v>58</v>
      </c>
      <c r="Q778" t="str" cm="1">
        <f t="array" ref="Q778">INDEX('Notes&amp;Formulas'!F:F,MATCH($P778,'Notes&amp;Formulas'!E:E),0)</f>
        <v>Parental Guidance</v>
      </c>
      <c r="R778" t="s">
        <v>2326</v>
      </c>
    </row>
    <row r="779" spans="1:22" x14ac:dyDescent="0.3">
      <c r="A779" t="s">
        <v>1458</v>
      </c>
      <c r="B779" t="s">
        <v>1459</v>
      </c>
      <c r="C779" t="str">
        <f t="shared" si="12"/>
        <v xml:space="preserve">Johnny Knoxville and company return for the third </v>
      </c>
      <c r="D779" t="s">
        <v>38</v>
      </c>
      <c r="E779" s="1">
        <v>40466</v>
      </c>
      <c r="F779" s="4">
        <v>117229692</v>
      </c>
      <c r="G779" s="4">
        <v>54456100</v>
      </c>
      <c r="H779" s="4">
        <v>171685792</v>
      </c>
      <c r="I779" s="4" t="str">
        <f>IF($F779&gt;='Notes&amp;Formulas'!$I$3,"Top", "Bottom")</f>
        <v>Bottom</v>
      </c>
      <c r="J779" s="4" t="str" cm="1">
        <f t="array" ref="J779">_xlfn.IFS(Table2[[#This Row],[World Sales (in $)]]&lt;500000000,"Small", Table2[[#This Row],[World Sales (in $)]]&lt;1000000000, "Medium", Table2[[#This Row],[World Sales (in $)]]&lt;2000000000, "Large", Table2[[#This Row],[World Sales (in $)]]&gt;2000000000, "Top")</f>
        <v>Small</v>
      </c>
      <c r="K779" t="s">
        <v>1460</v>
      </c>
      <c r="L779" t="s">
        <v>197</v>
      </c>
      <c r="M779" t="str">
        <f>IFERROR(MID($L779,1,SEARCH(M$1, $L779)-2),0)</f>
        <v>1</v>
      </c>
      <c r="N779" t="str">
        <f>IFERROR(MID($L779,SEARCH(N$1, $L779)-3,2),0)</f>
        <v>35</v>
      </c>
      <c r="O779" s="2">
        <f>TIME(M779, N779, 0)</f>
        <v>6.5972222222222224E-2</v>
      </c>
      <c r="P779" t="s">
        <v>179</v>
      </c>
      <c r="Q779" t="str" cm="1">
        <f t="array" ref="Q779">INDEX('Notes&amp;Formulas'!F:F,MATCH($P779,'Notes&amp;Formulas'!E:E),0)</f>
        <v>Restricted</v>
      </c>
      <c r="R779" t="s">
        <v>2317</v>
      </c>
      <c r="S779" t="s">
        <v>2322</v>
      </c>
      <c r="T779" t="s">
        <v>2326</v>
      </c>
      <c r="U779" t="s">
        <v>2323</v>
      </c>
      <c r="V779" t="s">
        <v>2318</v>
      </c>
    </row>
    <row r="780" spans="1:22" x14ac:dyDescent="0.3">
      <c r="A780" t="s">
        <v>1979</v>
      </c>
      <c r="B780" t="s">
        <v>1980</v>
      </c>
      <c r="C780" t="str">
        <f t="shared" si="12"/>
        <v>After returning to the criminal underworld to repa</v>
      </c>
      <c r="D780" t="s">
        <v>112</v>
      </c>
      <c r="E780" t="s">
        <v>27</v>
      </c>
      <c r="F780" s="4">
        <v>92029184</v>
      </c>
      <c r="G780" s="4">
        <v>79518618</v>
      </c>
      <c r="H780" s="4">
        <v>171547802</v>
      </c>
      <c r="I780" s="4" t="str">
        <f>IF($F780&gt;='Notes&amp;Formulas'!$I$3,"Top", "Bottom")</f>
        <v>Bottom</v>
      </c>
      <c r="J780" s="4" t="str" cm="1">
        <f t="array" ref="J780">_xlfn.IFS(Table2[[#This Row],[World Sales (in $)]]&lt;500000000,"Small", Table2[[#This Row],[World Sales (in $)]]&lt;1000000000, "Medium", Table2[[#This Row],[World Sales (in $)]]&lt;2000000000, "Large", Table2[[#This Row],[World Sales (in $)]]&gt;2000000000, "Top")</f>
        <v>Small</v>
      </c>
      <c r="K780" t="s">
        <v>448</v>
      </c>
      <c r="L780" t="s">
        <v>228</v>
      </c>
      <c r="M780" t="str">
        <f>IFERROR(MID($L780,1,SEARCH(M$1, $L780)-2),0)</f>
        <v>2</v>
      </c>
      <c r="N780" t="str">
        <f>IFERROR(MID($L780,SEARCH(N$1, $L780)-3,2),0)</f>
        <v xml:space="preserve"> 2</v>
      </c>
      <c r="O780" s="2">
        <f>TIME(M780, N780, 0)</f>
        <v>8.4722222222222213E-2</v>
      </c>
      <c r="P780" t="s">
        <v>27</v>
      </c>
      <c r="Q780" t="str">
        <f>INDEX('Notes&amp;Formulas'!$F$6,MATCH(Table!P780, 'Notes&amp;Formulas'!$E$6),0)</f>
        <v>Unknown</v>
      </c>
      <c r="R780" t="s">
        <v>2316</v>
      </c>
      <c r="S780" t="s">
        <v>2326</v>
      </c>
      <c r="T780" t="s">
        <v>2336</v>
      </c>
    </row>
    <row r="781" spans="1:22" x14ac:dyDescent="0.3">
      <c r="A781" t="s">
        <v>1320</v>
      </c>
      <c r="B781" t="s">
        <v>1321</v>
      </c>
      <c r="C781" t="str">
        <f t="shared" si="12"/>
        <v>A sweet-natured, small-town guy inherits a control</v>
      </c>
      <c r="D781" t="s">
        <v>34</v>
      </c>
      <c r="E781" s="1">
        <v>37435</v>
      </c>
      <c r="F781" s="4">
        <v>126293452</v>
      </c>
      <c r="G781" s="4">
        <v>44976083</v>
      </c>
      <c r="H781" s="4">
        <v>171269535</v>
      </c>
      <c r="I781" s="4" t="str">
        <f>IF($F781&gt;='Notes&amp;Formulas'!$I$3,"Top", "Bottom")</f>
        <v>Bottom</v>
      </c>
      <c r="J781" s="4" t="str" cm="1">
        <f t="array" ref="J781">_xlfn.IFS(Table2[[#This Row],[World Sales (in $)]]&lt;500000000,"Small", Table2[[#This Row],[World Sales (in $)]]&lt;1000000000, "Medium", Table2[[#This Row],[World Sales (in $)]]&lt;2000000000, "Large", Table2[[#This Row],[World Sales (in $)]]&gt;2000000000, "Top")</f>
        <v>Small</v>
      </c>
      <c r="K781" t="s">
        <v>346</v>
      </c>
      <c r="L781" t="s">
        <v>313</v>
      </c>
      <c r="M781" t="str">
        <f>IFERROR(MID($L781,1,SEARCH(M$1, $L781)-2),0)</f>
        <v>1</v>
      </c>
      <c r="N781" t="str">
        <f>IFERROR(MID($L781,SEARCH(N$1, $L781)-3,2),0)</f>
        <v>36</v>
      </c>
      <c r="O781" s="2">
        <f>TIME(M781, N781, 0)</f>
        <v>6.6666666666666666E-2</v>
      </c>
      <c r="P781" t="s">
        <v>15</v>
      </c>
      <c r="Q781" t="str" cm="1">
        <f t="array" ref="Q781">INDEX('Notes&amp;Formulas'!F:F,MATCH($P781,'Notes&amp;Formulas'!E:E),0)</f>
        <v>Parental Guidance Under 13</v>
      </c>
      <c r="R781" t="s">
        <v>2316</v>
      </c>
      <c r="S781" t="s">
        <v>2328</v>
      </c>
      <c r="T781" t="s">
        <v>2325</v>
      </c>
    </row>
    <row r="782" spans="1:22" x14ac:dyDescent="0.3">
      <c r="A782" t="s">
        <v>1788</v>
      </c>
      <c r="B782" t="s">
        <v>1789</v>
      </c>
      <c r="C782" t="str">
        <f t="shared" si="12"/>
        <v>Dr. Ellie Arroway, after years of searching, finds</v>
      </c>
      <c r="D782" t="s">
        <v>61</v>
      </c>
      <c r="E782" s="1">
        <v>35622</v>
      </c>
      <c r="F782" s="4">
        <v>100920329</v>
      </c>
      <c r="G782" s="4">
        <v>70200000</v>
      </c>
      <c r="H782" s="4">
        <v>171120329</v>
      </c>
      <c r="I782" s="4" t="str">
        <f>IF($F782&gt;='Notes&amp;Formulas'!$I$3,"Top", "Bottom")</f>
        <v>Bottom</v>
      </c>
      <c r="J782" s="4" t="str" cm="1">
        <f t="array" ref="J782">_xlfn.IFS(Table2[[#This Row],[World Sales (in $)]]&lt;500000000,"Small", Table2[[#This Row],[World Sales (in $)]]&lt;1000000000, "Medium", Table2[[#This Row],[World Sales (in $)]]&lt;2000000000, "Large", Table2[[#This Row],[World Sales (in $)]]&gt;2000000000, "Top")</f>
        <v>Small</v>
      </c>
      <c r="K782" t="s">
        <v>482</v>
      </c>
      <c r="L782" t="s">
        <v>738</v>
      </c>
      <c r="M782" t="str">
        <f>IFERROR(MID($L782,1,SEARCH(M$1, $L782)-2),0)</f>
        <v>2</v>
      </c>
      <c r="N782" t="str">
        <f>IFERROR(MID($L782,SEARCH(N$1, $L782)-3,2),0)</f>
        <v>30</v>
      </c>
      <c r="O782" s="2">
        <f>TIME(M782, N782, 0)</f>
        <v>0.10416666666666667</v>
      </c>
      <c r="P782" t="s">
        <v>58</v>
      </c>
      <c r="Q782" t="str" cm="1">
        <f t="array" ref="Q782">INDEX('Notes&amp;Formulas'!F:F,MATCH($P782,'Notes&amp;Formulas'!E:E),0)</f>
        <v>Parental Guidance</v>
      </c>
      <c r="R782" t="s">
        <v>2326</v>
      </c>
      <c r="S782" t="s">
        <v>2321</v>
      </c>
    </row>
    <row r="783" spans="1:22" x14ac:dyDescent="0.3">
      <c r="A783" t="s">
        <v>1387</v>
      </c>
      <c r="B783" t="s">
        <v>1388</v>
      </c>
      <c r="C783" t="str">
        <f t="shared" si="12"/>
        <v>Two co-dependent high school seniors are forced to</v>
      </c>
      <c r="D783" t="s">
        <v>34</v>
      </c>
      <c r="E783" s="1">
        <v>39311</v>
      </c>
      <c r="F783" s="4">
        <v>121463226</v>
      </c>
      <c r="G783" s="4">
        <v>49349300</v>
      </c>
      <c r="H783" s="4">
        <v>170812526</v>
      </c>
      <c r="I783" s="4" t="str">
        <f>IF($F783&gt;='Notes&amp;Formulas'!$I$3,"Top", "Bottom")</f>
        <v>Bottom</v>
      </c>
      <c r="J783" s="4" t="str" cm="1">
        <f t="array" ref="J783">_xlfn.IFS(Table2[[#This Row],[World Sales (in $)]]&lt;500000000,"Small", Table2[[#This Row],[World Sales (in $)]]&lt;1000000000, "Medium", Table2[[#This Row],[World Sales (in $)]]&lt;2000000000, "Large", Table2[[#This Row],[World Sales (in $)]]&gt;2000000000, "Top")</f>
        <v>Small</v>
      </c>
      <c r="K783" t="s">
        <v>349</v>
      </c>
      <c r="L783" t="s">
        <v>434</v>
      </c>
      <c r="M783" t="str">
        <f>IFERROR(MID($L783,1,SEARCH(M$1, $L783)-2),0)</f>
        <v>1</v>
      </c>
      <c r="N783" t="str">
        <f>IFERROR(MID($L783,SEARCH(N$1, $L783)-3,2),0)</f>
        <v>53</v>
      </c>
      <c r="O783" s="2">
        <f>TIME(M783, N783, 0)</f>
        <v>7.8472222222222221E-2</v>
      </c>
      <c r="P783" t="s">
        <v>179</v>
      </c>
      <c r="Q783" t="str" cm="1">
        <f t="array" ref="Q783">INDEX('Notes&amp;Formulas'!F:F,MATCH($P783,'Notes&amp;Formulas'!E:E),0)</f>
        <v>Restricted</v>
      </c>
      <c r="R783" t="s">
        <v>2320</v>
      </c>
      <c r="S783" t="s">
        <v>2327</v>
      </c>
      <c r="T783" t="s">
        <v>2319</v>
      </c>
      <c r="U783" t="s">
        <v>2325</v>
      </c>
    </row>
    <row r="784" spans="1:22" x14ac:dyDescent="0.3">
      <c r="A784" t="s">
        <v>1421</v>
      </c>
      <c r="B784" t="s">
        <v>1422</v>
      </c>
      <c r="C784" t="str">
        <f t="shared" si="12"/>
        <v>Two mismatched New York City detectives seize an o</v>
      </c>
      <c r="D784" t="s">
        <v>34</v>
      </c>
      <c r="E784" s="1">
        <v>40396</v>
      </c>
      <c r="F784" s="4">
        <v>119219978</v>
      </c>
      <c r="G784" s="4">
        <v>51238944</v>
      </c>
      <c r="H784" s="4">
        <v>170458922</v>
      </c>
      <c r="I784" s="4" t="str">
        <f>IF($F784&gt;='Notes&amp;Formulas'!$I$3,"Top", "Bottom")</f>
        <v>Bottom</v>
      </c>
      <c r="J784" s="4" t="str" cm="1">
        <f t="array" ref="J784">_xlfn.IFS(Table2[[#This Row],[World Sales (in $)]]&lt;500000000,"Small", Table2[[#This Row],[World Sales (in $)]]&lt;1000000000, "Medium", Table2[[#This Row],[World Sales (in $)]]&lt;2000000000, "Large", Table2[[#This Row],[World Sales (in $)]]&gt;2000000000, "Top")</f>
        <v>Small</v>
      </c>
      <c r="K784" t="s">
        <v>665</v>
      </c>
      <c r="L784" t="s">
        <v>309</v>
      </c>
      <c r="M784" t="str">
        <f>IFERROR(MID($L784,1,SEARCH(M$1, $L784)-2),0)</f>
        <v>1</v>
      </c>
      <c r="N784" t="str">
        <f>IFERROR(MID($L784,SEARCH(N$1, $L784)-3,2),0)</f>
        <v>47</v>
      </c>
      <c r="O784" s="2">
        <f>TIME(M784, N784, 0)</f>
        <v>7.4305555555555555E-2</v>
      </c>
      <c r="P784" t="s">
        <v>15</v>
      </c>
      <c r="Q784" t="str" cm="1">
        <f t="array" ref="Q784">INDEX('Notes&amp;Formulas'!F:F,MATCH($P784,'Notes&amp;Formulas'!E:E),0)</f>
        <v>Parental Guidance Under 13</v>
      </c>
      <c r="R784" t="s">
        <v>2326</v>
      </c>
    </row>
    <row r="785" spans="1:23" x14ac:dyDescent="0.3">
      <c r="A785" t="s">
        <v>1856</v>
      </c>
      <c r="B785" t="s">
        <v>1857</v>
      </c>
      <c r="C785" t="str">
        <f t="shared" si="12"/>
        <v>Secret Service agent Mike Banning finds himself tr</v>
      </c>
      <c r="D785" t="s">
        <v>1858</v>
      </c>
      <c r="E785" s="1">
        <v>41353</v>
      </c>
      <c r="F785" s="4">
        <v>98925640</v>
      </c>
      <c r="G785" s="4">
        <v>71344561</v>
      </c>
      <c r="H785" s="4">
        <v>170270201</v>
      </c>
      <c r="I785" s="4" t="str">
        <f>IF($F785&gt;='Notes&amp;Formulas'!$I$3,"Top", "Bottom")</f>
        <v>Bottom</v>
      </c>
      <c r="J785" s="4" t="str" cm="1">
        <f t="array" ref="J785">_xlfn.IFS(Table2[[#This Row],[World Sales (in $)]]&lt;500000000,"Small", Table2[[#This Row],[World Sales (in $)]]&lt;1000000000, "Medium", Table2[[#This Row],[World Sales (in $)]]&lt;2000000000, "Large", Table2[[#This Row],[World Sales (in $)]]&gt;2000000000, "Top")</f>
        <v>Small</v>
      </c>
      <c r="K785" t="s">
        <v>203</v>
      </c>
      <c r="L785" t="s">
        <v>145</v>
      </c>
      <c r="M785" t="str">
        <f>IFERROR(MID($L785,1,SEARCH(M$1, $L785)-2),0)</f>
        <v>1</v>
      </c>
      <c r="N785" t="str">
        <f>IFERROR(MID($L785,SEARCH(N$1, $L785)-3,2),0)</f>
        <v>59</v>
      </c>
      <c r="O785" s="2">
        <f>TIME(M785, N785, 0)</f>
        <v>8.2638888888888887E-2</v>
      </c>
      <c r="P785" t="s">
        <v>179</v>
      </c>
      <c r="Q785" t="str" cm="1">
        <f t="array" ref="Q785">INDEX('Notes&amp;Formulas'!F:F,MATCH($P785,'Notes&amp;Formulas'!E:E),0)</f>
        <v>Restricted</v>
      </c>
      <c r="R785" t="s">
        <v>2316</v>
      </c>
      <c r="S785" t="s">
        <v>2326</v>
      </c>
      <c r="T785" t="s">
        <v>2328</v>
      </c>
    </row>
    <row r="786" spans="1:23" x14ac:dyDescent="0.3">
      <c r="A786" t="s">
        <v>2071</v>
      </c>
      <c r="B786" t="s">
        <v>2072</v>
      </c>
      <c r="C786" t="str">
        <f t="shared" si="12"/>
        <v>Two streetwise cops bust criminals in their red an</v>
      </c>
      <c r="D786" t="s">
        <v>61</v>
      </c>
      <c r="E786" s="1">
        <v>38051</v>
      </c>
      <c r="F786" s="4">
        <v>88237754</v>
      </c>
      <c r="G786" s="4">
        <v>82030996</v>
      </c>
      <c r="H786" s="4">
        <v>170268750</v>
      </c>
      <c r="I786" s="4" t="str">
        <f>IF($F786&gt;='Notes&amp;Formulas'!$I$3,"Top", "Bottom")</f>
        <v>Bottom</v>
      </c>
      <c r="J786" s="4" t="str" cm="1">
        <f t="array" ref="J786">_xlfn.IFS(Table2[[#This Row],[World Sales (in $)]]&lt;500000000,"Small", Table2[[#This Row],[World Sales (in $)]]&lt;1000000000, "Medium", Table2[[#This Row],[World Sales (in $)]]&lt;2000000000, "Large", Table2[[#This Row],[World Sales (in $)]]&gt;2000000000, "Top")</f>
        <v>Small</v>
      </c>
      <c r="K786" t="s">
        <v>1003</v>
      </c>
      <c r="L786" t="s">
        <v>393</v>
      </c>
      <c r="M786" t="str">
        <f>IFERROR(MID($L786,1,SEARCH(M$1, $L786)-2),0)</f>
        <v>1</v>
      </c>
      <c r="N786" t="str">
        <f>IFERROR(MID($L786,SEARCH(N$1, $L786)-3,2),0)</f>
        <v>41</v>
      </c>
      <c r="O786" s="2">
        <f>TIME(M786, N786, 0)</f>
        <v>7.013888888888889E-2</v>
      </c>
      <c r="P786" t="s">
        <v>15</v>
      </c>
      <c r="Q786" t="str" cm="1">
        <f t="array" ref="Q786">INDEX('Notes&amp;Formulas'!F:F,MATCH($P786,'Notes&amp;Formulas'!E:E),0)</f>
        <v>Parental Guidance Under 13</v>
      </c>
      <c r="R786" t="s">
        <v>2316</v>
      </c>
      <c r="S786" t="s">
        <v>2325</v>
      </c>
    </row>
    <row r="787" spans="1:23" x14ac:dyDescent="0.3">
      <c r="A787" t="s">
        <v>2292</v>
      </c>
      <c r="B787" t="s">
        <v>2293</v>
      </c>
      <c r="C787" t="str">
        <f t="shared" si="12"/>
        <v xml:space="preserve">A group of zoo animals decide to break their code </v>
      </c>
      <c r="D787" t="s">
        <v>34</v>
      </c>
      <c r="E787" s="1">
        <v>40730</v>
      </c>
      <c r="F787" s="4">
        <v>80360843</v>
      </c>
      <c r="G787" s="4">
        <v>89491916</v>
      </c>
      <c r="H787" s="4">
        <v>169852759</v>
      </c>
      <c r="I787" s="4" t="str">
        <f>IF($F787&gt;='Notes&amp;Formulas'!$I$3,"Top", "Bottom")</f>
        <v>Bottom</v>
      </c>
      <c r="J787" s="4" t="str" cm="1">
        <f t="array" ref="J787">_xlfn.IFS(Table2[[#This Row],[World Sales (in $)]]&lt;500000000,"Small", Table2[[#This Row],[World Sales (in $)]]&lt;1000000000, "Medium", Table2[[#This Row],[World Sales (in $)]]&lt;2000000000, "Large", Table2[[#This Row],[World Sales (in $)]]&gt;2000000000, "Top")</f>
        <v>Small</v>
      </c>
      <c r="K787" t="s">
        <v>2294</v>
      </c>
      <c r="L787" t="s">
        <v>154</v>
      </c>
      <c r="M787" t="str">
        <f>IFERROR(MID($L787,1,SEARCH(M$1, $L787)-2),0)</f>
        <v>1</v>
      </c>
      <c r="N787" t="str">
        <f>IFERROR(MID($L787,SEARCH(N$1, $L787)-3,2),0)</f>
        <v>42</v>
      </c>
      <c r="O787" s="2">
        <f>TIME(M787, N787, 0)</f>
        <v>7.0833333333333331E-2</v>
      </c>
      <c r="P787" t="s">
        <v>58</v>
      </c>
      <c r="Q787" t="str" cm="1">
        <f t="array" ref="Q787">INDEX('Notes&amp;Formulas'!F:F,MATCH($P787,'Notes&amp;Formulas'!E:E),0)</f>
        <v>Parental Guidance</v>
      </c>
      <c r="R787" t="s">
        <v>2326</v>
      </c>
      <c r="S787" t="s">
        <v>2328</v>
      </c>
    </row>
    <row r="788" spans="1:23" x14ac:dyDescent="0.3">
      <c r="A788" t="s">
        <v>2099</v>
      </c>
      <c r="B788" t="s">
        <v>2100</v>
      </c>
      <c r="C788" t="str">
        <f t="shared" si="12"/>
        <v>20 years since their first adventure, Lloyd and Ha</v>
      </c>
      <c r="D788" t="s">
        <v>43</v>
      </c>
      <c r="E788" s="1">
        <v>41955</v>
      </c>
      <c r="F788" s="4">
        <v>86208010</v>
      </c>
      <c r="G788" s="4">
        <v>83629000</v>
      </c>
      <c r="H788" s="4">
        <v>169837010</v>
      </c>
      <c r="I788" s="4" t="str">
        <f>IF($F788&gt;='Notes&amp;Formulas'!$I$3,"Top", "Bottom")</f>
        <v>Bottom</v>
      </c>
      <c r="J788" s="4" t="str" cm="1">
        <f t="array" ref="J788">_xlfn.IFS(Table2[[#This Row],[World Sales (in $)]]&lt;500000000,"Small", Table2[[#This Row],[World Sales (in $)]]&lt;1000000000, "Medium", Table2[[#This Row],[World Sales (in $)]]&lt;2000000000, "Large", Table2[[#This Row],[World Sales (in $)]]&gt;2000000000, "Top")</f>
        <v>Small</v>
      </c>
      <c r="K788" t="s">
        <v>349</v>
      </c>
      <c r="L788" t="s">
        <v>1006</v>
      </c>
      <c r="M788" t="str">
        <f>IFERROR(MID($L788,1,SEARCH(M$1, $L788)-2),0)</f>
        <v>1</v>
      </c>
      <c r="N788" t="str">
        <f>IFERROR(MID($L788,SEARCH(N$1, $L788)-3,2),0)</f>
        <v>49</v>
      </c>
      <c r="O788" s="2">
        <f>TIME(M788, N788, 0)</f>
        <v>7.5694444444444439E-2</v>
      </c>
      <c r="P788" t="s">
        <v>15</v>
      </c>
      <c r="Q788" t="str" cm="1">
        <f t="array" ref="Q788">INDEX('Notes&amp;Formulas'!F:F,MATCH($P788,'Notes&amp;Formulas'!E:E),0)</f>
        <v>Parental Guidance Under 13</v>
      </c>
      <c r="R788" t="s">
        <v>2326</v>
      </c>
      <c r="S788" t="s">
        <v>2323</v>
      </c>
      <c r="T788" t="s">
        <v>2318</v>
      </c>
      <c r="U788" t="s">
        <v>2321</v>
      </c>
    </row>
    <row r="789" spans="1:23" x14ac:dyDescent="0.3">
      <c r="A789" t="s">
        <v>2043</v>
      </c>
      <c r="B789" t="s">
        <v>2044</v>
      </c>
      <c r="C789" t="str">
        <f t="shared" si="12"/>
        <v>Emperor Kuzco is turned into a llama by his ex-adm</v>
      </c>
      <c r="D789" t="s">
        <v>12</v>
      </c>
      <c r="E789" s="1">
        <v>36875</v>
      </c>
      <c r="F789" s="4">
        <v>89636687</v>
      </c>
      <c r="G789" s="4">
        <v>80025000</v>
      </c>
      <c r="H789" s="4">
        <v>169661687</v>
      </c>
      <c r="I789" s="4" t="str">
        <f>IF($F789&gt;='Notes&amp;Formulas'!$I$3,"Top", "Bottom")</f>
        <v>Bottom</v>
      </c>
      <c r="J789" s="4" t="str" cm="1">
        <f t="array" ref="J789">_xlfn.IFS(Table2[[#This Row],[World Sales (in $)]]&lt;500000000,"Small", Table2[[#This Row],[World Sales (in $)]]&lt;1000000000, "Medium", Table2[[#This Row],[World Sales (in $)]]&lt;2000000000, "Large", Table2[[#This Row],[World Sales (in $)]]&gt;2000000000, "Top")</f>
        <v>Small</v>
      </c>
      <c r="K789" t="s">
        <v>104</v>
      </c>
      <c r="L789" t="s">
        <v>1874</v>
      </c>
      <c r="M789" t="str">
        <f>IFERROR(MID($L789,1,SEARCH(M$1, $L789)-2),0)</f>
        <v>1</v>
      </c>
      <c r="N789" t="str">
        <f>IFERROR(MID($L789,SEARCH(N$1, $L789)-3,2),0)</f>
        <v>18</v>
      </c>
      <c r="O789" s="2">
        <f>TIME(M789, N789, 0)</f>
        <v>5.4166666666666669E-2</v>
      </c>
      <c r="P789" t="s">
        <v>27</v>
      </c>
      <c r="Q789" t="str">
        <f>INDEX('Notes&amp;Formulas'!$F$6,MATCH(Table!P789, 'Notes&amp;Formulas'!$E$6),0)</f>
        <v>Unknown</v>
      </c>
      <c r="R789" t="s">
        <v>2326</v>
      </c>
    </row>
    <row r="790" spans="1:23" x14ac:dyDescent="0.3">
      <c r="A790" t="s">
        <v>1864</v>
      </c>
      <c r="B790" t="s">
        <v>1865</v>
      </c>
      <c r="C790" t="str">
        <f t="shared" si="12"/>
        <v>Lewis is a brilliant inventor who meets mysterious</v>
      </c>
      <c r="D790" t="s">
        <v>12</v>
      </c>
      <c r="E790" t="s">
        <v>27</v>
      </c>
      <c r="F790" s="4">
        <v>97822171</v>
      </c>
      <c r="G790" s="4">
        <v>71510863</v>
      </c>
      <c r="H790" s="4">
        <v>169333034</v>
      </c>
      <c r="I790" s="4" t="str">
        <f>IF($F790&gt;='Notes&amp;Formulas'!$I$3,"Top", "Bottom")</f>
        <v>Bottom</v>
      </c>
      <c r="J790" s="4" t="str" cm="1">
        <f t="array" ref="J790">_xlfn.IFS(Table2[[#This Row],[World Sales (in $)]]&lt;500000000,"Small", Table2[[#This Row],[World Sales (in $)]]&lt;1000000000, "Medium", Table2[[#This Row],[World Sales (in $)]]&lt;2000000000, "Large", Table2[[#This Row],[World Sales (in $)]]&gt;2000000000, "Top")</f>
        <v>Small</v>
      </c>
      <c r="K790" t="s">
        <v>196</v>
      </c>
      <c r="L790" t="s">
        <v>197</v>
      </c>
      <c r="M790" t="str">
        <f>IFERROR(MID($L790,1,SEARCH(M$1, $L790)-2),0)</f>
        <v>1</v>
      </c>
      <c r="N790" t="str">
        <f>IFERROR(MID($L790,SEARCH(N$1, $L790)-3,2),0)</f>
        <v>35</v>
      </c>
      <c r="O790" s="2">
        <f>TIME(M790, N790, 0)</f>
        <v>6.5972222222222224E-2</v>
      </c>
      <c r="P790" t="s">
        <v>27</v>
      </c>
      <c r="Q790" t="str">
        <f>INDEX('Notes&amp;Formulas'!$F$6,MATCH(Table!P790, 'Notes&amp;Formulas'!$E$6),0)</f>
        <v>Unknown</v>
      </c>
      <c r="R790" t="s">
        <v>2317</v>
      </c>
      <c r="S790" t="s">
        <v>2322</v>
      </c>
      <c r="T790" t="s">
        <v>2326</v>
      </c>
      <c r="U790" t="s">
        <v>2323</v>
      </c>
      <c r="V790" t="s">
        <v>2318</v>
      </c>
    </row>
    <row r="791" spans="1:23" x14ac:dyDescent="0.3">
      <c r="A791" t="s">
        <v>1508</v>
      </c>
      <c r="B791" t="s">
        <v>1509</v>
      </c>
      <c r="C791" t="str">
        <f t="shared" si="12"/>
        <v>A group of misfits enter a Las Vegas dodgeball tou</v>
      </c>
      <c r="D791" t="s">
        <v>22</v>
      </c>
      <c r="E791" s="1">
        <v>38156</v>
      </c>
      <c r="F791" s="4">
        <v>114326736</v>
      </c>
      <c r="G791" s="4">
        <v>54096491</v>
      </c>
      <c r="H791" s="4">
        <v>168423227</v>
      </c>
      <c r="I791" s="4" t="str">
        <f>IF($F791&gt;='Notes&amp;Formulas'!$I$3,"Top", "Bottom")</f>
        <v>Bottom</v>
      </c>
      <c r="J791" s="4" t="str" cm="1">
        <f t="array" ref="J791">_xlfn.IFS(Table2[[#This Row],[World Sales (in $)]]&lt;500000000,"Small", Table2[[#This Row],[World Sales (in $)]]&lt;1000000000, "Medium", Table2[[#This Row],[World Sales (in $)]]&lt;2000000000, "Large", Table2[[#This Row],[World Sales (in $)]]&gt;2000000000, "Top")</f>
        <v>Small</v>
      </c>
      <c r="K791" t="s">
        <v>913</v>
      </c>
      <c r="L791" t="s">
        <v>328</v>
      </c>
      <c r="M791" t="str">
        <f>IFERROR(MID($L791,1,SEARCH(M$1, $L791)-2),0)</f>
        <v>1</v>
      </c>
      <c r="N791" t="str">
        <f>IFERROR(MID($L791,SEARCH(N$1, $L791)-3,2),0)</f>
        <v>32</v>
      </c>
      <c r="O791" s="2">
        <f>TIME(M791, N791, 0)</f>
        <v>6.3888888888888884E-2</v>
      </c>
      <c r="P791" t="s">
        <v>15</v>
      </c>
      <c r="Q791" t="str" cm="1">
        <f t="array" ref="Q791">INDEX('Notes&amp;Formulas'!F:F,MATCH($P791,'Notes&amp;Formulas'!E:E),0)</f>
        <v>Parental Guidance Under 13</v>
      </c>
      <c r="R791" t="s">
        <v>2317</v>
      </c>
      <c r="S791" t="s">
        <v>2322</v>
      </c>
      <c r="T791" t="s">
        <v>2326</v>
      </c>
      <c r="U791" t="s">
        <v>2320</v>
      </c>
      <c r="V791" t="s">
        <v>2323</v>
      </c>
      <c r="W791" t="s">
        <v>2318</v>
      </c>
    </row>
    <row r="792" spans="1:23" x14ac:dyDescent="0.3">
      <c r="A792" t="s">
        <v>2263</v>
      </c>
      <c r="B792" t="s">
        <v>2264</v>
      </c>
      <c r="C792" t="str">
        <f t="shared" si="12"/>
        <v>With an unmanned, half-mile-long freight train bar</v>
      </c>
      <c r="D792" t="s">
        <v>22</v>
      </c>
      <c r="E792" s="1">
        <v>40492</v>
      </c>
      <c r="F792" s="4">
        <v>81562942</v>
      </c>
      <c r="G792" s="4">
        <v>86242524</v>
      </c>
      <c r="H792" s="4">
        <v>167805466</v>
      </c>
      <c r="I792" s="4" t="str">
        <f>IF($F792&gt;='Notes&amp;Formulas'!$I$3,"Top", "Bottom")</f>
        <v>Bottom</v>
      </c>
      <c r="J792" s="4" t="str" cm="1">
        <f t="array" ref="J792">_xlfn.IFS(Table2[[#This Row],[World Sales (in $)]]&lt;500000000,"Small", Table2[[#This Row],[World Sales (in $)]]&lt;1000000000, "Medium", Table2[[#This Row],[World Sales (in $)]]&lt;2000000000, "Large", Table2[[#This Row],[World Sales (in $)]]&gt;2000000000, "Top")</f>
        <v>Small</v>
      </c>
      <c r="K792" t="s">
        <v>203</v>
      </c>
      <c r="L792" t="s">
        <v>186</v>
      </c>
      <c r="M792" t="str">
        <f>IFERROR(MID($L792,1,SEARCH(M$1, $L792)-2),0)</f>
        <v>1</v>
      </c>
      <c r="N792" t="str">
        <f>IFERROR(MID($L792,SEARCH(N$1, $L792)-3,2),0)</f>
        <v>38</v>
      </c>
      <c r="O792" s="2">
        <f>TIME(M792, N792, 0)</f>
        <v>6.805555555555555E-2</v>
      </c>
      <c r="P792" t="s">
        <v>15</v>
      </c>
      <c r="Q792" t="str" cm="1">
        <f t="array" ref="Q792">INDEX('Notes&amp;Formulas'!F:F,MATCH($P792,'Notes&amp;Formulas'!E:E),0)</f>
        <v>Parental Guidance Under 13</v>
      </c>
      <c r="R792" t="s">
        <v>2326</v>
      </c>
      <c r="S792" t="s">
        <v>2333</v>
      </c>
    </row>
    <row r="793" spans="1:23" x14ac:dyDescent="0.3">
      <c r="A793" t="s">
        <v>858</v>
      </c>
      <c r="B793" t="s">
        <v>859</v>
      </c>
      <c r="C793" t="str">
        <f t="shared" si="12"/>
        <v>Three bachelors find themselves forced to take car</v>
      </c>
      <c r="D793" t="s">
        <v>12</v>
      </c>
      <c r="E793" s="1">
        <v>32106</v>
      </c>
      <c r="F793" s="4">
        <v>167780960</v>
      </c>
      <c r="G793" s="4">
        <v>167780960</v>
      </c>
      <c r="H793" s="4">
        <v>167780960</v>
      </c>
      <c r="I793" s="4" t="str">
        <f>IF($F793&gt;='Notes&amp;Formulas'!$I$3,"Top", "Bottom")</f>
        <v>Top</v>
      </c>
      <c r="J793" s="4" t="str" cm="1">
        <f t="array" ref="J793">_xlfn.IFS(Table2[[#This Row],[World Sales (in $)]]&lt;500000000,"Small", Table2[[#This Row],[World Sales (in $)]]&lt;1000000000, "Medium", Table2[[#This Row],[World Sales (in $)]]&lt;2000000000, "Large", Table2[[#This Row],[World Sales (in $)]]&gt;2000000000, "Top")</f>
        <v>Small</v>
      </c>
      <c r="K793" t="s">
        <v>513</v>
      </c>
      <c r="L793" t="s">
        <v>154</v>
      </c>
      <c r="M793" t="str">
        <f>IFERROR(MID($L793,1,SEARCH(M$1, $L793)-2),0)</f>
        <v>1</v>
      </c>
      <c r="N793" t="str">
        <f>IFERROR(MID($L793,SEARCH(N$1, $L793)-3,2),0)</f>
        <v>42</v>
      </c>
      <c r="O793" s="2">
        <f>TIME(M793, N793, 0)</f>
        <v>7.0833333333333331E-2</v>
      </c>
      <c r="P793" t="s">
        <v>27</v>
      </c>
      <c r="Q793" t="str">
        <f>INDEX('Notes&amp;Formulas'!$F$6,MATCH(Table!P793, 'Notes&amp;Formulas'!$E$6),0)</f>
        <v>Unknown</v>
      </c>
      <c r="R793" t="s">
        <v>2316</v>
      </c>
      <c r="S793" t="s">
        <v>2325</v>
      </c>
    </row>
    <row r="794" spans="1:23" x14ac:dyDescent="0.3">
      <c r="A794" t="s">
        <v>1522</v>
      </c>
      <c r="B794" t="s">
        <v>1523</v>
      </c>
      <c r="C794" t="str">
        <f t="shared" si="12"/>
        <v>A male stripper teaches a younger performer how to</v>
      </c>
      <c r="D794" t="s">
        <v>61</v>
      </c>
      <c r="E794" s="1">
        <v>41088</v>
      </c>
      <c r="F794" s="4">
        <v>113721571</v>
      </c>
      <c r="G794" s="4">
        <v>54018390</v>
      </c>
      <c r="H794" s="4">
        <v>167739961</v>
      </c>
      <c r="I794" s="4" t="str">
        <f>IF($F794&gt;='Notes&amp;Formulas'!$I$3,"Top", "Bottom")</f>
        <v>Bottom</v>
      </c>
      <c r="J794" s="4" t="str" cm="1">
        <f t="array" ref="J794">_xlfn.IFS(Table2[[#This Row],[World Sales (in $)]]&lt;500000000,"Small", Table2[[#This Row],[World Sales (in $)]]&lt;1000000000, "Medium", Table2[[#This Row],[World Sales (in $)]]&lt;2000000000, "Large", Table2[[#This Row],[World Sales (in $)]]&gt;2000000000, "Top")</f>
        <v>Small</v>
      </c>
      <c r="K794" t="s">
        <v>894</v>
      </c>
      <c r="L794" t="s">
        <v>676</v>
      </c>
      <c r="M794" t="str">
        <f>IFERROR(MID($L794,1,SEARCH(M$1, $L794)-2),0)</f>
        <v>1</v>
      </c>
      <c r="N794" t="str">
        <f>IFERROR(MID($L794,SEARCH(N$1, $L794)-3,2),0)</f>
        <v>50</v>
      </c>
      <c r="O794" s="2">
        <f>TIME(M794, N794, 0)</f>
        <v>7.6388888888888895E-2</v>
      </c>
      <c r="P794" t="s">
        <v>179</v>
      </c>
      <c r="Q794" t="str" cm="1">
        <f t="array" ref="Q794">INDEX('Notes&amp;Formulas'!F:F,MATCH($P794,'Notes&amp;Formulas'!E:E),0)</f>
        <v>Restricted</v>
      </c>
      <c r="R794" t="s">
        <v>2326</v>
      </c>
      <c r="S794" t="s">
        <v>2320</v>
      </c>
      <c r="T794" t="s">
        <v>2323</v>
      </c>
    </row>
    <row r="795" spans="1:23" x14ac:dyDescent="0.3">
      <c r="A795" t="s">
        <v>2175</v>
      </c>
      <c r="B795" t="s">
        <v>2176</v>
      </c>
      <c r="C795" t="str">
        <f t="shared" si="12"/>
        <v>Ryan Bingham enjoys living out of a suitcase for h</v>
      </c>
      <c r="D795" t="s">
        <v>38</v>
      </c>
      <c r="E795" s="1">
        <v>40151</v>
      </c>
      <c r="F795" s="4">
        <v>83823381</v>
      </c>
      <c r="G795" s="4">
        <v>83019358</v>
      </c>
      <c r="H795" s="4">
        <v>166842739</v>
      </c>
      <c r="I795" s="4" t="str">
        <f>IF($F795&gt;='Notes&amp;Formulas'!$I$3,"Top", "Bottom")</f>
        <v>Bottom</v>
      </c>
      <c r="J795" s="4" t="str" cm="1">
        <f t="array" ref="J795">_xlfn.IFS(Table2[[#This Row],[World Sales (in $)]]&lt;500000000,"Small", Table2[[#This Row],[World Sales (in $)]]&lt;1000000000, "Medium", Table2[[#This Row],[World Sales (in $)]]&lt;2000000000, "Large", Table2[[#This Row],[World Sales (in $)]]&gt;2000000000, "Top")</f>
        <v>Small</v>
      </c>
      <c r="K795" t="s">
        <v>438</v>
      </c>
      <c r="L795" t="s">
        <v>1006</v>
      </c>
      <c r="M795" t="str">
        <f>IFERROR(MID($L795,1,SEARCH(M$1, $L795)-2),0)</f>
        <v>1</v>
      </c>
      <c r="N795" t="str">
        <f>IFERROR(MID($L795,SEARCH(N$1, $L795)-3,2),0)</f>
        <v>49</v>
      </c>
      <c r="O795" s="2">
        <f>TIME(M795, N795, 0)</f>
        <v>7.5694444444444439E-2</v>
      </c>
      <c r="P795" t="s">
        <v>179</v>
      </c>
      <c r="Q795" t="str" cm="1">
        <f t="array" ref="Q795">INDEX('Notes&amp;Formulas'!F:F,MATCH($P795,'Notes&amp;Formulas'!E:E),0)</f>
        <v>Restricted</v>
      </c>
      <c r="R795" t="s">
        <v>2326</v>
      </c>
      <c r="S795" t="s">
        <v>2320</v>
      </c>
    </row>
    <row r="796" spans="1:23" x14ac:dyDescent="0.3">
      <c r="A796" t="s">
        <v>1367</v>
      </c>
      <c r="B796" t="s">
        <v>1368</v>
      </c>
      <c r="C796" t="str">
        <f t="shared" si="12"/>
        <v>Scientist Sherman Klump's inventions, his upcoming</v>
      </c>
      <c r="D796" t="s">
        <v>43</v>
      </c>
      <c r="E796" s="1">
        <v>36735</v>
      </c>
      <c r="F796" s="4">
        <v>123309890</v>
      </c>
      <c r="G796" s="4">
        <v>43030000</v>
      </c>
      <c r="H796" s="4">
        <v>166339890</v>
      </c>
      <c r="I796" s="4" t="str">
        <f>IF($F796&gt;='Notes&amp;Formulas'!$I$3,"Top", "Bottom")</f>
        <v>Bottom</v>
      </c>
      <c r="J796" s="4" t="str" cm="1">
        <f t="array" ref="J796">_xlfn.IFS(Table2[[#This Row],[World Sales (in $)]]&lt;500000000,"Small", Table2[[#This Row],[World Sales (in $)]]&lt;1000000000, "Medium", Table2[[#This Row],[World Sales (in $)]]&lt;2000000000, "Large", Table2[[#This Row],[World Sales (in $)]]&gt;2000000000, "Top")</f>
        <v>Small</v>
      </c>
      <c r="K796" t="s">
        <v>1260</v>
      </c>
      <c r="L796" t="s">
        <v>190</v>
      </c>
      <c r="M796" t="str">
        <f>IFERROR(MID($L796,1,SEARCH(M$1, $L796)-2),0)</f>
        <v>1</v>
      </c>
      <c r="N796" t="str">
        <f>IFERROR(MID($L796,SEARCH(N$1, $L796)-3,2),0)</f>
        <v>46</v>
      </c>
      <c r="O796" s="2">
        <f>TIME(M796, N796, 0)</f>
        <v>7.3611111111111113E-2</v>
      </c>
      <c r="P796" t="s">
        <v>15</v>
      </c>
      <c r="Q796" t="str" cm="1">
        <f t="array" ref="Q796">INDEX('Notes&amp;Formulas'!F:F,MATCH($P796,'Notes&amp;Formulas'!E:E),0)</f>
        <v>Parental Guidance Under 13</v>
      </c>
      <c r="R796" t="s">
        <v>2326</v>
      </c>
      <c r="S796" t="s">
        <v>2320</v>
      </c>
      <c r="T796" t="s">
        <v>2321</v>
      </c>
    </row>
    <row r="797" spans="1:23" x14ac:dyDescent="0.3">
      <c r="A797" t="s">
        <v>1609</v>
      </c>
      <c r="B797" t="s">
        <v>1610</v>
      </c>
      <c r="C797" t="str">
        <f t="shared" si="12"/>
        <v>Mia Thermopolis has just found out that she is the</v>
      </c>
      <c r="D797" t="s">
        <v>12</v>
      </c>
      <c r="E797" s="1">
        <v>37106</v>
      </c>
      <c r="F797" s="4">
        <v>108248956</v>
      </c>
      <c r="G797" s="4">
        <v>57086197</v>
      </c>
      <c r="H797" s="4">
        <v>165335153</v>
      </c>
      <c r="I797" s="4" t="str">
        <f>IF($F797&gt;='Notes&amp;Formulas'!$I$3,"Top", "Bottom")</f>
        <v>Bottom</v>
      </c>
      <c r="J797" s="4" t="str" cm="1">
        <f t="array" ref="J797">_xlfn.IFS(Table2[[#This Row],[World Sales (in $)]]&lt;500000000,"Small", Table2[[#This Row],[World Sales (in $)]]&lt;1000000000, "Medium", Table2[[#This Row],[World Sales (in $)]]&lt;2000000000, "Large", Table2[[#This Row],[World Sales (in $)]]&gt;2000000000, "Top")</f>
        <v>Small</v>
      </c>
      <c r="K797" t="s">
        <v>1611</v>
      </c>
      <c r="L797" t="s">
        <v>101</v>
      </c>
      <c r="M797" t="str">
        <f>IFERROR(MID($L797,1,SEARCH(M$1, $L797)-2),0)</f>
        <v>1</v>
      </c>
      <c r="N797" t="str">
        <f>IFERROR(MID($L797,SEARCH(N$1, $L797)-3,2),0)</f>
        <v>55</v>
      </c>
      <c r="O797" s="2">
        <f>TIME(M797, N797, 0)</f>
        <v>7.9861111111111105E-2</v>
      </c>
      <c r="P797" t="s">
        <v>106</v>
      </c>
      <c r="Q797" cm="1">
        <f t="array" ref="Q797">INDEX('Notes&amp;Formulas'!F:F,MATCH($P797,'Notes&amp;Formulas'!E:E),0)</f>
        <v>0</v>
      </c>
      <c r="R797" t="s">
        <v>2326</v>
      </c>
      <c r="S797" t="s">
        <v>2321</v>
      </c>
      <c r="T797" t="s">
        <v>2319</v>
      </c>
    </row>
    <row r="798" spans="1:23" x14ac:dyDescent="0.3">
      <c r="A798" t="s">
        <v>2061</v>
      </c>
      <c r="B798" t="s">
        <v>2062</v>
      </c>
      <c r="C798" t="str">
        <f t="shared" si="12"/>
        <v>A Muppet fanatic with some help from his 2 human c</v>
      </c>
      <c r="D798" t="s">
        <v>12</v>
      </c>
      <c r="E798" s="1">
        <v>40870</v>
      </c>
      <c r="F798" s="4">
        <v>88631237</v>
      </c>
      <c r="G798" s="4">
        <v>76553000</v>
      </c>
      <c r="H798" s="4">
        <v>165184237</v>
      </c>
      <c r="I798" s="4" t="str">
        <f>IF($F798&gt;='Notes&amp;Formulas'!$I$3,"Top", "Bottom")</f>
        <v>Bottom</v>
      </c>
      <c r="J798" s="4" t="str" cm="1">
        <f t="array" ref="J798">_xlfn.IFS(Table2[[#This Row],[World Sales (in $)]]&lt;500000000,"Small", Table2[[#This Row],[World Sales (in $)]]&lt;1000000000, "Medium", Table2[[#This Row],[World Sales (in $)]]&lt;2000000000, "Large", Table2[[#This Row],[World Sales (in $)]]&gt;2000000000, "Top")</f>
        <v>Small</v>
      </c>
      <c r="K798" t="s">
        <v>2063</v>
      </c>
      <c r="L798" t="s">
        <v>474</v>
      </c>
      <c r="M798" t="str">
        <f>IFERROR(MID($L798,1,SEARCH(M$1, $L798)-2),0)</f>
        <v>2</v>
      </c>
      <c r="N798">
        <f>IFERROR(MID($L798,SEARCH(N$1, $L798)-3,2),0)</f>
        <v>0</v>
      </c>
      <c r="O798" s="2">
        <f>TIME(M798, N798, 0)</f>
        <v>8.3333333333333329E-2</v>
      </c>
      <c r="P798" t="s">
        <v>58</v>
      </c>
      <c r="Q798" t="str" cm="1">
        <f t="array" ref="Q798">INDEX('Notes&amp;Formulas'!F:F,MATCH($P798,'Notes&amp;Formulas'!E:E),0)</f>
        <v>Parental Guidance</v>
      </c>
      <c r="R798" t="s">
        <v>2326</v>
      </c>
      <c r="S798" t="s">
        <v>2323</v>
      </c>
      <c r="T798" t="s">
        <v>2321</v>
      </c>
    </row>
    <row r="799" spans="1:23" x14ac:dyDescent="0.3">
      <c r="A799" t="s">
        <v>1213</v>
      </c>
      <c r="B799" t="s">
        <v>1214</v>
      </c>
      <c r="C799" t="str">
        <f t="shared" si="12"/>
        <v>When a lonely guy meets a woman on the internet wh</v>
      </c>
      <c r="D799" t="s">
        <v>12</v>
      </c>
      <c r="E799" s="1">
        <v>37687</v>
      </c>
      <c r="F799" s="4">
        <v>132716677</v>
      </c>
      <c r="G799" s="4">
        <v>32013002</v>
      </c>
      <c r="H799" s="4">
        <v>164729679</v>
      </c>
      <c r="I799" s="4" t="str">
        <f>IF($F799&gt;='Notes&amp;Formulas'!$I$3,"Top", "Bottom")</f>
        <v>Top</v>
      </c>
      <c r="J799" s="4" t="str" cm="1">
        <f t="array" ref="J799">_xlfn.IFS(Table2[[#This Row],[World Sales (in $)]]&lt;500000000,"Small", Table2[[#This Row],[World Sales (in $)]]&lt;1000000000, "Medium", Table2[[#This Row],[World Sales (in $)]]&lt;2000000000, "Large", Table2[[#This Row],[World Sales (in $)]]&gt;2000000000, "Top")</f>
        <v>Small</v>
      </c>
      <c r="K799" t="s">
        <v>349</v>
      </c>
      <c r="L799" t="s">
        <v>428</v>
      </c>
      <c r="M799" t="str">
        <f>IFERROR(MID($L799,1,SEARCH(M$1, $L799)-2),0)</f>
        <v>1</v>
      </c>
      <c r="N799" t="str">
        <f>IFERROR(MID($L799,SEARCH(N$1, $L799)-3,2),0)</f>
        <v>45</v>
      </c>
      <c r="O799" s="2">
        <f>TIME(M799, N799, 0)</f>
        <v>7.2916666666666671E-2</v>
      </c>
      <c r="P799" t="s">
        <v>15</v>
      </c>
      <c r="Q799" t="str" cm="1">
        <f t="array" ref="Q799">INDEX('Notes&amp;Formulas'!F:F,MATCH($P799,'Notes&amp;Formulas'!E:E),0)</f>
        <v>Parental Guidance Under 13</v>
      </c>
      <c r="R799" t="s">
        <v>2317</v>
      </c>
      <c r="S799" t="s">
        <v>2326</v>
      </c>
      <c r="T799" t="s">
        <v>2323</v>
      </c>
      <c r="U799" t="s">
        <v>2324</v>
      </c>
    </row>
    <row r="800" spans="1:23" x14ac:dyDescent="0.3">
      <c r="A800" t="s">
        <v>1690</v>
      </c>
      <c r="B800" t="s">
        <v>1691</v>
      </c>
      <c r="C800" t="str">
        <f t="shared" si="12"/>
        <v>Two men, Charlie Hinton (Eddie Murphy) and Phil Ry</v>
      </c>
      <c r="D800" t="s">
        <v>1096</v>
      </c>
      <c r="E800" s="1">
        <v>37750</v>
      </c>
      <c r="F800" s="4">
        <v>104297061</v>
      </c>
      <c r="G800" s="4">
        <v>60136806</v>
      </c>
      <c r="H800" s="4">
        <v>164433867</v>
      </c>
      <c r="I800" s="4" t="str">
        <f>IF($F800&gt;='Notes&amp;Formulas'!$I$3,"Top", "Bottom")</f>
        <v>Bottom</v>
      </c>
      <c r="J800" s="4" t="str" cm="1">
        <f t="array" ref="J800">_xlfn.IFS(Table2[[#This Row],[World Sales (in $)]]&lt;500000000,"Small", Table2[[#This Row],[World Sales (in $)]]&lt;1000000000, "Medium", Table2[[#This Row],[World Sales (in $)]]&lt;2000000000, "Large", Table2[[#This Row],[World Sales (in $)]]&gt;2000000000, "Top")</f>
        <v>Small</v>
      </c>
      <c r="K800" t="s">
        <v>334</v>
      </c>
      <c r="L800" t="s">
        <v>328</v>
      </c>
      <c r="M800" t="str">
        <f>IFERROR(MID($L800,1,SEARCH(M$1, $L800)-2),0)</f>
        <v>1</v>
      </c>
      <c r="N800" t="str">
        <f>IFERROR(MID($L800,SEARCH(N$1, $L800)-3,2),0)</f>
        <v>32</v>
      </c>
      <c r="O800" s="2">
        <f>TIME(M800, N800, 0)</f>
        <v>6.3888888888888884E-2</v>
      </c>
      <c r="P800" t="s">
        <v>58</v>
      </c>
      <c r="Q800" t="str" cm="1">
        <f t="array" ref="Q800">INDEX('Notes&amp;Formulas'!F:F,MATCH($P800,'Notes&amp;Formulas'!E:E),0)</f>
        <v>Parental Guidance</v>
      </c>
      <c r="R800" t="s">
        <v>2326</v>
      </c>
    </row>
    <row r="801" spans="1:23" x14ac:dyDescent="0.3">
      <c r="A801" t="s">
        <v>2245</v>
      </c>
      <c r="B801" t="s">
        <v>2246</v>
      </c>
      <c r="C801" t="str">
        <f t="shared" si="12"/>
        <v xml:space="preserve">Bumbling Inspector Clouseau must solve the murder </v>
      </c>
      <c r="D801" t="s">
        <v>34</v>
      </c>
      <c r="E801" s="1">
        <v>38757</v>
      </c>
      <c r="F801" s="4">
        <v>82226474</v>
      </c>
      <c r="G801" s="4">
        <v>81889423</v>
      </c>
      <c r="H801" s="4">
        <v>164115897</v>
      </c>
      <c r="I801" s="4" t="str">
        <f>IF($F801&gt;='Notes&amp;Formulas'!$I$3,"Top", "Bottom")</f>
        <v>Bottom</v>
      </c>
      <c r="J801" s="4" t="str" cm="1">
        <f t="array" ref="J801">_xlfn.IFS(Table2[[#This Row],[World Sales (in $)]]&lt;500000000,"Small", Table2[[#This Row],[World Sales (in $)]]&lt;1000000000, "Medium", Table2[[#This Row],[World Sales (in $)]]&lt;2000000000, "Large", Table2[[#This Row],[World Sales (in $)]]&gt;2000000000, "Top")</f>
        <v>Small</v>
      </c>
      <c r="K801" t="s">
        <v>2247</v>
      </c>
      <c r="L801" t="s">
        <v>97</v>
      </c>
      <c r="M801" t="str">
        <f>IFERROR(MID($L801,1,SEARCH(M$1, $L801)-2),0)</f>
        <v>1</v>
      </c>
      <c r="N801" t="str">
        <f>IFERROR(MID($L801,SEARCH(N$1, $L801)-3,2),0)</f>
        <v>33</v>
      </c>
      <c r="O801" s="2">
        <f>TIME(M801, N801, 0)</f>
        <v>6.458333333333334E-2</v>
      </c>
      <c r="P801" t="s">
        <v>58</v>
      </c>
      <c r="Q801" t="str" cm="1">
        <f t="array" ref="Q801">INDEX('Notes&amp;Formulas'!F:F,MATCH($P801,'Notes&amp;Formulas'!E:E),0)</f>
        <v>Parental Guidance</v>
      </c>
      <c r="R801" t="s">
        <v>2326</v>
      </c>
      <c r="S801" t="s">
        <v>2323</v>
      </c>
    </row>
    <row r="802" spans="1:23" x14ac:dyDescent="0.3">
      <c r="A802" t="s">
        <v>1403</v>
      </c>
      <c r="B802" t="s">
        <v>1404</v>
      </c>
      <c r="C802" t="str">
        <f t="shared" si="12"/>
        <v>A couple struggles to visit all four of their divo</v>
      </c>
      <c r="D802" t="s">
        <v>61</v>
      </c>
      <c r="E802" s="1">
        <v>39778</v>
      </c>
      <c r="F802" s="4">
        <v>120146040</v>
      </c>
      <c r="G802" s="4">
        <v>43966681</v>
      </c>
      <c r="H802" s="4">
        <v>164112721</v>
      </c>
      <c r="I802" s="4" t="str">
        <f>IF($F802&gt;='Notes&amp;Formulas'!$I$3,"Top", "Bottom")</f>
        <v>Bottom</v>
      </c>
      <c r="J802" s="4" t="str" cm="1">
        <f t="array" ref="J802">_xlfn.IFS(Table2[[#This Row],[World Sales (in $)]]&lt;500000000,"Small", Table2[[#This Row],[World Sales (in $)]]&lt;1000000000, "Medium", Table2[[#This Row],[World Sales (in $)]]&lt;2000000000, "Large", Table2[[#This Row],[World Sales (in $)]]&gt;2000000000, "Top")</f>
        <v>Small</v>
      </c>
      <c r="K802" t="s">
        <v>438</v>
      </c>
      <c r="L802" t="s">
        <v>121</v>
      </c>
      <c r="M802" t="str">
        <f>IFERROR(MID($L802,1,SEARCH(M$1, $L802)-2),0)</f>
        <v>1</v>
      </c>
      <c r="N802" t="str">
        <f>IFERROR(MID($L802,SEARCH(N$1, $L802)-3,2),0)</f>
        <v>28</v>
      </c>
      <c r="O802" s="2">
        <f>TIME(M802, N802, 0)</f>
        <v>6.1111111111111116E-2</v>
      </c>
      <c r="P802" t="s">
        <v>15</v>
      </c>
      <c r="Q802" t="str" cm="1">
        <f t="array" ref="Q802">INDEX('Notes&amp;Formulas'!F:F,MATCH($P802,'Notes&amp;Formulas'!E:E),0)</f>
        <v>Parental Guidance Under 13</v>
      </c>
      <c r="R802" t="s">
        <v>2317</v>
      </c>
      <c r="S802" t="s">
        <v>2326</v>
      </c>
      <c r="T802" t="s">
        <v>2328</v>
      </c>
      <c r="U802" t="s">
        <v>2327</v>
      </c>
    </row>
    <row r="803" spans="1:23" x14ac:dyDescent="0.3">
      <c r="A803" t="s">
        <v>2119</v>
      </c>
      <c r="B803" t="s">
        <v>2120</v>
      </c>
      <c r="C803" t="str">
        <f t="shared" si="12"/>
        <v>Scientists genetically create a new PokÃ©mon, Mewt</v>
      </c>
      <c r="D803" t="s">
        <v>61</v>
      </c>
      <c r="E803" s="1">
        <v>36474</v>
      </c>
      <c r="F803" s="4">
        <v>85744662</v>
      </c>
      <c r="G803" s="4">
        <v>77900000</v>
      </c>
      <c r="H803" s="4">
        <v>163644662</v>
      </c>
      <c r="I803" s="4" t="str">
        <f>IF($F803&gt;='Notes&amp;Formulas'!$I$3,"Top", "Bottom")</f>
        <v>Bottom</v>
      </c>
      <c r="J803" s="4" t="str" cm="1">
        <f t="array" ref="J803">_xlfn.IFS(Table2[[#This Row],[World Sales (in $)]]&lt;500000000,"Small", Table2[[#This Row],[World Sales (in $)]]&lt;1000000000, "Medium", Table2[[#This Row],[World Sales (in $)]]&lt;2000000000, "Large", Table2[[#This Row],[World Sales (in $)]]&gt;2000000000, "Top")</f>
        <v>Small</v>
      </c>
      <c r="K803" t="s">
        <v>2121</v>
      </c>
      <c r="L803" t="s">
        <v>313</v>
      </c>
      <c r="M803" t="str">
        <f>IFERROR(MID($L803,1,SEARCH(M$1, $L803)-2),0)</f>
        <v>1</v>
      </c>
      <c r="N803" t="str">
        <f>IFERROR(MID($L803,SEARCH(N$1, $L803)-3,2),0)</f>
        <v>36</v>
      </c>
      <c r="O803" s="2">
        <f>TIME(M803, N803, 0)</f>
        <v>6.6666666666666666E-2</v>
      </c>
      <c r="P803" t="s">
        <v>27</v>
      </c>
      <c r="Q803" t="str">
        <f>INDEX('Notes&amp;Formulas'!$F$6,MATCH(Table!P803, 'Notes&amp;Formulas'!$E$6),0)</f>
        <v>Unknown</v>
      </c>
      <c r="R803" t="s">
        <v>2326</v>
      </c>
      <c r="S803" t="s">
        <v>2320</v>
      </c>
      <c r="T803" t="s">
        <v>2321</v>
      </c>
    </row>
    <row r="804" spans="1:23" x14ac:dyDescent="0.3">
      <c r="A804" t="s">
        <v>1036</v>
      </c>
      <c r="B804" t="s">
        <v>1037</v>
      </c>
      <c r="C804" t="str">
        <f t="shared" si="12"/>
        <v>Number one NASCAR driver Ricky Bobby stays atop th</v>
      </c>
      <c r="D804" t="s">
        <v>34</v>
      </c>
      <c r="E804" s="1">
        <v>38933</v>
      </c>
      <c r="F804" s="4">
        <v>148213377</v>
      </c>
      <c r="G804" s="4">
        <v>15148718</v>
      </c>
      <c r="H804" s="4">
        <v>163362095</v>
      </c>
      <c r="I804" s="4" t="str">
        <f>IF($F804&gt;='Notes&amp;Formulas'!$I$3,"Top", "Bottom")</f>
        <v>Top</v>
      </c>
      <c r="J804" s="4" t="str" cm="1">
        <f t="array" ref="J804">_xlfn.IFS(Table2[[#This Row],[World Sales (in $)]]&lt;500000000,"Small", Table2[[#This Row],[World Sales (in $)]]&lt;1000000000, "Medium", Table2[[#This Row],[World Sales (in $)]]&lt;2000000000, "Large", Table2[[#This Row],[World Sales (in $)]]&gt;2000000000, "Top")</f>
        <v>Small</v>
      </c>
      <c r="K804" t="s">
        <v>913</v>
      </c>
      <c r="L804" t="s">
        <v>193</v>
      </c>
      <c r="M804" t="str">
        <f>IFERROR(MID($L804,1,SEARCH(M$1, $L804)-2),0)</f>
        <v>1</v>
      </c>
      <c r="N804" t="str">
        <f>IFERROR(MID($L804,SEARCH(N$1, $L804)-3,2),0)</f>
        <v>48</v>
      </c>
      <c r="O804" s="2">
        <f>TIME(M804, N804, 0)</f>
        <v>7.4999999999999997E-2</v>
      </c>
      <c r="P804" t="s">
        <v>15</v>
      </c>
      <c r="Q804" t="str" cm="1">
        <f t="array" ref="Q804">INDEX('Notes&amp;Formulas'!F:F,MATCH($P804,'Notes&amp;Formulas'!E:E),0)</f>
        <v>Parental Guidance Under 13</v>
      </c>
      <c r="R804" t="s">
        <v>2316</v>
      </c>
      <c r="S804" t="s">
        <v>2317</v>
      </c>
      <c r="T804" t="s">
        <v>2322</v>
      </c>
      <c r="U804" t="s">
        <v>2323</v>
      </c>
      <c r="V804" t="s">
        <v>2318</v>
      </c>
      <c r="W804" t="s">
        <v>2319</v>
      </c>
    </row>
    <row r="805" spans="1:23" x14ac:dyDescent="0.3">
      <c r="A805" t="s">
        <v>1701</v>
      </c>
      <c r="B805" t="s">
        <v>1702</v>
      </c>
      <c r="C805" t="str">
        <f t="shared" si="12"/>
        <v>The comic strip detective finds his life vastly co</v>
      </c>
      <c r="D805" t="s">
        <v>12</v>
      </c>
      <c r="E805" s="1">
        <v>33039</v>
      </c>
      <c r="F805" s="4">
        <v>103738726</v>
      </c>
      <c r="G805" s="4">
        <v>59000000</v>
      </c>
      <c r="H805" s="4">
        <v>162738726</v>
      </c>
      <c r="I805" s="4" t="str">
        <f>IF($F805&gt;='Notes&amp;Formulas'!$I$3,"Top", "Bottom")</f>
        <v>Bottom</v>
      </c>
      <c r="J805" s="4" t="str" cm="1">
        <f t="array" ref="J805">_xlfn.IFS(Table2[[#This Row],[World Sales (in $)]]&lt;500000000,"Small", Table2[[#This Row],[World Sales (in $)]]&lt;1000000000, "Medium", Table2[[#This Row],[World Sales (in $)]]&lt;2000000000, "Large", Table2[[#This Row],[World Sales (in $)]]&gt;2000000000, "Top")</f>
        <v>Small</v>
      </c>
      <c r="K805" t="s">
        <v>1703</v>
      </c>
      <c r="L805" t="s">
        <v>428</v>
      </c>
      <c r="M805" t="str">
        <f>IFERROR(MID($L805,1,SEARCH(M$1, $L805)-2),0)</f>
        <v>1</v>
      </c>
      <c r="N805" t="str">
        <f>IFERROR(MID($L805,SEARCH(N$1, $L805)-3,2),0)</f>
        <v>45</v>
      </c>
      <c r="O805" s="2">
        <f>TIME(M805, N805, 0)</f>
        <v>7.2916666666666671E-2</v>
      </c>
      <c r="P805" t="s">
        <v>27</v>
      </c>
      <c r="Q805" t="str">
        <f>INDEX('Notes&amp;Formulas'!$F$6,MATCH(Table!P805, 'Notes&amp;Formulas'!$E$6),0)</f>
        <v>Unknown</v>
      </c>
      <c r="R805" t="s">
        <v>2326</v>
      </c>
      <c r="S805" t="s">
        <v>2333</v>
      </c>
    </row>
    <row r="806" spans="1:23" x14ac:dyDescent="0.3">
      <c r="A806" t="s">
        <v>1951</v>
      </c>
      <c r="B806" t="s">
        <v>1952</v>
      </c>
      <c r="C806" t="str">
        <f t="shared" si="12"/>
        <v>Seven gunmen from a variety of backgrounds are bro</v>
      </c>
      <c r="D806" t="s">
        <v>34</v>
      </c>
      <c r="E806" s="1">
        <v>42627</v>
      </c>
      <c r="F806" s="4">
        <v>93432655</v>
      </c>
      <c r="G806" s="4">
        <v>68927981</v>
      </c>
      <c r="H806" s="4">
        <v>162360636</v>
      </c>
      <c r="I806" s="4" t="str">
        <f>IF($F806&gt;='Notes&amp;Formulas'!$I$3,"Top", "Bottom")</f>
        <v>Bottom</v>
      </c>
      <c r="J806" s="4" t="str" cm="1">
        <f t="array" ref="J806">_xlfn.IFS(Table2[[#This Row],[World Sales (in $)]]&lt;500000000,"Small", Table2[[#This Row],[World Sales (in $)]]&lt;1000000000, "Medium", Table2[[#This Row],[World Sales (in $)]]&lt;2000000000, "Large", Table2[[#This Row],[World Sales (in $)]]&gt;2000000000, "Top")</f>
        <v>Small</v>
      </c>
      <c r="K806" t="s">
        <v>1953</v>
      </c>
      <c r="L806" t="s">
        <v>460</v>
      </c>
      <c r="M806" t="str">
        <f>IFERROR(MID($L806,1,SEARCH(M$1, $L806)-2),0)</f>
        <v>2</v>
      </c>
      <c r="N806" t="str">
        <f>IFERROR(MID($L806,SEARCH(N$1, $L806)-3,2),0)</f>
        <v>12</v>
      </c>
      <c r="O806" s="2">
        <f>TIME(M806, N806, 0)</f>
        <v>9.1666666666666674E-2</v>
      </c>
      <c r="P806" t="s">
        <v>15</v>
      </c>
      <c r="Q806" t="str" cm="1">
        <f t="array" ref="Q806">INDEX('Notes&amp;Formulas'!F:F,MATCH($P806,'Notes&amp;Formulas'!E:E),0)</f>
        <v>Parental Guidance Under 13</v>
      </c>
      <c r="R806" t="s">
        <v>2316</v>
      </c>
      <c r="S806" t="s">
        <v>2326</v>
      </c>
      <c r="T806" t="s">
        <v>2328</v>
      </c>
      <c r="U806" t="s">
        <v>2330</v>
      </c>
      <c r="V806" t="s">
        <v>2321</v>
      </c>
      <c r="W806" t="s">
        <v>2325</v>
      </c>
    </row>
    <row r="807" spans="1:23" x14ac:dyDescent="0.3">
      <c r="A807" t="s">
        <v>2179</v>
      </c>
      <c r="B807" t="s">
        <v>2180</v>
      </c>
      <c r="C807" t="str">
        <f t="shared" si="12"/>
        <v>The Lamberts believe that they have defeated the s</v>
      </c>
      <c r="D807" t="s">
        <v>1858</v>
      </c>
      <c r="E807" s="1">
        <v>41530</v>
      </c>
      <c r="F807" s="4">
        <v>83586447</v>
      </c>
      <c r="G807" s="4">
        <v>78332871</v>
      </c>
      <c r="H807" s="4">
        <v>161919318</v>
      </c>
      <c r="I807" s="4" t="str">
        <f>IF($F807&gt;='Notes&amp;Formulas'!$I$3,"Top", "Bottom")</f>
        <v>Bottom</v>
      </c>
      <c r="J807" s="4" t="str" cm="1">
        <f t="array" ref="J807">_xlfn.IFS(Table2[[#This Row],[World Sales (in $)]]&lt;500000000,"Small", Table2[[#This Row],[World Sales (in $)]]&lt;1000000000, "Medium", Table2[[#This Row],[World Sales (in $)]]&lt;2000000000, "Large", Table2[[#This Row],[World Sales (in $)]]&gt;2000000000, "Top")</f>
        <v>Small</v>
      </c>
      <c r="K807" t="s">
        <v>792</v>
      </c>
      <c r="L807" t="s">
        <v>190</v>
      </c>
      <c r="M807" t="str">
        <f>IFERROR(MID($L807,1,SEARCH(M$1, $L807)-2),0)</f>
        <v>1</v>
      </c>
      <c r="N807" t="str">
        <f>IFERROR(MID($L807,SEARCH(N$1, $L807)-3,2),0)</f>
        <v>46</v>
      </c>
      <c r="O807" s="2">
        <f>TIME(M807, N807, 0)</f>
        <v>7.3611111111111113E-2</v>
      </c>
      <c r="P807" t="s">
        <v>15</v>
      </c>
      <c r="Q807" t="str" cm="1">
        <f t="array" ref="Q807">INDEX('Notes&amp;Formulas'!F:F,MATCH($P807,'Notes&amp;Formulas'!E:E),0)</f>
        <v>Parental Guidance Under 13</v>
      </c>
      <c r="R807" t="s">
        <v>2316</v>
      </c>
      <c r="S807" t="s">
        <v>2317</v>
      </c>
      <c r="T807" t="s">
        <v>2335</v>
      </c>
    </row>
    <row r="808" spans="1:23" x14ac:dyDescent="0.3">
      <c r="A808" t="s">
        <v>2051</v>
      </c>
      <c r="B808" t="s">
        <v>2052</v>
      </c>
      <c r="C808" t="str">
        <f t="shared" si="12"/>
        <v>While Sidney and her friends visit the Hollywood s</v>
      </c>
      <c r="D808" t="s">
        <v>1552</v>
      </c>
      <c r="E808" s="1">
        <v>36560</v>
      </c>
      <c r="F808" s="4">
        <v>89143175</v>
      </c>
      <c r="G808" s="4">
        <v>72691101</v>
      </c>
      <c r="H808" s="4">
        <v>161834276</v>
      </c>
      <c r="I808" s="4" t="str">
        <f>IF($F808&gt;='Notes&amp;Formulas'!$I$3,"Top", "Bottom")</f>
        <v>Bottom</v>
      </c>
      <c r="J808" s="4" t="str" cm="1">
        <f t="array" ref="J808">_xlfn.IFS(Table2[[#This Row],[World Sales (in $)]]&lt;500000000,"Small", Table2[[#This Row],[World Sales (in $)]]&lt;1000000000, "Medium", Table2[[#This Row],[World Sales (in $)]]&lt;2000000000, "Large", Table2[[#This Row],[World Sales (in $)]]&gt;2000000000, "Top")</f>
        <v>Small</v>
      </c>
      <c r="K808" t="s">
        <v>1113</v>
      </c>
      <c r="L808" t="s">
        <v>457</v>
      </c>
      <c r="M808" t="str">
        <f>IFERROR(MID($L808,1,SEARCH(M$1, $L808)-2),0)</f>
        <v>1</v>
      </c>
      <c r="N808" t="str">
        <f>IFERROR(MID($L808,SEARCH(N$1, $L808)-3,2),0)</f>
        <v>56</v>
      </c>
      <c r="O808" s="2">
        <f>TIME(M808, N808, 0)</f>
        <v>8.0555555555555561E-2</v>
      </c>
      <c r="P808" t="s">
        <v>179</v>
      </c>
      <c r="Q808" t="str" cm="1">
        <f t="array" ref="Q808">INDEX('Notes&amp;Formulas'!F:F,MATCH($P808,'Notes&amp;Formulas'!E:E),0)</f>
        <v>Restricted</v>
      </c>
      <c r="R808" t="s">
        <v>2332</v>
      </c>
      <c r="S808" t="s">
        <v>2327</v>
      </c>
      <c r="T808" t="s">
        <v>2325</v>
      </c>
    </row>
    <row r="809" spans="1:23" x14ac:dyDescent="0.3">
      <c r="A809" t="s">
        <v>1936</v>
      </c>
      <c r="B809" t="s">
        <v>1937</v>
      </c>
      <c r="C809" t="str">
        <f t="shared" si="12"/>
        <v>An airline pilot saves almost all his passengers o</v>
      </c>
      <c r="D809" t="s">
        <v>38</v>
      </c>
      <c r="E809" s="1">
        <v>41215</v>
      </c>
      <c r="F809" s="4">
        <v>93772375</v>
      </c>
      <c r="G809" s="4">
        <v>68000000</v>
      </c>
      <c r="H809" s="4">
        <v>161772375</v>
      </c>
      <c r="I809" s="4" t="str">
        <f>IF($F809&gt;='Notes&amp;Formulas'!$I$3,"Top", "Bottom")</f>
        <v>Bottom</v>
      </c>
      <c r="J809" s="4" t="str" cm="1">
        <f t="array" ref="J809">_xlfn.IFS(Table2[[#This Row],[World Sales (in $)]]&lt;500000000,"Small", Table2[[#This Row],[World Sales (in $)]]&lt;1000000000, "Medium", Table2[[#This Row],[World Sales (in $)]]&lt;2000000000, "Large", Table2[[#This Row],[World Sales (in $)]]&gt;2000000000, "Top")</f>
        <v>Small</v>
      </c>
      <c r="K809" t="s">
        <v>1105</v>
      </c>
      <c r="L809" t="s">
        <v>14</v>
      </c>
      <c r="M809" t="str">
        <f>IFERROR(MID($L809,1,SEARCH(M$1, $L809)-2),0)</f>
        <v>2</v>
      </c>
      <c r="N809" t="str">
        <f>IFERROR(MID($L809,SEARCH(N$1, $L809)-3,2),0)</f>
        <v>18</v>
      </c>
      <c r="O809" s="2">
        <f>TIME(M809, N809, 0)</f>
        <v>9.5833333333333326E-2</v>
      </c>
      <c r="P809" t="s">
        <v>179</v>
      </c>
      <c r="Q809" t="str" cm="1">
        <f t="array" ref="Q809">INDEX('Notes&amp;Formulas'!F:F,MATCH($P809,'Notes&amp;Formulas'!E:E),0)</f>
        <v>Restricted</v>
      </c>
      <c r="R809" t="s">
        <v>2332</v>
      </c>
      <c r="S809" t="s">
        <v>2327</v>
      </c>
    </row>
    <row r="810" spans="1:23" x14ac:dyDescent="0.3">
      <c r="A810" t="s">
        <v>2265</v>
      </c>
      <c r="B810" t="s">
        <v>2266</v>
      </c>
      <c r="C810" t="str">
        <f t="shared" si="12"/>
        <v>After a successful heist, Porter is left for dead.</v>
      </c>
      <c r="D810" t="s">
        <v>38</v>
      </c>
      <c r="E810" s="1">
        <v>36196</v>
      </c>
      <c r="F810" s="4">
        <v>81526121</v>
      </c>
      <c r="G810" s="4">
        <v>80100000</v>
      </c>
      <c r="H810" s="4">
        <v>161626121</v>
      </c>
      <c r="I810" s="4" t="str">
        <f>IF($F810&gt;='Notes&amp;Formulas'!$I$3,"Top", "Bottom")</f>
        <v>Bottom</v>
      </c>
      <c r="J810" s="4" t="str" cm="1">
        <f t="array" ref="J810">_xlfn.IFS(Table2[[#This Row],[World Sales (in $)]]&lt;500000000,"Small", Table2[[#This Row],[World Sales (in $)]]&lt;1000000000, "Medium", Table2[[#This Row],[World Sales (in $)]]&lt;2000000000, "Large", Table2[[#This Row],[World Sales (in $)]]&gt;2000000000, "Top")</f>
        <v>Small</v>
      </c>
      <c r="K810" t="s">
        <v>62</v>
      </c>
      <c r="L810" t="s">
        <v>105</v>
      </c>
      <c r="M810" t="str">
        <f>IFERROR(MID($L810,1,SEARCH(M$1, $L810)-2),0)</f>
        <v>1</v>
      </c>
      <c r="N810" t="str">
        <f>IFERROR(MID($L810,SEARCH(N$1, $L810)-3,2),0)</f>
        <v>40</v>
      </c>
      <c r="O810" s="2">
        <f>TIME(M810, N810, 0)</f>
        <v>6.9444444444444434E-2</v>
      </c>
      <c r="P810" t="s">
        <v>179</v>
      </c>
      <c r="Q810" t="str" cm="1">
        <f t="array" ref="Q810">INDEX('Notes&amp;Formulas'!F:F,MATCH($P810,'Notes&amp;Formulas'!E:E),0)</f>
        <v>Restricted</v>
      </c>
      <c r="R810" t="s">
        <v>2320</v>
      </c>
      <c r="S810" t="s">
        <v>2325</v>
      </c>
    </row>
    <row r="811" spans="1:23" x14ac:dyDescent="0.3">
      <c r="A811" t="s">
        <v>1495</v>
      </c>
      <c r="B811" t="s">
        <v>1496</v>
      </c>
      <c r="C811" t="str">
        <f t="shared" si="12"/>
        <v>After a near-fatal plane crash in WWII, Olympian L</v>
      </c>
      <c r="D811" t="s">
        <v>43</v>
      </c>
      <c r="E811" s="1">
        <v>41998</v>
      </c>
      <c r="F811" s="4">
        <v>115637895</v>
      </c>
      <c r="G811" s="4">
        <v>45821402</v>
      </c>
      <c r="H811" s="4">
        <v>161459297</v>
      </c>
      <c r="I811" s="4" t="str">
        <f>IF($F811&gt;='Notes&amp;Formulas'!$I$3,"Top", "Bottom")</f>
        <v>Bottom</v>
      </c>
      <c r="J811" s="4" t="str" cm="1">
        <f t="array" ref="J811">_xlfn.IFS(Table2[[#This Row],[World Sales (in $)]]&lt;500000000,"Small", Table2[[#This Row],[World Sales (in $)]]&lt;1000000000, "Medium", Table2[[#This Row],[World Sales (in $)]]&lt;2000000000, "Large", Table2[[#This Row],[World Sales (in $)]]&gt;2000000000, "Top")</f>
        <v>Small</v>
      </c>
      <c r="K811" t="s">
        <v>1497</v>
      </c>
      <c r="L811" t="s">
        <v>204</v>
      </c>
      <c r="M811" t="str">
        <f>IFERROR(MID($L811,1,SEARCH(M$1, $L811)-2),0)</f>
        <v>2</v>
      </c>
      <c r="N811" t="str">
        <f>IFERROR(MID($L811,SEARCH(N$1, $L811)-3,2),0)</f>
        <v>17</v>
      </c>
      <c r="O811" s="2">
        <f>TIME(M811, N811, 0)</f>
        <v>9.5138888888888884E-2</v>
      </c>
      <c r="P811" t="s">
        <v>15</v>
      </c>
      <c r="Q811" t="str" cm="1">
        <f t="array" ref="Q811">INDEX('Notes&amp;Formulas'!F:F,MATCH($P811,'Notes&amp;Formulas'!E:E),0)</f>
        <v>Parental Guidance Under 13</v>
      </c>
      <c r="R811" t="s">
        <v>2316</v>
      </c>
      <c r="S811" t="s">
        <v>2328</v>
      </c>
      <c r="T811" t="s">
        <v>2320</v>
      </c>
      <c r="U811" t="s">
        <v>2325</v>
      </c>
    </row>
    <row r="812" spans="1:23" x14ac:dyDescent="0.3">
      <c r="A812" t="s">
        <v>1579</v>
      </c>
      <c r="B812" t="s">
        <v>1580</v>
      </c>
      <c r="C812" t="str">
        <f t="shared" si="12"/>
        <v>An overworked mother and her daughter do not get a</v>
      </c>
      <c r="D812" t="s">
        <v>12</v>
      </c>
      <c r="E812" s="1">
        <v>37839</v>
      </c>
      <c r="F812" s="4">
        <v>110230332</v>
      </c>
      <c r="G812" s="4">
        <v>50616000</v>
      </c>
      <c r="H812" s="4">
        <v>160846332</v>
      </c>
      <c r="I812" s="4" t="str">
        <f>IF($F812&gt;='Notes&amp;Formulas'!$I$3,"Top", "Bottom")</f>
        <v>Bottom</v>
      </c>
      <c r="J812" s="4" t="str" cm="1">
        <f t="array" ref="J812">_xlfn.IFS(Table2[[#This Row],[World Sales (in $)]]&lt;500000000,"Small", Table2[[#This Row],[World Sales (in $)]]&lt;1000000000, "Medium", Table2[[#This Row],[World Sales (in $)]]&lt;2000000000, "Large", Table2[[#This Row],[World Sales (in $)]]&gt;2000000000, "Top")</f>
        <v>Small</v>
      </c>
      <c r="K812" t="s">
        <v>1581</v>
      </c>
      <c r="L812" t="s">
        <v>76</v>
      </c>
      <c r="M812" t="str">
        <f>IFERROR(MID($L812,1,SEARCH(M$1, $L812)-2),0)</f>
        <v>1</v>
      </c>
      <c r="N812" t="str">
        <f>IFERROR(MID($L812,SEARCH(N$1, $L812)-3,2),0)</f>
        <v>37</v>
      </c>
      <c r="O812" s="2">
        <f>TIME(M812, N812, 0)</f>
        <v>6.7361111111111108E-2</v>
      </c>
      <c r="P812" t="s">
        <v>58</v>
      </c>
      <c r="Q812" t="str" cm="1">
        <f t="array" ref="Q812">INDEX('Notes&amp;Formulas'!F:F,MATCH($P812,'Notes&amp;Formulas'!E:E),0)</f>
        <v>Parental Guidance</v>
      </c>
      <c r="R812" t="s">
        <v>2316</v>
      </c>
      <c r="S812" t="s">
        <v>2329</v>
      </c>
      <c r="T812" t="s">
        <v>2320</v>
      </c>
      <c r="U812" t="s">
        <v>2333</v>
      </c>
      <c r="V812" t="s">
        <v>2331</v>
      </c>
    </row>
    <row r="813" spans="1:23" x14ac:dyDescent="0.3">
      <c r="A813" t="s">
        <v>1897</v>
      </c>
      <c r="B813" t="s">
        <v>1898</v>
      </c>
      <c r="C813" t="str">
        <f t="shared" si="12"/>
        <v>A mild-mannered guy, who is married to a monstrous</v>
      </c>
      <c r="D813" t="s">
        <v>151</v>
      </c>
      <c r="E813" s="1">
        <v>39122</v>
      </c>
      <c r="F813" s="4">
        <v>95673607</v>
      </c>
      <c r="G813" s="4">
        <v>64140883</v>
      </c>
      <c r="H813" s="4">
        <v>159814490</v>
      </c>
      <c r="I813" s="4" t="str">
        <f>IF($F813&gt;='Notes&amp;Formulas'!$I$3,"Top", "Bottom")</f>
        <v>Bottom</v>
      </c>
      <c r="J813" s="4" t="str" cm="1">
        <f t="array" ref="J813">_xlfn.IFS(Table2[[#This Row],[World Sales (in $)]]&lt;500000000,"Small", Table2[[#This Row],[World Sales (in $)]]&lt;1000000000, "Medium", Table2[[#This Row],[World Sales (in $)]]&lt;2000000000, "Large", Table2[[#This Row],[World Sales (in $)]]&gt;2000000000, "Top")</f>
        <v>Small</v>
      </c>
      <c r="K813" t="s">
        <v>346</v>
      </c>
      <c r="L813" t="s">
        <v>80</v>
      </c>
      <c r="M813" t="str">
        <f>IFERROR(MID($L813,1,SEARCH(M$1, $L813)-2),0)</f>
        <v>1</v>
      </c>
      <c r="N813" t="str">
        <f>IFERROR(MID($L813,SEARCH(N$1, $L813)-3,2),0)</f>
        <v>43</v>
      </c>
      <c r="O813" s="2">
        <f>TIME(M813, N813, 0)</f>
        <v>7.1527777777777787E-2</v>
      </c>
      <c r="P813" t="s">
        <v>15</v>
      </c>
      <c r="Q813" t="str" cm="1">
        <f t="array" ref="Q813">INDEX('Notes&amp;Formulas'!F:F,MATCH($P813,'Notes&amp;Formulas'!E:E),0)</f>
        <v>Parental Guidance Under 13</v>
      </c>
      <c r="R813" t="s">
        <v>2326</v>
      </c>
      <c r="S813" t="s">
        <v>2323</v>
      </c>
      <c r="T813" t="s">
        <v>2318</v>
      </c>
      <c r="U813" t="s">
        <v>2330</v>
      </c>
      <c r="V813" t="s">
        <v>2321</v>
      </c>
    </row>
    <row r="814" spans="1:23" x14ac:dyDescent="0.3">
      <c r="A814" t="s">
        <v>2276</v>
      </c>
      <c r="B814" t="s">
        <v>2277</v>
      </c>
      <c r="C814" t="str">
        <f t="shared" si="12"/>
        <v>"21" is the fact-based story about six MIT student</v>
      </c>
      <c r="D814" t="s">
        <v>34</v>
      </c>
      <c r="E814" s="1">
        <v>39535</v>
      </c>
      <c r="F814" s="4">
        <v>81159365</v>
      </c>
      <c r="G814" s="4">
        <v>78649005</v>
      </c>
      <c r="H814" s="4">
        <v>159808370</v>
      </c>
      <c r="I814" s="4" t="str">
        <f>IF($F814&gt;='Notes&amp;Formulas'!$I$3,"Top", "Bottom")</f>
        <v>Bottom</v>
      </c>
      <c r="J814" s="4" t="str" cm="1">
        <f t="array" ref="J814">_xlfn.IFS(Table2[[#This Row],[World Sales (in $)]]&lt;500000000,"Small", Table2[[#This Row],[World Sales (in $)]]&lt;1000000000, "Medium", Table2[[#This Row],[World Sales (in $)]]&lt;2000000000, "Large", Table2[[#This Row],[World Sales (in $)]]&gt;2000000000, "Top")</f>
        <v>Small</v>
      </c>
      <c r="K814" t="s">
        <v>2278</v>
      </c>
      <c r="L814" t="s">
        <v>109</v>
      </c>
      <c r="M814" t="str">
        <f>IFERROR(MID($L814,1,SEARCH(M$1, $L814)-2),0)</f>
        <v>2</v>
      </c>
      <c r="N814" t="str">
        <f>IFERROR(MID($L814,SEARCH(N$1, $L814)-3,2),0)</f>
        <v xml:space="preserve"> 3</v>
      </c>
      <c r="O814" s="2">
        <f>TIME(M814, N814, 0)</f>
        <v>8.5416666666666655E-2</v>
      </c>
      <c r="P814" t="s">
        <v>15</v>
      </c>
      <c r="Q814" t="str" cm="1">
        <f t="array" ref="Q814">INDEX('Notes&amp;Formulas'!F:F,MATCH($P814,'Notes&amp;Formulas'!E:E),0)</f>
        <v>Parental Guidance Under 13</v>
      </c>
      <c r="R814" t="s">
        <v>2326</v>
      </c>
      <c r="S814" t="s">
        <v>2321</v>
      </c>
    </row>
    <row r="815" spans="1:23" x14ac:dyDescent="0.3">
      <c r="A815" t="s">
        <v>1999</v>
      </c>
      <c r="B815" t="s">
        <v>2000</v>
      </c>
      <c r="C815" t="str">
        <f t="shared" si="12"/>
        <v>A terminally-ill woman must deal with her ex-husba</v>
      </c>
      <c r="D815" t="s">
        <v>34</v>
      </c>
      <c r="E815" s="1">
        <v>36154</v>
      </c>
      <c r="F815" s="4">
        <v>91137662</v>
      </c>
      <c r="G815" s="4">
        <v>68573131</v>
      </c>
      <c r="H815" s="4">
        <v>159710793</v>
      </c>
      <c r="I815" s="4" t="str">
        <f>IF($F815&gt;='Notes&amp;Formulas'!$I$3,"Top", "Bottom")</f>
        <v>Bottom</v>
      </c>
      <c r="J815" s="4" t="str" cm="1">
        <f t="array" ref="J815">_xlfn.IFS(Table2[[#This Row],[World Sales (in $)]]&lt;500000000,"Small", Table2[[#This Row],[World Sales (in $)]]&lt;1000000000, "Medium", Table2[[#This Row],[World Sales (in $)]]&lt;2000000000, "Large", Table2[[#This Row],[World Sales (in $)]]&gt;2000000000, "Top")</f>
        <v>Small</v>
      </c>
      <c r="K815" t="s">
        <v>894</v>
      </c>
      <c r="L815" t="s">
        <v>514</v>
      </c>
      <c r="M815" t="str">
        <f>IFERROR(MID($L815,1,SEARCH(M$1, $L815)-2),0)</f>
        <v>2</v>
      </c>
      <c r="N815" t="str">
        <f>IFERROR(MID($L815,SEARCH(N$1, $L815)-3,2),0)</f>
        <v xml:space="preserve"> 5</v>
      </c>
      <c r="O815" s="2">
        <f>TIME(M815, N815, 0)</f>
        <v>8.6805555555555566E-2</v>
      </c>
      <c r="P815" t="s">
        <v>15</v>
      </c>
      <c r="Q815" t="str" cm="1">
        <f t="array" ref="Q815">INDEX('Notes&amp;Formulas'!F:F,MATCH($P815,'Notes&amp;Formulas'!E:E),0)</f>
        <v>Parental Guidance Under 13</v>
      </c>
      <c r="R815" t="s">
        <v>2328</v>
      </c>
      <c r="S815" t="s">
        <v>2320</v>
      </c>
      <c r="T815" t="s">
        <v>2334</v>
      </c>
      <c r="U815" t="s">
        <v>2325</v>
      </c>
    </row>
    <row r="816" spans="1:23" x14ac:dyDescent="0.3">
      <c r="A816" t="s">
        <v>1775</v>
      </c>
      <c r="B816" t="s">
        <v>1776</v>
      </c>
      <c r="C816" t="str">
        <f t="shared" si="12"/>
        <v>Retired Old West gunslinger William Munny reluctan</v>
      </c>
      <c r="D816" t="s">
        <v>61</v>
      </c>
      <c r="E816" t="s">
        <v>27</v>
      </c>
      <c r="F816" s="4">
        <v>101157447</v>
      </c>
      <c r="G816" s="4">
        <v>58000000</v>
      </c>
      <c r="H816" s="4">
        <v>159157447</v>
      </c>
      <c r="I816" s="4" t="str">
        <f>IF($F816&gt;='Notes&amp;Formulas'!$I$3,"Top", "Bottom")</f>
        <v>Bottom</v>
      </c>
      <c r="J816" s="4" t="str" cm="1">
        <f t="array" ref="J816">_xlfn.IFS(Table2[[#This Row],[World Sales (in $)]]&lt;500000000,"Small", Table2[[#This Row],[World Sales (in $)]]&lt;1000000000, "Medium", Table2[[#This Row],[World Sales (in $)]]&lt;2000000000, "Large", Table2[[#This Row],[World Sales (in $)]]&gt;2000000000, "Top")</f>
        <v>Small</v>
      </c>
      <c r="K816" t="s">
        <v>828</v>
      </c>
      <c r="L816" t="s">
        <v>132</v>
      </c>
      <c r="M816" t="str">
        <f>IFERROR(MID($L816,1,SEARCH(M$1, $L816)-2),0)</f>
        <v>2</v>
      </c>
      <c r="N816" t="str">
        <f>IFERROR(MID($L816,SEARCH(N$1, $L816)-3,2),0)</f>
        <v>10</v>
      </c>
      <c r="O816" s="2">
        <f>TIME(M816, N816, 0)</f>
        <v>9.0277777777777776E-2</v>
      </c>
      <c r="P816" t="s">
        <v>27</v>
      </c>
      <c r="Q816" t="str">
        <f>INDEX('Notes&amp;Formulas'!$F$6,MATCH(Table!P816, 'Notes&amp;Formulas'!$E$6),0)</f>
        <v>Unknown</v>
      </c>
      <c r="R816" t="s">
        <v>2326</v>
      </c>
      <c r="S816" t="s">
        <v>2320</v>
      </c>
    </row>
    <row r="817" spans="1:21" x14ac:dyDescent="0.3">
      <c r="A817" t="s">
        <v>2049</v>
      </c>
      <c r="B817" t="s">
        <v>2050</v>
      </c>
      <c r="C817" t="str">
        <f t="shared" si="12"/>
        <v>Hoping to walk away with a massive fortune, a trio</v>
      </c>
      <c r="D817" t="s">
        <v>1344</v>
      </c>
      <c r="E817" s="1">
        <v>42607</v>
      </c>
      <c r="F817" s="4">
        <v>89217875</v>
      </c>
      <c r="G817" s="4">
        <v>68543127</v>
      </c>
      <c r="H817" s="4">
        <v>157761002</v>
      </c>
      <c r="I817" s="4" t="str">
        <f>IF($F817&gt;='Notes&amp;Formulas'!$I$3,"Top", "Bottom")</f>
        <v>Bottom</v>
      </c>
      <c r="J817" s="4" t="str" cm="1">
        <f t="array" ref="J817">_xlfn.IFS(Table2[[#This Row],[World Sales (in $)]]&lt;500000000,"Small", Table2[[#This Row],[World Sales (in $)]]&lt;1000000000, "Medium", Table2[[#This Row],[World Sales (in $)]]&lt;2000000000, "Large", Table2[[#This Row],[World Sales (in $)]]&gt;2000000000, "Top")</f>
        <v>Small</v>
      </c>
      <c r="K817" t="s">
        <v>938</v>
      </c>
      <c r="L817" t="s">
        <v>121</v>
      </c>
      <c r="M817" t="str">
        <f>IFERROR(MID($L817,1,SEARCH(M$1, $L817)-2),0)</f>
        <v>1</v>
      </c>
      <c r="N817" t="str">
        <f>IFERROR(MID($L817,SEARCH(N$1, $L817)-3,2),0)</f>
        <v>28</v>
      </c>
      <c r="O817" s="2">
        <f>TIME(M817, N817, 0)</f>
        <v>6.1111111111111116E-2</v>
      </c>
      <c r="P817" t="s">
        <v>179</v>
      </c>
      <c r="Q817" t="str" cm="1">
        <f t="array" ref="Q817">INDEX('Notes&amp;Formulas'!F:F,MATCH($P817,'Notes&amp;Formulas'!E:E),0)</f>
        <v>Restricted</v>
      </c>
      <c r="R817" t="s">
        <v>2320</v>
      </c>
      <c r="S817" t="s">
        <v>2335</v>
      </c>
    </row>
    <row r="818" spans="1:21" x14ac:dyDescent="0.3">
      <c r="A818" t="s">
        <v>1675</v>
      </c>
      <c r="B818" t="s">
        <v>1676</v>
      </c>
      <c r="C818" t="str">
        <f t="shared" si="12"/>
        <v>Inspired by the viral New York Magazine article, H</v>
      </c>
      <c r="D818" t="s">
        <v>1531</v>
      </c>
      <c r="E818" s="1">
        <v>43720</v>
      </c>
      <c r="F818" s="4">
        <v>104963598</v>
      </c>
      <c r="G818" s="4">
        <v>52600000</v>
      </c>
      <c r="H818" s="4">
        <v>157563598</v>
      </c>
      <c r="I818" s="4" t="str">
        <f>IF($F818&gt;='Notes&amp;Formulas'!$I$3,"Top", "Bottom")</f>
        <v>Bottom</v>
      </c>
      <c r="J818" s="4" t="str" cm="1">
        <f t="array" ref="J818">_xlfn.IFS(Table2[[#This Row],[World Sales (in $)]]&lt;500000000,"Small", Table2[[#This Row],[World Sales (in $)]]&lt;1000000000, "Medium", Table2[[#This Row],[World Sales (in $)]]&lt;2000000000, "Large", Table2[[#This Row],[World Sales (in $)]]&gt;2000000000, "Top")</f>
        <v>Small</v>
      </c>
      <c r="K818" t="s">
        <v>1196</v>
      </c>
      <c r="L818" t="s">
        <v>676</v>
      </c>
      <c r="M818" t="str">
        <f>IFERROR(MID($L818,1,SEARCH(M$1, $L818)-2),0)</f>
        <v>1</v>
      </c>
      <c r="N818" t="str">
        <f>IFERROR(MID($L818,SEARCH(N$1, $L818)-3,2),0)</f>
        <v>50</v>
      </c>
      <c r="O818" s="2">
        <f>TIME(M818, N818, 0)</f>
        <v>7.6388888888888895E-2</v>
      </c>
      <c r="P818" t="s">
        <v>179</v>
      </c>
      <c r="Q818" t="str" cm="1">
        <f t="array" ref="Q818">INDEX('Notes&amp;Formulas'!F:F,MATCH($P818,'Notes&amp;Formulas'!E:E),0)</f>
        <v>Restricted</v>
      </c>
      <c r="R818" t="s">
        <v>2328</v>
      </c>
      <c r="S818" t="s">
        <v>2332</v>
      </c>
      <c r="T818" t="s">
        <v>2325</v>
      </c>
    </row>
    <row r="819" spans="1:21" x14ac:dyDescent="0.3">
      <c r="A819" t="s">
        <v>1995</v>
      </c>
      <c r="B819" t="s">
        <v>1996</v>
      </c>
      <c r="C819" t="str">
        <f t="shared" si="12"/>
        <v>On a U.S. nuclear missile sub, a young First Offic</v>
      </c>
      <c r="D819" t="s">
        <v>12</v>
      </c>
      <c r="E819" t="s">
        <v>27</v>
      </c>
      <c r="F819" s="4">
        <v>91387195</v>
      </c>
      <c r="G819" s="4">
        <v>66000000</v>
      </c>
      <c r="H819" s="4">
        <v>157387195</v>
      </c>
      <c r="I819" s="4" t="str">
        <f>IF($F819&gt;='Notes&amp;Formulas'!$I$3,"Top", "Bottom")</f>
        <v>Bottom</v>
      </c>
      <c r="J819" s="4" t="str" cm="1">
        <f t="array" ref="J819">_xlfn.IFS(Table2[[#This Row],[World Sales (in $)]]&lt;500000000,"Small", Table2[[#This Row],[World Sales (in $)]]&lt;1000000000, "Medium", Table2[[#This Row],[World Sales (in $)]]&lt;2000000000, "Large", Table2[[#This Row],[World Sales (in $)]]&gt;2000000000, "Top")</f>
        <v>Small</v>
      </c>
      <c r="K819" t="s">
        <v>1430</v>
      </c>
      <c r="L819" t="s">
        <v>457</v>
      </c>
      <c r="M819" t="str">
        <f>IFERROR(MID($L819,1,SEARCH(M$1, $L819)-2),0)</f>
        <v>1</v>
      </c>
      <c r="N819" t="str">
        <f>IFERROR(MID($L819,SEARCH(N$1, $L819)-3,2),0)</f>
        <v>56</v>
      </c>
      <c r="O819" s="2">
        <f>TIME(M819, N819, 0)</f>
        <v>8.0555555555555561E-2</v>
      </c>
      <c r="P819" t="s">
        <v>27</v>
      </c>
      <c r="Q819" t="str">
        <f>INDEX('Notes&amp;Formulas'!$F$6,MATCH(Table!P819, 'Notes&amp;Formulas'!$E$6),0)</f>
        <v>Unknown</v>
      </c>
      <c r="R819" t="s">
        <v>2326</v>
      </c>
      <c r="S819" t="s">
        <v>2328</v>
      </c>
      <c r="T819" t="s">
        <v>2320</v>
      </c>
    </row>
    <row r="820" spans="1:21" x14ac:dyDescent="0.3">
      <c r="A820" t="s">
        <v>1913</v>
      </c>
      <c r="B820" t="s">
        <v>1914</v>
      </c>
      <c r="C820" t="str">
        <f t="shared" si="12"/>
        <v>A post-apocalyptic tale, in which a lone man fight</v>
      </c>
      <c r="D820" t="s">
        <v>61</v>
      </c>
      <c r="E820" s="1">
        <v>40192</v>
      </c>
      <c r="F820" s="4">
        <v>94835059</v>
      </c>
      <c r="G820" s="4">
        <v>62272696</v>
      </c>
      <c r="H820" s="4">
        <v>157107755</v>
      </c>
      <c r="I820" s="4" t="str">
        <f>IF($F820&gt;='Notes&amp;Formulas'!$I$3,"Top", "Bottom")</f>
        <v>Bottom</v>
      </c>
      <c r="J820" s="4" t="str" cm="1">
        <f t="array" ref="J820">_xlfn.IFS(Table2[[#This Row],[World Sales (in $)]]&lt;500000000,"Small", Table2[[#This Row],[World Sales (in $)]]&lt;1000000000, "Medium", Table2[[#This Row],[World Sales (in $)]]&lt;2000000000, "Large", Table2[[#This Row],[World Sales (in $)]]&gt;2000000000, "Top")</f>
        <v>Small</v>
      </c>
      <c r="K820" t="s">
        <v>734</v>
      </c>
      <c r="L820" t="s">
        <v>54</v>
      </c>
      <c r="M820" t="str">
        <f>IFERROR(MID($L820,1,SEARCH(M$1, $L820)-2),0)</f>
        <v>1</v>
      </c>
      <c r="N820" t="str">
        <f>IFERROR(MID($L820,SEARCH(N$1, $L820)-3,2),0)</f>
        <v>58</v>
      </c>
      <c r="O820" s="2">
        <f>TIME(M820, N820, 0)</f>
        <v>8.1944444444444445E-2</v>
      </c>
      <c r="P820" t="s">
        <v>179</v>
      </c>
      <c r="Q820" t="str" cm="1">
        <f t="array" ref="Q820">INDEX('Notes&amp;Formulas'!F:F,MATCH($P820,'Notes&amp;Formulas'!E:E),0)</f>
        <v>Restricted</v>
      </c>
      <c r="R820" t="s">
        <v>2316</v>
      </c>
      <c r="S820" t="s">
        <v>2320</v>
      </c>
      <c r="T820" t="s">
        <v>2325</v>
      </c>
      <c r="U820" t="s">
        <v>2331</v>
      </c>
    </row>
    <row r="821" spans="1:21" x14ac:dyDescent="0.3">
      <c r="A821" t="s">
        <v>2037</v>
      </c>
      <c r="B821" t="s">
        <v>2038</v>
      </c>
      <c r="C821" t="str">
        <f t="shared" si="12"/>
        <v xml:space="preserve">The lives of three men who were childhood friends </v>
      </c>
      <c r="D821" t="s">
        <v>61</v>
      </c>
      <c r="E821" s="1">
        <v>37902</v>
      </c>
      <c r="F821" s="4">
        <v>90135191</v>
      </c>
      <c r="G821" s="4">
        <v>66460000</v>
      </c>
      <c r="H821" s="4">
        <v>156595191</v>
      </c>
      <c r="I821" s="4" t="str">
        <f>IF($F821&gt;='Notes&amp;Formulas'!$I$3,"Top", "Bottom")</f>
        <v>Bottom</v>
      </c>
      <c r="J821" s="4" t="str" cm="1">
        <f t="array" ref="J821">_xlfn.IFS(Table2[[#This Row],[World Sales (in $)]]&lt;500000000,"Small", Table2[[#This Row],[World Sales (in $)]]&lt;1000000000, "Medium", Table2[[#This Row],[World Sales (in $)]]&lt;2000000000, "Large", Table2[[#This Row],[World Sales (in $)]]&gt;2000000000, "Top")</f>
        <v>Small</v>
      </c>
      <c r="K821" t="s">
        <v>1477</v>
      </c>
      <c r="L821" t="s">
        <v>14</v>
      </c>
      <c r="M821" t="str">
        <f>IFERROR(MID($L821,1,SEARCH(M$1, $L821)-2),0)</f>
        <v>2</v>
      </c>
      <c r="N821" t="str">
        <f>IFERROR(MID($L821,SEARCH(N$1, $L821)-3,2),0)</f>
        <v>18</v>
      </c>
      <c r="O821" s="2">
        <f>TIME(M821, N821, 0)</f>
        <v>9.5833333333333326E-2</v>
      </c>
      <c r="P821" t="s">
        <v>179</v>
      </c>
      <c r="Q821" t="str" cm="1">
        <f t="array" ref="Q821">INDEX('Notes&amp;Formulas'!F:F,MATCH($P821,'Notes&amp;Formulas'!E:E),0)</f>
        <v>Restricted</v>
      </c>
      <c r="R821" t="s">
        <v>2316</v>
      </c>
      <c r="S821" t="s">
        <v>2317</v>
      </c>
      <c r="T821" t="s">
        <v>2320</v>
      </c>
      <c r="U821" t="s">
        <v>2325</v>
      </c>
    </row>
    <row r="822" spans="1:21" x14ac:dyDescent="0.3">
      <c r="A822" t="s">
        <v>2181</v>
      </c>
      <c r="B822" t="s">
        <v>2182</v>
      </c>
      <c r="C822" t="str">
        <f t="shared" si="12"/>
        <v>An ex-Navy Seal turned cook is the only person who</v>
      </c>
      <c r="D822" t="s">
        <v>61</v>
      </c>
      <c r="E822" t="s">
        <v>27</v>
      </c>
      <c r="F822" s="4">
        <v>83563139</v>
      </c>
      <c r="G822" s="4">
        <v>73000000</v>
      </c>
      <c r="H822" s="4">
        <v>156563139</v>
      </c>
      <c r="I822" s="4" t="str">
        <f>IF($F822&gt;='Notes&amp;Formulas'!$I$3,"Top", "Bottom")</f>
        <v>Bottom</v>
      </c>
      <c r="J822" s="4" t="str" cm="1">
        <f t="array" ref="J822">_xlfn.IFS(Table2[[#This Row],[World Sales (in $)]]&lt;500000000,"Small", Table2[[#This Row],[World Sales (in $)]]&lt;1000000000, "Medium", Table2[[#This Row],[World Sales (in $)]]&lt;2000000000, "Large", Table2[[#This Row],[World Sales (in $)]]&gt;2000000000, "Top")</f>
        <v>Small</v>
      </c>
      <c r="K822" t="s">
        <v>203</v>
      </c>
      <c r="L822" t="s">
        <v>80</v>
      </c>
      <c r="M822" t="str">
        <f>IFERROR(MID($L822,1,SEARCH(M$1, $L822)-2),0)</f>
        <v>1</v>
      </c>
      <c r="N822" t="str">
        <f>IFERROR(MID($L822,SEARCH(N$1, $L822)-3,2),0)</f>
        <v>43</v>
      </c>
      <c r="O822" s="2">
        <f>TIME(M822, N822, 0)</f>
        <v>7.1527777777777787E-2</v>
      </c>
      <c r="P822" t="s">
        <v>27</v>
      </c>
      <c r="Q822" t="str">
        <f>INDEX('Notes&amp;Formulas'!$F$6,MATCH(Table!P822, 'Notes&amp;Formulas'!$E$6),0)</f>
        <v>Unknown</v>
      </c>
      <c r="R822" t="s">
        <v>2328</v>
      </c>
      <c r="S822" t="s">
        <v>2320</v>
      </c>
      <c r="T822" t="s">
        <v>2327</v>
      </c>
      <c r="U822" t="s">
        <v>2325</v>
      </c>
    </row>
    <row r="823" spans="1:21" x14ac:dyDescent="0.3">
      <c r="A823" t="s">
        <v>2216</v>
      </c>
      <c r="B823" t="s">
        <v>2217</v>
      </c>
      <c r="C823" t="str">
        <f t="shared" si="12"/>
        <v>The love life of Charlotte is reduced to an endles</v>
      </c>
      <c r="D823" t="s">
        <v>170</v>
      </c>
      <c r="E823" s="1">
        <v>38485</v>
      </c>
      <c r="F823" s="4">
        <v>82931301</v>
      </c>
      <c r="G823" s="4">
        <v>72526026</v>
      </c>
      <c r="H823" s="4">
        <v>155457327</v>
      </c>
      <c r="I823" s="4" t="str">
        <f>IF($F823&gt;='Notes&amp;Formulas'!$I$3,"Top", "Bottom")</f>
        <v>Bottom</v>
      </c>
      <c r="J823" s="4" t="str" cm="1">
        <f t="array" ref="J823">_xlfn.IFS(Table2[[#This Row],[World Sales (in $)]]&lt;500000000,"Small", Table2[[#This Row],[World Sales (in $)]]&lt;1000000000, "Medium", Table2[[#This Row],[World Sales (in $)]]&lt;2000000000, "Large", Table2[[#This Row],[World Sales (in $)]]&gt;2000000000, "Top")</f>
        <v>Small</v>
      </c>
      <c r="K823" t="s">
        <v>346</v>
      </c>
      <c r="L823" t="s">
        <v>393</v>
      </c>
      <c r="M823" t="str">
        <f>IFERROR(MID($L823,1,SEARCH(M$1, $L823)-2),0)</f>
        <v>1</v>
      </c>
      <c r="N823" t="str">
        <f>IFERROR(MID($L823,SEARCH(N$1, $L823)-3,2),0)</f>
        <v>41</v>
      </c>
      <c r="O823" s="2">
        <f>TIME(M823, N823, 0)</f>
        <v>7.013888888888889E-2</v>
      </c>
      <c r="P823" t="s">
        <v>15</v>
      </c>
      <c r="Q823" t="str" cm="1">
        <f t="array" ref="Q823">INDEX('Notes&amp;Formulas'!F:F,MATCH($P823,'Notes&amp;Formulas'!E:E),0)</f>
        <v>Parental Guidance Under 13</v>
      </c>
      <c r="R823" t="s">
        <v>2316</v>
      </c>
      <c r="S823" t="s">
        <v>2325</v>
      </c>
    </row>
    <row r="824" spans="1:21" x14ac:dyDescent="0.3">
      <c r="A824" t="s">
        <v>1707</v>
      </c>
      <c r="B824" t="s">
        <v>1708</v>
      </c>
      <c r="C824" t="str">
        <f t="shared" si="12"/>
        <v xml:space="preserve">A trio of black female soul singers cross over to </v>
      </c>
      <c r="D824" t="s">
        <v>151</v>
      </c>
      <c r="E824" t="s">
        <v>27</v>
      </c>
      <c r="F824" s="4">
        <v>103365956</v>
      </c>
      <c r="G824" s="4">
        <v>52064379</v>
      </c>
      <c r="H824" s="4">
        <v>155430335</v>
      </c>
      <c r="I824" s="4" t="str">
        <f>IF($F824&gt;='Notes&amp;Formulas'!$I$3,"Top", "Bottom")</f>
        <v>Bottom</v>
      </c>
      <c r="J824" s="4" t="str" cm="1">
        <f t="array" ref="J824">_xlfn.IFS(Table2[[#This Row],[World Sales (in $)]]&lt;500000000,"Small", Table2[[#This Row],[World Sales (in $)]]&lt;1000000000, "Medium", Table2[[#This Row],[World Sales (in $)]]&lt;2000000000, "Large", Table2[[#This Row],[World Sales (in $)]]&gt;2000000000, "Top")</f>
        <v>Small</v>
      </c>
      <c r="K824" t="s">
        <v>1709</v>
      </c>
      <c r="L824" t="s">
        <v>132</v>
      </c>
      <c r="M824" t="str">
        <f>IFERROR(MID($L824,1,SEARCH(M$1, $L824)-2),0)</f>
        <v>2</v>
      </c>
      <c r="N824" t="str">
        <f>IFERROR(MID($L824,SEARCH(N$1, $L824)-3,2),0)</f>
        <v>10</v>
      </c>
      <c r="O824" s="2">
        <f>TIME(M824, N824, 0)</f>
        <v>9.0277777777777776E-2</v>
      </c>
      <c r="P824" t="s">
        <v>27</v>
      </c>
      <c r="Q824" t="str">
        <f>INDEX('Notes&amp;Formulas'!$F$6,MATCH(Table!P824, 'Notes&amp;Formulas'!$E$6),0)</f>
        <v>Unknown</v>
      </c>
      <c r="R824" t="s">
        <v>2326</v>
      </c>
      <c r="S824" t="s">
        <v>2321</v>
      </c>
    </row>
    <row r="825" spans="1:21" x14ac:dyDescent="0.3">
      <c r="A825" t="s">
        <v>2097</v>
      </c>
      <c r="B825" t="s">
        <v>2098</v>
      </c>
      <c r="C825" t="str">
        <f t="shared" si="12"/>
        <v>As a math savant uncooks the books for a new clien</v>
      </c>
      <c r="D825" t="s">
        <v>61</v>
      </c>
      <c r="E825" s="1">
        <v>42656</v>
      </c>
      <c r="F825" s="4">
        <v>86260045</v>
      </c>
      <c r="G825" s="4">
        <v>68900000</v>
      </c>
      <c r="H825" s="4">
        <v>155160045</v>
      </c>
      <c r="I825" s="4" t="str">
        <f>IF($F825&gt;='Notes&amp;Formulas'!$I$3,"Top", "Bottom")</f>
        <v>Bottom</v>
      </c>
      <c r="J825" s="4" t="str" cm="1">
        <f t="array" ref="J825">_xlfn.IFS(Table2[[#This Row],[World Sales (in $)]]&lt;500000000,"Small", Table2[[#This Row],[World Sales (in $)]]&lt;1000000000, "Medium", Table2[[#This Row],[World Sales (in $)]]&lt;2000000000, "Large", Table2[[#This Row],[World Sales (in $)]]&gt;2000000000, "Top")</f>
        <v>Small</v>
      </c>
      <c r="K825" t="s">
        <v>203</v>
      </c>
      <c r="L825" t="s">
        <v>124</v>
      </c>
      <c r="M825" t="str">
        <f>IFERROR(MID($L825,1,SEARCH(M$1, $L825)-2),0)</f>
        <v>2</v>
      </c>
      <c r="N825" t="str">
        <f>IFERROR(MID($L825,SEARCH(N$1, $L825)-3,2),0)</f>
        <v xml:space="preserve"> 8</v>
      </c>
      <c r="O825" s="2">
        <f>TIME(M825, N825, 0)</f>
        <v>8.8888888888888892E-2</v>
      </c>
      <c r="P825" t="s">
        <v>179</v>
      </c>
      <c r="Q825" t="str" cm="1">
        <f t="array" ref="Q825">INDEX('Notes&amp;Formulas'!F:F,MATCH($P825,'Notes&amp;Formulas'!E:E),0)</f>
        <v>Restricted</v>
      </c>
      <c r="R825" t="s">
        <v>2320</v>
      </c>
      <c r="S825" t="s">
        <v>2330</v>
      </c>
      <c r="T825" t="s">
        <v>2324</v>
      </c>
    </row>
    <row r="826" spans="1:21" x14ac:dyDescent="0.3">
      <c r="A826" t="s">
        <v>2237</v>
      </c>
      <c r="B826" t="s">
        <v>2238</v>
      </c>
      <c r="C826" t="str">
        <f t="shared" si="12"/>
        <v>Blade forms an uneasy alliance with the vampire co</v>
      </c>
      <c r="D826" t="s">
        <v>170</v>
      </c>
      <c r="E826" s="1">
        <v>37337</v>
      </c>
      <c r="F826" s="4">
        <v>82348319</v>
      </c>
      <c r="G826" s="4">
        <v>72661713</v>
      </c>
      <c r="H826" s="4">
        <v>155010032</v>
      </c>
      <c r="I826" s="4" t="str">
        <f>IF($F826&gt;='Notes&amp;Formulas'!$I$3,"Top", "Bottom")</f>
        <v>Bottom</v>
      </c>
      <c r="J826" s="4" t="str" cm="1">
        <f t="array" ref="J826">_xlfn.IFS(Table2[[#This Row],[World Sales (in $)]]&lt;500000000,"Small", Table2[[#This Row],[World Sales (in $)]]&lt;1000000000, "Medium", Table2[[#This Row],[World Sales (in $)]]&lt;2000000000, "Large", Table2[[#This Row],[World Sales (in $)]]&gt;2000000000, "Top")</f>
        <v>Small</v>
      </c>
      <c r="K826" t="s">
        <v>1059</v>
      </c>
      <c r="L826" t="s">
        <v>343</v>
      </c>
      <c r="M826" t="str">
        <f>IFERROR(MID($L826,1,SEARCH(M$1, $L826)-2),0)</f>
        <v>1</v>
      </c>
      <c r="N826" t="str">
        <f>IFERROR(MID($L826,SEARCH(N$1, $L826)-3,2),0)</f>
        <v>57</v>
      </c>
      <c r="O826" s="2">
        <f>TIME(M826, N826, 0)</f>
        <v>8.1250000000000003E-2</v>
      </c>
      <c r="P826" t="s">
        <v>179</v>
      </c>
      <c r="Q826" t="str" cm="1">
        <f t="array" ref="Q826">INDEX('Notes&amp;Formulas'!F:F,MATCH($P826,'Notes&amp;Formulas'!E:E),0)</f>
        <v>Restricted</v>
      </c>
      <c r="R826" t="s">
        <v>2316</v>
      </c>
      <c r="S826" t="s">
        <v>2325</v>
      </c>
    </row>
    <row r="827" spans="1:21" x14ac:dyDescent="0.3">
      <c r="A827" t="s">
        <v>1929</v>
      </c>
      <c r="B827" t="s">
        <v>1930</v>
      </c>
      <c r="C827" t="str">
        <f t="shared" si="12"/>
        <v>A Senatorial candidate falls for a hotel maid, thi</v>
      </c>
      <c r="D827" t="s">
        <v>1096</v>
      </c>
      <c r="E827" s="1">
        <v>37603</v>
      </c>
      <c r="F827" s="4">
        <v>94011225</v>
      </c>
      <c r="G827" s="4">
        <v>60895468</v>
      </c>
      <c r="H827" s="4">
        <v>154906693</v>
      </c>
      <c r="I827" s="4" t="str">
        <f>IF($F827&gt;='Notes&amp;Formulas'!$I$3,"Top", "Bottom")</f>
        <v>Bottom</v>
      </c>
      <c r="J827" s="4" t="str" cm="1">
        <f t="array" ref="J827">_xlfn.IFS(Table2[[#This Row],[World Sales (in $)]]&lt;500000000,"Small", Table2[[#This Row],[World Sales (in $)]]&lt;1000000000, "Medium", Table2[[#This Row],[World Sales (in $)]]&lt;2000000000, "Large", Table2[[#This Row],[World Sales (in $)]]&gt;2000000000, "Top")</f>
        <v>Small</v>
      </c>
      <c r="K827" t="s">
        <v>438</v>
      </c>
      <c r="L827" t="s">
        <v>428</v>
      </c>
      <c r="M827" t="str">
        <f>IFERROR(MID($L827,1,SEARCH(M$1, $L827)-2),0)</f>
        <v>1</v>
      </c>
      <c r="N827" t="str">
        <f>IFERROR(MID($L827,SEARCH(N$1, $L827)-3,2),0)</f>
        <v>45</v>
      </c>
      <c r="O827" s="2">
        <f>TIME(M827, N827, 0)</f>
        <v>7.2916666666666671E-2</v>
      </c>
      <c r="P827" t="s">
        <v>15</v>
      </c>
      <c r="Q827" t="str" cm="1">
        <f t="array" ref="Q827">INDEX('Notes&amp;Formulas'!F:F,MATCH($P827,'Notes&amp;Formulas'!E:E),0)</f>
        <v>Parental Guidance Under 13</v>
      </c>
      <c r="R827" t="s">
        <v>2316</v>
      </c>
      <c r="S827" t="s">
        <v>2332</v>
      </c>
      <c r="T827" t="s">
        <v>2319</v>
      </c>
      <c r="U827" t="s">
        <v>2325</v>
      </c>
    </row>
    <row r="828" spans="1:21" x14ac:dyDescent="0.3">
      <c r="A828" t="s">
        <v>1338</v>
      </c>
      <c r="B828" t="s">
        <v>1339</v>
      </c>
      <c r="C828" t="str">
        <f t="shared" si="12"/>
        <v xml:space="preserve">Marcus Luttrell and his team set out on a mission </v>
      </c>
      <c r="D828" t="s">
        <v>43</v>
      </c>
      <c r="E828" s="1">
        <v>41633</v>
      </c>
      <c r="F828" s="4">
        <v>125095601</v>
      </c>
      <c r="G828" s="4">
        <v>29707311</v>
      </c>
      <c r="H828" s="4">
        <v>154802912</v>
      </c>
      <c r="I828" s="4" t="str">
        <f>IF($F828&gt;='Notes&amp;Formulas'!$I$3,"Top", "Bottom")</f>
        <v>Bottom</v>
      </c>
      <c r="J828" s="4" t="str" cm="1">
        <f t="array" ref="J828">_xlfn.IFS(Table2[[#This Row],[World Sales (in $)]]&lt;500000000,"Small", Table2[[#This Row],[World Sales (in $)]]&lt;1000000000, "Medium", Table2[[#This Row],[World Sales (in $)]]&lt;2000000000, "Large", Table2[[#This Row],[World Sales (in $)]]&gt;2000000000, "Top")</f>
        <v>Small</v>
      </c>
      <c r="K828" t="s">
        <v>210</v>
      </c>
      <c r="L828" t="s">
        <v>86</v>
      </c>
      <c r="M828" t="str">
        <f>IFERROR(MID($L828,1,SEARCH(M$1, $L828)-2),0)</f>
        <v>2</v>
      </c>
      <c r="N828" t="str">
        <f>IFERROR(MID($L828,SEARCH(N$1, $L828)-3,2),0)</f>
        <v xml:space="preserve"> 1</v>
      </c>
      <c r="O828" s="2">
        <f>TIME(M828, N828, 0)</f>
        <v>8.4027777777777771E-2</v>
      </c>
      <c r="P828" t="s">
        <v>179</v>
      </c>
      <c r="Q828" t="str" cm="1">
        <f t="array" ref="Q828">INDEX('Notes&amp;Formulas'!F:F,MATCH($P828,'Notes&amp;Formulas'!E:E),0)</f>
        <v>Restricted</v>
      </c>
      <c r="R828" t="s">
        <v>2326</v>
      </c>
      <c r="S828" t="s">
        <v>2320</v>
      </c>
      <c r="T828" t="s">
        <v>2321</v>
      </c>
    </row>
    <row r="829" spans="1:21" x14ac:dyDescent="0.3">
      <c r="A829" t="s">
        <v>1186</v>
      </c>
      <c r="B829" t="s">
        <v>1187</v>
      </c>
      <c r="C829" t="str">
        <f t="shared" si="12"/>
        <v>Security guard Ben must prove himself to his girlf</v>
      </c>
      <c r="D829" t="s">
        <v>43</v>
      </c>
      <c r="E829" s="1">
        <v>41656</v>
      </c>
      <c r="F829" s="4">
        <v>134938200</v>
      </c>
      <c r="G829" s="4">
        <v>19530702</v>
      </c>
      <c r="H829" s="4">
        <v>154468902</v>
      </c>
      <c r="I829" s="4" t="str">
        <f>IF($F829&gt;='Notes&amp;Formulas'!$I$3,"Top", "Bottom")</f>
        <v>Top</v>
      </c>
      <c r="J829" s="4" t="str" cm="1">
        <f t="array" ref="J829">_xlfn.IFS(Table2[[#This Row],[World Sales (in $)]]&lt;500000000,"Small", Table2[[#This Row],[World Sales (in $)]]&lt;1000000000, "Medium", Table2[[#This Row],[World Sales (in $)]]&lt;2000000000, "Large", Table2[[#This Row],[World Sales (in $)]]&gt;2000000000, "Top")</f>
        <v>Small</v>
      </c>
      <c r="K829" t="s">
        <v>665</v>
      </c>
      <c r="L829" t="s">
        <v>1020</v>
      </c>
      <c r="M829" t="str">
        <f>IFERROR(MID($L829,1,SEARCH(M$1, $L829)-2),0)</f>
        <v>1</v>
      </c>
      <c r="N829" t="str">
        <f>IFERROR(MID($L829,SEARCH(N$1, $L829)-3,2),0)</f>
        <v>39</v>
      </c>
      <c r="O829" s="2">
        <f>TIME(M829, N829, 0)</f>
        <v>6.8749999999999992E-2</v>
      </c>
      <c r="P829" t="s">
        <v>15</v>
      </c>
      <c r="Q829" t="str" cm="1">
        <f t="array" ref="Q829">INDEX('Notes&amp;Formulas'!F:F,MATCH($P829,'Notes&amp;Formulas'!E:E),0)</f>
        <v>Parental Guidance Under 13</v>
      </c>
      <c r="R829" t="s">
        <v>2316</v>
      </c>
      <c r="S829" t="s">
        <v>2329</v>
      </c>
      <c r="T829" t="s">
        <v>2320</v>
      </c>
      <c r="U829" t="s">
        <v>2331</v>
      </c>
    </row>
    <row r="830" spans="1:21" x14ac:dyDescent="0.3">
      <c r="A830" t="s">
        <v>1970</v>
      </c>
      <c r="B830" t="s">
        <v>1971</v>
      </c>
      <c r="C830" t="str">
        <f t="shared" si="12"/>
        <v xml:space="preserve">A proficient group of thieves rob a bank and hold </v>
      </c>
      <c r="D830" t="s">
        <v>61</v>
      </c>
      <c r="E830" s="1">
        <v>40436</v>
      </c>
      <c r="F830" s="4">
        <v>92186262</v>
      </c>
      <c r="G830" s="4">
        <v>61839874</v>
      </c>
      <c r="H830" s="4">
        <v>154026136</v>
      </c>
      <c r="I830" s="4" t="str">
        <f>IF($F830&gt;='Notes&amp;Formulas'!$I$3,"Top", "Bottom")</f>
        <v>Bottom</v>
      </c>
      <c r="J830" s="4" t="str" cm="1">
        <f t="array" ref="J830">_xlfn.IFS(Table2[[#This Row],[World Sales (in $)]]&lt;500000000,"Small", Table2[[#This Row],[World Sales (in $)]]&lt;1000000000, "Medium", Table2[[#This Row],[World Sales (in $)]]&lt;2000000000, "Large", Table2[[#This Row],[World Sales (in $)]]&gt;2000000000, "Top")</f>
        <v>Small</v>
      </c>
      <c r="K830" t="s">
        <v>227</v>
      </c>
      <c r="L830" t="s">
        <v>514</v>
      </c>
      <c r="M830" t="str">
        <f>IFERROR(MID($L830,1,SEARCH(M$1, $L830)-2),0)</f>
        <v>2</v>
      </c>
      <c r="N830" t="str">
        <f>IFERROR(MID($L830,SEARCH(N$1, $L830)-3,2),0)</f>
        <v xml:space="preserve"> 5</v>
      </c>
      <c r="O830" s="2">
        <f>TIME(M830, N830, 0)</f>
        <v>8.6805555555555566E-2</v>
      </c>
      <c r="P830" t="s">
        <v>179</v>
      </c>
      <c r="Q830" t="str" cm="1">
        <f t="array" ref="Q830">INDEX('Notes&amp;Formulas'!F:F,MATCH($P830,'Notes&amp;Formulas'!E:E),0)</f>
        <v>Restricted</v>
      </c>
      <c r="R830" t="s">
        <v>2316</v>
      </c>
      <c r="S830" t="s">
        <v>2326</v>
      </c>
      <c r="T830" t="s">
        <v>2328</v>
      </c>
    </row>
    <row r="831" spans="1:21" x14ac:dyDescent="0.3">
      <c r="A831" t="s">
        <v>1598</v>
      </c>
      <c r="B831" t="s">
        <v>1599</v>
      </c>
      <c r="C831" t="str">
        <f t="shared" si="12"/>
        <v>In Canton, Mississippi, a fearless young lawyer an</v>
      </c>
      <c r="D831" t="s">
        <v>61</v>
      </c>
      <c r="E831" t="s">
        <v>27</v>
      </c>
      <c r="F831" s="4">
        <v>108766007</v>
      </c>
      <c r="G831" s="4">
        <v>43500000</v>
      </c>
      <c r="H831" s="4">
        <v>152266007</v>
      </c>
      <c r="I831" s="4" t="str">
        <f>IF($F831&gt;='Notes&amp;Formulas'!$I$3,"Top", "Bottom")</f>
        <v>Bottom</v>
      </c>
      <c r="J831" s="4" t="str" cm="1">
        <f t="array" ref="J831">_xlfn.IFS(Table2[[#This Row],[World Sales (in $)]]&lt;500000000,"Small", Table2[[#This Row],[World Sales (in $)]]&lt;1000000000, "Medium", Table2[[#This Row],[World Sales (in $)]]&lt;2000000000, "Large", Table2[[#This Row],[World Sales (in $)]]&gt;2000000000, "Top")</f>
        <v>Small</v>
      </c>
      <c r="K831" t="s">
        <v>227</v>
      </c>
      <c r="L831" t="s">
        <v>31</v>
      </c>
      <c r="M831" t="str">
        <f>IFERROR(MID($L831,1,SEARCH(M$1, $L831)-2),0)</f>
        <v>2</v>
      </c>
      <c r="N831" t="str">
        <f>IFERROR(MID($L831,SEARCH(N$1, $L831)-3,2),0)</f>
        <v>29</v>
      </c>
      <c r="O831" s="2">
        <f>TIME(M831, N831, 0)</f>
        <v>0.10347222222222223</v>
      </c>
      <c r="P831" t="s">
        <v>27</v>
      </c>
      <c r="Q831" t="str">
        <f>INDEX('Notes&amp;Formulas'!$F$6,MATCH(Table!P831, 'Notes&amp;Formulas'!$E$6),0)</f>
        <v>Unknown</v>
      </c>
      <c r="R831" t="s">
        <v>2328</v>
      </c>
      <c r="S831" t="s">
        <v>2320</v>
      </c>
      <c r="T831" t="s">
        <v>2325</v>
      </c>
    </row>
    <row r="832" spans="1:21" x14ac:dyDescent="0.3">
      <c r="A832" t="s">
        <v>1861</v>
      </c>
      <c r="B832" t="s">
        <v>1862</v>
      </c>
      <c r="C832" t="str">
        <f t="shared" si="12"/>
        <v>In New York City, a case of mistaken identity turn</v>
      </c>
      <c r="D832" t="s">
        <v>22</v>
      </c>
      <c r="E832" s="1">
        <v>40276</v>
      </c>
      <c r="F832" s="4">
        <v>98711404</v>
      </c>
      <c r="G832" s="4">
        <v>53552476</v>
      </c>
      <c r="H832" s="4">
        <v>152263880</v>
      </c>
      <c r="I832" s="4" t="str">
        <f>IF($F832&gt;='Notes&amp;Formulas'!$I$3,"Top", "Bottom")</f>
        <v>Bottom</v>
      </c>
      <c r="J832" s="4" t="str" cm="1">
        <f t="array" ref="J832">_xlfn.IFS(Table2[[#This Row],[World Sales (in $)]]&lt;500000000,"Small", Table2[[#This Row],[World Sales (in $)]]&lt;1000000000, "Medium", Table2[[#This Row],[World Sales (in $)]]&lt;2000000000, "Large", Table2[[#This Row],[World Sales (in $)]]&gt;2000000000, "Top")</f>
        <v>Small</v>
      </c>
      <c r="K832" t="s">
        <v>1863</v>
      </c>
      <c r="L832" t="s">
        <v>121</v>
      </c>
      <c r="M832" t="str">
        <f>IFERROR(MID($L832,1,SEARCH(M$1, $L832)-2),0)</f>
        <v>1</v>
      </c>
      <c r="N832" t="str">
        <f>IFERROR(MID($L832,SEARCH(N$1, $L832)-3,2),0)</f>
        <v>28</v>
      </c>
      <c r="O832" s="2">
        <f>TIME(M832, N832, 0)</f>
        <v>6.1111111111111116E-2</v>
      </c>
      <c r="P832" t="s">
        <v>15</v>
      </c>
      <c r="Q832" t="str" cm="1">
        <f t="array" ref="Q832">INDEX('Notes&amp;Formulas'!F:F,MATCH($P832,'Notes&amp;Formulas'!E:E),0)</f>
        <v>Parental Guidance Under 13</v>
      </c>
      <c r="R832" t="s">
        <v>2328</v>
      </c>
      <c r="S832" t="s">
        <v>2320</v>
      </c>
      <c r="T832" t="s">
        <v>2325</v>
      </c>
    </row>
    <row r="833" spans="1:22" x14ac:dyDescent="0.3">
      <c r="A833" t="s">
        <v>1679</v>
      </c>
      <c r="B833" t="s">
        <v>1680</v>
      </c>
      <c r="C833" t="str">
        <f t="shared" si="12"/>
        <v>An ordinary man sees a bright light descend from t</v>
      </c>
      <c r="D833" t="s">
        <v>12</v>
      </c>
      <c r="E833" t="s">
        <v>27</v>
      </c>
      <c r="F833" s="4">
        <v>104636382</v>
      </c>
      <c r="G833" s="4">
        <v>47400000</v>
      </c>
      <c r="H833" s="4">
        <v>152036382</v>
      </c>
      <c r="I833" s="4" t="str">
        <f>IF($F833&gt;='Notes&amp;Formulas'!$I$3,"Top", "Bottom")</f>
        <v>Bottom</v>
      </c>
      <c r="J833" s="4" t="str" cm="1">
        <f t="array" ref="J833">_xlfn.IFS(Table2[[#This Row],[World Sales (in $)]]&lt;500000000,"Small", Table2[[#This Row],[World Sales (in $)]]&lt;1000000000, "Medium", Table2[[#This Row],[World Sales (in $)]]&lt;2000000000, "Large", Table2[[#This Row],[World Sales (in $)]]&gt;2000000000, "Top")</f>
        <v>Small</v>
      </c>
      <c r="K833" t="s">
        <v>1681</v>
      </c>
      <c r="L833" t="s">
        <v>109</v>
      </c>
      <c r="M833" t="str">
        <f>IFERROR(MID($L833,1,SEARCH(M$1, $L833)-2),0)</f>
        <v>2</v>
      </c>
      <c r="N833" t="str">
        <f>IFERROR(MID($L833,SEARCH(N$1, $L833)-3,2),0)</f>
        <v xml:space="preserve"> 3</v>
      </c>
      <c r="O833" s="2">
        <f>TIME(M833, N833, 0)</f>
        <v>8.5416666666666655E-2</v>
      </c>
      <c r="P833" t="s">
        <v>27</v>
      </c>
      <c r="Q833" t="str">
        <f>INDEX('Notes&amp;Formulas'!$F$6,MATCH(Table!P833, 'Notes&amp;Formulas'!$E$6),0)</f>
        <v>Unknown</v>
      </c>
      <c r="R833" t="s">
        <v>2326</v>
      </c>
      <c r="S833" t="s">
        <v>2328</v>
      </c>
      <c r="T833" t="s">
        <v>2321</v>
      </c>
      <c r="U833" t="s">
        <v>2325</v>
      </c>
    </row>
    <row r="834" spans="1:22" x14ac:dyDescent="0.3">
      <c r="A834" t="s">
        <v>2281</v>
      </c>
      <c r="B834" t="s">
        <v>2282</v>
      </c>
      <c r="C834" t="str">
        <f t="shared" ref="C834:C897" si="13">LEFT(B:B,50)</f>
        <v>When an expedition to the African Congo ends in di</v>
      </c>
      <c r="D834" t="s">
        <v>38</v>
      </c>
      <c r="E834" t="s">
        <v>27</v>
      </c>
      <c r="F834" s="4">
        <v>81022101</v>
      </c>
      <c r="G834" s="4">
        <v>71000000</v>
      </c>
      <c r="H834" s="4">
        <v>152022101</v>
      </c>
      <c r="I834" s="4" t="str">
        <f>IF($F834&gt;='Notes&amp;Formulas'!$I$3,"Top", "Bottom")</f>
        <v>Bottom</v>
      </c>
      <c r="J834" s="4" t="str" cm="1">
        <f t="array" ref="J834">_xlfn.IFS(Table2[[#This Row],[World Sales (in $)]]&lt;500000000,"Small", Table2[[#This Row],[World Sales (in $)]]&lt;1000000000, "Medium", Table2[[#This Row],[World Sales (in $)]]&lt;2000000000, "Large", Table2[[#This Row],[World Sales (in $)]]&gt;2000000000, "Top")</f>
        <v>Small</v>
      </c>
      <c r="K834" t="s">
        <v>1000</v>
      </c>
      <c r="L834" t="s">
        <v>1006</v>
      </c>
      <c r="M834" t="str">
        <f>IFERROR(MID($L834,1,SEARCH(M$1, $L834)-2),0)</f>
        <v>1</v>
      </c>
      <c r="N834" t="str">
        <f>IFERROR(MID($L834,SEARCH(N$1, $L834)-3,2),0)</f>
        <v>49</v>
      </c>
      <c r="O834" s="2">
        <f>TIME(M834, N834, 0)</f>
        <v>7.5694444444444439E-2</v>
      </c>
      <c r="P834" t="s">
        <v>27</v>
      </c>
      <c r="Q834" t="str">
        <f>INDEX('Notes&amp;Formulas'!$F$6,MATCH(Table!P834, 'Notes&amp;Formulas'!$E$6),0)</f>
        <v>Unknown</v>
      </c>
      <c r="R834" t="s">
        <v>2320</v>
      </c>
      <c r="S834" t="s">
        <v>2318</v>
      </c>
      <c r="T834" t="s">
        <v>2321</v>
      </c>
      <c r="U834" t="s">
        <v>2319</v>
      </c>
    </row>
    <row r="835" spans="1:22" x14ac:dyDescent="0.3">
      <c r="A835" t="s">
        <v>1746</v>
      </c>
      <c r="B835" t="s">
        <v>1747</v>
      </c>
      <c r="C835" t="str">
        <f t="shared" si="13"/>
        <v>86-year-old Irving Zisman takes a trip from Nebras</v>
      </c>
      <c r="D835" t="s">
        <v>38</v>
      </c>
      <c r="E835" s="1">
        <v>41570</v>
      </c>
      <c r="F835" s="4">
        <v>102003019</v>
      </c>
      <c r="G835" s="4">
        <v>49823528</v>
      </c>
      <c r="H835" s="4">
        <v>151826547</v>
      </c>
      <c r="I835" s="4" t="str">
        <f>IF($F835&gt;='Notes&amp;Formulas'!$I$3,"Top", "Bottom")</f>
        <v>Bottom</v>
      </c>
      <c r="J835" s="4" t="str" cm="1">
        <f t="array" ref="J835">_xlfn.IFS(Table2[[#This Row],[World Sales (in $)]]&lt;500000000,"Small", Table2[[#This Row],[World Sales (in $)]]&lt;1000000000, "Medium", Table2[[#This Row],[World Sales (in $)]]&lt;2000000000, "Large", Table2[[#This Row],[World Sales (in $)]]&gt;2000000000, "Top")</f>
        <v>Small</v>
      </c>
      <c r="K835" t="s">
        <v>349</v>
      </c>
      <c r="L835" t="s">
        <v>328</v>
      </c>
      <c r="M835" t="str">
        <f>IFERROR(MID($L835,1,SEARCH(M$1, $L835)-2),0)</f>
        <v>1</v>
      </c>
      <c r="N835" t="str">
        <f>IFERROR(MID($L835,SEARCH(N$1, $L835)-3,2),0)</f>
        <v>32</v>
      </c>
      <c r="O835" s="2">
        <f>TIME(M835, N835, 0)</f>
        <v>6.3888888888888884E-2</v>
      </c>
      <c r="P835" t="s">
        <v>179</v>
      </c>
      <c r="Q835" t="str" cm="1">
        <f t="array" ref="Q835">INDEX('Notes&amp;Formulas'!F:F,MATCH($P835,'Notes&amp;Formulas'!E:E),0)</f>
        <v>Restricted</v>
      </c>
      <c r="R835" t="s">
        <v>2316</v>
      </c>
      <c r="S835" t="s">
        <v>2317</v>
      </c>
      <c r="T835" t="s">
        <v>2327</v>
      </c>
      <c r="U835" t="s">
        <v>2319</v>
      </c>
    </row>
    <row r="836" spans="1:22" x14ac:dyDescent="0.3">
      <c r="A836" t="s">
        <v>1721</v>
      </c>
      <c r="B836" t="s">
        <v>1722</v>
      </c>
      <c r="C836" t="str">
        <f t="shared" si="13"/>
        <v>When the daughter of a well-known and well-respect</v>
      </c>
      <c r="D836" t="s">
        <v>38</v>
      </c>
      <c r="E836" s="1">
        <v>36329</v>
      </c>
      <c r="F836" s="4">
        <v>102705852</v>
      </c>
      <c r="G836" s="4">
        <v>47000000</v>
      </c>
      <c r="H836" s="4">
        <v>149705852</v>
      </c>
      <c r="I836" s="4" t="str">
        <f>IF($F836&gt;='Notes&amp;Formulas'!$I$3,"Top", "Bottom")</f>
        <v>Bottom</v>
      </c>
      <c r="J836" s="4" t="str" cm="1">
        <f t="array" ref="J836">_xlfn.IFS(Table2[[#This Row],[World Sales (in $)]]&lt;500000000,"Small", Table2[[#This Row],[World Sales (in $)]]&lt;1000000000, "Medium", Table2[[#This Row],[World Sales (in $)]]&lt;2000000000, "Large", Table2[[#This Row],[World Sales (in $)]]&gt;2000000000, "Top")</f>
        <v>Small</v>
      </c>
      <c r="K836" t="s">
        <v>1477</v>
      </c>
      <c r="L836" t="s">
        <v>457</v>
      </c>
      <c r="M836" t="str">
        <f>IFERROR(MID($L836,1,SEARCH(M$1, $L836)-2),0)</f>
        <v>1</v>
      </c>
      <c r="N836" t="str">
        <f>IFERROR(MID($L836,SEARCH(N$1, $L836)-3,2),0)</f>
        <v>56</v>
      </c>
      <c r="O836" s="2">
        <f>TIME(M836, N836, 0)</f>
        <v>8.0555555555555561E-2</v>
      </c>
      <c r="P836" t="s">
        <v>179</v>
      </c>
      <c r="Q836" t="str" cm="1">
        <f t="array" ref="Q836">INDEX('Notes&amp;Formulas'!F:F,MATCH($P836,'Notes&amp;Formulas'!E:E),0)</f>
        <v>Restricted</v>
      </c>
      <c r="R836" t="s">
        <v>2326</v>
      </c>
    </row>
    <row r="837" spans="1:22" x14ac:dyDescent="0.3">
      <c r="A837" t="s">
        <v>1918</v>
      </c>
      <c r="B837" t="s">
        <v>1919</v>
      </c>
      <c r="C837" t="str">
        <f t="shared" si="13"/>
        <v>While on vacation in Mexico, Chloe, a ritzy Beverl</v>
      </c>
      <c r="D837" t="s">
        <v>12</v>
      </c>
      <c r="E837" t="s">
        <v>27</v>
      </c>
      <c r="F837" s="4">
        <v>94514402</v>
      </c>
      <c r="G837" s="4">
        <v>54778086</v>
      </c>
      <c r="H837" s="4">
        <v>149292488</v>
      </c>
      <c r="I837" s="4" t="str">
        <f>IF($F837&gt;='Notes&amp;Formulas'!$I$3,"Top", "Bottom")</f>
        <v>Bottom</v>
      </c>
      <c r="J837" s="4" t="str" cm="1">
        <f t="array" ref="J837">_xlfn.IFS(Table2[[#This Row],[World Sales (in $)]]&lt;500000000,"Small", Table2[[#This Row],[World Sales (in $)]]&lt;1000000000, "Medium", Table2[[#This Row],[World Sales (in $)]]&lt;2000000000, "Large", Table2[[#This Row],[World Sales (in $)]]&gt;2000000000, "Top")</f>
        <v>Small</v>
      </c>
      <c r="K837" t="s">
        <v>1920</v>
      </c>
      <c r="L837" t="s">
        <v>224</v>
      </c>
      <c r="M837" t="str">
        <f>IFERROR(MID($L837,1,SEARCH(M$1, $L837)-2),0)</f>
        <v>1</v>
      </c>
      <c r="N837" t="str">
        <f>IFERROR(MID($L837,SEARCH(N$1, $L837)-3,2),0)</f>
        <v>31</v>
      </c>
      <c r="O837" s="2">
        <f>TIME(M837, N837, 0)</f>
        <v>6.3194444444444442E-2</v>
      </c>
      <c r="P837" t="s">
        <v>27</v>
      </c>
      <c r="Q837" t="str">
        <f>INDEX('Notes&amp;Formulas'!$F$6,MATCH(Table!P837, 'Notes&amp;Formulas'!$E$6),0)</f>
        <v>Unknown</v>
      </c>
      <c r="R837" t="s">
        <v>2328</v>
      </c>
      <c r="S837" t="s">
        <v>2320</v>
      </c>
      <c r="T837" t="s">
        <v>2327</v>
      </c>
      <c r="U837" t="s">
        <v>2325</v>
      </c>
    </row>
    <row r="838" spans="1:22" x14ac:dyDescent="0.3">
      <c r="A838" t="s">
        <v>2017</v>
      </c>
      <c r="B838" t="s">
        <v>2018</v>
      </c>
      <c r="C838" t="str">
        <f t="shared" si="13"/>
        <v>A nice-guy cop with Dissociative Identity Disorder</v>
      </c>
      <c r="D838" t="s">
        <v>22</v>
      </c>
      <c r="E838" s="1">
        <v>36700</v>
      </c>
      <c r="F838" s="4">
        <v>90570999</v>
      </c>
      <c r="G838" s="4">
        <v>58700000</v>
      </c>
      <c r="H838" s="4">
        <v>149270999</v>
      </c>
      <c r="I838" s="4" t="str">
        <f>IF($F838&gt;='Notes&amp;Formulas'!$I$3,"Top", "Bottom")</f>
        <v>Bottom</v>
      </c>
      <c r="J838" s="4" t="str" cm="1">
        <f t="array" ref="J838">_xlfn.IFS(Table2[[#This Row],[World Sales (in $)]]&lt;500000000,"Small", Table2[[#This Row],[World Sales (in $)]]&lt;1000000000, "Medium", Table2[[#This Row],[World Sales (in $)]]&lt;2000000000, "Large", Table2[[#This Row],[World Sales (in $)]]&gt;2000000000, "Top")</f>
        <v>Small</v>
      </c>
      <c r="K838" t="s">
        <v>349</v>
      </c>
      <c r="L838" t="s">
        <v>457</v>
      </c>
      <c r="M838" t="str">
        <f>IFERROR(MID($L838,1,SEARCH(M$1, $L838)-2),0)</f>
        <v>1</v>
      </c>
      <c r="N838" t="str">
        <f>IFERROR(MID($L838,SEARCH(N$1, $L838)-3,2),0)</f>
        <v>56</v>
      </c>
      <c r="O838" s="2">
        <f>TIME(M838, N838, 0)</f>
        <v>8.0555555555555561E-2</v>
      </c>
      <c r="P838" t="s">
        <v>179</v>
      </c>
      <c r="Q838" t="str" cm="1">
        <f t="array" ref="Q838">INDEX('Notes&amp;Formulas'!F:F,MATCH($P838,'Notes&amp;Formulas'!E:E),0)</f>
        <v>Restricted</v>
      </c>
      <c r="R838" t="s">
        <v>2317</v>
      </c>
      <c r="S838" t="s">
        <v>2326</v>
      </c>
      <c r="T838" t="s">
        <v>2320</v>
      </c>
      <c r="U838" t="s">
        <v>2323</v>
      </c>
      <c r="V838" t="s">
        <v>2321</v>
      </c>
    </row>
    <row r="839" spans="1:22" x14ac:dyDescent="0.3">
      <c r="A839" t="s">
        <v>2214</v>
      </c>
      <c r="B839" t="s">
        <v>2215</v>
      </c>
      <c r="C839" t="str">
        <f t="shared" si="13"/>
        <v>Wilbur the pig is scared of the end of the season,</v>
      </c>
      <c r="D839" t="s">
        <v>38</v>
      </c>
      <c r="E839" s="1">
        <v>39058</v>
      </c>
      <c r="F839" s="4">
        <v>82985708</v>
      </c>
      <c r="G839" s="4">
        <v>65978114</v>
      </c>
      <c r="H839" s="4">
        <v>148963822</v>
      </c>
      <c r="I839" s="4" t="str">
        <f>IF($F839&gt;='Notes&amp;Formulas'!$I$3,"Top", "Bottom")</f>
        <v>Bottom</v>
      </c>
      <c r="J839" s="4" t="str" cm="1">
        <f t="array" ref="J839">_xlfn.IFS(Table2[[#This Row],[World Sales (in $)]]&lt;500000000,"Small", Table2[[#This Row],[World Sales (in $)]]&lt;1000000000, "Medium", Table2[[#This Row],[World Sales (in $)]]&lt;2000000000, "Large", Table2[[#This Row],[World Sales (in $)]]&gt;2000000000, "Top")</f>
        <v>Small</v>
      </c>
      <c r="K839" t="s">
        <v>407</v>
      </c>
      <c r="L839" t="s">
        <v>76</v>
      </c>
      <c r="M839" t="str">
        <f>IFERROR(MID($L839,1,SEARCH(M$1, $L839)-2),0)</f>
        <v>1</v>
      </c>
      <c r="N839" t="str">
        <f>IFERROR(MID($L839,SEARCH(N$1, $L839)-3,2),0)</f>
        <v>37</v>
      </c>
      <c r="O839" s="2">
        <f>TIME(M839, N839, 0)</f>
        <v>6.7361111111111108E-2</v>
      </c>
      <c r="P839" t="s">
        <v>106</v>
      </c>
      <c r="Q839" cm="1">
        <f t="array" ref="Q839">INDEX('Notes&amp;Formulas'!F:F,MATCH($P839,'Notes&amp;Formulas'!E:E),0)</f>
        <v>0</v>
      </c>
      <c r="R839" t="s">
        <v>2326</v>
      </c>
    </row>
    <row r="840" spans="1:22" x14ac:dyDescent="0.3">
      <c r="A840" t="s">
        <v>1398</v>
      </c>
      <c r="B840" t="s">
        <v>1399</v>
      </c>
      <c r="C840" t="str">
        <f t="shared" si="13"/>
        <v>True story of the undersized Depression-era raceho</v>
      </c>
      <c r="D840" t="s">
        <v>43</v>
      </c>
      <c r="E840" s="1">
        <v>37827</v>
      </c>
      <c r="F840" s="4">
        <v>120277854</v>
      </c>
      <c r="G840" s="4">
        <v>28058591</v>
      </c>
      <c r="H840" s="4">
        <v>148336445</v>
      </c>
      <c r="I840" s="4" t="str">
        <f>IF($F840&gt;='Notes&amp;Formulas'!$I$3,"Top", "Bottom")</f>
        <v>Bottom</v>
      </c>
      <c r="J840" s="4" t="str" cm="1">
        <f t="array" ref="J840">_xlfn.IFS(Table2[[#This Row],[World Sales (in $)]]&lt;500000000,"Small", Table2[[#This Row],[World Sales (in $)]]&lt;1000000000, "Medium", Table2[[#This Row],[World Sales (in $)]]&lt;2000000000, "Large", Table2[[#This Row],[World Sales (in $)]]&gt;2000000000, "Top")</f>
        <v>Small</v>
      </c>
      <c r="K840" t="s">
        <v>1400</v>
      </c>
      <c r="L840" t="s">
        <v>167</v>
      </c>
      <c r="M840" t="str">
        <f>IFERROR(MID($L840,1,SEARCH(M$1, $L840)-2),0)</f>
        <v>2</v>
      </c>
      <c r="N840" t="str">
        <f>IFERROR(MID($L840,SEARCH(N$1, $L840)-3,2),0)</f>
        <v>20</v>
      </c>
      <c r="O840" s="2">
        <f>TIME(M840, N840, 0)</f>
        <v>9.7222222222222224E-2</v>
      </c>
      <c r="P840" t="s">
        <v>15</v>
      </c>
      <c r="Q840" t="str" cm="1">
        <f t="array" ref="Q840">INDEX('Notes&amp;Formulas'!F:F,MATCH($P840,'Notes&amp;Formulas'!E:E),0)</f>
        <v>Parental Guidance Under 13</v>
      </c>
      <c r="R840" t="s">
        <v>2317</v>
      </c>
      <c r="S840" t="s">
        <v>2326</v>
      </c>
      <c r="T840" t="s">
        <v>2323</v>
      </c>
      <c r="U840" t="s">
        <v>2318</v>
      </c>
    </row>
    <row r="841" spans="1:22" x14ac:dyDescent="0.3">
      <c r="A841" t="s">
        <v>1541</v>
      </c>
      <c r="B841" t="s">
        <v>1542</v>
      </c>
      <c r="C841" t="str">
        <f t="shared" si="13"/>
        <v>Using high tech gadgets, two kids have to save the</v>
      </c>
      <c r="D841" t="s">
        <v>839</v>
      </c>
      <c r="E841" s="1">
        <v>36980</v>
      </c>
      <c r="F841" s="4">
        <v>112719001</v>
      </c>
      <c r="G841" s="4">
        <v>35215179</v>
      </c>
      <c r="H841" s="4">
        <v>147934180</v>
      </c>
      <c r="I841" s="4" t="str">
        <f>IF($F841&gt;='Notes&amp;Formulas'!$I$3,"Top", "Bottom")</f>
        <v>Bottom</v>
      </c>
      <c r="J841" s="4" t="str" cm="1">
        <f t="array" ref="J841">_xlfn.IFS(Table2[[#This Row],[World Sales (in $)]]&lt;500000000,"Small", Table2[[#This Row],[World Sales (in $)]]&lt;1000000000, "Medium", Table2[[#This Row],[World Sales (in $)]]&lt;2000000000, "Large", Table2[[#This Row],[World Sales (in $)]]&gt;2000000000, "Top")</f>
        <v>Small</v>
      </c>
      <c r="K841" t="s">
        <v>1179</v>
      </c>
      <c r="L841" t="s">
        <v>121</v>
      </c>
      <c r="M841" t="str">
        <f>IFERROR(MID($L841,1,SEARCH(M$1, $L841)-2),0)</f>
        <v>1</v>
      </c>
      <c r="N841" t="str">
        <f>IFERROR(MID($L841,SEARCH(N$1, $L841)-3,2),0)</f>
        <v>28</v>
      </c>
      <c r="O841" s="2">
        <f>TIME(M841, N841, 0)</f>
        <v>6.1111111111111116E-2</v>
      </c>
      <c r="P841" t="s">
        <v>58</v>
      </c>
      <c r="Q841" t="str" cm="1">
        <f t="array" ref="Q841">INDEX('Notes&amp;Formulas'!F:F,MATCH($P841,'Notes&amp;Formulas'!E:E),0)</f>
        <v>Parental Guidance</v>
      </c>
      <c r="R841" t="s">
        <v>2320</v>
      </c>
      <c r="S841" t="s">
        <v>2334</v>
      </c>
      <c r="T841" t="s">
        <v>2333</v>
      </c>
    </row>
    <row r="842" spans="1:22" x14ac:dyDescent="0.3">
      <c r="A842" t="s">
        <v>2014</v>
      </c>
      <c r="B842" t="s">
        <v>2015</v>
      </c>
      <c r="C842" t="str">
        <f t="shared" si="13"/>
        <v>An NFL quarterback living the bachelor lifestyle d</v>
      </c>
      <c r="D842" t="s">
        <v>12</v>
      </c>
      <c r="E842" t="s">
        <v>27</v>
      </c>
      <c r="F842" s="4">
        <v>90648202</v>
      </c>
      <c r="G842" s="4">
        <v>57232341</v>
      </c>
      <c r="H842" s="4">
        <v>147880543</v>
      </c>
      <c r="I842" s="4" t="str">
        <f>IF($F842&gt;='Notes&amp;Formulas'!$I$3,"Top", "Bottom")</f>
        <v>Bottom</v>
      </c>
      <c r="J842" s="4" t="str" cm="1">
        <f t="array" ref="J842">_xlfn.IFS(Table2[[#This Row],[World Sales (in $)]]&lt;500000000,"Small", Table2[[#This Row],[World Sales (in $)]]&lt;1000000000, "Medium", Table2[[#This Row],[World Sales (in $)]]&lt;2000000000, "Large", Table2[[#This Row],[World Sales (in $)]]&gt;2000000000, "Top")</f>
        <v>Small</v>
      </c>
      <c r="K842" t="s">
        <v>2016</v>
      </c>
      <c r="L842" t="s">
        <v>676</v>
      </c>
      <c r="M842" t="str">
        <f>IFERROR(MID($L842,1,SEARCH(M$1, $L842)-2),0)</f>
        <v>1</v>
      </c>
      <c r="N842" t="str">
        <f>IFERROR(MID($L842,SEARCH(N$1, $L842)-3,2),0)</f>
        <v>50</v>
      </c>
      <c r="O842" s="2">
        <f>TIME(M842, N842, 0)</f>
        <v>7.6388888888888895E-2</v>
      </c>
      <c r="P842" t="s">
        <v>27</v>
      </c>
      <c r="Q842" t="str">
        <f>INDEX('Notes&amp;Formulas'!$F$6,MATCH(Table!P842, 'Notes&amp;Formulas'!$E$6),0)</f>
        <v>Unknown</v>
      </c>
      <c r="R842" t="s">
        <v>2316</v>
      </c>
      <c r="S842" t="s">
        <v>2317</v>
      </c>
      <c r="T842" t="s">
        <v>2326</v>
      </c>
      <c r="U842" t="s">
        <v>2323</v>
      </c>
      <c r="V842" t="s">
        <v>2319</v>
      </c>
    </row>
    <row r="843" spans="1:22" x14ac:dyDescent="0.3">
      <c r="A843" t="s">
        <v>2091</v>
      </c>
      <c r="B843" t="s">
        <v>2092</v>
      </c>
      <c r="C843" t="str">
        <f t="shared" si="13"/>
        <v>A detective and his team must rescue 8 people trap</v>
      </c>
      <c r="D843" t="s">
        <v>112</v>
      </c>
      <c r="E843" s="1">
        <v>38653</v>
      </c>
      <c r="F843" s="4">
        <v>87039965</v>
      </c>
      <c r="G843" s="4">
        <v>60708540</v>
      </c>
      <c r="H843" s="4">
        <v>147748505</v>
      </c>
      <c r="I843" s="4" t="str">
        <f>IF($F843&gt;='Notes&amp;Formulas'!$I$3,"Top", "Bottom")</f>
        <v>Bottom</v>
      </c>
      <c r="J843" s="4" t="str" cm="1">
        <f t="array" ref="J843">_xlfn.IFS(Table2[[#This Row],[World Sales (in $)]]&lt;500000000,"Small", Table2[[#This Row],[World Sales (in $)]]&lt;1000000000, "Medium", Table2[[#This Row],[World Sales (in $)]]&lt;2000000000, "Large", Table2[[#This Row],[World Sales (in $)]]&gt;2000000000, "Top")</f>
        <v>Small</v>
      </c>
      <c r="K843" t="s">
        <v>1113</v>
      </c>
      <c r="L843" t="s">
        <v>97</v>
      </c>
      <c r="M843" t="str">
        <f>IFERROR(MID($L843,1,SEARCH(M$1, $L843)-2),0)</f>
        <v>1</v>
      </c>
      <c r="N843" t="str">
        <f>IFERROR(MID($L843,SEARCH(N$1, $L843)-3,2),0)</f>
        <v>33</v>
      </c>
      <c r="O843" s="2">
        <f>TIME(M843, N843, 0)</f>
        <v>6.458333333333334E-2</v>
      </c>
      <c r="P843" t="s">
        <v>179</v>
      </c>
      <c r="Q843" t="str" cm="1">
        <f t="array" ref="Q843">INDEX('Notes&amp;Formulas'!F:F,MATCH($P843,'Notes&amp;Formulas'!E:E),0)</f>
        <v>Restricted</v>
      </c>
      <c r="R843" t="s">
        <v>2326</v>
      </c>
      <c r="S843" t="s">
        <v>2323</v>
      </c>
      <c r="T843" t="s">
        <v>2333</v>
      </c>
    </row>
    <row r="844" spans="1:22" x14ac:dyDescent="0.3">
      <c r="A844" t="s">
        <v>1981</v>
      </c>
      <c r="B844" t="s">
        <v>1982</v>
      </c>
      <c r="C844" t="str">
        <f t="shared" si="13"/>
        <v xml:space="preserve">The Borg travel back in time intent on preventing </v>
      </c>
      <c r="D844" t="s">
        <v>38</v>
      </c>
      <c r="E844" t="s">
        <v>27</v>
      </c>
      <c r="F844" s="4">
        <v>92027888</v>
      </c>
      <c r="G844" s="4">
        <v>54000000</v>
      </c>
      <c r="H844" s="4">
        <v>146027888</v>
      </c>
      <c r="I844" s="4" t="str">
        <f>IF($F844&gt;='Notes&amp;Formulas'!$I$3,"Top", "Bottom")</f>
        <v>Bottom</v>
      </c>
      <c r="J844" s="4" t="str" cm="1">
        <f t="array" ref="J844">_xlfn.IFS(Table2[[#This Row],[World Sales (in $)]]&lt;500000000,"Small", Table2[[#This Row],[World Sales (in $)]]&lt;1000000000, "Medium", Table2[[#This Row],[World Sales (in $)]]&lt;2000000000, "Large", Table2[[#This Row],[World Sales (in $)]]&gt;2000000000, "Top")</f>
        <v>Small</v>
      </c>
      <c r="K844" t="s">
        <v>113</v>
      </c>
      <c r="L844" t="s">
        <v>604</v>
      </c>
      <c r="M844" t="str">
        <f>IFERROR(MID($L844,1,SEARCH(M$1, $L844)-2),0)</f>
        <v>1</v>
      </c>
      <c r="N844" t="str">
        <f>IFERROR(MID($L844,SEARCH(N$1, $L844)-3,2),0)</f>
        <v>51</v>
      </c>
      <c r="O844" s="2">
        <f>TIME(M844, N844, 0)</f>
        <v>7.7083333333333337E-2</v>
      </c>
      <c r="P844" t="s">
        <v>27</v>
      </c>
      <c r="Q844" t="str">
        <f>INDEX('Notes&amp;Formulas'!$F$6,MATCH(Table!P844, 'Notes&amp;Formulas'!$E$6),0)</f>
        <v>Unknown</v>
      </c>
      <c r="R844" t="s">
        <v>2332</v>
      </c>
      <c r="S844" t="s">
        <v>2327</v>
      </c>
    </row>
    <row r="845" spans="1:22" x14ac:dyDescent="0.3">
      <c r="A845" t="s">
        <v>1438</v>
      </c>
      <c r="B845" t="s">
        <v>1439</v>
      </c>
      <c r="C845" t="str">
        <f t="shared" si="13"/>
        <v>In 2002, two rival Olympic ice skaters were stripp</v>
      </c>
      <c r="D845" t="s">
        <v>151</v>
      </c>
      <c r="E845" s="1">
        <v>39171</v>
      </c>
      <c r="F845" s="4">
        <v>118594548</v>
      </c>
      <c r="G845" s="4">
        <v>27115799</v>
      </c>
      <c r="H845" s="4">
        <v>145710347</v>
      </c>
      <c r="I845" s="4" t="str">
        <f>IF($F845&gt;='Notes&amp;Formulas'!$I$3,"Top", "Bottom")</f>
        <v>Bottom</v>
      </c>
      <c r="J845" s="4" t="str" cm="1">
        <f t="array" ref="J845">_xlfn.IFS(Table2[[#This Row],[World Sales (in $)]]&lt;500000000,"Small", Table2[[#This Row],[World Sales (in $)]]&lt;1000000000, "Medium", Table2[[#This Row],[World Sales (in $)]]&lt;2000000000, "Large", Table2[[#This Row],[World Sales (in $)]]&gt;2000000000, "Top")</f>
        <v>Small</v>
      </c>
      <c r="K845" t="s">
        <v>913</v>
      </c>
      <c r="L845" t="s">
        <v>97</v>
      </c>
      <c r="M845" t="str">
        <f>IFERROR(MID($L845,1,SEARCH(M$1, $L845)-2),0)</f>
        <v>1</v>
      </c>
      <c r="N845" t="str">
        <f>IFERROR(MID($L845,SEARCH(N$1, $L845)-3,2),0)</f>
        <v>33</v>
      </c>
      <c r="O845" s="2">
        <f>TIME(M845, N845, 0)</f>
        <v>6.458333333333334E-2</v>
      </c>
      <c r="P845" t="s">
        <v>15</v>
      </c>
      <c r="Q845" t="str" cm="1">
        <f t="array" ref="Q845">INDEX('Notes&amp;Formulas'!F:F,MATCH($P845,'Notes&amp;Formulas'!E:E),0)</f>
        <v>Parental Guidance Under 13</v>
      </c>
      <c r="R845" t="s">
        <v>2316</v>
      </c>
      <c r="S845" t="s">
        <v>2317</v>
      </c>
      <c r="T845" t="s">
        <v>2320</v>
      </c>
      <c r="U845" t="s">
        <v>2319</v>
      </c>
      <c r="V845" t="s">
        <v>2325</v>
      </c>
    </row>
    <row r="846" spans="1:22" x14ac:dyDescent="0.3">
      <c r="A846" t="s">
        <v>2153</v>
      </c>
      <c r="B846" t="s">
        <v>2154</v>
      </c>
      <c r="C846" t="str">
        <f t="shared" si="13"/>
        <v xml:space="preserve">A middle-aged husband's life changes dramatically </v>
      </c>
      <c r="D846" t="s">
        <v>61</v>
      </c>
      <c r="E846" s="1">
        <v>40752</v>
      </c>
      <c r="F846" s="4">
        <v>84351197</v>
      </c>
      <c r="G846" s="4">
        <v>60700000</v>
      </c>
      <c r="H846" s="4">
        <v>145051197</v>
      </c>
      <c r="I846" s="4" t="str">
        <f>IF($F846&gt;='Notes&amp;Formulas'!$I$3,"Top", "Bottom")</f>
        <v>Bottom</v>
      </c>
      <c r="J846" s="4" t="str" cm="1">
        <f t="array" ref="J846">_xlfn.IFS(Table2[[#This Row],[World Sales (in $)]]&lt;500000000,"Small", Table2[[#This Row],[World Sales (in $)]]&lt;1000000000, "Medium", Table2[[#This Row],[World Sales (in $)]]&lt;2000000000, "Large", Table2[[#This Row],[World Sales (in $)]]&gt;2000000000, "Top")</f>
        <v>Small</v>
      </c>
      <c r="K846" t="s">
        <v>438</v>
      </c>
      <c r="L846" t="s">
        <v>54</v>
      </c>
      <c r="M846" t="str">
        <f>IFERROR(MID($L846,1,SEARCH(M$1, $L846)-2),0)</f>
        <v>1</v>
      </c>
      <c r="N846" t="str">
        <f>IFERROR(MID($L846,SEARCH(N$1, $L846)-3,2),0)</f>
        <v>58</v>
      </c>
      <c r="O846" s="2">
        <f>TIME(M846, N846, 0)</f>
        <v>8.1944444444444445E-2</v>
      </c>
      <c r="P846" t="s">
        <v>15</v>
      </c>
      <c r="Q846" t="str" cm="1">
        <f t="array" ref="Q846">INDEX('Notes&amp;Formulas'!F:F,MATCH($P846,'Notes&amp;Formulas'!E:E),0)</f>
        <v>Parental Guidance Under 13</v>
      </c>
      <c r="R846" t="s">
        <v>2326</v>
      </c>
      <c r="S846" t="s">
        <v>2333</v>
      </c>
    </row>
    <row r="847" spans="1:22" x14ac:dyDescent="0.3">
      <c r="A847" t="s">
        <v>2127</v>
      </c>
      <c r="B847" t="s">
        <v>2128</v>
      </c>
      <c r="C847" t="str">
        <f t="shared" si="13"/>
        <v>A group of high-school students, who are infused w</v>
      </c>
      <c r="D847" t="s">
        <v>112</v>
      </c>
      <c r="E847" s="1">
        <v>42816</v>
      </c>
      <c r="F847" s="4">
        <v>85364450</v>
      </c>
      <c r="G847" s="4">
        <v>56972790</v>
      </c>
      <c r="H847" s="4">
        <v>142337240</v>
      </c>
      <c r="I847" s="4" t="str">
        <f>IF($F847&gt;='Notes&amp;Formulas'!$I$3,"Top", "Bottom")</f>
        <v>Bottom</v>
      </c>
      <c r="J847" s="4" t="str" cm="1">
        <f t="array" ref="J847">_xlfn.IFS(Table2[[#This Row],[World Sales (in $)]]&lt;500000000,"Small", Table2[[#This Row],[World Sales (in $)]]&lt;1000000000, "Medium", Table2[[#This Row],[World Sales (in $)]]&lt;2000000000, "Large", Table2[[#This Row],[World Sales (in $)]]&gt;2000000000, "Top")</f>
        <v>Small</v>
      </c>
      <c r="K847" t="s">
        <v>23</v>
      </c>
      <c r="L847" t="s">
        <v>44</v>
      </c>
      <c r="M847" t="str">
        <f>IFERROR(MID($L847,1,SEARCH(M$1, $L847)-2),0)</f>
        <v>2</v>
      </c>
      <c r="N847" t="str">
        <f>IFERROR(MID($L847,SEARCH(N$1, $L847)-3,2),0)</f>
        <v xml:space="preserve"> 4</v>
      </c>
      <c r="O847" s="2">
        <f>TIME(M847, N847, 0)</f>
        <v>8.6111111111111124E-2</v>
      </c>
      <c r="P847" t="s">
        <v>15</v>
      </c>
      <c r="Q847" t="str" cm="1">
        <f t="array" ref="Q847">INDEX('Notes&amp;Formulas'!F:F,MATCH($P847,'Notes&amp;Formulas'!E:E),0)</f>
        <v>Parental Guidance Under 13</v>
      </c>
      <c r="R847" t="s">
        <v>2326</v>
      </c>
      <c r="S847" t="s">
        <v>2320</v>
      </c>
      <c r="T847" t="s">
        <v>2321</v>
      </c>
    </row>
    <row r="848" spans="1:22" x14ac:dyDescent="0.3">
      <c r="A848" t="s">
        <v>1888</v>
      </c>
      <c r="B848" t="s">
        <v>1889</v>
      </c>
      <c r="C848" t="str">
        <f t="shared" si="13"/>
        <v>Elle Woods, a fashionable sorority queen, is dumpe</v>
      </c>
      <c r="D848" t="s">
        <v>817</v>
      </c>
      <c r="E848" s="1">
        <v>37085</v>
      </c>
      <c r="F848" s="4">
        <v>96520674</v>
      </c>
      <c r="G848" s="4">
        <v>45254005</v>
      </c>
      <c r="H848" s="4">
        <v>141774679</v>
      </c>
      <c r="I848" s="4" t="str">
        <f>IF($F848&gt;='Notes&amp;Formulas'!$I$3,"Top", "Bottom")</f>
        <v>Bottom</v>
      </c>
      <c r="J848" s="4" t="str" cm="1">
        <f t="array" ref="J848">_xlfn.IFS(Table2[[#This Row],[World Sales (in $)]]&lt;500000000,"Small", Table2[[#This Row],[World Sales (in $)]]&lt;1000000000, "Medium", Table2[[#This Row],[World Sales (in $)]]&lt;2000000000, "Large", Table2[[#This Row],[World Sales (in $)]]&gt;2000000000, "Top")</f>
        <v>Small</v>
      </c>
      <c r="K848" t="s">
        <v>346</v>
      </c>
      <c r="L848" t="s">
        <v>313</v>
      </c>
      <c r="M848" t="str">
        <f>IFERROR(MID($L848,1,SEARCH(M$1, $L848)-2),0)</f>
        <v>1</v>
      </c>
      <c r="N848" t="str">
        <f>IFERROR(MID($L848,SEARCH(N$1, $L848)-3,2),0)</f>
        <v>36</v>
      </c>
      <c r="O848" s="2">
        <f>TIME(M848, N848, 0)</f>
        <v>6.6666666666666666E-2</v>
      </c>
      <c r="P848" t="s">
        <v>27</v>
      </c>
      <c r="Q848" t="str">
        <f>INDEX('Notes&amp;Formulas'!$F$6,MATCH(Table!P848, 'Notes&amp;Formulas'!$E$6),0)</f>
        <v>Unknown</v>
      </c>
      <c r="R848" t="s">
        <v>2316</v>
      </c>
      <c r="S848" t="s">
        <v>2317</v>
      </c>
      <c r="T848" t="s">
        <v>2318</v>
      </c>
      <c r="U848" t="s">
        <v>2319</v>
      </c>
    </row>
    <row r="849" spans="1:23" x14ac:dyDescent="0.3">
      <c r="A849" t="s">
        <v>2173</v>
      </c>
      <c r="B849" t="s">
        <v>2174</v>
      </c>
      <c r="C849" t="str">
        <f t="shared" si="13"/>
        <v>An NYPD officer tries to save his wife and several</v>
      </c>
      <c r="D849" t="s">
        <v>22</v>
      </c>
      <c r="E849" s="1">
        <v>32339</v>
      </c>
      <c r="F849" s="4">
        <v>83844093</v>
      </c>
      <c r="G849" s="4">
        <v>57759104</v>
      </c>
      <c r="H849" s="4">
        <v>141603197</v>
      </c>
      <c r="I849" s="4" t="str">
        <f>IF($F849&gt;='Notes&amp;Formulas'!$I$3,"Top", "Bottom")</f>
        <v>Bottom</v>
      </c>
      <c r="J849" s="4" t="str" cm="1">
        <f t="array" ref="J849">_xlfn.IFS(Table2[[#This Row],[World Sales (in $)]]&lt;500000000,"Small", Table2[[#This Row],[World Sales (in $)]]&lt;1000000000, "Medium", Table2[[#This Row],[World Sales (in $)]]&lt;2000000000, "Large", Table2[[#This Row],[World Sales (in $)]]&gt;2000000000, "Top")</f>
        <v>Small</v>
      </c>
      <c r="K849" t="s">
        <v>203</v>
      </c>
      <c r="L849" t="s">
        <v>460</v>
      </c>
      <c r="M849" t="str">
        <f>IFERROR(MID($L849,1,SEARCH(M$1, $L849)-2),0)</f>
        <v>2</v>
      </c>
      <c r="N849" t="str">
        <f>IFERROR(MID($L849,SEARCH(N$1, $L849)-3,2),0)</f>
        <v>12</v>
      </c>
      <c r="O849" s="2">
        <f>TIME(M849, N849, 0)</f>
        <v>9.1666666666666674E-2</v>
      </c>
      <c r="P849" t="s">
        <v>27</v>
      </c>
      <c r="Q849" t="str">
        <f>INDEX('Notes&amp;Formulas'!$F$6,MATCH(Table!P849, 'Notes&amp;Formulas'!$E$6),0)</f>
        <v>Unknown</v>
      </c>
      <c r="R849" t="s">
        <v>2326</v>
      </c>
      <c r="S849" t="s">
        <v>2321</v>
      </c>
    </row>
    <row r="850" spans="1:23" x14ac:dyDescent="0.3">
      <c r="A850" t="s">
        <v>2125</v>
      </c>
      <c r="B850" t="s">
        <v>2126</v>
      </c>
      <c r="C850" t="str">
        <f t="shared" si="13"/>
        <v>SpongeBob SquarePants takes leave from the town of</v>
      </c>
      <c r="D850" t="s">
        <v>38</v>
      </c>
      <c r="E850" s="1">
        <v>38310</v>
      </c>
      <c r="F850" s="4">
        <v>85417988</v>
      </c>
      <c r="G850" s="4">
        <v>55649139</v>
      </c>
      <c r="H850" s="4">
        <v>141067127</v>
      </c>
      <c r="I850" s="4" t="str">
        <f>IF($F850&gt;='Notes&amp;Formulas'!$I$3,"Top", "Bottom")</f>
        <v>Bottom</v>
      </c>
      <c r="J850" s="4" t="str" cm="1">
        <f t="array" ref="J850">_xlfn.IFS(Table2[[#This Row],[World Sales (in $)]]&lt;500000000,"Small", Table2[[#This Row],[World Sales (in $)]]&lt;1000000000, "Medium", Table2[[#This Row],[World Sales (in $)]]&lt;2000000000, "Large", Table2[[#This Row],[World Sales (in $)]]&gt;2000000000, "Top")</f>
        <v>Small</v>
      </c>
      <c r="K850" t="s">
        <v>104</v>
      </c>
      <c r="L850" t="s">
        <v>182</v>
      </c>
      <c r="M850" t="str">
        <f>IFERROR(MID($L850,1,SEARCH(M$1, $L850)-2),0)</f>
        <v>1</v>
      </c>
      <c r="N850" t="str">
        <f>IFERROR(MID($L850,SEARCH(N$1, $L850)-3,2),0)</f>
        <v>27</v>
      </c>
      <c r="O850" s="2">
        <f>TIME(M850, N850, 0)</f>
        <v>6.0416666666666667E-2</v>
      </c>
      <c r="P850" t="s">
        <v>58</v>
      </c>
      <c r="Q850" t="str" cm="1">
        <f t="array" ref="Q850">INDEX('Notes&amp;Formulas'!F:F,MATCH($P850,'Notes&amp;Formulas'!E:E),0)</f>
        <v>Parental Guidance</v>
      </c>
      <c r="R850" t="s">
        <v>2316</v>
      </c>
      <c r="S850" t="s">
        <v>2325</v>
      </c>
    </row>
    <row r="851" spans="1:23" x14ac:dyDescent="0.3">
      <c r="A851" t="s">
        <v>1809</v>
      </c>
      <c r="B851" t="s">
        <v>1810</v>
      </c>
      <c r="C851" t="str">
        <f t="shared" si="13"/>
        <v>The babies gets lost in the forest after Tommy Pic</v>
      </c>
      <c r="D851" t="s">
        <v>38</v>
      </c>
      <c r="E851" s="1">
        <v>36119</v>
      </c>
      <c r="F851" s="4">
        <v>100494675</v>
      </c>
      <c r="G851" s="4">
        <v>40400000</v>
      </c>
      <c r="H851" s="4">
        <v>140894675</v>
      </c>
      <c r="I851" s="4" t="str">
        <f>IF($F851&gt;='Notes&amp;Formulas'!$I$3,"Top", "Bottom")</f>
        <v>Bottom</v>
      </c>
      <c r="J851" s="4" t="str" cm="1">
        <f t="array" ref="J851">_xlfn.IFS(Table2[[#This Row],[World Sales (in $)]]&lt;500000000,"Small", Table2[[#This Row],[World Sales (in $)]]&lt;1000000000, "Medium", Table2[[#This Row],[World Sales (in $)]]&lt;2000000000, "Large", Table2[[#This Row],[World Sales (in $)]]&gt;2000000000, "Top")</f>
        <v>Small</v>
      </c>
      <c r="K851" t="s">
        <v>1811</v>
      </c>
      <c r="L851" t="s">
        <v>1812</v>
      </c>
      <c r="M851" t="str">
        <f>IFERROR(MID($L851,1,SEARCH(M$1, $L851)-2),0)</f>
        <v>1</v>
      </c>
      <c r="N851" t="str">
        <f>IFERROR(MID($L851,SEARCH(N$1, $L851)-3,2),0)</f>
        <v>19</v>
      </c>
      <c r="O851" s="2">
        <f>TIME(M851, N851, 0)</f>
        <v>5.486111111111111E-2</v>
      </c>
      <c r="P851" t="s">
        <v>27</v>
      </c>
      <c r="Q851" t="str">
        <f>INDEX('Notes&amp;Formulas'!$F$6,MATCH(Table!P851, 'Notes&amp;Formulas'!$E$6),0)</f>
        <v>Unknown</v>
      </c>
      <c r="R851" t="s">
        <v>2317</v>
      </c>
      <c r="S851" t="s">
        <v>2322</v>
      </c>
      <c r="T851" t="s">
        <v>2326</v>
      </c>
      <c r="U851" t="s">
        <v>2323</v>
      </c>
      <c r="V851" t="s">
        <v>2318</v>
      </c>
    </row>
    <row r="852" spans="1:23" x14ac:dyDescent="0.3">
      <c r="A852" t="s">
        <v>1582</v>
      </c>
      <c r="B852" t="s">
        <v>1583</v>
      </c>
      <c r="C852" t="str">
        <f t="shared" si="13"/>
        <v>Having thought that monogamy was never possible, a</v>
      </c>
      <c r="D852" t="s">
        <v>43</v>
      </c>
      <c r="E852" s="1">
        <v>42202</v>
      </c>
      <c r="F852" s="4">
        <v>110212700</v>
      </c>
      <c r="G852" s="4">
        <v>30583093</v>
      </c>
      <c r="H852" s="4">
        <v>140795793</v>
      </c>
      <c r="I852" s="4" t="str">
        <f>IF($F852&gt;='Notes&amp;Formulas'!$I$3,"Top", "Bottom")</f>
        <v>Bottom</v>
      </c>
      <c r="J852" s="4" t="str" cm="1">
        <f t="array" ref="J852">_xlfn.IFS(Table2[[#This Row],[World Sales (in $)]]&lt;500000000,"Small", Table2[[#This Row],[World Sales (in $)]]&lt;1000000000, "Medium", Table2[[#This Row],[World Sales (in $)]]&lt;2000000000, "Large", Table2[[#This Row],[World Sales (in $)]]&gt;2000000000, "Top")</f>
        <v>Small</v>
      </c>
      <c r="K852" t="s">
        <v>438</v>
      </c>
      <c r="L852" t="s">
        <v>514</v>
      </c>
      <c r="M852" t="str">
        <f>IFERROR(MID($L852,1,SEARCH(M$1, $L852)-2),0)</f>
        <v>2</v>
      </c>
      <c r="N852" t="str">
        <f>IFERROR(MID($L852,SEARCH(N$1, $L852)-3,2),0)</f>
        <v xml:space="preserve"> 5</v>
      </c>
      <c r="O852" s="2">
        <f>TIME(M852, N852, 0)</f>
        <v>8.6805555555555566E-2</v>
      </c>
      <c r="P852" t="s">
        <v>179</v>
      </c>
      <c r="Q852" t="str" cm="1">
        <f t="array" ref="Q852">INDEX('Notes&amp;Formulas'!F:F,MATCH($P852,'Notes&amp;Formulas'!E:E),0)</f>
        <v>Restricted</v>
      </c>
      <c r="R852" t="s">
        <v>2317</v>
      </c>
      <c r="S852" t="s">
        <v>2322</v>
      </c>
      <c r="T852" t="s">
        <v>2326</v>
      </c>
      <c r="U852" t="s">
        <v>2320</v>
      </c>
      <c r="V852" t="s">
        <v>2323</v>
      </c>
      <c r="W852" t="s">
        <v>2324</v>
      </c>
    </row>
    <row r="853" spans="1:23" x14ac:dyDescent="0.3">
      <c r="A853" t="s">
        <v>1868</v>
      </c>
      <c r="B853" t="s">
        <v>1869</v>
      </c>
      <c r="C853" t="str">
        <f t="shared" si="13"/>
        <v xml:space="preserve">A sausage strives to discover the truth about his </v>
      </c>
      <c r="D853" t="s">
        <v>34</v>
      </c>
      <c r="E853" s="1">
        <v>42593</v>
      </c>
      <c r="F853" s="4">
        <v>97685686</v>
      </c>
      <c r="G853" s="4">
        <v>43019636</v>
      </c>
      <c r="H853" s="4">
        <v>140705322</v>
      </c>
      <c r="I853" s="4" t="str">
        <f>IF($F853&gt;='Notes&amp;Formulas'!$I$3,"Top", "Bottom")</f>
        <v>Bottom</v>
      </c>
      <c r="J853" s="4" t="str" cm="1">
        <f t="array" ref="J853">_xlfn.IFS(Table2[[#This Row],[World Sales (in $)]]&lt;500000000,"Small", Table2[[#This Row],[World Sales (in $)]]&lt;1000000000, "Medium", Table2[[#This Row],[World Sales (in $)]]&lt;2000000000, "Large", Table2[[#This Row],[World Sales (in $)]]&gt;2000000000, "Top")</f>
        <v>Small</v>
      </c>
      <c r="K853" t="s">
        <v>1870</v>
      </c>
      <c r="L853" t="s">
        <v>367</v>
      </c>
      <c r="M853" t="str">
        <f>IFERROR(MID($L853,1,SEARCH(M$1, $L853)-2),0)</f>
        <v>1</v>
      </c>
      <c r="N853" t="str">
        <f>IFERROR(MID($L853,SEARCH(N$1, $L853)-3,2),0)</f>
        <v>29</v>
      </c>
      <c r="O853" s="2">
        <f>TIME(M853, N853, 0)</f>
        <v>6.1805555555555558E-2</v>
      </c>
      <c r="P853" t="s">
        <v>179</v>
      </c>
      <c r="Q853" t="str" cm="1">
        <f t="array" ref="Q853">INDEX('Notes&amp;Formulas'!F:F,MATCH($P853,'Notes&amp;Formulas'!E:E),0)</f>
        <v>Restricted</v>
      </c>
      <c r="R853" t="s">
        <v>2326</v>
      </c>
      <c r="S853" t="s">
        <v>2320</v>
      </c>
      <c r="T853" t="s">
        <v>2321</v>
      </c>
    </row>
    <row r="854" spans="1:23" x14ac:dyDescent="0.3">
      <c r="A854" t="s">
        <v>1501</v>
      </c>
      <c r="B854" t="s">
        <v>1502</v>
      </c>
      <c r="C854" t="str">
        <f t="shared" si="13"/>
        <v>When four lifelong friends travel to New Orleans f</v>
      </c>
      <c r="D854" t="s">
        <v>43</v>
      </c>
      <c r="E854" s="1">
        <v>42937</v>
      </c>
      <c r="F854" s="4">
        <v>115171585</v>
      </c>
      <c r="G854" s="4">
        <v>25380774</v>
      </c>
      <c r="H854" s="4">
        <v>140552359</v>
      </c>
      <c r="I854" s="4" t="str">
        <f>IF($F854&gt;='Notes&amp;Formulas'!$I$3,"Top", "Bottom")</f>
        <v>Bottom</v>
      </c>
      <c r="J854" s="4" t="str" cm="1">
        <f t="array" ref="J854">_xlfn.IFS(Table2[[#This Row],[World Sales (in $)]]&lt;500000000,"Small", Table2[[#This Row],[World Sales (in $)]]&lt;1000000000, "Medium", Table2[[#This Row],[World Sales (in $)]]&lt;2000000000, "Large", Table2[[#This Row],[World Sales (in $)]]&gt;2000000000, "Top")</f>
        <v>Small</v>
      </c>
      <c r="K854" t="s">
        <v>1503</v>
      </c>
      <c r="L854" t="s">
        <v>228</v>
      </c>
      <c r="M854" t="str">
        <f>IFERROR(MID($L854,1,SEARCH(M$1, $L854)-2),0)</f>
        <v>2</v>
      </c>
      <c r="N854" t="str">
        <f>IFERROR(MID($L854,SEARCH(N$1, $L854)-3,2),0)</f>
        <v xml:space="preserve"> 2</v>
      </c>
      <c r="O854" s="2">
        <f>TIME(M854, N854, 0)</f>
        <v>8.4722222222222213E-2</v>
      </c>
      <c r="P854" t="s">
        <v>179</v>
      </c>
      <c r="Q854" t="str" cm="1">
        <f t="array" ref="Q854">INDEX('Notes&amp;Formulas'!F:F,MATCH($P854,'Notes&amp;Formulas'!E:E),0)</f>
        <v>Restricted</v>
      </c>
      <c r="R854" t="s">
        <v>2317</v>
      </c>
      <c r="S854" t="s">
        <v>2322</v>
      </c>
      <c r="T854" t="s">
        <v>2326</v>
      </c>
      <c r="U854" t="s">
        <v>2318</v>
      </c>
    </row>
    <row r="855" spans="1:23" x14ac:dyDescent="0.3">
      <c r="A855" t="s">
        <v>1139</v>
      </c>
      <c r="B855" t="s">
        <v>1140</v>
      </c>
      <c r="C855" t="str">
        <f t="shared" si="13"/>
        <v>Chris Taylor, a neophyte recruit in Vietnam, finds</v>
      </c>
      <c r="D855" t="s">
        <v>710</v>
      </c>
      <c r="E855" s="1">
        <v>31765</v>
      </c>
      <c r="F855" s="4">
        <v>138530565</v>
      </c>
      <c r="G855" s="4">
        <v>15067</v>
      </c>
      <c r="H855" s="4">
        <v>138545632</v>
      </c>
      <c r="I855" s="4" t="str">
        <f>IF($F855&gt;='Notes&amp;Formulas'!$I$3,"Top", "Bottom")</f>
        <v>Top</v>
      </c>
      <c r="J855" s="4" t="str" cm="1">
        <f t="array" ref="J855">_xlfn.IFS(Table2[[#This Row],[World Sales (in $)]]&lt;500000000,"Small", Table2[[#This Row],[World Sales (in $)]]&lt;1000000000, "Medium", Table2[[#This Row],[World Sales (in $)]]&lt;2000000000, "Large", Table2[[#This Row],[World Sales (in $)]]&gt;2000000000, "Top")</f>
        <v>Small</v>
      </c>
      <c r="K855" t="s">
        <v>541</v>
      </c>
      <c r="L855" t="s">
        <v>474</v>
      </c>
      <c r="M855" t="str">
        <f>IFERROR(MID($L855,1,SEARCH(M$1, $L855)-2),0)</f>
        <v>2</v>
      </c>
      <c r="N855">
        <f>IFERROR(MID($L855,SEARCH(N$1, $L855)-3,2),0)</f>
        <v>0</v>
      </c>
      <c r="O855" s="2">
        <f>TIME(M855, N855, 0)</f>
        <v>8.3333333333333329E-2</v>
      </c>
      <c r="P855" t="s">
        <v>27</v>
      </c>
      <c r="Q855" t="str">
        <f>INDEX('Notes&amp;Formulas'!$F$6,MATCH(Table!P855, 'Notes&amp;Formulas'!$E$6),0)</f>
        <v>Unknown</v>
      </c>
      <c r="R855" t="s">
        <v>2317</v>
      </c>
      <c r="S855" t="s">
        <v>2326</v>
      </c>
      <c r="T855" t="s">
        <v>2320</v>
      </c>
    </row>
    <row r="856" spans="1:23" x14ac:dyDescent="0.3">
      <c r="A856" t="s">
        <v>1940</v>
      </c>
      <c r="B856" t="s">
        <v>1941</v>
      </c>
      <c r="C856" t="str">
        <f t="shared" si="13"/>
        <v>A movie publicist deals with the messy public spli</v>
      </c>
      <c r="D856" t="s">
        <v>1096</v>
      </c>
      <c r="E856" s="1">
        <v>37092</v>
      </c>
      <c r="F856" s="4">
        <v>93607673</v>
      </c>
      <c r="G856" s="4">
        <v>44700000</v>
      </c>
      <c r="H856" s="4">
        <v>138307673</v>
      </c>
      <c r="I856" s="4" t="str">
        <f>IF($F856&gt;='Notes&amp;Formulas'!$I$3,"Top", "Bottom")</f>
        <v>Bottom</v>
      </c>
      <c r="J856" s="4" t="str" cm="1">
        <f t="array" ref="J856">_xlfn.IFS(Table2[[#This Row],[World Sales (in $)]]&lt;500000000,"Small", Table2[[#This Row],[World Sales (in $)]]&lt;1000000000, "Medium", Table2[[#This Row],[World Sales (in $)]]&lt;2000000000, "Large", Table2[[#This Row],[World Sales (in $)]]&gt;2000000000, "Top")</f>
        <v>Small</v>
      </c>
      <c r="K856" t="s">
        <v>346</v>
      </c>
      <c r="L856" t="s">
        <v>154</v>
      </c>
      <c r="M856" t="str">
        <f>IFERROR(MID($L856,1,SEARCH(M$1, $L856)-2),0)</f>
        <v>1</v>
      </c>
      <c r="N856" t="str">
        <f>IFERROR(MID($L856,SEARCH(N$1, $L856)-3,2),0)</f>
        <v>42</v>
      </c>
      <c r="O856" s="2">
        <f>TIME(M856, N856, 0)</f>
        <v>7.0833333333333331E-2</v>
      </c>
      <c r="P856" t="s">
        <v>15</v>
      </c>
      <c r="Q856" t="str" cm="1">
        <f t="array" ref="Q856">INDEX('Notes&amp;Formulas'!F:F,MATCH($P856,'Notes&amp;Formulas'!E:E),0)</f>
        <v>Parental Guidance Under 13</v>
      </c>
      <c r="R856" t="s">
        <v>2320</v>
      </c>
      <c r="S856" t="s">
        <v>2331</v>
      </c>
    </row>
    <row r="857" spans="1:23" x14ac:dyDescent="0.3">
      <c r="A857" t="s">
        <v>2235</v>
      </c>
      <c r="B857" t="s">
        <v>2236</v>
      </c>
      <c r="C857" t="str">
        <f t="shared" si="13"/>
        <v>Two struggling pals dress as police officers for a</v>
      </c>
      <c r="D857" t="s">
        <v>22</v>
      </c>
      <c r="E857" s="1">
        <v>41864</v>
      </c>
      <c r="F857" s="4">
        <v>82390774</v>
      </c>
      <c r="G857" s="4">
        <v>55834177</v>
      </c>
      <c r="H857" s="4">
        <v>138224951</v>
      </c>
      <c r="I857" s="4" t="str">
        <f>IF($F857&gt;='Notes&amp;Formulas'!$I$3,"Top", "Bottom")</f>
        <v>Bottom</v>
      </c>
      <c r="J857" s="4" t="str" cm="1">
        <f t="array" ref="J857">_xlfn.IFS(Table2[[#This Row],[World Sales (in $)]]&lt;500000000,"Small", Table2[[#This Row],[World Sales (in $)]]&lt;1000000000, "Medium", Table2[[#This Row],[World Sales (in $)]]&lt;2000000000, "Large", Table2[[#This Row],[World Sales (in $)]]&gt;2000000000, "Top")</f>
        <v>Small</v>
      </c>
      <c r="K857" t="s">
        <v>665</v>
      </c>
      <c r="L857" t="s">
        <v>361</v>
      </c>
      <c r="M857" t="str">
        <f>IFERROR(MID($L857,1,SEARCH(M$1, $L857)-2),0)</f>
        <v>1</v>
      </c>
      <c r="N857" t="str">
        <f>IFERROR(MID($L857,SEARCH(N$1, $L857)-3,2),0)</f>
        <v>44</v>
      </c>
      <c r="O857" s="2">
        <f>TIME(M857, N857, 0)</f>
        <v>7.2222222222222229E-2</v>
      </c>
      <c r="P857" t="s">
        <v>179</v>
      </c>
      <c r="Q857" t="str" cm="1">
        <f t="array" ref="Q857">INDEX('Notes&amp;Formulas'!F:F,MATCH($P857,'Notes&amp;Formulas'!E:E),0)</f>
        <v>Restricted</v>
      </c>
      <c r="R857" t="s">
        <v>2326</v>
      </c>
      <c r="S857" t="s">
        <v>2321</v>
      </c>
    </row>
    <row r="858" spans="1:23" x14ac:dyDescent="0.3">
      <c r="A858" t="s">
        <v>2242</v>
      </c>
      <c r="B858" t="s">
        <v>2243</v>
      </c>
      <c r="C858" t="str">
        <f t="shared" si="13"/>
        <v>A preteen's life turns upside down when he befrien</v>
      </c>
      <c r="D858" t="s">
        <v>12</v>
      </c>
      <c r="E858" t="s">
        <v>27</v>
      </c>
      <c r="F858" s="4">
        <v>82272442</v>
      </c>
      <c r="G858" s="4">
        <v>55314621</v>
      </c>
      <c r="H858" s="4">
        <v>137587063</v>
      </c>
      <c r="I858" s="4" t="str">
        <f>IF($F858&gt;='Notes&amp;Formulas'!$I$3,"Top", "Bottom")</f>
        <v>Bottom</v>
      </c>
      <c r="J858" s="4" t="str" cm="1">
        <f t="array" ref="J858">_xlfn.IFS(Table2[[#This Row],[World Sales (in $)]]&lt;500000000,"Small", Table2[[#This Row],[World Sales (in $)]]&lt;1000000000, "Medium", Table2[[#This Row],[World Sales (in $)]]&lt;2000000000, "Large", Table2[[#This Row],[World Sales (in $)]]&gt;2000000000, "Top")</f>
        <v>Small</v>
      </c>
      <c r="K858" t="s">
        <v>2244</v>
      </c>
      <c r="L858" t="s">
        <v>313</v>
      </c>
      <c r="M858" t="str">
        <f>IFERROR(MID($L858,1,SEARCH(M$1, $L858)-2),0)</f>
        <v>1</v>
      </c>
      <c r="N858" t="str">
        <f>IFERROR(MID($L858,SEARCH(N$1, $L858)-3,2),0)</f>
        <v>36</v>
      </c>
      <c r="O858" s="2">
        <f>TIME(M858, N858, 0)</f>
        <v>6.6666666666666666E-2</v>
      </c>
      <c r="P858" t="s">
        <v>27</v>
      </c>
      <c r="Q858" t="str">
        <f>INDEX('Notes&amp;Formulas'!$F$6,MATCH(Table!P858, 'Notes&amp;Formulas'!$E$6),0)</f>
        <v>Unknown</v>
      </c>
      <c r="R858" t="s">
        <v>2316</v>
      </c>
      <c r="S858" t="s">
        <v>2326</v>
      </c>
      <c r="T858" t="s">
        <v>2328</v>
      </c>
    </row>
    <row r="859" spans="1:23" x14ac:dyDescent="0.3">
      <c r="A859" t="s">
        <v>2108</v>
      </c>
      <c r="B859" t="s">
        <v>2109</v>
      </c>
      <c r="C859" t="str">
        <f t="shared" si="13"/>
        <v xml:space="preserve">A foster kid, who lives with her mean foster mom, </v>
      </c>
      <c r="D859" t="s">
        <v>34</v>
      </c>
      <c r="E859" s="1">
        <v>41990</v>
      </c>
      <c r="F859" s="4">
        <v>85911262</v>
      </c>
      <c r="G859" s="4">
        <v>50942244</v>
      </c>
      <c r="H859" s="4">
        <v>136853506</v>
      </c>
      <c r="I859" s="4" t="str">
        <f>IF($F859&gt;='Notes&amp;Formulas'!$I$3,"Top", "Bottom")</f>
        <v>Bottom</v>
      </c>
      <c r="J859" s="4" t="str" cm="1">
        <f t="array" ref="J859">_xlfn.IFS(Table2[[#This Row],[World Sales (in $)]]&lt;500000000,"Small", Table2[[#This Row],[World Sales (in $)]]&lt;1000000000, "Medium", Table2[[#This Row],[World Sales (in $)]]&lt;2000000000, "Large", Table2[[#This Row],[World Sales (in $)]]&gt;2000000000, "Top")</f>
        <v>Small</v>
      </c>
      <c r="K859" t="s">
        <v>2110</v>
      </c>
      <c r="L859" t="s">
        <v>54</v>
      </c>
      <c r="M859" t="str">
        <f>IFERROR(MID($L859,1,SEARCH(M$1, $L859)-2),0)</f>
        <v>1</v>
      </c>
      <c r="N859" t="str">
        <f>IFERROR(MID($L859,SEARCH(N$1, $L859)-3,2),0)</f>
        <v>58</v>
      </c>
      <c r="O859" s="2">
        <f>TIME(M859, N859, 0)</f>
        <v>8.1944444444444445E-2</v>
      </c>
      <c r="P859" t="s">
        <v>58</v>
      </c>
      <c r="Q859" t="str" cm="1">
        <f t="array" ref="Q859">INDEX('Notes&amp;Formulas'!F:F,MATCH($P859,'Notes&amp;Formulas'!E:E),0)</f>
        <v>Parental Guidance</v>
      </c>
      <c r="R859" t="s">
        <v>2320</v>
      </c>
      <c r="S859" t="s">
        <v>2323</v>
      </c>
      <c r="T859" t="s">
        <v>2318</v>
      </c>
    </row>
    <row r="860" spans="1:23" x14ac:dyDescent="0.3">
      <c r="A860" t="s">
        <v>1489</v>
      </c>
      <c r="B860" t="s">
        <v>1490</v>
      </c>
      <c r="C860" t="str">
        <f t="shared" si="13"/>
        <v>The true story of a newly appointed African-Americ</v>
      </c>
      <c r="D860" t="s">
        <v>12</v>
      </c>
      <c r="E860" s="1">
        <v>36798</v>
      </c>
      <c r="F860" s="4">
        <v>115719751</v>
      </c>
      <c r="G860" s="4">
        <v>21051932</v>
      </c>
      <c r="H860" s="4">
        <v>136771683</v>
      </c>
      <c r="I860" s="4" t="str">
        <f>IF($F860&gt;='Notes&amp;Formulas'!$I$3,"Top", "Bottom")</f>
        <v>Bottom</v>
      </c>
      <c r="J860" s="4" t="str" cm="1">
        <f t="array" ref="J860">_xlfn.IFS(Table2[[#This Row],[World Sales (in $)]]&lt;500000000,"Small", Table2[[#This Row],[World Sales (in $)]]&lt;1000000000, "Medium", Table2[[#This Row],[World Sales (in $)]]&lt;2000000000, "Large", Table2[[#This Row],[World Sales (in $)]]&gt;2000000000, "Top")</f>
        <v>Small</v>
      </c>
      <c r="K860" t="s">
        <v>396</v>
      </c>
      <c r="L860" t="s">
        <v>434</v>
      </c>
      <c r="M860" t="str">
        <f>IFERROR(MID($L860,1,SEARCH(M$1, $L860)-2),0)</f>
        <v>1</v>
      </c>
      <c r="N860" t="str">
        <f>IFERROR(MID($L860,SEARCH(N$1, $L860)-3,2),0)</f>
        <v>53</v>
      </c>
      <c r="O860" s="2">
        <f>TIME(M860, N860, 0)</f>
        <v>7.8472222222222221E-2</v>
      </c>
      <c r="P860" t="s">
        <v>58</v>
      </c>
      <c r="Q860" t="str" cm="1">
        <f t="array" ref="Q860">INDEX('Notes&amp;Formulas'!F:F,MATCH($P860,'Notes&amp;Formulas'!E:E),0)</f>
        <v>Parental Guidance</v>
      </c>
      <c r="R860" t="s">
        <v>2326</v>
      </c>
      <c r="S860" t="s">
        <v>2320</v>
      </c>
      <c r="T860" t="s">
        <v>2323</v>
      </c>
      <c r="U860" t="s">
        <v>2324</v>
      </c>
    </row>
    <row r="861" spans="1:23" x14ac:dyDescent="0.3">
      <c r="A861" t="s">
        <v>1907</v>
      </c>
      <c r="B861" t="s">
        <v>1908</v>
      </c>
      <c r="C861" t="str">
        <f t="shared" si="13"/>
        <v>Now settled in Genovia, Princess Mia faces a new r</v>
      </c>
      <c r="D861" t="s">
        <v>12</v>
      </c>
      <c r="E861" s="1">
        <v>38210</v>
      </c>
      <c r="F861" s="4">
        <v>95170481</v>
      </c>
      <c r="G861" s="4">
        <v>39564000</v>
      </c>
      <c r="H861" s="4">
        <v>134734481</v>
      </c>
      <c r="I861" s="4" t="str">
        <f>IF($F861&gt;='Notes&amp;Formulas'!$I$3,"Top", "Bottom")</f>
        <v>Bottom</v>
      </c>
      <c r="J861" s="4" t="str" cm="1">
        <f t="array" ref="J861">_xlfn.IFS(Table2[[#This Row],[World Sales (in $)]]&lt;500000000,"Small", Table2[[#This Row],[World Sales (in $)]]&lt;1000000000, "Medium", Table2[[#This Row],[World Sales (in $)]]&lt;2000000000, "Large", Table2[[#This Row],[World Sales (in $)]]&gt;2000000000, "Top")</f>
        <v>Small</v>
      </c>
      <c r="K861" t="s">
        <v>1611</v>
      </c>
      <c r="L861" t="s">
        <v>434</v>
      </c>
      <c r="M861" t="str">
        <f>IFERROR(MID($L861,1,SEARCH(M$1, $L861)-2),0)</f>
        <v>1</v>
      </c>
      <c r="N861" t="str">
        <f>IFERROR(MID($L861,SEARCH(N$1, $L861)-3,2),0)</f>
        <v>53</v>
      </c>
      <c r="O861" s="2">
        <f>TIME(M861, N861, 0)</f>
        <v>7.8472222222222221E-2</v>
      </c>
      <c r="P861" t="s">
        <v>27</v>
      </c>
      <c r="Q861" t="str">
        <f>INDEX('Notes&amp;Formulas'!$F$6,MATCH(Table!P861, 'Notes&amp;Formulas'!$E$6),0)</f>
        <v>Unknown</v>
      </c>
      <c r="R861" t="s">
        <v>2329</v>
      </c>
      <c r="S861" t="s">
        <v>2320</v>
      </c>
      <c r="T861" t="s">
        <v>2333</v>
      </c>
    </row>
    <row r="862" spans="1:23" x14ac:dyDescent="0.3">
      <c r="A862" t="s">
        <v>1871</v>
      </c>
      <c r="B862" t="s">
        <v>1872</v>
      </c>
      <c r="C862" t="str">
        <f t="shared" si="13"/>
        <v>A security guard's dreams come true when he is sel</v>
      </c>
      <c r="D862" t="s">
        <v>12</v>
      </c>
      <c r="E862" s="1">
        <v>36364</v>
      </c>
      <c r="F862" s="4">
        <v>97403112</v>
      </c>
      <c r="G862" s="4">
        <v>37000000</v>
      </c>
      <c r="H862" s="4">
        <v>134403112</v>
      </c>
      <c r="I862" s="4" t="str">
        <f>IF($F862&gt;='Notes&amp;Formulas'!$I$3,"Top", "Bottom")</f>
        <v>Bottom</v>
      </c>
      <c r="J862" s="4" t="str" cm="1">
        <f t="array" ref="J862">_xlfn.IFS(Table2[[#This Row],[World Sales (in $)]]&lt;500000000,"Small", Table2[[#This Row],[World Sales (in $)]]&lt;1000000000, "Medium", Table2[[#This Row],[World Sales (in $)]]&lt;2000000000, "Large", Table2[[#This Row],[World Sales (in $)]]&gt;2000000000, "Top")</f>
        <v>Small</v>
      </c>
      <c r="K862" t="s">
        <v>1873</v>
      </c>
      <c r="L862" t="s">
        <v>1874</v>
      </c>
      <c r="M862" t="str">
        <f>IFERROR(MID($L862,1,SEARCH(M$1, $L862)-2),0)</f>
        <v>1</v>
      </c>
      <c r="N862" t="str">
        <f>IFERROR(MID($L862,SEARCH(N$1, $L862)-3,2),0)</f>
        <v>18</v>
      </c>
      <c r="O862" s="2">
        <f>TIME(M862, N862, 0)</f>
        <v>5.4166666666666669E-2</v>
      </c>
      <c r="P862" t="s">
        <v>58</v>
      </c>
      <c r="Q862" t="str" cm="1">
        <f t="array" ref="Q862">INDEX('Notes&amp;Formulas'!F:F,MATCH($P862,'Notes&amp;Formulas'!E:E),0)</f>
        <v>Parental Guidance</v>
      </c>
      <c r="R862" t="s">
        <v>2326</v>
      </c>
      <c r="S862" t="s">
        <v>2323</v>
      </c>
      <c r="T862" t="s">
        <v>2321</v>
      </c>
    </row>
    <row r="863" spans="1:23" x14ac:dyDescent="0.3">
      <c r="A863" t="s">
        <v>1777</v>
      </c>
      <c r="B863" t="s">
        <v>1778</v>
      </c>
      <c r="C863" t="str">
        <f t="shared" si="13"/>
        <v xml:space="preserve">Two bored children have their lives turned upside </v>
      </c>
      <c r="D863" t="s">
        <v>43</v>
      </c>
      <c r="E863" s="1">
        <v>37946</v>
      </c>
      <c r="F863" s="4">
        <v>101149285</v>
      </c>
      <c r="G863" s="4">
        <v>32811256</v>
      </c>
      <c r="H863" s="4">
        <v>133960541</v>
      </c>
      <c r="I863" s="4" t="str">
        <f>IF($F863&gt;='Notes&amp;Formulas'!$I$3,"Top", "Bottom")</f>
        <v>Bottom</v>
      </c>
      <c r="J863" s="4" t="str" cm="1">
        <f t="array" ref="J863">_xlfn.IFS(Table2[[#This Row],[World Sales (in $)]]&lt;500000000,"Small", Table2[[#This Row],[World Sales (in $)]]&lt;1000000000, "Medium", Table2[[#This Row],[World Sales (in $)]]&lt;2000000000, "Large", Table2[[#This Row],[World Sales (in $)]]&gt;2000000000, "Top")</f>
        <v>Small</v>
      </c>
      <c r="K863" t="s">
        <v>407</v>
      </c>
      <c r="L863" t="s">
        <v>1154</v>
      </c>
      <c r="M863" t="str">
        <f>IFERROR(MID($L863,1,SEARCH(M$1, $L863)-2),0)</f>
        <v>1</v>
      </c>
      <c r="N863" t="str">
        <f>IFERROR(MID($L863,SEARCH(N$1, $L863)-3,2),0)</f>
        <v>22</v>
      </c>
      <c r="O863" s="2">
        <f>TIME(M863, N863, 0)</f>
        <v>5.6944444444444443E-2</v>
      </c>
      <c r="P863" t="s">
        <v>58</v>
      </c>
      <c r="Q863" t="str" cm="1">
        <f t="array" ref="Q863">INDEX('Notes&amp;Formulas'!F:F,MATCH($P863,'Notes&amp;Formulas'!E:E),0)</f>
        <v>Parental Guidance</v>
      </c>
      <c r="R863" t="s">
        <v>2316</v>
      </c>
      <c r="S863" t="s">
        <v>2317</v>
      </c>
      <c r="T863" t="s">
        <v>2326</v>
      </c>
      <c r="U863" t="s">
        <v>2328</v>
      </c>
      <c r="V863" t="s">
        <v>2323</v>
      </c>
      <c r="W863" t="s">
        <v>2319</v>
      </c>
    </row>
    <row r="864" spans="1:23" x14ac:dyDescent="0.3">
      <c r="A864" t="s">
        <v>1894</v>
      </c>
      <c r="B864" t="s">
        <v>1895</v>
      </c>
      <c r="C864" t="str">
        <f t="shared" si="13"/>
        <v>A chronicle of the decade-long hunt for al-Qaeda t</v>
      </c>
      <c r="D864" t="s">
        <v>34</v>
      </c>
      <c r="E864" s="1">
        <v>41262</v>
      </c>
      <c r="F864" s="4">
        <v>95720716</v>
      </c>
      <c r="G864" s="4">
        <v>37100000</v>
      </c>
      <c r="H864" s="4">
        <v>132820716</v>
      </c>
      <c r="I864" s="4" t="str">
        <f>IF($F864&gt;='Notes&amp;Formulas'!$I$3,"Top", "Bottom")</f>
        <v>Bottom</v>
      </c>
      <c r="J864" s="4" t="str" cm="1">
        <f t="array" ref="J864">_xlfn.IFS(Table2[[#This Row],[World Sales (in $)]]&lt;500000000,"Small", Table2[[#This Row],[World Sales (in $)]]&lt;1000000000, "Medium", Table2[[#This Row],[World Sales (in $)]]&lt;2000000000, "Large", Table2[[#This Row],[World Sales (in $)]]&gt;2000000000, "Top")</f>
        <v>Small</v>
      </c>
      <c r="K864" t="s">
        <v>1896</v>
      </c>
      <c r="L864" t="s">
        <v>331</v>
      </c>
      <c r="M864" t="str">
        <f>IFERROR(MID($L864,1,SEARCH(M$1, $L864)-2),0)</f>
        <v>2</v>
      </c>
      <c r="N864" t="str">
        <f>IFERROR(MID($L864,SEARCH(N$1, $L864)-3,2),0)</f>
        <v>37</v>
      </c>
      <c r="O864" s="2">
        <f>TIME(M864, N864, 0)</f>
        <v>0.10902777777777778</v>
      </c>
      <c r="P864" t="s">
        <v>179</v>
      </c>
      <c r="Q864" t="str" cm="1">
        <f t="array" ref="Q864">INDEX('Notes&amp;Formulas'!F:F,MATCH($P864,'Notes&amp;Formulas'!E:E),0)</f>
        <v>Restricted</v>
      </c>
      <c r="R864" t="s">
        <v>2317</v>
      </c>
      <c r="S864" t="s">
        <v>2326</v>
      </c>
      <c r="T864" t="s">
        <v>2323</v>
      </c>
      <c r="U864" t="s">
        <v>2318</v>
      </c>
    </row>
    <row r="865" spans="1:21" x14ac:dyDescent="0.3">
      <c r="A865" t="s">
        <v>1815</v>
      </c>
      <c r="B865" t="s">
        <v>1816</v>
      </c>
      <c r="C865" t="str">
        <f t="shared" si="13"/>
        <v>After the disappearance of her scientist father, t</v>
      </c>
      <c r="D865" t="s">
        <v>12</v>
      </c>
      <c r="E865" t="s">
        <v>27</v>
      </c>
      <c r="F865" s="4">
        <v>100478608</v>
      </c>
      <c r="G865" s="4">
        <v>32197256</v>
      </c>
      <c r="H865" s="4">
        <v>132675864</v>
      </c>
      <c r="I865" s="4" t="str">
        <f>IF($F865&gt;='Notes&amp;Formulas'!$I$3,"Top", "Bottom")</f>
        <v>Bottom</v>
      </c>
      <c r="J865" s="4" t="str" cm="1">
        <f t="array" ref="J865">_xlfn.IFS(Table2[[#This Row],[World Sales (in $)]]&lt;500000000,"Small", Table2[[#This Row],[World Sales (in $)]]&lt;1000000000, "Medium", Table2[[#This Row],[World Sales (in $)]]&lt;2000000000, "Large", Table2[[#This Row],[World Sales (in $)]]&gt;2000000000, "Top")</f>
        <v>Small</v>
      </c>
      <c r="K865" t="s">
        <v>1817</v>
      </c>
      <c r="L865" t="s">
        <v>1006</v>
      </c>
      <c r="M865" t="str">
        <f>IFERROR(MID($L865,1,SEARCH(M$1, $L865)-2),0)</f>
        <v>1</v>
      </c>
      <c r="N865" t="str">
        <f>IFERROR(MID($L865,SEARCH(N$1, $L865)-3,2),0)</f>
        <v>49</v>
      </c>
      <c r="O865" s="2">
        <f>TIME(M865, N865, 0)</f>
        <v>7.5694444444444439E-2</v>
      </c>
      <c r="P865" t="s">
        <v>27</v>
      </c>
      <c r="Q865" t="str">
        <f>INDEX('Notes&amp;Formulas'!$F$6,MATCH(Table!P865, 'Notes&amp;Formulas'!$E$6),0)</f>
        <v>Unknown</v>
      </c>
      <c r="R865" t="s">
        <v>2320</v>
      </c>
      <c r="S865" t="s">
        <v>2334</v>
      </c>
      <c r="T865" t="s">
        <v>2325</v>
      </c>
      <c r="U865" t="s">
        <v>2331</v>
      </c>
    </row>
    <row r="866" spans="1:21" x14ac:dyDescent="0.3">
      <c r="A866" t="s">
        <v>1625</v>
      </c>
      <c r="B866" t="s">
        <v>1626</v>
      </c>
      <c r="C866" t="str">
        <f t="shared" si="13"/>
        <v>Two sisters join the first female professional bas</v>
      </c>
      <c r="D866" t="s">
        <v>34</v>
      </c>
      <c r="E866" s="1">
        <v>33786</v>
      </c>
      <c r="F866" s="4">
        <v>107533928</v>
      </c>
      <c r="G866" s="4">
        <v>24906141</v>
      </c>
      <c r="H866" s="4">
        <v>132440069</v>
      </c>
      <c r="I866" s="4" t="str">
        <f>IF($F866&gt;='Notes&amp;Formulas'!$I$3,"Top", "Bottom")</f>
        <v>Bottom</v>
      </c>
      <c r="J866" s="4" t="str" cm="1">
        <f t="array" ref="J866">_xlfn.IFS(Table2[[#This Row],[World Sales (in $)]]&lt;500000000,"Small", Table2[[#This Row],[World Sales (in $)]]&lt;1000000000, "Medium", Table2[[#This Row],[World Sales (in $)]]&lt;2000000000, "Large", Table2[[#This Row],[World Sales (in $)]]&gt;2000000000, "Top")</f>
        <v>Small</v>
      </c>
      <c r="K866" t="s">
        <v>1627</v>
      </c>
      <c r="L866" t="s">
        <v>124</v>
      </c>
      <c r="M866" t="str">
        <f>IFERROR(MID($L866,1,SEARCH(M$1, $L866)-2),0)</f>
        <v>2</v>
      </c>
      <c r="N866" t="str">
        <f>IFERROR(MID($L866,SEARCH(N$1, $L866)-3,2),0)</f>
        <v xml:space="preserve"> 8</v>
      </c>
      <c r="O866" s="2">
        <f>TIME(M866, N866, 0)</f>
        <v>8.8888888888888892E-2</v>
      </c>
      <c r="P866" t="s">
        <v>58</v>
      </c>
      <c r="Q866" t="str" cm="1">
        <f t="array" ref="Q866">INDEX('Notes&amp;Formulas'!F:F,MATCH($P866,'Notes&amp;Formulas'!E:E),0)</f>
        <v>Parental Guidance</v>
      </c>
      <c r="R866" t="s">
        <v>2317</v>
      </c>
      <c r="S866" t="s">
        <v>2323</v>
      </c>
      <c r="T866" t="s">
        <v>2318</v>
      </c>
      <c r="U866" t="s">
        <v>2319</v>
      </c>
    </row>
    <row r="867" spans="1:21" x14ac:dyDescent="0.3">
      <c r="A867" t="s">
        <v>2004</v>
      </c>
      <c r="B867" t="s">
        <v>2005</v>
      </c>
      <c r="C867" t="str">
        <f t="shared" si="13"/>
        <v>A white midwestern girl moves to Chicago, where he</v>
      </c>
      <c r="D867" t="s">
        <v>38</v>
      </c>
      <c r="E867" t="s">
        <v>27</v>
      </c>
      <c r="F867" s="4">
        <v>91057006</v>
      </c>
      <c r="G867" s="4">
        <v>40649803</v>
      </c>
      <c r="H867" s="4">
        <v>131706809</v>
      </c>
      <c r="I867" s="4" t="str">
        <f>IF($F867&gt;='Notes&amp;Formulas'!$I$3,"Top", "Bottom")</f>
        <v>Bottom</v>
      </c>
      <c r="J867" s="4" t="str" cm="1">
        <f t="array" ref="J867">_xlfn.IFS(Table2[[#This Row],[World Sales (in $)]]&lt;500000000,"Small", Table2[[#This Row],[World Sales (in $)]]&lt;1000000000, "Medium", Table2[[#This Row],[World Sales (in $)]]&lt;2000000000, "Large", Table2[[#This Row],[World Sales (in $)]]&gt;2000000000, "Top")</f>
        <v>Small</v>
      </c>
      <c r="K867" t="s">
        <v>555</v>
      </c>
      <c r="L867" t="s">
        <v>567</v>
      </c>
      <c r="M867" t="str">
        <f>IFERROR(MID($L867,1,SEARCH(M$1, $L867)-2),0)</f>
        <v>1</v>
      </c>
      <c r="N867" t="str">
        <f>IFERROR(MID($L867,SEARCH(N$1, $L867)-3,2),0)</f>
        <v>52</v>
      </c>
      <c r="O867" s="2">
        <f>TIME(M867, N867, 0)</f>
        <v>7.7777777777777779E-2</v>
      </c>
      <c r="P867" t="s">
        <v>27</v>
      </c>
      <c r="Q867" t="str">
        <f>INDEX('Notes&amp;Formulas'!$F$6,MATCH(Table!P867, 'Notes&amp;Formulas'!$E$6),0)</f>
        <v>Unknown</v>
      </c>
      <c r="R867" t="s">
        <v>2326</v>
      </c>
      <c r="S867" t="s">
        <v>2320</v>
      </c>
      <c r="T867" t="s">
        <v>2333</v>
      </c>
    </row>
    <row r="868" spans="1:21" x14ac:dyDescent="0.3">
      <c r="A868" t="s">
        <v>1983</v>
      </c>
      <c r="B868" t="s">
        <v>1984</v>
      </c>
      <c r="C868" t="str">
        <f t="shared" si="13"/>
        <v>The saga of Michael Myers and Laurie Strode contin</v>
      </c>
      <c r="D868" t="s">
        <v>43</v>
      </c>
      <c r="E868" s="1">
        <v>44482</v>
      </c>
      <c r="F868" s="4">
        <v>92002155</v>
      </c>
      <c r="G868" s="4">
        <v>39645000</v>
      </c>
      <c r="H868" s="4">
        <v>131647155</v>
      </c>
      <c r="I868" s="4" t="str">
        <f>IF($F868&gt;='Notes&amp;Formulas'!$I$3,"Top", "Bottom")</f>
        <v>Bottom</v>
      </c>
      <c r="J868" s="4" t="str" cm="1">
        <f t="array" ref="J868">_xlfn.IFS(Table2[[#This Row],[World Sales (in $)]]&lt;500000000,"Small", Table2[[#This Row],[World Sales (in $)]]&lt;1000000000, "Medium", Table2[[#This Row],[World Sales (in $)]]&lt;2000000000, "Large", Table2[[#This Row],[World Sales (in $)]]&gt;2000000000, "Top")</f>
        <v>Small</v>
      </c>
      <c r="K868" t="s">
        <v>1147</v>
      </c>
      <c r="L868" t="s">
        <v>428</v>
      </c>
      <c r="M868" t="str">
        <f>IFERROR(MID($L868,1,SEARCH(M$1, $L868)-2),0)</f>
        <v>1</v>
      </c>
      <c r="N868" t="str">
        <f>IFERROR(MID($L868,SEARCH(N$1, $L868)-3,2),0)</f>
        <v>45</v>
      </c>
      <c r="O868" s="2">
        <f>TIME(M868, N868, 0)</f>
        <v>7.2916666666666671E-2</v>
      </c>
      <c r="P868" t="s">
        <v>179</v>
      </c>
      <c r="Q868" t="str" cm="1">
        <f t="array" ref="Q868">INDEX('Notes&amp;Formulas'!F:F,MATCH($P868,'Notes&amp;Formulas'!E:E),0)</f>
        <v>Restricted</v>
      </c>
      <c r="R868" t="s">
        <v>2320</v>
      </c>
      <c r="S868" t="s">
        <v>2330</v>
      </c>
      <c r="T868" t="s">
        <v>2321</v>
      </c>
    </row>
    <row r="869" spans="1:21" x14ac:dyDescent="0.3">
      <c r="A869" t="s">
        <v>2271</v>
      </c>
      <c r="B869" t="s">
        <v>2272</v>
      </c>
      <c r="C869" t="str">
        <f t="shared" si="13"/>
        <v>After being kicked out of his rock band, Dewey Fin</v>
      </c>
      <c r="D869" t="s">
        <v>38</v>
      </c>
      <c r="E869" s="1">
        <v>37897</v>
      </c>
      <c r="F869" s="4">
        <v>81261177</v>
      </c>
      <c r="G869" s="4">
        <v>49834813</v>
      </c>
      <c r="H869" s="4">
        <v>131095990</v>
      </c>
      <c r="I869" s="4" t="str">
        <f>IF($F869&gt;='Notes&amp;Formulas'!$I$3,"Top", "Bottom")</f>
        <v>Bottom</v>
      </c>
      <c r="J869" s="4" t="str" cm="1">
        <f t="array" ref="J869">_xlfn.IFS(Table2[[#This Row],[World Sales (in $)]]&lt;500000000,"Small", Table2[[#This Row],[World Sales (in $)]]&lt;1000000000, "Medium", Table2[[#This Row],[World Sales (in $)]]&lt;2000000000, "Large", Table2[[#This Row],[World Sales (in $)]]&gt;2000000000, "Top")</f>
        <v>Small</v>
      </c>
      <c r="K869" t="s">
        <v>707</v>
      </c>
      <c r="L869" t="s">
        <v>1006</v>
      </c>
      <c r="M869" t="str">
        <f>IFERROR(MID($L869,1,SEARCH(M$1, $L869)-2),0)</f>
        <v>1</v>
      </c>
      <c r="N869" t="str">
        <f>IFERROR(MID($L869,SEARCH(N$1, $L869)-3,2),0)</f>
        <v>49</v>
      </c>
      <c r="O869" s="2">
        <f>TIME(M869, N869, 0)</f>
        <v>7.5694444444444439E-2</v>
      </c>
      <c r="P869" t="s">
        <v>15</v>
      </c>
      <c r="Q869" t="str" cm="1">
        <f t="array" ref="Q869">INDEX('Notes&amp;Formulas'!F:F,MATCH($P869,'Notes&amp;Formulas'!E:E),0)</f>
        <v>Parental Guidance Under 13</v>
      </c>
      <c r="R869" t="s">
        <v>2332</v>
      </c>
      <c r="S869" t="s">
        <v>2325</v>
      </c>
    </row>
    <row r="870" spans="1:21" x14ac:dyDescent="0.3">
      <c r="A870" t="s">
        <v>2134</v>
      </c>
      <c r="B870" t="s">
        <v>2135</v>
      </c>
      <c r="C870" t="str">
        <f t="shared" si="13"/>
        <v>Fifty-seven years after surviving an apocalyptic a</v>
      </c>
      <c r="D870" t="s">
        <v>22</v>
      </c>
      <c r="E870" t="s">
        <v>27</v>
      </c>
      <c r="F870" s="4">
        <v>85160248</v>
      </c>
      <c r="G870" s="4">
        <v>45900000</v>
      </c>
      <c r="H870" s="4">
        <v>131060248</v>
      </c>
      <c r="I870" s="4" t="str">
        <f>IF($F870&gt;='Notes&amp;Formulas'!$I$3,"Top", "Bottom")</f>
        <v>Bottom</v>
      </c>
      <c r="J870" s="4" t="str" cm="1">
        <f t="array" ref="J870">_xlfn.IFS(Table2[[#This Row],[World Sales (in $)]]&lt;500000000,"Small", Table2[[#This Row],[World Sales (in $)]]&lt;1000000000, "Medium", Table2[[#This Row],[World Sales (in $)]]&lt;2000000000, "Large", Table2[[#This Row],[World Sales (in $)]]&gt;2000000000, "Top")</f>
        <v>Small</v>
      </c>
      <c r="K870" t="s">
        <v>138</v>
      </c>
      <c r="L870" t="s">
        <v>204</v>
      </c>
      <c r="M870" t="str">
        <f>IFERROR(MID($L870,1,SEARCH(M$1, $L870)-2),0)</f>
        <v>2</v>
      </c>
      <c r="N870" t="str">
        <f>IFERROR(MID($L870,SEARCH(N$1, $L870)-3,2),0)</f>
        <v>17</v>
      </c>
      <c r="O870" s="2">
        <f>TIME(M870, N870, 0)</f>
        <v>9.5138888888888884E-2</v>
      </c>
      <c r="P870" t="s">
        <v>27</v>
      </c>
      <c r="Q870" t="str">
        <f>INDEX('Notes&amp;Formulas'!$F$6,MATCH(Table!P870, 'Notes&amp;Formulas'!$E$6),0)</f>
        <v>Unknown</v>
      </c>
      <c r="R870" t="s">
        <v>2326</v>
      </c>
      <c r="S870" t="s">
        <v>2330</v>
      </c>
    </row>
    <row r="871" spans="1:21" x14ac:dyDescent="0.3">
      <c r="A871" t="s">
        <v>2059</v>
      </c>
      <c r="B871" t="s">
        <v>2060</v>
      </c>
      <c r="C871" t="str">
        <f t="shared" si="13"/>
        <v>A thirty-something is still living with his parent</v>
      </c>
      <c r="D871" t="s">
        <v>38</v>
      </c>
      <c r="E871" s="1">
        <v>38785</v>
      </c>
      <c r="F871" s="4">
        <v>88715192</v>
      </c>
      <c r="G871" s="4">
        <v>41508966</v>
      </c>
      <c r="H871" s="4">
        <v>130224158</v>
      </c>
      <c r="I871" s="4" t="str">
        <f>IF($F871&gt;='Notes&amp;Formulas'!$I$3,"Top", "Bottom")</f>
        <v>Bottom</v>
      </c>
      <c r="J871" s="4" t="str" cm="1">
        <f t="array" ref="J871">_xlfn.IFS(Table2[[#This Row],[World Sales (in $)]]&lt;500000000,"Small", Table2[[#This Row],[World Sales (in $)]]&lt;1000000000, "Medium", Table2[[#This Row],[World Sales (in $)]]&lt;2000000000, "Large", Table2[[#This Row],[World Sales (in $)]]&gt;2000000000, "Top")</f>
        <v>Small</v>
      </c>
      <c r="K871" t="s">
        <v>346</v>
      </c>
      <c r="L871" t="s">
        <v>76</v>
      </c>
      <c r="M871" t="str">
        <f>IFERROR(MID($L871,1,SEARCH(M$1, $L871)-2),0)</f>
        <v>1</v>
      </c>
      <c r="N871" t="str">
        <f>IFERROR(MID($L871,SEARCH(N$1, $L871)-3,2),0)</f>
        <v>37</v>
      </c>
      <c r="O871" s="2">
        <f>TIME(M871, N871, 0)</f>
        <v>6.7361111111111108E-2</v>
      </c>
      <c r="P871" t="s">
        <v>15</v>
      </c>
      <c r="Q871" t="str" cm="1">
        <f t="array" ref="Q871">INDEX('Notes&amp;Formulas'!F:F,MATCH($P871,'Notes&amp;Formulas'!E:E),0)</f>
        <v>Parental Guidance Under 13</v>
      </c>
      <c r="R871" t="s">
        <v>2316</v>
      </c>
      <c r="S871" t="s">
        <v>2317</v>
      </c>
      <c r="T871" t="s">
        <v>2319</v>
      </c>
      <c r="U871" t="s">
        <v>2325</v>
      </c>
    </row>
    <row r="872" spans="1:21" x14ac:dyDescent="0.3">
      <c r="A872" t="s">
        <v>2227</v>
      </c>
      <c r="B872" t="s">
        <v>2228</v>
      </c>
      <c r="C872" t="str">
        <f t="shared" si="13"/>
        <v>The Bakers, while on vacation, find themselves com</v>
      </c>
      <c r="D872" t="s">
        <v>22</v>
      </c>
      <c r="E872" t="s">
        <v>27</v>
      </c>
      <c r="F872" s="4">
        <v>82571173</v>
      </c>
      <c r="G872" s="4">
        <v>47583395</v>
      </c>
      <c r="H872" s="4">
        <v>130154568</v>
      </c>
      <c r="I872" s="4" t="str">
        <f>IF($F872&gt;='Notes&amp;Formulas'!$I$3,"Top", "Bottom")</f>
        <v>Bottom</v>
      </c>
      <c r="J872" s="4" t="str" cm="1">
        <f t="array" ref="J872">_xlfn.IFS(Table2[[#This Row],[World Sales (in $)]]&lt;500000000,"Small", Table2[[#This Row],[World Sales (in $)]]&lt;1000000000, "Medium", Table2[[#This Row],[World Sales (in $)]]&lt;2000000000, "Large", Table2[[#This Row],[World Sales (in $)]]&gt;2000000000, "Top")</f>
        <v>Small</v>
      </c>
      <c r="K872" t="s">
        <v>2229</v>
      </c>
      <c r="L872" t="s">
        <v>571</v>
      </c>
      <c r="M872" t="str">
        <f>IFERROR(MID($L872,1,SEARCH(M$1, $L872)-2),0)</f>
        <v>1</v>
      </c>
      <c r="N872" t="str">
        <f>IFERROR(MID($L872,SEARCH(N$1, $L872)-3,2),0)</f>
        <v>34</v>
      </c>
      <c r="O872" s="2">
        <f>TIME(M872, N872, 0)</f>
        <v>6.5277777777777782E-2</v>
      </c>
      <c r="P872" t="s">
        <v>27</v>
      </c>
      <c r="Q872" t="str">
        <f>INDEX('Notes&amp;Formulas'!$F$6,MATCH(Table!P872, 'Notes&amp;Formulas'!$E$6),0)</f>
        <v>Unknown</v>
      </c>
      <c r="R872" t="s">
        <v>2326</v>
      </c>
      <c r="S872" t="s">
        <v>2321</v>
      </c>
    </row>
    <row r="873" spans="1:21" x14ac:dyDescent="0.3">
      <c r="A873" t="s">
        <v>2106</v>
      </c>
      <c r="B873" t="s">
        <v>2107</v>
      </c>
      <c r="C873" t="str">
        <f t="shared" si="13"/>
        <v xml:space="preserve">Cady Heron is a hit with The Plastics, the A-list </v>
      </c>
      <c r="D873" t="s">
        <v>38</v>
      </c>
      <c r="E873" s="1">
        <v>38107</v>
      </c>
      <c r="F873" s="4">
        <v>86058055</v>
      </c>
      <c r="G873" s="4">
        <v>44068222</v>
      </c>
      <c r="H873" s="4">
        <v>130126277</v>
      </c>
      <c r="I873" s="4" t="str">
        <f>IF($F873&gt;='Notes&amp;Formulas'!$I$3,"Top", "Bottom")</f>
        <v>Bottom</v>
      </c>
      <c r="J873" s="4" t="str" cm="1">
        <f t="array" ref="J873">_xlfn.IFS(Table2[[#This Row],[World Sales (in $)]]&lt;500000000,"Small", Table2[[#This Row],[World Sales (in $)]]&lt;1000000000, "Medium", Table2[[#This Row],[World Sales (in $)]]&lt;2000000000, "Large", Table2[[#This Row],[World Sales (in $)]]&gt;2000000000, "Top")</f>
        <v>Small</v>
      </c>
      <c r="K873" t="s">
        <v>349</v>
      </c>
      <c r="L873" t="s">
        <v>76</v>
      </c>
      <c r="M873" t="str">
        <f>IFERROR(MID($L873,1,SEARCH(M$1, $L873)-2),0)</f>
        <v>1</v>
      </c>
      <c r="N873" t="str">
        <f>IFERROR(MID($L873,SEARCH(N$1, $L873)-3,2),0)</f>
        <v>37</v>
      </c>
      <c r="O873" s="2">
        <f>TIME(M873, N873, 0)</f>
        <v>6.7361111111111108E-2</v>
      </c>
      <c r="P873" t="s">
        <v>15</v>
      </c>
      <c r="Q873" t="str" cm="1">
        <f t="array" ref="Q873">INDEX('Notes&amp;Formulas'!F:F,MATCH($P873,'Notes&amp;Formulas'!E:E),0)</f>
        <v>Parental Guidance Under 13</v>
      </c>
      <c r="R873" t="s">
        <v>2317</v>
      </c>
      <c r="S873" t="s">
        <v>2326</v>
      </c>
      <c r="T873" t="s">
        <v>2323</v>
      </c>
    </row>
    <row r="874" spans="1:21" x14ac:dyDescent="0.3">
      <c r="A874" t="s">
        <v>1923</v>
      </c>
      <c r="B874" t="s">
        <v>1924</v>
      </c>
      <c r="C874" t="str">
        <f t="shared" si="13"/>
        <v>Julia Child's story of her start in the cooking pr</v>
      </c>
      <c r="D874" t="s">
        <v>34</v>
      </c>
      <c r="E874" s="1">
        <v>40031</v>
      </c>
      <c r="F874" s="4">
        <v>94125426</v>
      </c>
      <c r="G874" s="4">
        <v>35415096</v>
      </c>
      <c r="H874" s="4">
        <v>129540522</v>
      </c>
      <c r="I874" s="4" t="str">
        <f>IF($F874&gt;='Notes&amp;Formulas'!$I$3,"Top", "Bottom")</f>
        <v>Bottom</v>
      </c>
      <c r="J874" s="4" t="str" cm="1">
        <f t="array" ref="J874">_xlfn.IFS(Table2[[#This Row],[World Sales (in $)]]&lt;500000000,"Small", Table2[[#This Row],[World Sales (in $)]]&lt;1000000000, "Medium", Table2[[#This Row],[World Sales (in $)]]&lt;2000000000, "Large", Table2[[#This Row],[World Sales (in $)]]&gt;2000000000, "Top")</f>
        <v>Small</v>
      </c>
      <c r="K874" t="s">
        <v>1925</v>
      </c>
      <c r="L874" t="s">
        <v>109</v>
      </c>
      <c r="M874" t="str">
        <f>IFERROR(MID($L874,1,SEARCH(M$1, $L874)-2),0)</f>
        <v>2</v>
      </c>
      <c r="N874" t="str">
        <f>IFERROR(MID($L874,SEARCH(N$1, $L874)-3,2),0)</f>
        <v xml:space="preserve"> 3</v>
      </c>
      <c r="O874" s="2">
        <f>TIME(M874, N874, 0)</f>
        <v>8.5416666666666655E-2</v>
      </c>
      <c r="P874" t="s">
        <v>15</v>
      </c>
      <c r="Q874" t="str" cm="1">
        <f t="array" ref="Q874">INDEX('Notes&amp;Formulas'!F:F,MATCH($P874,'Notes&amp;Formulas'!E:E),0)</f>
        <v>Parental Guidance Under 13</v>
      </c>
      <c r="R874" t="s">
        <v>2326</v>
      </c>
    </row>
    <row r="875" spans="1:21" x14ac:dyDescent="0.3">
      <c r="A875" t="s">
        <v>1938</v>
      </c>
      <c r="B875" t="s">
        <v>1939</v>
      </c>
      <c r="C875" t="str">
        <f t="shared" si="13"/>
        <v>Based on the story of Micky Ward, a fledgling boxe</v>
      </c>
      <c r="D875" t="s">
        <v>38</v>
      </c>
      <c r="E875" s="1">
        <v>40137</v>
      </c>
      <c r="F875" s="4">
        <v>93617009</v>
      </c>
      <c r="G875" s="4">
        <v>35573860</v>
      </c>
      <c r="H875" s="4">
        <v>129190869</v>
      </c>
      <c r="I875" s="4" t="str">
        <f>IF($F875&gt;='Notes&amp;Formulas'!$I$3,"Top", "Bottom")</f>
        <v>Bottom</v>
      </c>
      <c r="J875" s="4" t="str" cm="1">
        <f t="array" ref="J875">_xlfn.IFS(Table2[[#This Row],[World Sales (in $)]]&lt;500000000,"Small", Table2[[#This Row],[World Sales (in $)]]&lt;1000000000, "Medium", Table2[[#This Row],[World Sales (in $)]]&lt;2000000000, "Large", Table2[[#This Row],[World Sales (in $)]]&gt;2000000000, "Top")</f>
        <v>Small</v>
      </c>
      <c r="K875" t="s">
        <v>1449</v>
      </c>
      <c r="L875" t="s">
        <v>457</v>
      </c>
      <c r="M875" t="str">
        <f>IFERROR(MID($L875,1,SEARCH(M$1, $L875)-2),0)</f>
        <v>1</v>
      </c>
      <c r="N875" t="str">
        <f>IFERROR(MID($L875,SEARCH(N$1, $L875)-3,2),0)</f>
        <v>56</v>
      </c>
      <c r="O875" s="2">
        <f>TIME(M875, N875, 0)</f>
        <v>8.0555555555555561E-2</v>
      </c>
      <c r="P875" t="s">
        <v>179</v>
      </c>
      <c r="Q875" t="str" cm="1">
        <f t="array" ref="Q875">INDEX('Notes&amp;Formulas'!F:F,MATCH($P875,'Notes&amp;Formulas'!E:E),0)</f>
        <v>Restricted</v>
      </c>
      <c r="R875" t="s">
        <v>2329</v>
      </c>
      <c r="S875" t="s">
        <v>2320</v>
      </c>
      <c r="T875" t="s">
        <v>2321</v>
      </c>
    </row>
    <row r="876" spans="1:21" x14ac:dyDescent="0.3">
      <c r="A876" t="s">
        <v>2024</v>
      </c>
      <c r="B876" t="s">
        <v>2025</v>
      </c>
      <c r="C876" t="str">
        <f t="shared" si="13"/>
        <v>When retired engineer Frank Corvin (Clint Eastwood</v>
      </c>
      <c r="D876" t="s">
        <v>61</v>
      </c>
      <c r="E876" s="1">
        <v>36742</v>
      </c>
      <c r="F876" s="4">
        <v>90464773</v>
      </c>
      <c r="G876" s="4">
        <v>38419359</v>
      </c>
      <c r="H876" s="4">
        <v>128884132</v>
      </c>
      <c r="I876" s="4" t="str">
        <f>IF($F876&gt;='Notes&amp;Formulas'!$I$3,"Top", "Bottom")</f>
        <v>Bottom</v>
      </c>
      <c r="J876" s="4" t="str" cm="1">
        <f t="array" ref="J876">_xlfn.IFS(Table2[[#This Row],[World Sales (in $)]]&lt;500000000,"Small", Table2[[#This Row],[World Sales (in $)]]&lt;1000000000, "Medium", Table2[[#This Row],[World Sales (in $)]]&lt;2000000000, "Large", Table2[[#This Row],[World Sales (in $)]]&gt;2000000000, "Top")</f>
        <v>Small</v>
      </c>
      <c r="K876" t="s">
        <v>289</v>
      </c>
      <c r="L876" t="s">
        <v>132</v>
      </c>
      <c r="M876" t="str">
        <f>IFERROR(MID($L876,1,SEARCH(M$1, $L876)-2),0)</f>
        <v>2</v>
      </c>
      <c r="N876" t="str">
        <f>IFERROR(MID($L876,SEARCH(N$1, $L876)-3,2),0)</f>
        <v>10</v>
      </c>
      <c r="O876" s="2">
        <f>TIME(M876, N876, 0)</f>
        <v>9.0277777777777776E-2</v>
      </c>
      <c r="P876" t="s">
        <v>15</v>
      </c>
      <c r="Q876" t="str" cm="1">
        <f t="array" ref="Q876">INDEX('Notes&amp;Formulas'!F:F,MATCH($P876,'Notes&amp;Formulas'!E:E),0)</f>
        <v>Parental Guidance Under 13</v>
      </c>
      <c r="R876" t="s">
        <v>2316</v>
      </c>
      <c r="S876" t="s">
        <v>2329</v>
      </c>
      <c r="T876" t="s">
        <v>2320</v>
      </c>
      <c r="U876" t="s">
        <v>2333</v>
      </c>
    </row>
    <row r="877" spans="1:21" x14ac:dyDescent="0.3">
      <c r="A877" t="s">
        <v>2269</v>
      </c>
      <c r="B877" t="s">
        <v>2270</v>
      </c>
      <c r="C877" t="str">
        <f t="shared" si="13"/>
        <v>In late 1950s New York, Tom Ripley, a young undera</v>
      </c>
      <c r="D877" t="s">
        <v>38</v>
      </c>
      <c r="E877" s="1">
        <v>36519</v>
      </c>
      <c r="F877" s="4">
        <v>81298265</v>
      </c>
      <c r="G877" s="4">
        <v>47501244</v>
      </c>
      <c r="H877" s="4">
        <v>128799509</v>
      </c>
      <c r="I877" s="4" t="str">
        <f>IF($F877&gt;='Notes&amp;Formulas'!$I$3,"Top", "Bottom")</f>
        <v>Bottom</v>
      </c>
      <c r="J877" s="4" t="str" cm="1">
        <f t="array" ref="J877">_xlfn.IFS(Table2[[#This Row],[World Sales (in $)]]&lt;500000000,"Small", Table2[[#This Row],[World Sales (in $)]]&lt;1000000000, "Medium", Table2[[#This Row],[World Sales (in $)]]&lt;2000000000, "Large", Table2[[#This Row],[World Sales (in $)]]&gt;2000000000, "Top")</f>
        <v>Small</v>
      </c>
      <c r="K877" t="s">
        <v>227</v>
      </c>
      <c r="L877" t="s">
        <v>221</v>
      </c>
      <c r="M877" t="str">
        <f>IFERROR(MID($L877,1,SEARCH(M$1, $L877)-2),0)</f>
        <v>2</v>
      </c>
      <c r="N877" t="str">
        <f>IFERROR(MID($L877,SEARCH(N$1, $L877)-3,2),0)</f>
        <v>19</v>
      </c>
      <c r="O877" s="2">
        <f>TIME(M877, N877, 0)</f>
        <v>9.6527777777777768E-2</v>
      </c>
      <c r="P877" t="s">
        <v>179</v>
      </c>
      <c r="Q877" t="str" cm="1">
        <f t="array" ref="Q877">INDEX('Notes&amp;Formulas'!F:F,MATCH($P877,'Notes&amp;Formulas'!E:E),0)</f>
        <v>Restricted</v>
      </c>
      <c r="R877" t="s">
        <v>2316</v>
      </c>
      <c r="S877" t="s">
        <v>2317</v>
      </c>
      <c r="T877" t="s">
        <v>2325</v>
      </c>
    </row>
    <row r="878" spans="1:21" x14ac:dyDescent="0.3">
      <c r="A878" t="s">
        <v>1818</v>
      </c>
      <c r="B878" t="s">
        <v>1819</v>
      </c>
      <c r="C878" t="str">
        <f t="shared" si="13"/>
        <v>Two aimless middle-aged losers still living at hom</v>
      </c>
      <c r="D878" t="s">
        <v>34</v>
      </c>
      <c r="E878" s="1">
        <v>39654</v>
      </c>
      <c r="F878" s="4">
        <v>100468793</v>
      </c>
      <c r="G878" s="4">
        <v>27639418</v>
      </c>
      <c r="H878" s="4">
        <v>128108211</v>
      </c>
      <c r="I878" s="4" t="str">
        <f>IF($F878&gt;='Notes&amp;Formulas'!$I$3,"Top", "Bottom")</f>
        <v>Bottom</v>
      </c>
      <c r="J878" s="4" t="str" cm="1">
        <f t="array" ref="J878">_xlfn.IFS(Table2[[#This Row],[World Sales (in $)]]&lt;500000000,"Small", Table2[[#This Row],[World Sales (in $)]]&lt;1000000000, "Medium", Table2[[#This Row],[World Sales (in $)]]&lt;2000000000, "Large", Table2[[#This Row],[World Sales (in $)]]&gt;2000000000, "Top")</f>
        <v>Small</v>
      </c>
      <c r="K878" t="s">
        <v>349</v>
      </c>
      <c r="L878" t="s">
        <v>186</v>
      </c>
      <c r="M878" t="str">
        <f>IFERROR(MID($L878,1,SEARCH(M$1, $L878)-2),0)</f>
        <v>1</v>
      </c>
      <c r="N878" t="str">
        <f>IFERROR(MID($L878,SEARCH(N$1, $L878)-3,2),0)</f>
        <v>38</v>
      </c>
      <c r="O878" s="2">
        <f>TIME(M878, N878, 0)</f>
        <v>6.805555555555555E-2</v>
      </c>
      <c r="P878" t="s">
        <v>179</v>
      </c>
      <c r="Q878" t="str" cm="1">
        <f t="array" ref="Q878">INDEX('Notes&amp;Formulas'!F:F,MATCH($P878,'Notes&amp;Formulas'!E:E),0)</f>
        <v>Restricted</v>
      </c>
      <c r="R878" t="s">
        <v>2328</v>
      </c>
      <c r="S878" t="s">
        <v>2320</v>
      </c>
      <c r="T878" t="s">
        <v>2325</v>
      </c>
    </row>
    <row r="879" spans="1:21" x14ac:dyDescent="0.3">
      <c r="A879" t="s">
        <v>1762</v>
      </c>
      <c r="B879" t="s">
        <v>1763</v>
      </c>
      <c r="C879" t="str">
        <f t="shared" si="13"/>
        <v>Six Los Angeles celebrities are stuck in James Fra</v>
      </c>
      <c r="D879" t="s">
        <v>34</v>
      </c>
      <c r="E879" s="1">
        <v>41437</v>
      </c>
      <c r="F879" s="4">
        <v>101470202</v>
      </c>
      <c r="G879" s="4">
        <v>24571120</v>
      </c>
      <c r="H879" s="4">
        <v>126041322</v>
      </c>
      <c r="I879" s="4" t="str">
        <f>IF($F879&gt;='Notes&amp;Formulas'!$I$3,"Top", "Bottom")</f>
        <v>Bottom</v>
      </c>
      <c r="J879" s="4" t="str" cm="1">
        <f t="array" ref="J879">_xlfn.IFS(Table2[[#This Row],[World Sales (in $)]]&lt;500000000,"Small", Table2[[#This Row],[World Sales (in $)]]&lt;1000000000, "Medium", Table2[[#This Row],[World Sales (in $)]]&lt;2000000000, "Large", Table2[[#This Row],[World Sales (in $)]]&gt;2000000000, "Top")</f>
        <v>Small</v>
      </c>
      <c r="K879" t="s">
        <v>349</v>
      </c>
      <c r="L879" t="s">
        <v>309</v>
      </c>
      <c r="M879" t="str">
        <f>IFERROR(MID($L879,1,SEARCH(M$1, $L879)-2),0)</f>
        <v>1</v>
      </c>
      <c r="N879" t="str">
        <f>IFERROR(MID($L879,SEARCH(N$1, $L879)-3,2),0)</f>
        <v>47</v>
      </c>
      <c r="O879" s="2">
        <f>TIME(M879, N879, 0)</f>
        <v>7.4305555555555555E-2</v>
      </c>
      <c r="P879" t="s">
        <v>179</v>
      </c>
      <c r="Q879" t="str" cm="1">
        <f t="array" ref="Q879">INDEX('Notes&amp;Formulas'!F:F,MATCH($P879,'Notes&amp;Formulas'!E:E),0)</f>
        <v>Restricted</v>
      </c>
      <c r="R879" t="s">
        <v>2326</v>
      </c>
    </row>
    <row r="880" spans="1:21" x14ac:dyDescent="0.3">
      <c r="A880" t="s">
        <v>1607</v>
      </c>
      <c r="B880" t="s">
        <v>1608</v>
      </c>
      <c r="C880" t="str">
        <f t="shared" si="13"/>
        <v>A comedic look at the relationship between a wealt</v>
      </c>
      <c r="D880" t="s">
        <v>1531</v>
      </c>
      <c r="E880" s="1">
        <v>43475</v>
      </c>
      <c r="F880" s="4">
        <v>108252517</v>
      </c>
      <c r="G880" s="4">
        <v>17603663</v>
      </c>
      <c r="H880" s="4">
        <v>125856180</v>
      </c>
      <c r="I880" s="4" t="str">
        <f>IF($F880&gt;='Notes&amp;Formulas'!$I$3,"Top", "Bottom")</f>
        <v>Bottom</v>
      </c>
      <c r="J880" s="4" t="str" cm="1">
        <f t="array" ref="J880">_xlfn.IFS(Table2[[#This Row],[World Sales (in $)]]&lt;500000000,"Small", Table2[[#This Row],[World Sales (in $)]]&lt;1000000000, "Medium", Table2[[#This Row],[World Sales (in $)]]&lt;2000000000, "Large", Table2[[#This Row],[World Sales (in $)]]&gt;2000000000, "Top")</f>
        <v>Small</v>
      </c>
      <c r="K880" t="s">
        <v>894</v>
      </c>
      <c r="L880" t="s">
        <v>259</v>
      </c>
      <c r="M880" t="str">
        <f>IFERROR(MID($L880,1,SEARCH(M$1, $L880)-2),0)</f>
        <v>2</v>
      </c>
      <c r="N880" t="str">
        <f>IFERROR(MID($L880,SEARCH(N$1, $L880)-3,2),0)</f>
        <v xml:space="preserve"> 6</v>
      </c>
      <c r="O880" s="2">
        <f>TIME(M880, N880, 0)</f>
        <v>8.7500000000000008E-2</v>
      </c>
      <c r="P880" t="s">
        <v>15</v>
      </c>
      <c r="Q880" t="str" cm="1">
        <f t="array" ref="Q880">INDEX('Notes&amp;Formulas'!F:F,MATCH($P880,'Notes&amp;Formulas'!E:E),0)</f>
        <v>Parental Guidance Under 13</v>
      </c>
      <c r="R880" t="s">
        <v>2326</v>
      </c>
    </row>
    <row r="881" spans="1:22" x14ac:dyDescent="0.3">
      <c r="A881" t="s">
        <v>2035</v>
      </c>
      <c r="B881" t="s">
        <v>2036</v>
      </c>
      <c r="C881" t="str">
        <f t="shared" si="13"/>
        <v>Elle Woods heads to Washington, D.C. to join the s</v>
      </c>
      <c r="D881" t="s">
        <v>817</v>
      </c>
      <c r="E881" s="1">
        <v>37804</v>
      </c>
      <c r="F881" s="4">
        <v>90186328</v>
      </c>
      <c r="G881" s="4">
        <v>34728514</v>
      </c>
      <c r="H881" s="4">
        <v>124914842</v>
      </c>
      <c r="I881" s="4" t="str">
        <f>IF($F881&gt;='Notes&amp;Formulas'!$I$3,"Top", "Bottom")</f>
        <v>Bottom</v>
      </c>
      <c r="J881" s="4" t="str" cm="1">
        <f t="array" ref="J881">_xlfn.IFS(Table2[[#This Row],[World Sales (in $)]]&lt;500000000,"Small", Table2[[#This Row],[World Sales (in $)]]&lt;1000000000, "Medium", Table2[[#This Row],[World Sales (in $)]]&lt;2000000000, "Large", Table2[[#This Row],[World Sales (in $)]]&gt;2000000000, "Top")</f>
        <v>Small</v>
      </c>
      <c r="K881" t="s">
        <v>349</v>
      </c>
      <c r="L881" t="s">
        <v>197</v>
      </c>
      <c r="M881" t="str">
        <f>IFERROR(MID($L881,1,SEARCH(M$1, $L881)-2),0)</f>
        <v>1</v>
      </c>
      <c r="N881" t="str">
        <f>IFERROR(MID($L881,SEARCH(N$1, $L881)-3,2),0)</f>
        <v>35</v>
      </c>
      <c r="O881" s="2">
        <f>TIME(M881, N881, 0)</f>
        <v>6.5972222222222224E-2</v>
      </c>
      <c r="P881" t="s">
        <v>15</v>
      </c>
      <c r="Q881" t="str" cm="1">
        <f t="array" ref="Q881">INDEX('Notes&amp;Formulas'!F:F,MATCH($P881,'Notes&amp;Formulas'!E:E),0)</f>
        <v>Parental Guidance Under 13</v>
      </c>
      <c r="R881" t="s">
        <v>2326</v>
      </c>
      <c r="S881" t="s">
        <v>2320</v>
      </c>
    </row>
    <row r="882" spans="1:22" x14ac:dyDescent="0.3">
      <c r="A882" t="s">
        <v>1997</v>
      </c>
      <c r="B882" t="s">
        <v>1998</v>
      </c>
      <c r="C882" t="str">
        <f t="shared" si="13"/>
        <v xml:space="preserve">As his wedding day approaches, Ben heads to Miami </v>
      </c>
      <c r="D882" t="s">
        <v>43</v>
      </c>
      <c r="E882" s="1">
        <v>42019</v>
      </c>
      <c r="F882" s="4">
        <v>91221830</v>
      </c>
      <c r="G882" s="4">
        <v>33386608</v>
      </c>
      <c r="H882" s="4">
        <v>124608438</v>
      </c>
      <c r="I882" s="4" t="str">
        <f>IF($F882&gt;='Notes&amp;Formulas'!$I$3,"Top", "Bottom")</f>
        <v>Bottom</v>
      </c>
      <c r="J882" s="4" t="str" cm="1">
        <f t="array" ref="J882">_xlfn.IFS(Table2[[#This Row],[World Sales (in $)]]&lt;500000000,"Small", Table2[[#This Row],[World Sales (in $)]]&lt;1000000000, "Medium", Table2[[#This Row],[World Sales (in $)]]&lt;2000000000, "Large", Table2[[#This Row],[World Sales (in $)]]&gt;2000000000, "Top")</f>
        <v>Small</v>
      </c>
      <c r="K882" t="s">
        <v>665</v>
      </c>
      <c r="L882" t="s">
        <v>154</v>
      </c>
      <c r="M882" t="str">
        <f>IFERROR(MID($L882,1,SEARCH(M$1, $L882)-2),0)</f>
        <v>1</v>
      </c>
      <c r="N882" t="str">
        <f>IFERROR(MID($L882,SEARCH(N$1, $L882)-3,2),0)</f>
        <v>42</v>
      </c>
      <c r="O882" s="2">
        <f>TIME(M882, N882, 0)</f>
        <v>7.0833333333333331E-2</v>
      </c>
      <c r="P882" t="s">
        <v>15</v>
      </c>
      <c r="Q882" t="str" cm="1">
        <f t="array" ref="Q882">INDEX('Notes&amp;Formulas'!F:F,MATCH($P882,'Notes&amp;Formulas'!E:E),0)</f>
        <v>Parental Guidance Under 13</v>
      </c>
      <c r="R882" t="s">
        <v>2326</v>
      </c>
    </row>
    <row r="883" spans="1:22" x14ac:dyDescent="0.3">
      <c r="A883" t="s">
        <v>2257</v>
      </c>
      <c r="B883" t="s">
        <v>2258</v>
      </c>
      <c r="C883" t="str">
        <f t="shared" si="13"/>
        <v>Brutal cold forces two Antarctic explorers to leav</v>
      </c>
      <c r="D883" t="s">
        <v>12</v>
      </c>
      <c r="E883" s="1">
        <v>38765</v>
      </c>
      <c r="F883" s="4">
        <v>81612565</v>
      </c>
      <c r="G883" s="4">
        <v>38843429</v>
      </c>
      <c r="H883" s="4">
        <v>120455994</v>
      </c>
      <c r="I883" s="4" t="str">
        <f>IF($F883&gt;='Notes&amp;Formulas'!$I$3,"Top", "Bottom")</f>
        <v>Bottom</v>
      </c>
      <c r="J883" s="4" t="str" cm="1">
        <f t="array" ref="J883">_xlfn.IFS(Table2[[#This Row],[World Sales (in $)]]&lt;500000000,"Small", Table2[[#This Row],[World Sales (in $)]]&lt;1000000000, "Medium", Table2[[#This Row],[World Sales (in $)]]&lt;2000000000, "Large", Table2[[#This Row],[World Sales (in $)]]&gt;2000000000, "Top")</f>
        <v>Small</v>
      </c>
      <c r="K883" t="s">
        <v>2259</v>
      </c>
      <c r="L883" t="s">
        <v>474</v>
      </c>
      <c r="M883" t="str">
        <f>IFERROR(MID($L883,1,SEARCH(M$1, $L883)-2),0)</f>
        <v>2</v>
      </c>
      <c r="N883">
        <f>IFERROR(MID($L883,SEARCH(N$1, $L883)-3,2),0)</f>
        <v>0</v>
      </c>
      <c r="O883" s="2">
        <f>TIME(M883, N883, 0)</f>
        <v>8.3333333333333329E-2</v>
      </c>
      <c r="P883" t="s">
        <v>58</v>
      </c>
      <c r="Q883" t="str" cm="1">
        <f t="array" ref="Q883">INDEX('Notes&amp;Formulas'!F:F,MATCH($P883,'Notes&amp;Formulas'!E:E),0)</f>
        <v>Parental Guidance</v>
      </c>
      <c r="R883" t="s">
        <v>2316</v>
      </c>
      <c r="S883" t="s">
        <v>2326</v>
      </c>
      <c r="T883" t="s">
        <v>2328</v>
      </c>
    </row>
    <row r="884" spans="1:22" x14ac:dyDescent="0.3">
      <c r="A884" t="s">
        <v>2113</v>
      </c>
      <c r="B884" t="s">
        <v>2114</v>
      </c>
      <c r="C884" t="str">
        <f t="shared" si="13"/>
        <v>The Cortez siblings set out for a mysterious islan</v>
      </c>
      <c r="D884" t="s">
        <v>1552</v>
      </c>
      <c r="E884" s="1">
        <v>37475</v>
      </c>
      <c r="F884" s="4">
        <v>85846429</v>
      </c>
      <c r="G884" s="4">
        <v>33876929</v>
      </c>
      <c r="H884" s="4">
        <v>119723358</v>
      </c>
      <c r="I884" s="4" t="str">
        <f>IF($F884&gt;='Notes&amp;Formulas'!$I$3,"Top", "Bottom")</f>
        <v>Bottom</v>
      </c>
      <c r="J884" s="4" t="str" cm="1">
        <f t="array" ref="J884">_xlfn.IFS(Table2[[#This Row],[World Sales (in $)]]&lt;500000000,"Small", Table2[[#This Row],[World Sales (in $)]]&lt;1000000000, "Medium", Table2[[#This Row],[World Sales (in $)]]&lt;2000000000, "Large", Table2[[#This Row],[World Sales (in $)]]&gt;2000000000, "Top")</f>
        <v>Small</v>
      </c>
      <c r="K884" t="s">
        <v>1179</v>
      </c>
      <c r="L884" t="s">
        <v>105</v>
      </c>
      <c r="M884" t="str">
        <f>IFERROR(MID($L884,1,SEARCH(M$1, $L884)-2),0)</f>
        <v>1</v>
      </c>
      <c r="N884" t="str">
        <f>IFERROR(MID($L884,SEARCH(N$1, $L884)-3,2),0)</f>
        <v>40</v>
      </c>
      <c r="O884" s="2">
        <f>TIME(M884, N884, 0)</f>
        <v>6.9444444444444434E-2</v>
      </c>
      <c r="P884" t="s">
        <v>58</v>
      </c>
      <c r="Q884" t="str" cm="1">
        <f t="array" ref="Q884">INDEX('Notes&amp;Formulas'!F:F,MATCH($P884,'Notes&amp;Formulas'!E:E),0)</f>
        <v>Parental Guidance</v>
      </c>
      <c r="R884" t="s">
        <v>2317</v>
      </c>
      <c r="S884" t="s">
        <v>2320</v>
      </c>
      <c r="T884" t="s">
        <v>2323</v>
      </c>
    </row>
    <row r="885" spans="1:22" x14ac:dyDescent="0.3">
      <c r="A885" t="s">
        <v>1904</v>
      </c>
      <c r="B885" t="s">
        <v>1905</v>
      </c>
      <c r="C885" t="str">
        <f t="shared" si="13"/>
        <v>Two tabloid reporters checking out a report of the</v>
      </c>
      <c r="D885" t="s">
        <v>170</v>
      </c>
      <c r="E885" t="s">
        <v>27</v>
      </c>
      <c r="F885" s="4">
        <v>95318203</v>
      </c>
      <c r="G885" s="4">
        <v>24400000</v>
      </c>
      <c r="H885" s="4">
        <v>119718203</v>
      </c>
      <c r="I885" s="4" t="str">
        <f>IF($F885&gt;='Notes&amp;Formulas'!$I$3,"Top", "Bottom")</f>
        <v>Bottom</v>
      </c>
      <c r="J885" s="4" t="str" cm="1">
        <f t="array" ref="J885">_xlfn.IFS(Table2[[#This Row],[World Sales (in $)]]&lt;500000000,"Small", Table2[[#This Row],[World Sales (in $)]]&lt;1000000000, "Medium", Table2[[#This Row],[World Sales (in $)]]&lt;2000000000, "Large", Table2[[#This Row],[World Sales (in $)]]&gt;2000000000, "Top")</f>
        <v>Small</v>
      </c>
      <c r="K885" t="s">
        <v>1906</v>
      </c>
      <c r="L885" t="s">
        <v>428</v>
      </c>
      <c r="M885" t="str">
        <f>IFERROR(MID($L885,1,SEARCH(M$1, $L885)-2),0)</f>
        <v>1</v>
      </c>
      <c r="N885" t="str">
        <f>IFERROR(MID($L885,SEARCH(N$1, $L885)-3,2),0)</f>
        <v>45</v>
      </c>
      <c r="O885" s="2">
        <f>TIME(M885, N885, 0)</f>
        <v>7.2916666666666671E-2</v>
      </c>
      <c r="P885" t="s">
        <v>27</v>
      </c>
      <c r="Q885" t="str">
        <f>INDEX('Notes&amp;Formulas'!$F$6,MATCH(Table!P885, 'Notes&amp;Formulas'!$E$6),0)</f>
        <v>Unknown</v>
      </c>
      <c r="R885" t="s">
        <v>2316</v>
      </c>
      <c r="S885" t="s">
        <v>2317</v>
      </c>
      <c r="T885" t="s">
        <v>2326</v>
      </c>
      <c r="U885" t="s">
        <v>2323</v>
      </c>
      <c r="V885" t="s">
        <v>2319</v>
      </c>
    </row>
    <row r="886" spans="1:22" x14ac:dyDescent="0.3">
      <c r="A886" t="s">
        <v>2198</v>
      </c>
      <c r="B886" t="s">
        <v>2199</v>
      </c>
      <c r="C886" t="str">
        <f t="shared" si="13"/>
        <v>Author P.L. Travers reflects on her childhood afte</v>
      </c>
      <c r="D886" t="s">
        <v>12</v>
      </c>
      <c r="E886" s="1">
        <v>41607</v>
      </c>
      <c r="F886" s="4">
        <v>83301580</v>
      </c>
      <c r="G886" s="4">
        <v>34566404</v>
      </c>
      <c r="H886" s="4">
        <v>117867984</v>
      </c>
      <c r="I886" s="4" t="str">
        <f>IF($F886&gt;='Notes&amp;Formulas'!$I$3,"Top", "Bottom")</f>
        <v>Bottom</v>
      </c>
      <c r="J886" s="4" t="str" cm="1">
        <f t="array" ref="J886">_xlfn.IFS(Table2[[#This Row],[World Sales (in $)]]&lt;500000000,"Small", Table2[[#This Row],[World Sales (in $)]]&lt;1000000000, "Medium", Table2[[#This Row],[World Sales (in $)]]&lt;2000000000, "Large", Table2[[#This Row],[World Sales (in $)]]&gt;2000000000, "Top")</f>
        <v>Small</v>
      </c>
      <c r="K886" t="s">
        <v>2200</v>
      </c>
      <c r="L886" t="s">
        <v>514</v>
      </c>
      <c r="M886" t="str">
        <f>IFERROR(MID($L886,1,SEARCH(M$1, $L886)-2),0)</f>
        <v>2</v>
      </c>
      <c r="N886" t="str">
        <f>IFERROR(MID($L886,SEARCH(N$1, $L886)-3,2),0)</f>
        <v xml:space="preserve"> 5</v>
      </c>
      <c r="O886" s="2">
        <f>TIME(M886, N886, 0)</f>
        <v>8.6805555555555566E-2</v>
      </c>
      <c r="P886" t="s">
        <v>15</v>
      </c>
      <c r="Q886" t="str" cm="1">
        <f t="array" ref="Q886">INDEX('Notes&amp;Formulas'!F:F,MATCH($P886,'Notes&amp;Formulas'!E:E),0)</f>
        <v>Parental Guidance Under 13</v>
      </c>
      <c r="R886" t="s">
        <v>2326</v>
      </c>
      <c r="S886" t="s">
        <v>2320</v>
      </c>
      <c r="T886" t="s">
        <v>2318</v>
      </c>
    </row>
    <row r="887" spans="1:22" x14ac:dyDescent="0.3">
      <c r="A887" t="s">
        <v>2283</v>
      </c>
      <c r="B887" t="s">
        <v>2284</v>
      </c>
      <c r="C887" t="str">
        <f t="shared" si="13"/>
        <v>A poor yet passionate young man falls in love with</v>
      </c>
      <c r="D887" t="s">
        <v>170</v>
      </c>
      <c r="E887" s="1">
        <v>38163</v>
      </c>
      <c r="F887" s="4">
        <v>81001787</v>
      </c>
      <c r="G887" s="4">
        <v>36813370</v>
      </c>
      <c r="H887" s="4">
        <v>117815157</v>
      </c>
      <c r="I887" s="4" t="str">
        <f>IF($F887&gt;='Notes&amp;Formulas'!$I$3,"Top", "Bottom")</f>
        <v>Bottom</v>
      </c>
      <c r="J887" s="4" t="str" cm="1">
        <f t="array" ref="J887">_xlfn.IFS(Table2[[#This Row],[World Sales (in $)]]&lt;500000000,"Small", Table2[[#This Row],[World Sales (in $)]]&lt;1000000000, "Medium", Table2[[#This Row],[World Sales (in $)]]&lt;2000000000, "Large", Table2[[#This Row],[World Sales (in $)]]&gt;2000000000, "Top")</f>
        <v>Small</v>
      </c>
      <c r="K887" t="s">
        <v>39</v>
      </c>
      <c r="L887" t="s">
        <v>109</v>
      </c>
      <c r="M887" t="str">
        <f>IFERROR(MID($L887,1,SEARCH(M$1, $L887)-2),0)</f>
        <v>2</v>
      </c>
      <c r="N887" t="str">
        <f>IFERROR(MID($L887,SEARCH(N$1, $L887)-3,2),0)</f>
        <v xml:space="preserve"> 3</v>
      </c>
      <c r="O887" s="2">
        <f>TIME(M887, N887, 0)</f>
        <v>8.5416666666666655E-2</v>
      </c>
      <c r="P887" t="s">
        <v>15</v>
      </c>
      <c r="Q887" t="str" cm="1">
        <f t="array" ref="Q887">INDEX('Notes&amp;Formulas'!F:F,MATCH($P887,'Notes&amp;Formulas'!E:E),0)</f>
        <v>Parental Guidance Under 13</v>
      </c>
      <c r="R887" t="s">
        <v>2329</v>
      </c>
      <c r="S887" t="s">
        <v>2326</v>
      </c>
      <c r="T887" t="s">
        <v>2320</v>
      </c>
    </row>
    <row r="888" spans="1:22" x14ac:dyDescent="0.3">
      <c r="A888" t="s">
        <v>1974</v>
      </c>
      <c r="B888" t="s">
        <v>1975</v>
      </c>
      <c r="C888" t="str">
        <f t="shared" si="13"/>
        <v>A young boy who witnessed the suicide of a mafia l</v>
      </c>
      <c r="D888" t="s">
        <v>61</v>
      </c>
      <c r="E888" t="s">
        <v>27</v>
      </c>
      <c r="F888" s="4">
        <v>92115211</v>
      </c>
      <c r="G888" s="4">
        <v>25500000</v>
      </c>
      <c r="H888" s="4">
        <v>117615211</v>
      </c>
      <c r="I888" s="4" t="str">
        <f>IF($F888&gt;='Notes&amp;Formulas'!$I$3,"Top", "Bottom")</f>
        <v>Bottom</v>
      </c>
      <c r="J888" s="4" t="str" cm="1">
        <f t="array" ref="J888">_xlfn.IFS(Table2[[#This Row],[World Sales (in $)]]&lt;500000000,"Small", Table2[[#This Row],[World Sales (in $)]]&lt;1000000000, "Medium", Table2[[#This Row],[World Sales (in $)]]&lt;2000000000, "Large", Table2[[#This Row],[World Sales (in $)]]&gt;2000000000, "Top")</f>
        <v>Small</v>
      </c>
      <c r="K888" t="s">
        <v>1477</v>
      </c>
      <c r="L888" t="s">
        <v>145</v>
      </c>
      <c r="M888" t="str">
        <f>IFERROR(MID($L888,1,SEARCH(M$1, $L888)-2),0)</f>
        <v>1</v>
      </c>
      <c r="N888" t="str">
        <f>IFERROR(MID($L888,SEARCH(N$1, $L888)-3,2),0)</f>
        <v>59</v>
      </c>
      <c r="O888" s="2">
        <f>TIME(M888, N888, 0)</f>
        <v>8.2638888888888887E-2</v>
      </c>
      <c r="P888" t="s">
        <v>27</v>
      </c>
      <c r="Q888" t="str">
        <f>INDEX('Notes&amp;Formulas'!$F$6,MATCH(Table!P888, 'Notes&amp;Formulas'!$E$6),0)</f>
        <v>Unknown</v>
      </c>
      <c r="R888" t="s">
        <v>2320</v>
      </c>
      <c r="S888" t="s">
        <v>2321</v>
      </c>
    </row>
    <row r="889" spans="1:22" x14ac:dyDescent="0.3">
      <c r="A889" t="s">
        <v>2220</v>
      </c>
      <c r="B889" t="s">
        <v>2221</v>
      </c>
      <c r="C889" t="str">
        <f t="shared" si="13"/>
        <v>Freddy Krueger and Jason Voorhees return to terror</v>
      </c>
      <c r="D889" t="s">
        <v>170</v>
      </c>
      <c r="E889" s="1">
        <v>37847</v>
      </c>
      <c r="F889" s="4">
        <v>82622655</v>
      </c>
      <c r="G889" s="4">
        <v>34009973</v>
      </c>
      <c r="H889" s="4">
        <v>116632628</v>
      </c>
      <c r="I889" s="4" t="str">
        <f>IF($F889&gt;='Notes&amp;Formulas'!$I$3,"Top", "Bottom")</f>
        <v>Bottom</v>
      </c>
      <c r="J889" s="4" t="str" cm="1">
        <f t="array" ref="J889">_xlfn.IFS(Table2[[#This Row],[World Sales (in $)]]&lt;500000000,"Small", Table2[[#This Row],[World Sales (in $)]]&lt;1000000000, "Medium", Table2[[#This Row],[World Sales (in $)]]&lt;2000000000, "Large", Table2[[#This Row],[World Sales (in $)]]&gt;2000000000, "Top")</f>
        <v>Small</v>
      </c>
      <c r="K889" t="s">
        <v>2222</v>
      </c>
      <c r="L889" t="s">
        <v>76</v>
      </c>
      <c r="M889" t="str">
        <f>IFERROR(MID($L889,1,SEARCH(M$1, $L889)-2),0)</f>
        <v>1</v>
      </c>
      <c r="N889" t="str">
        <f>IFERROR(MID($L889,SEARCH(N$1, $L889)-3,2),0)</f>
        <v>37</v>
      </c>
      <c r="O889" s="2">
        <f>TIME(M889, N889, 0)</f>
        <v>6.7361111111111108E-2</v>
      </c>
      <c r="P889" t="s">
        <v>179</v>
      </c>
      <c r="Q889" t="str" cm="1">
        <f t="array" ref="Q889">INDEX('Notes&amp;Formulas'!F:F,MATCH($P889,'Notes&amp;Formulas'!E:E),0)</f>
        <v>Restricted</v>
      </c>
      <c r="R889" t="s">
        <v>2328</v>
      </c>
      <c r="S889" t="s">
        <v>2320</v>
      </c>
      <c r="T889" t="s">
        <v>2327</v>
      </c>
      <c r="U889" t="s">
        <v>2325</v>
      </c>
    </row>
    <row r="890" spans="1:22" x14ac:dyDescent="0.3">
      <c r="A890" t="s">
        <v>2273</v>
      </c>
      <c r="B890" t="s">
        <v>2274</v>
      </c>
      <c r="C890" t="str">
        <f t="shared" si="13"/>
        <v>When a Miami dentist inherits a team of sled dogs,</v>
      </c>
      <c r="D890" t="s">
        <v>12</v>
      </c>
      <c r="E890" s="1">
        <v>37274</v>
      </c>
      <c r="F890" s="4">
        <v>81172560</v>
      </c>
      <c r="G890" s="4">
        <v>33862530</v>
      </c>
      <c r="H890" s="4">
        <v>115035090</v>
      </c>
      <c r="I890" s="4" t="str">
        <f>IF($F890&gt;='Notes&amp;Formulas'!$I$3,"Top", "Bottom")</f>
        <v>Bottom</v>
      </c>
      <c r="J890" s="4" t="str" cm="1">
        <f t="array" ref="J890">_xlfn.IFS(Table2[[#This Row],[World Sales (in $)]]&lt;500000000,"Small", Table2[[#This Row],[World Sales (in $)]]&lt;1000000000, "Medium", Table2[[#This Row],[World Sales (in $)]]&lt;2000000000, "Large", Table2[[#This Row],[World Sales (in $)]]&gt;2000000000, "Top")</f>
        <v>Small</v>
      </c>
      <c r="K890" t="s">
        <v>2275</v>
      </c>
      <c r="L890" t="s">
        <v>1020</v>
      </c>
      <c r="M890" t="str">
        <f>IFERROR(MID($L890,1,SEARCH(M$1, $L890)-2),0)</f>
        <v>1</v>
      </c>
      <c r="N890" t="str">
        <f>IFERROR(MID($L890,SEARCH(N$1, $L890)-3,2),0)</f>
        <v>39</v>
      </c>
      <c r="O890" s="2">
        <f>TIME(M890, N890, 0)</f>
        <v>6.8749999999999992E-2</v>
      </c>
      <c r="P890" t="s">
        <v>58</v>
      </c>
      <c r="Q890" t="str" cm="1">
        <f t="array" ref="Q890">INDEX('Notes&amp;Formulas'!F:F,MATCH($P890,'Notes&amp;Formulas'!E:E),0)</f>
        <v>Parental Guidance</v>
      </c>
      <c r="R890" t="s">
        <v>2316</v>
      </c>
      <c r="S890" t="s">
        <v>2332</v>
      </c>
    </row>
    <row r="891" spans="1:22" x14ac:dyDescent="0.3">
      <c r="A891" t="s">
        <v>2029</v>
      </c>
      <c r="B891" t="s">
        <v>2030</v>
      </c>
      <c r="C891" t="str">
        <f t="shared" si="13"/>
        <v>When millionaire James King is jailed for fraud an</v>
      </c>
      <c r="D891" t="s">
        <v>61</v>
      </c>
      <c r="E891" s="1">
        <v>42089</v>
      </c>
      <c r="F891" s="4">
        <v>90411453</v>
      </c>
      <c r="G891" s="4">
        <v>21300000</v>
      </c>
      <c r="H891" s="4">
        <v>111711453</v>
      </c>
      <c r="I891" s="4" t="str">
        <f>IF($F891&gt;='Notes&amp;Formulas'!$I$3,"Top", "Bottom")</f>
        <v>Bottom</v>
      </c>
      <c r="J891" s="4" t="str" cm="1">
        <f t="array" ref="J891">_xlfn.IFS(Table2[[#This Row],[World Sales (in $)]]&lt;500000000,"Small", Table2[[#This Row],[World Sales (in $)]]&lt;1000000000, "Medium", Table2[[#This Row],[World Sales (in $)]]&lt;2000000000, "Large", Table2[[#This Row],[World Sales (in $)]]&gt;2000000000, "Top")</f>
        <v>Small</v>
      </c>
      <c r="K891" t="s">
        <v>1003</v>
      </c>
      <c r="L891" t="s">
        <v>105</v>
      </c>
      <c r="M891" t="str">
        <f>IFERROR(MID($L891,1,SEARCH(M$1, $L891)-2),0)</f>
        <v>1</v>
      </c>
      <c r="N891" t="str">
        <f>IFERROR(MID($L891,SEARCH(N$1, $L891)-3,2),0)</f>
        <v>40</v>
      </c>
      <c r="O891" s="2">
        <f>TIME(M891, N891, 0)</f>
        <v>6.9444444444444434E-2</v>
      </c>
      <c r="P891" t="s">
        <v>179</v>
      </c>
      <c r="Q891" t="str" cm="1">
        <f t="array" ref="Q891">INDEX('Notes&amp;Formulas'!F:F,MATCH($P891,'Notes&amp;Formulas'!E:E),0)</f>
        <v>Restricted</v>
      </c>
      <c r="R891" t="s">
        <v>2317</v>
      </c>
      <c r="S891" t="s">
        <v>2326</v>
      </c>
      <c r="T891" t="s">
        <v>2323</v>
      </c>
      <c r="U891" t="s">
        <v>2333</v>
      </c>
    </row>
    <row r="892" spans="1:22" x14ac:dyDescent="0.3">
      <c r="A892" t="s">
        <v>2203</v>
      </c>
      <c r="B892" t="s">
        <v>2204</v>
      </c>
      <c r="C892" t="str">
        <f t="shared" si="13"/>
        <v>Three 6th grade boys ditch school and embark on an</v>
      </c>
      <c r="D892" t="s">
        <v>43</v>
      </c>
      <c r="E892" s="1">
        <v>43691</v>
      </c>
      <c r="F892" s="4">
        <v>83140306</v>
      </c>
      <c r="G892" s="4">
        <v>27896926</v>
      </c>
      <c r="H892" s="4">
        <v>111037232</v>
      </c>
      <c r="I892" s="4" t="str">
        <f>IF($F892&gt;='Notes&amp;Formulas'!$I$3,"Top", "Bottom")</f>
        <v>Bottom</v>
      </c>
      <c r="J892" s="4" t="str" cm="1">
        <f t="array" ref="J892">_xlfn.IFS(Table2[[#This Row],[World Sales (in $)]]&lt;500000000,"Small", Table2[[#This Row],[World Sales (in $)]]&lt;1000000000, "Medium", Table2[[#This Row],[World Sales (in $)]]&lt;2000000000, "Large", Table2[[#This Row],[World Sales (in $)]]&gt;2000000000, "Top")</f>
        <v>Small</v>
      </c>
      <c r="K892" t="s">
        <v>2205</v>
      </c>
      <c r="L892" t="s">
        <v>364</v>
      </c>
      <c r="M892" t="str">
        <f>IFERROR(MID($L892,1,SEARCH(M$1, $L892)-2),0)</f>
        <v>1</v>
      </c>
      <c r="N892" t="str">
        <f>IFERROR(MID($L892,SEARCH(N$1, $L892)-3,2),0)</f>
        <v>30</v>
      </c>
      <c r="O892" s="2">
        <f>TIME(M892, N892, 0)</f>
        <v>6.25E-2</v>
      </c>
      <c r="P892" t="s">
        <v>179</v>
      </c>
      <c r="Q892" t="str" cm="1">
        <f t="array" ref="Q892">INDEX('Notes&amp;Formulas'!F:F,MATCH($P892,'Notes&amp;Formulas'!E:E),0)</f>
        <v>Restricted</v>
      </c>
      <c r="R892" t="s">
        <v>2326</v>
      </c>
      <c r="S892" t="s">
        <v>2328</v>
      </c>
    </row>
    <row r="893" spans="1:22" x14ac:dyDescent="0.3">
      <c r="A893" t="s">
        <v>2149</v>
      </c>
      <c r="B893" t="s">
        <v>2150</v>
      </c>
      <c r="C893" t="str">
        <f t="shared" si="13"/>
        <v>Santa, a.k.a. Scott Calvin, is faced with double-d</v>
      </c>
      <c r="D893" t="s">
        <v>12</v>
      </c>
      <c r="E893" t="s">
        <v>27</v>
      </c>
      <c r="F893" s="4">
        <v>84500122</v>
      </c>
      <c r="G893" s="4">
        <v>26268000</v>
      </c>
      <c r="H893" s="4">
        <v>110768122</v>
      </c>
      <c r="I893" s="4" t="str">
        <f>IF($F893&gt;='Notes&amp;Formulas'!$I$3,"Top", "Bottom")</f>
        <v>Bottom</v>
      </c>
      <c r="J893" s="4" t="str" cm="1">
        <f t="array" ref="J893">_xlfn.IFS(Table2[[#This Row],[World Sales (in $)]]&lt;500000000,"Small", Table2[[#This Row],[World Sales (in $)]]&lt;1000000000, "Medium", Table2[[#This Row],[World Sales (in $)]]&lt;2000000000, "Large", Table2[[#This Row],[World Sales (in $)]]&gt;2000000000, "Top")</f>
        <v>Small</v>
      </c>
      <c r="K893" t="s">
        <v>407</v>
      </c>
      <c r="L893" t="s">
        <v>76</v>
      </c>
      <c r="M893" t="str">
        <f>IFERROR(MID($L893,1,SEARCH(M$1, $L893)-2),0)</f>
        <v>1</v>
      </c>
      <c r="N893" t="str">
        <f>IFERROR(MID($L893,SEARCH(N$1, $L893)-3,2),0)</f>
        <v>37</v>
      </c>
      <c r="O893" s="2">
        <f>TIME(M893, N893, 0)</f>
        <v>6.7361111111111108E-2</v>
      </c>
      <c r="P893" t="s">
        <v>27</v>
      </c>
      <c r="Q893" t="str">
        <f>INDEX('Notes&amp;Formulas'!$F$6,MATCH(Table!P893, 'Notes&amp;Formulas'!$E$6),0)</f>
        <v>Unknown</v>
      </c>
      <c r="R893" t="s">
        <v>2317</v>
      </c>
      <c r="S893" t="s">
        <v>2326</v>
      </c>
    </row>
    <row r="894" spans="1:22" x14ac:dyDescent="0.3">
      <c r="A894" t="s">
        <v>1592</v>
      </c>
      <c r="B894" t="s">
        <v>1593</v>
      </c>
      <c r="C894" t="str">
        <f t="shared" si="13"/>
        <v>To save Earth from an alien probe, Admiral James T</v>
      </c>
      <c r="D894" t="s">
        <v>38</v>
      </c>
      <c r="E894" t="s">
        <v>27</v>
      </c>
      <c r="F894" s="4">
        <v>109713132</v>
      </c>
      <c r="G894" s="4">
        <v>109713132</v>
      </c>
      <c r="H894" s="4">
        <v>109713132</v>
      </c>
      <c r="I894" s="4" t="str">
        <f>IF($F894&gt;='Notes&amp;Formulas'!$I$3,"Top", "Bottom")</f>
        <v>Bottom</v>
      </c>
      <c r="J894" s="4" t="str" cm="1">
        <f t="array" ref="J894">_xlfn.IFS(Table2[[#This Row],[World Sales (in $)]]&lt;500000000,"Small", Table2[[#This Row],[World Sales (in $)]]&lt;1000000000, "Medium", Table2[[#This Row],[World Sales (in $)]]&lt;2000000000, "Large", Table2[[#This Row],[World Sales (in $)]]&gt;2000000000, "Top")</f>
        <v>Small</v>
      </c>
      <c r="K894" t="s">
        <v>159</v>
      </c>
      <c r="L894" t="s">
        <v>145</v>
      </c>
      <c r="M894" t="str">
        <f>IFERROR(MID($L894,1,SEARCH(M$1, $L894)-2),0)</f>
        <v>1</v>
      </c>
      <c r="N894" t="str">
        <f>IFERROR(MID($L894,SEARCH(N$1, $L894)-3,2),0)</f>
        <v>59</v>
      </c>
      <c r="O894" s="2">
        <f>TIME(M894, N894, 0)</f>
        <v>8.2638888888888887E-2</v>
      </c>
      <c r="P894" t="s">
        <v>27</v>
      </c>
      <c r="Q894" t="str">
        <f>INDEX('Notes&amp;Formulas'!$F$6,MATCH(Table!P894, 'Notes&amp;Formulas'!$E$6),0)</f>
        <v>Unknown</v>
      </c>
      <c r="R894" t="s">
        <v>2317</v>
      </c>
      <c r="S894" t="s">
        <v>2326</v>
      </c>
      <c r="T894" t="s">
        <v>2323</v>
      </c>
      <c r="U894" t="s">
        <v>2318</v>
      </c>
    </row>
    <row r="895" spans="1:22" x14ac:dyDescent="0.3">
      <c r="A895" t="s">
        <v>1602</v>
      </c>
      <c r="B895" t="s">
        <v>1603</v>
      </c>
      <c r="C895" t="str">
        <f t="shared" si="13"/>
        <v>Follows hard-to-please Aurora looking for love, an</v>
      </c>
      <c r="D895" t="s">
        <v>38</v>
      </c>
      <c r="E895" s="1">
        <v>30643</v>
      </c>
      <c r="F895" s="4">
        <v>108423489</v>
      </c>
      <c r="G895" s="4">
        <v>260</v>
      </c>
      <c r="H895" s="4">
        <v>108423749</v>
      </c>
      <c r="I895" s="4" t="str">
        <f>IF($F895&gt;='Notes&amp;Formulas'!$I$3,"Top", "Bottom")</f>
        <v>Bottom</v>
      </c>
      <c r="J895" s="4" t="str" cm="1">
        <f t="array" ref="J895">_xlfn.IFS(Table2[[#This Row],[World Sales (in $)]]&lt;500000000,"Small", Table2[[#This Row],[World Sales (in $)]]&lt;1000000000, "Medium", Table2[[#This Row],[World Sales (in $)]]&lt;2000000000, "Large", Table2[[#This Row],[World Sales (in $)]]&gt;2000000000, "Top")</f>
        <v>Small</v>
      </c>
      <c r="K895" t="s">
        <v>894</v>
      </c>
      <c r="L895" t="s">
        <v>460</v>
      </c>
      <c r="M895" t="str">
        <f>IFERROR(MID($L895,1,SEARCH(M$1, $L895)-2),0)</f>
        <v>2</v>
      </c>
      <c r="N895" t="str">
        <f>IFERROR(MID($L895,SEARCH(N$1, $L895)-3,2),0)</f>
        <v>12</v>
      </c>
      <c r="O895" s="2">
        <f>TIME(M895, N895, 0)</f>
        <v>9.1666666666666674E-2</v>
      </c>
      <c r="P895" t="s">
        <v>27</v>
      </c>
      <c r="Q895" t="str">
        <f>INDEX('Notes&amp;Formulas'!$F$6,MATCH(Table!P895, 'Notes&amp;Formulas'!$E$6),0)</f>
        <v>Unknown</v>
      </c>
      <c r="R895" t="s">
        <v>2316</v>
      </c>
      <c r="S895" t="s">
        <v>2317</v>
      </c>
      <c r="T895" t="s">
        <v>2326</v>
      </c>
      <c r="U895" t="s">
        <v>2319</v>
      </c>
    </row>
    <row r="896" spans="1:22" x14ac:dyDescent="0.3">
      <c r="A896" t="s">
        <v>1612</v>
      </c>
      <c r="B896" t="s">
        <v>1613</v>
      </c>
      <c r="C896" t="str">
        <f t="shared" si="13"/>
        <v>Superman agrees to sacrifice his powers to start a</v>
      </c>
      <c r="D896" t="s">
        <v>61</v>
      </c>
      <c r="E896" s="1">
        <v>29756</v>
      </c>
      <c r="F896" s="4">
        <v>108185706</v>
      </c>
      <c r="G896" s="4">
        <v>108185706</v>
      </c>
      <c r="H896" s="4">
        <v>108185706</v>
      </c>
      <c r="I896" s="4" t="str">
        <f>IF($F896&gt;='Notes&amp;Formulas'!$I$3,"Top", "Bottom")</f>
        <v>Bottom</v>
      </c>
      <c r="J896" s="4" t="str" cm="1">
        <f t="array" ref="J896">_xlfn.IFS(Table2[[#This Row],[World Sales (in $)]]&lt;500000000,"Small", Table2[[#This Row],[World Sales (in $)]]&lt;1000000000, "Medium", Table2[[#This Row],[World Sales (in $)]]&lt;2000000000, "Large", Table2[[#This Row],[World Sales (in $)]]&gt;2000000000, "Top")</f>
        <v>Small</v>
      </c>
      <c r="K896" t="s">
        <v>13</v>
      </c>
      <c r="L896" t="s">
        <v>148</v>
      </c>
      <c r="M896" t="str">
        <f>IFERROR(MID($L896,1,SEARCH(M$1, $L896)-2),0)</f>
        <v>2</v>
      </c>
      <c r="N896" t="str">
        <f>IFERROR(MID($L896,SEARCH(N$1, $L896)-3,2),0)</f>
        <v xml:space="preserve"> 7</v>
      </c>
      <c r="O896" s="2">
        <f>TIME(M896, N896, 0)</f>
        <v>8.819444444444445E-2</v>
      </c>
      <c r="P896" t="s">
        <v>58</v>
      </c>
      <c r="Q896" t="str" cm="1">
        <f t="array" ref="Q896">INDEX('Notes&amp;Formulas'!F:F,MATCH($P896,'Notes&amp;Formulas'!E:E),0)</f>
        <v>Parental Guidance</v>
      </c>
      <c r="R896" t="s">
        <v>2326</v>
      </c>
      <c r="S896" t="s">
        <v>2320</v>
      </c>
    </row>
    <row r="897" spans="1:23" x14ac:dyDescent="0.3">
      <c r="A897" t="s">
        <v>2289</v>
      </c>
      <c r="B897" t="s">
        <v>2290</v>
      </c>
      <c r="C897" t="str">
        <f t="shared" si="13"/>
        <v>After picking up a traumatized young hitchhiker, f</v>
      </c>
      <c r="D897" t="s">
        <v>170</v>
      </c>
      <c r="E897" s="1">
        <v>37911</v>
      </c>
      <c r="F897" s="4">
        <v>80571655</v>
      </c>
      <c r="G897" s="4">
        <v>26792250</v>
      </c>
      <c r="H897" s="4">
        <v>107363905</v>
      </c>
      <c r="I897" s="4" t="str">
        <f>IF($F897&gt;='Notes&amp;Formulas'!$I$3,"Top", "Bottom")</f>
        <v>Bottom</v>
      </c>
      <c r="J897" s="4" t="str" cm="1">
        <f t="array" ref="J897">_xlfn.IFS(Table2[[#This Row],[World Sales (in $)]]&lt;500000000,"Small", Table2[[#This Row],[World Sales (in $)]]&lt;1000000000, "Medium", Table2[[#This Row],[World Sales (in $)]]&lt;2000000000, "Large", Table2[[#This Row],[World Sales (in $)]]&gt;2000000000, "Top")</f>
        <v>Small</v>
      </c>
      <c r="K897" t="s">
        <v>2291</v>
      </c>
      <c r="L897" t="s">
        <v>186</v>
      </c>
      <c r="M897" t="str">
        <f>IFERROR(MID($L897,1,SEARCH(M$1, $L897)-2),0)</f>
        <v>1</v>
      </c>
      <c r="N897" t="str">
        <f>IFERROR(MID($L897,SEARCH(N$1, $L897)-3,2),0)</f>
        <v>38</v>
      </c>
      <c r="O897" s="2">
        <f>TIME(M897, N897, 0)</f>
        <v>6.805555555555555E-2</v>
      </c>
      <c r="P897" t="s">
        <v>179</v>
      </c>
      <c r="Q897" t="str" cm="1">
        <f t="array" ref="Q897">INDEX('Notes&amp;Formulas'!F:F,MATCH($P897,'Notes&amp;Formulas'!E:E),0)</f>
        <v>Restricted</v>
      </c>
      <c r="R897" t="s">
        <v>2316</v>
      </c>
      <c r="S897" t="s">
        <v>2317</v>
      </c>
      <c r="T897" t="s">
        <v>2319</v>
      </c>
    </row>
    <row r="898" spans="1:23" x14ac:dyDescent="0.3">
      <c r="A898" t="s">
        <v>2252</v>
      </c>
      <c r="B898" t="s">
        <v>2253</v>
      </c>
      <c r="C898" t="str">
        <f t="shared" ref="C898:C961" si="14">LEFT(B:B,50)</f>
        <v xml:space="preserve">After a space merchant vessel receives an unknown </v>
      </c>
      <c r="D898" t="s">
        <v>22</v>
      </c>
      <c r="E898" s="1">
        <v>29000</v>
      </c>
      <c r="F898" s="4">
        <v>81900459</v>
      </c>
      <c r="G898" s="4">
        <v>24385063</v>
      </c>
      <c r="H898" s="4">
        <v>106285522</v>
      </c>
      <c r="I898" s="4" t="str">
        <f>IF($F898&gt;='Notes&amp;Formulas'!$I$3,"Top", "Bottom")</f>
        <v>Bottom</v>
      </c>
      <c r="J898" s="4" t="str" cm="1">
        <f t="array" ref="J898">_xlfn.IFS(Table2[[#This Row],[World Sales (in $)]]&lt;500000000,"Small", Table2[[#This Row],[World Sales (in $)]]&lt;1000000000, "Medium", Table2[[#This Row],[World Sales (in $)]]&lt;2000000000, "Large", Table2[[#This Row],[World Sales (in $)]]&gt;2000000000, "Top")</f>
        <v>Small</v>
      </c>
      <c r="K898" t="s">
        <v>2254</v>
      </c>
      <c r="L898" t="s">
        <v>343</v>
      </c>
      <c r="M898" t="str">
        <f>IFERROR(MID($L898,1,SEARCH(M$1, $L898)-2),0)</f>
        <v>1</v>
      </c>
      <c r="N898" t="str">
        <f>IFERROR(MID($L898,SEARCH(N$1, $L898)-3,2),0)</f>
        <v>57</v>
      </c>
      <c r="O898" s="2">
        <f>TIME(M898, N898, 0)</f>
        <v>8.1250000000000003E-2</v>
      </c>
      <c r="P898" t="s">
        <v>179</v>
      </c>
      <c r="Q898" t="str" cm="1">
        <f t="array" ref="Q898">INDEX('Notes&amp;Formulas'!F:F,MATCH($P898,'Notes&amp;Formulas'!E:E),0)</f>
        <v>Restricted</v>
      </c>
      <c r="R898" t="s">
        <v>2328</v>
      </c>
      <c r="S898" t="s">
        <v>2332</v>
      </c>
    </row>
    <row r="899" spans="1:23" x14ac:dyDescent="0.3">
      <c r="A899" t="s">
        <v>2230</v>
      </c>
      <c r="B899" t="s">
        <v>2231</v>
      </c>
      <c r="C899" t="str">
        <f t="shared" si="14"/>
        <v xml:space="preserve">A frustrated composer finds fulfillment as a high </v>
      </c>
      <c r="D899" t="s">
        <v>12</v>
      </c>
      <c r="E899" t="s">
        <v>27</v>
      </c>
      <c r="F899" s="4">
        <v>82569971</v>
      </c>
      <c r="G899" s="4">
        <v>23700000</v>
      </c>
      <c r="H899" s="4">
        <v>106269971</v>
      </c>
      <c r="I899" s="4" t="str">
        <f>IF($F899&gt;='Notes&amp;Formulas'!$I$3,"Top", "Bottom")</f>
        <v>Bottom</v>
      </c>
      <c r="J899" s="4" t="str" cm="1">
        <f t="array" ref="J899">_xlfn.IFS(Table2[[#This Row],[World Sales (in $)]]&lt;500000000,"Small", Table2[[#This Row],[World Sales (in $)]]&lt;1000000000, "Medium", Table2[[#This Row],[World Sales (in $)]]&lt;2000000000, "Large", Table2[[#This Row],[World Sales (in $)]]&gt;2000000000, "Top")</f>
        <v>Small</v>
      </c>
      <c r="K899" t="s">
        <v>1474</v>
      </c>
      <c r="L899" t="s">
        <v>47</v>
      </c>
      <c r="M899" t="str">
        <f>IFERROR(MID($L899,1,SEARCH(M$1, $L899)-2),0)</f>
        <v>2</v>
      </c>
      <c r="N899" t="str">
        <f>IFERROR(MID($L899,SEARCH(N$1, $L899)-3,2),0)</f>
        <v>23</v>
      </c>
      <c r="O899" s="2">
        <f>TIME(M899, N899, 0)</f>
        <v>9.930555555555555E-2</v>
      </c>
      <c r="P899" t="s">
        <v>27</v>
      </c>
      <c r="Q899" t="str">
        <f>INDEX('Notes&amp;Formulas'!$F$6,MATCH(Table!P899, 'Notes&amp;Formulas'!$E$6),0)</f>
        <v>Unknown</v>
      </c>
      <c r="R899" t="s">
        <v>2332</v>
      </c>
      <c r="S899" t="s">
        <v>2319</v>
      </c>
    </row>
    <row r="900" spans="1:23" x14ac:dyDescent="0.3">
      <c r="A900" t="s">
        <v>2089</v>
      </c>
      <c r="B900" t="s">
        <v>2090</v>
      </c>
      <c r="C900" t="str">
        <f t="shared" si="14"/>
        <v>Two sisters decide to throw one last house party b</v>
      </c>
      <c r="D900" t="s">
        <v>43</v>
      </c>
      <c r="E900" s="1">
        <v>42356</v>
      </c>
      <c r="F900" s="4">
        <v>87044645</v>
      </c>
      <c r="G900" s="4">
        <v>17966408</v>
      </c>
      <c r="H900" s="4">
        <v>105011053</v>
      </c>
      <c r="I900" s="4" t="str">
        <f>IF($F900&gt;='Notes&amp;Formulas'!$I$3,"Top", "Bottom")</f>
        <v>Bottom</v>
      </c>
      <c r="J900" s="4" t="str" cm="1">
        <f t="array" ref="J900">_xlfn.IFS(Table2[[#This Row],[World Sales (in $)]]&lt;500000000,"Small", Table2[[#This Row],[World Sales (in $)]]&lt;1000000000, "Medium", Table2[[#This Row],[World Sales (in $)]]&lt;2000000000, "Large", Table2[[#This Row],[World Sales (in $)]]&gt;2000000000, "Top")</f>
        <v>Small</v>
      </c>
      <c r="K900" t="s">
        <v>349</v>
      </c>
      <c r="L900" t="s">
        <v>54</v>
      </c>
      <c r="M900" t="str">
        <f>IFERROR(MID($L900,1,SEARCH(M$1, $L900)-2),0)</f>
        <v>1</v>
      </c>
      <c r="N900" t="str">
        <f>IFERROR(MID($L900,SEARCH(N$1, $L900)-3,2),0)</f>
        <v>58</v>
      </c>
      <c r="O900" s="2">
        <f>TIME(M900, N900, 0)</f>
        <v>8.1944444444444445E-2</v>
      </c>
      <c r="P900" t="s">
        <v>179</v>
      </c>
      <c r="Q900" t="str" cm="1">
        <f t="array" ref="Q900">INDEX('Notes&amp;Formulas'!F:F,MATCH($P900,'Notes&amp;Formulas'!E:E),0)</f>
        <v>Restricted</v>
      </c>
      <c r="R900" t="s">
        <v>2320</v>
      </c>
      <c r="S900" t="s">
        <v>2330</v>
      </c>
    </row>
    <row r="901" spans="1:23" x14ac:dyDescent="0.3">
      <c r="A901" t="s">
        <v>2095</v>
      </c>
      <c r="B901" t="s">
        <v>2096</v>
      </c>
      <c r="C901" t="str">
        <f t="shared" si="14"/>
        <v xml:space="preserve">An incumbent Representative embroiled in personal </v>
      </c>
      <c r="D901" t="s">
        <v>61</v>
      </c>
      <c r="E901" t="s">
        <v>27</v>
      </c>
      <c r="F901" s="4">
        <v>86907746</v>
      </c>
      <c r="G901" s="4">
        <v>18000000</v>
      </c>
      <c r="H901" s="4">
        <v>104907746</v>
      </c>
      <c r="I901" s="4" t="str">
        <f>IF($F901&gt;='Notes&amp;Formulas'!$I$3,"Top", "Bottom")</f>
        <v>Bottom</v>
      </c>
      <c r="J901" s="4" t="str" cm="1">
        <f t="array" ref="J901">_xlfn.IFS(Table2[[#This Row],[World Sales (in $)]]&lt;500000000,"Small", Table2[[#This Row],[World Sales (in $)]]&lt;1000000000, "Medium", Table2[[#This Row],[World Sales (in $)]]&lt;2000000000, "Large", Table2[[#This Row],[World Sales (in $)]]&gt;2000000000, "Top")</f>
        <v>Small</v>
      </c>
      <c r="K901" t="s">
        <v>349</v>
      </c>
      <c r="L901" t="s">
        <v>355</v>
      </c>
      <c r="M901" t="str">
        <f>IFERROR(MID($L901,1,SEARCH(M$1, $L901)-2),0)</f>
        <v>1</v>
      </c>
      <c r="N901" t="str">
        <f>IFERROR(MID($L901,SEARCH(N$1, $L901)-3,2),0)</f>
        <v>25</v>
      </c>
      <c r="O901" s="2">
        <f>TIME(M901, N901, 0)</f>
        <v>5.9027777777777783E-2</v>
      </c>
      <c r="P901" t="s">
        <v>27</v>
      </c>
      <c r="Q901" t="str">
        <f>INDEX('Notes&amp;Formulas'!$F$6,MATCH(Table!P901, 'Notes&amp;Formulas'!$E$6),0)</f>
        <v>Unknown</v>
      </c>
      <c r="R901" t="s">
        <v>2326</v>
      </c>
    </row>
    <row r="902" spans="1:23" x14ac:dyDescent="0.3">
      <c r="A902" t="s">
        <v>2285</v>
      </c>
      <c r="B902" t="s">
        <v>2286</v>
      </c>
      <c r="C902" t="str">
        <f t="shared" si="14"/>
        <v xml:space="preserve">An eight-year-old boy genius and his friends must </v>
      </c>
      <c r="D902" t="s">
        <v>38</v>
      </c>
      <c r="E902" s="1">
        <v>37246</v>
      </c>
      <c r="F902" s="4">
        <v>80936232</v>
      </c>
      <c r="G902" s="4">
        <v>22056304</v>
      </c>
      <c r="H902" s="4">
        <v>102992536</v>
      </c>
      <c r="I902" s="4" t="str">
        <f>IF($F902&gt;='Notes&amp;Formulas'!$I$3,"Top", "Bottom")</f>
        <v>Bottom</v>
      </c>
      <c r="J902" s="4" t="str" cm="1">
        <f t="array" ref="J902">_xlfn.IFS(Table2[[#This Row],[World Sales (in $)]]&lt;500000000,"Small", Table2[[#This Row],[World Sales (in $)]]&lt;1000000000, "Medium", Table2[[#This Row],[World Sales (in $)]]&lt;2000000000, "Large", Table2[[#This Row],[World Sales (in $)]]&gt;2000000000, "Top")</f>
        <v>Small</v>
      </c>
      <c r="K902" t="s">
        <v>53</v>
      </c>
      <c r="L902" t="s">
        <v>1154</v>
      </c>
      <c r="M902" t="str">
        <f>IFERROR(MID($L902,1,SEARCH(M$1, $L902)-2),0)</f>
        <v>1</v>
      </c>
      <c r="N902" t="str">
        <f>IFERROR(MID($L902,SEARCH(N$1, $L902)-3,2),0)</f>
        <v>22</v>
      </c>
      <c r="O902" s="2">
        <f>TIME(M902, N902, 0)</f>
        <v>5.6944444444444443E-2</v>
      </c>
      <c r="P902" t="s">
        <v>27</v>
      </c>
      <c r="Q902" t="str">
        <f>INDEX('Notes&amp;Formulas'!$F$6,MATCH(Table!P902, 'Notes&amp;Formulas'!$E$6),0)</f>
        <v>Unknown</v>
      </c>
      <c r="R902" t="s">
        <v>2326</v>
      </c>
    </row>
    <row r="903" spans="1:23" x14ac:dyDescent="0.3">
      <c r="A903" t="s">
        <v>1989</v>
      </c>
      <c r="B903" t="s">
        <v>1990</v>
      </c>
      <c r="C903" t="str">
        <f t="shared" si="14"/>
        <v>A small-town father must find the courage and conv</v>
      </c>
      <c r="D903" t="s">
        <v>613</v>
      </c>
      <c r="E903" s="1">
        <v>41745</v>
      </c>
      <c r="F903" s="4">
        <v>91443253</v>
      </c>
      <c r="G903" s="4">
        <v>10539459</v>
      </c>
      <c r="H903" s="4">
        <v>101982712</v>
      </c>
      <c r="I903" s="4" t="str">
        <f>IF($F903&gt;='Notes&amp;Formulas'!$I$3,"Top", "Bottom")</f>
        <v>Bottom</v>
      </c>
      <c r="J903" s="4" t="str" cm="1">
        <f t="array" ref="J903">_xlfn.IFS(Table2[[#This Row],[World Sales (in $)]]&lt;500000000,"Small", Table2[[#This Row],[World Sales (in $)]]&lt;1000000000, "Medium", Table2[[#This Row],[World Sales (in $)]]&lt;2000000000, "Large", Table2[[#This Row],[World Sales (in $)]]&gt;2000000000, "Top")</f>
        <v>Small</v>
      </c>
      <c r="K903" t="s">
        <v>1991</v>
      </c>
      <c r="L903" t="s">
        <v>1020</v>
      </c>
      <c r="M903" t="str">
        <f>IFERROR(MID($L903,1,SEARCH(M$1, $L903)-2),0)</f>
        <v>1</v>
      </c>
      <c r="N903" t="str">
        <f>IFERROR(MID($L903,SEARCH(N$1, $L903)-3,2),0)</f>
        <v>39</v>
      </c>
      <c r="O903" s="2">
        <f>TIME(M903, N903, 0)</f>
        <v>6.8749999999999992E-2</v>
      </c>
      <c r="P903" t="s">
        <v>58</v>
      </c>
      <c r="Q903" t="str" cm="1">
        <f t="array" ref="Q903">INDEX('Notes&amp;Formulas'!F:F,MATCH($P903,'Notes&amp;Formulas'!E:E),0)</f>
        <v>Parental Guidance</v>
      </c>
      <c r="R903" t="s">
        <v>2316</v>
      </c>
      <c r="S903" t="s">
        <v>2317</v>
      </c>
      <c r="T903" t="s">
        <v>2322</v>
      </c>
      <c r="U903" t="s">
        <v>2326</v>
      </c>
      <c r="V903" t="s">
        <v>2323</v>
      </c>
      <c r="W903" t="s">
        <v>2319</v>
      </c>
    </row>
    <row r="904" spans="1:23" x14ac:dyDescent="0.3">
      <c r="A904" t="s">
        <v>2084</v>
      </c>
      <c r="B904" t="s">
        <v>2085</v>
      </c>
      <c r="C904" t="str">
        <f t="shared" si="14"/>
        <v xml:space="preserve">A process server and his marijuana dealer wind up </v>
      </c>
      <c r="D904" t="s">
        <v>34</v>
      </c>
      <c r="E904" s="1">
        <v>39666</v>
      </c>
      <c r="F904" s="4">
        <v>87341380</v>
      </c>
      <c r="G904" s="4">
        <v>14283463</v>
      </c>
      <c r="H904" s="4">
        <v>101624843</v>
      </c>
      <c r="I904" s="4" t="str">
        <f>IF($F904&gt;='Notes&amp;Formulas'!$I$3,"Top", "Bottom")</f>
        <v>Bottom</v>
      </c>
      <c r="J904" s="4" t="str" cm="1">
        <f t="array" ref="J904">_xlfn.IFS(Table2[[#This Row],[World Sales (in $)]]&lt;500000000,"Small", Table2[[#This Row],[World Sales (in $)]]&lt;1000000000, "Medium", Table2[[#This Row],[World Sales (in $)]]&lt;2000000000, "Large", Table2[[#This Row],[World Sales (in $)]]&gt;2000000000, "Top")</f>
        <v>Small</v>
      </c>
      <c r="K904" t="s">
        <v>665</v>
      </c>
      <c r="L904" t="s">
        <v>604</v>
      </c>
      <c r="M904" t="str">
        <f>IFERROR(MID($L904,1,SEARCH(M$1, $L904)-2),0)</f>
        <v>1</v>
      </c>
      <c r="N904" t="str">
        <f>IFERROR(MID($L904,SEARCH(N$1, $L904)-3,2),0)</f>
        <v>51</v>
      </c>
      <c r="O904" s="2">
        <f>TIME(M904, N904, 0)</f>
        <v>7.7083333333333337E-2</v>
      </c>
      <c r="P904" t="s">
        <v>179</v>
      </c>
      <c r="Q904" t="str" cm="1">
        <f t="array" ref="Q904">INDEX('Notes&amp;Formulas'!F:F,MATCH($P904,'Notes&amp;Formulas'!E:E),0)</f>
        <v>Restricted</v>
      </c>
      <c r="R904" t="s">
        <v>2329</v>
      </c>
      <c r="S904" t="s">
        <v>2320</v>
      </c>
      <c r="T904" t="s">
        <v>2323</v>
      </c>
    </row>
    <row r="905" spans="1:23" x14ac:dyDescent="0.3">
      <c r="A905" t="s">
        <v>2147</v>
      </c>
      <c r="B905" t="s">
        <v>2148</v>
      </c>
      <c r="C905" t="str">
        <f t="shared" si="14"/>
        <v>After getting fired and finding out her husband is</v>
      </c>
      <c r="D905" t="s">
        <v>61</v>
      </c>
      <c r="E905" s="1">
        <v>41822</v>
      </c>
      <c r="F905" s="4">
        <v>84525432</v>
      </c>
      <c r="G905" s="4">
        <v>15850000</v>
      </c>
      <c r="H905" s="4">
        <v>100375432</v>
      </c>
      <c r="I905" s="4" t="str">
        <f>IF($F905&gt;='Notes&amp;Formulas'!$I$3,"Top", "Bottom")</f>
        <v>Bottom</v>
      </c>
      <c r="J905" s="4" t="str" cm="1">
        <f t="array" ref="J905">_xlfn.IFS(Table2[[#This Row],[World Sales (in $)]]&lt;500000000,"Small", Table2[[#This Row],[World Sales (in $)]]&lt;1000000000, "Medium", Table2[[#This Row],[World Sales (in $)]]&lt;2000000000, "Large", Table2[[#This Row],[World Sales (in $)]]&gt;2000000000, "Top")</f>
        <v>Small</v>
      </c>
      <c r="K905" t="s">
        <v>346</v>
      </c>
      <c r="L905" t="s">
        <v>76</v>
      </c>
      <c r="M905" t="str">
        <f>IFERROR(MID($L905,1,SEARCH(M$1, $L905)-2),0)</f>
        <v>1</v>
      </c>
      <c r="N905" t="str">
        <f>IFERROR(MID($L905,SEARCH(N$1, $L905)-3,2),0)</f>
        <v>37</v>
      </c>
      <c r="O905" s="2">
        <f>TIME(M905, N905, 0)</f>
        <v>6.7361111111111108E-2</v>
      </c>
      <c r="P905" t="s">
        <v>179</v>
      </c>
      <c r="Q905" t="str" cm="1">
        <f t="array" ref="Q905">INDEX('Notes&amp;Formulas'!F:F,MATCH($P905,'Notes&amp;Formulas'!E:E),0)</f>
        <v>Restricted</v>
      </c>
      <c r="R905" t="s">
        <v>2316</v>
      </c>
      <c r="S905" t="s">
        <v>2326</v>
      </c>
      <c r="T905" t="s">
        <v>2328</v>
      </c>
    </row>
    <row r="906" spans="1:23" x14ac:dyDescent="0.3">
      <c r="A906" t="s">
        <v>2218</v>
      </c>
      <c r="B906" t="s">
        <v>2219</v>
      </c>
      <c r="C906" t="str">
        <f t="shared" si="14"/>
        <v>To impress a foxy divorcee, ladies' man Nick offer</v>
      </c>
      <c r="D906" t="s">
        <v>1096</v>
      </c>
      <c r="E906" s="1">
        <v>38373</v>
      </c>
      <c r="F906" s="4">
        <v>82674398</v>
      </c>
      <c r="G906" s="4">
        <v>15244265</v>
      </c>
      <c r="H906" s="4">
        <v>97918663</v>
      </c>
      <c r="I906" s="4" t="str">
        <f>IF($F906&gt;='Notes&amp;Formulas'!$I$3,"Top", "Bottom")</f>
        <v>Bottom</v>
      </c>
      <c r="J906" s="4" t="str" cm="1">
        <f t="array" ref="J906">_xlfn.IFS(Table2[[#This Row],[World Sales (in $)]]&lt;500000000,"Small", Table2[[#This Row],[World Sales (in $)]]&lt;1000000000, "Medium", Table2[[#This Row],[World Sales (in $)]]&lt;2000000000, "Large", Table2[[#This Row],[World Sales (in $)]]&gt;2000000000, "Top")</f>
        <v>Small</v>
      </c>
      <c r="K906" t="s">
        <v>777</v>
      </c>
      <c r="L906" t="s">
        <v>197</v>
      </c>
      <c r="M906" t="str">
        <f>IFERROR(MID($L906,1,SEARCH(M$1, $L906)-2),0)</f>
        <v>1</v>
      </c>
      <c r="N906" t="str">
        <f>IFERROR(MID($L906,SEARCH(N$1, $L906)-3,2),0)</f>
        <v>35</v>
      </c>
      <c r="O906" s="2">
        <f>TIME(M906, N906, 0)</f>
        <v>6.5972222222222224E-2</v>
      </c>
      <c r="P906" t="s">
        <v>58</v>
      </c>
      <c r="Q906" t="str" cm="1">
        <f t="array" ref="Q906">INDEX('Notes&amp;Formulas'!F:F,MATCH($P906,'Notes&amp;Formulas'!E:E),0)</f>
        <v>Parental Guidance</v>
      </c>
      <c r="R906" t="s">
        <v>2326</v>
      </c>
      <c r="S906" t="s">
        <v>2321</v>
      </c>
    </row>
    <row r="907" spans="1:23" x14ac:dyDescent="0.3">
      <c r="A907" t="s">
        <v>1909</v>
      </c>
      <c r="B907" t="s">
        <v>1910</v>
      </c>
      <c r="C907" t="str">
        <f t="shared" si="14"/>
        <v>In 1947, Jackie Robinson becomes the first African</v>
      </c>
      <c r="D907" t="s">
        <v>61</v>
      </c>
      <c r="E907" s="1">
        <v>41376</v>
      </c>
      <c r="F907" s="4">
        <v>95020213</v>
      </c>
      <c r="G907" s="4">
        <v>2450488</v>
      </c>
      <c r="H907" s="4">
        <v>97470701</v>
      </c>
      <c r="I907" s="4" t="str">
        <f>IF($F907&gt;='Notes&amp;Formulas'!$I$3,"Top", "Bottom")</f>
        <v>Bottom</v>
      </c>
      <c r="J907" s="4" t="str" cm="1">
        <f t="array" ref="J907">_xlfn.IFS(Table2[[#This Row],[World Sales (in $)]]&lt;500000000,"Small", Table2[[#This Row],[World Sales (in $)]]&lt;1000000000, "Medium", Table2[[#This Row],[World Sales (in $)]]&lt;2000000000, "Large", Table2[[#This Row],[World Sales (in $)]]&gt;2000000000, "Top")</f>
        <v>Small</v>
      </c>
      <c r="K907" t="s">
        <v>396</v>
      </c>
      <c r="L907" t="s">
        <v>124</v>
      </c>
      <c r="M907" t="str">
        <f>IFERROR(MID($L907,1,SEARCH(M$1, $L907)-2),0)</f>
        <v>2</v>
      </c>
      <c r="N907" t="str">
        <f>IFERROR(MID($L907,SEARCH(N$1, $L907)-3,2),0)</f>
        <v xml:space="preserve"> 8</v>
      </c>
      <c r="O907" s="2">
        <f>TIME(M907, N907, 0)</f>
        <v>8.8888888888888892E-2</v>
      </c>
      <c r="P907" t="s">
        <v>15</v>
      </c>
      <c r="Q907" t="str" cm="1">
        <f t="array" ref="Q907">INDEX('Notes&amp;Formulas'!F:F,MATCH($P907,'Notes&amp;Formulas'!E:E),0)</f>
        <v>Parental Guidance Under 13</v>
      </c>
      <c r="R907" t="s">
        <v>2317</v>
      </c>
      <c r="S907" t="s">
        <v>2326</v>
      </c>
      <c r="T907" t="s">
        <v>2323</v>
      </c>
      <c r="U907" t="s">
        <v>2318</v>
      </c>
      <c r="V907" t="s">
        <v>2321</v>
      </c>
    </row>
    <row r="908" spans="1:23" x14ac:dyDescent="0.3">
      <c r="A908" t="s">
        <v>1985</v>
      </c>
      <c r="B908" t="s">
        <v>1986</v>
      </c>
      <c r="C908" t="str">
        <f t="shared" si="14"/>
        <v xml:space="preserve">Four friends conspire to turn the tables on their </v>
      </c>
      <c r="D908" t="s">
        <v>1344</v>
      </c>
      <c r="E908" s="1">
        <v>41019</v>
      </c>
      <c r="F908" s="4">
        <v>91547205</v>
      </c>
      <c r="G908" s="4">
        <v>4523302</v>
      </c>
      <c r="H908" s="4">
        <v>96070507</v>
      </c>
      <c r="I908" s="4" t="str">
        <f>IF($F908&gt;='Notes&amp;Formulas'!$I$3,"Top", "Bottom")</f>
        <v>Bottom</v>
      </c>
      <c r="J908" s="4" t="str" cm="1">
        <f t="array" ref="J908">_xlfn.IFS(Table2[[#This Row],[World Sales (in $)]]&lt;500000000,"Small", Table2[[#This Row],[World Sales (in $)]]&lt;1000000000, "Medium", Table2[[#This Row],[World Sales (in $)]]&lt;2000000000, "Large", Table2[[#This Row],[World Sales (in $)]]&gt;2000000000, "Top")</f>
        <v>Small</v>
      </c>
      <c r="K908" t="s">
        <v>346</v>
      </c>
      <c r="L908" t="s">
        <v>109</v>
      </c>
      <c r="M908" t="str">
        <f>IFERROR(MID($L908,1,SEARCH(M$1, $L908)-2),0)</f>
        <v>2</v>
      </c>
      <c r="N908" t="str">
        <f>IFERROR(MID($L908,SEARCH(N$1, $L908)-3,2),0)</f>
        <v xml:space="preserve"> 3</v>
      </c>
      <c r="O908" s="2">
        <f>TIME(M908, N908, 0)</f>
        <v>8.5416666666666655E-2</v>
      </c>
      <c r="P908" t="s">
        <v>15</v>
      </c>
      <c r="Q908" t="str" cm="1">
        <f t="array" ref="Q908">INDEX('Notes&amp;Formulas'!F:F,MATCH($P908,'Notes&amp;Formulas'!E:E),0)</f>
        <v>Parental Guidance Under 13</v>
      </c>
      <c r="R908" t="s">
        <v>2329</v>
      </c>
      <c r="S908" t="s">
        <v>2320</v>
      </c>
      <c r="T908" t="s">
        <v>2333</v>
      </c>
    </row>
    <row r="909" spans="1:23" x14ac:dyDescent="0.3">
      <c r="A909" t="s">
        <v>1942</v>
      </c>
      <c r="B909" t="s">
        <v>1943</v>
      </c>
      <c r="C909" t="str">
        <f t="shared" si="14"/>
        <v>The romantic tale of a sheltered uptown Cocker Spa</v>
      </c>
      <c r="D909" t="s">
        <v>12</v>
      </c>
      <c r="E909" t="s">
        <v>27</v>
      </c>
      <c r="F909" s="4">
        <v>93602326</v>
      </c>
      <c r="G909" s="4">
        <v>331068</v>
      </c>
      <c r="H909" s="4">
        <v>93933394</v>
      </c>
      <c r="I909" s="4" t="str">
        <f>IF($F909&gt;='Notes&amp;Formulas'!$I$3,"Top", "Bottom")</f>
        <v>Bottom</v>
      </c>
      <c r="J909" s="4" t="str" cm="1">
        <f t="array" ref="J909">_xlfn.IFS(Table2[[#This Row],[World Sales (in $)]]&lt;500000000,"Small", Table2[[#This Row],[World Sales (in $)]]&lt;1000000000, "Medium", Table2[[#This Row],[World Sales (in $)]]&lt;2000000000, "Large", Table2[[#This Row],[World Sales (in $)]]&gt;2000000000, "Top")</f>
        <v>Small</v>
      </c>
      <c r="K909" t="s">
        <v>1944</v>
      </c>
      <c r="L909" t="s">
        <v>1945</v>
      </c>
      <c r="M909" t="str">
        <f>IFERROR(MID($L909,1,SEARCH(M$1, $L909)-2),0)</f>
        <v>1</v>
      </c>
      <c r="N909" t="str">
        <f>IFERROR(MID($L909,SEARCH(N$1, $L909)-3,2),0)</f>
        <v>16</v>
      </c>
      <c r="O909" s="2">
        <f>TIME(M909, N909, 0)</f>
        <v>5.2777777777777778E-2</v>
      </c>
      <c r="P909" t="s">
        <v>27</v>
      </c>
      <c r="Q909" t="str">
        <f>INDEX('Notes&amp;Formulas'!$F$6,MATCH(Table!P909, 'Notes&amp;Formulas'!$E$6),0)</f>
        <v>Unknown</v>
      </c>
      <c r="R909" t="s">
        <v>2326</v>
      </c>
      <c r="S909" t="s">
        <v>2321</v>
      </c>
    </row>
    <row r="910" spans="1:23" x14ac:dyDescent="0.3">
      <c r="A910" t="s">
        <v>2193</v>
      </c>
      <c r="B910" t="s">
        <v>2194</v>
      </c>
      <c r="C910" t="str">
        <f t="shared" si="14"/>
        <v>A U.S. Army officer serving in Vietnam is tasked w</v>
      </c>
      <c r="D910" t="s">
        <v>817</v>
      </c>
      <c r="E910" t="s">
        <v>27</v>
      </c>
      <c r="F910" s="4">
        <v>83471511</v>
      </c>
      <c r="G910" s="4">
        <v>8686553</v>
      </c>
      <c r="H910" s="4">
        <v>92158064</v>
      </c>
      <c r="I910" s="4" t="str">
        <f>IF($F910&gt;='Notes&amp;Formulas'!$I$3,"Top", "Bottom")</f>
        <v>Bottom</v>
      </c>
      <c r="J910" s="4" t="str" cm="1">
        <f t="array" ref="J910">_xlfn.IFS(Table2[[#This Row],[World Sales (in $)]]&lt;500000000,"Small", Table2[[#This Row],[World Sales (in $)]]&lt;1000000000, "Medium", Table2[[#This Row],[World Sales (in $)]]&lt;2000000000, "Large", Table2[[#This Row],[World Sales (in $)]]&gt;2000000000, "Top")</f>
        <v>Small</v>
      </c>
      <c r="K910" t="s">
        <v>2195</v>
      </c>
      <c r="L910" t="s">
        <v>135</v>
      </c>
      <c r="M910" t="str">
        <f>IFERROR(MID($L910,1,SEARCH(M$1, $L910)-2),0)</f>
        <v>2</v>
      </c>
      <c r="N910" t="str">
        <f>IFERROR(MID($L910,SEARCH(N$1, $L910)-3,2),0)</f>
        <v>27</v>
      </c>
      <c r="O910" s="2">
        <f>TIME(M910, N910, 0)</f>
        <v>0.10208333333333335</v>
      </c>
      <c r="P910" t="s">
        <v>27</v>
      </c>
      <c r="Q910" t="str">
        <f>INDEX('Notes&amp;Formulas'!$F$6,MATCH(Table!P910, 'Notes&amp;Formulas'!$E$6),0)</f>
        <v>Unknown</v>
      </c>
      <c r="R910" t="s">
        <v>2317</v>
      </c>
      <c r="S910" t="s">
        <v>2322</v>
      </c>
      <c r="T910" t="s">
        <v>2326</v>
      </c>
      <c r="U910" t="s">
        <v>2323</v>
      </c>
      <c r="V910" t="s">
        <v>2324</v>
      </c>
      <c r="W910" t="s">
        <v>2321</v>
      </c>
    </row>
    <row r="911" spans="1:23" x14ac:dyDescent="0.3">
      <c r="A911" t="s">
        <v>2132</v>
      </c>
      <c r="B911" t="s">
        <v>2133</v>
      </c>
      <c r="C911" t="str">
        <f t="shared" si="14"/>
        <v>Ron Burgundy is San Diego's top-rated newsman in t</v>
      </c>
      <c r="D911" t="s">
        <v>95</v>
      </c>
      <c r="E911" s="1">
        <v>38177</v>
      </c>
      <c r="F911" s="4">
        <v>85288303</v>
      </c>
      <c r="G911" s="4">
        <v>5421064</v>
      </c>
      <c r="H911" s="4">
        <v>90709367</v>
      </c>
      <c r="I911" s="4" t="str">
        <f>IF($F911&gt;='Notes&amp;Formulas'!$I$3,"Top", "Bottom")</f>
        <v>Bottom</v>
      </c>
      <c r="J911" s="4" t="str" cm="1">
        <f t="array" ref="J911">_xlfn.IFS(Table2[[#This Row],[World Sales (in $)]]&lt;500000000,"Small", Table2[[#This Row],[World Sales (in $)]]&lt;1000000000, "Medium", Table2[[#This Row],[World Sales (in $)]]&lt;2000000000, "Large", Table2[[#This Row],[World Sales (in $)]]&gt;2000000000, "Top")</f>
        <v>Small</v>
      </c>
      <c r="K911" t="s">
        <v>349</v>
      </c>
      <c r="L911" t="s">
        <v>571</v>
      </c>
      <c r="M911" t="str">
        <f>IFERROR(MID($L911,1,SEARCH(M$1, $L911)-2),0)</f>
        <v>1</v>
      </c>
      <c r="N911" t="str">
        <f>IFERROR(MID($L911,SEARCH(N$1, $L911)-3,2),0)</f>
        <v>34</v>
      </c>
      <c r="O911" s="2">
        <f>TIME(M911, N911, 0)</f>
        <v>6.5277777777777782E-2</v>
      </c>
      <c r="P911" t="s">
        <v>15</v>
      </c>
      <c r="Q911" t="str" cm="1">
        <f t="array" ref="Q911">INDEX('Notes&amp;Formulas'!F:F,MATCH($P911,'Notes&amp;Formulas'!E:E),0)</f>
        <v>Parental Guidance Under 13</v>
      </c>
      <c r="R911" t="s">
        <v>2320</v>
      </c>
      <c r="S911" t="s">
        <v>2327</v>
      </c>
      <c r="T911" t="s">
        <v>2331</v>
      </c>
    </row>
    <row r="912" spans="1:23" x14ac:dyDescent="0.3">
      <c r="A912" t="s">
        <v>2022</v>
      </c>
      <c r="B912" t="s">
        <v>2023</v>
      </c>
      <c r="C912" t="str">
        <f t="shared" si="14"/>
        <v>Mischievous grandma Madea lands in jail, where she</v>
      </c>
      <c r="D912" t="s">
        <v>112</v>
      </c>
      <c r="E912" t="s">
        <v>27</v>
      </c>
      <c r="F912" s="4">
        <v>90508336</v>
      </c>
      <c r="G912" s="4">
        <v>90508336</v>
      </c>
      <c r="H912" s="4">
        <v>90508336</v>
      </c>
      <c r="I912" s="4" t="str">
        <f>IF($F912&gt;='Notes&amp;Formulas'!$I$3,"Top", "Bottom")</f>
        <v>Bottom</v>
      </c>
      <c r="J912" s="4" t="str" cm="1">
        <f t="array" ref="J912">_xlfn.IFS(Table2[[#This Row],[World Sales (in $)]]&lt;500000000,"Small", Table2[[#This Row],[World Sales (in $)]]&lt;1000000000, "Medium", Table2[[#This Row],[World Sales (in $)]]&lt;2000000000, "Large", Table2[[#This Row],[World Sales (in $)]]&gt;2000000000, "Top")</f>
        <v>Small</v>
      </c>
      <c r="K912" t="s">
        <v>1196</v>
      </c>
      <c r="L912" t="s">
        <v>80</v>
      </c>
      <c r="M912" t="str">
        <f>IFERROR(MID($L912,1,SEARCH(M$1, $L912)-2),0)</f>
        <v>1</v>
      </c>
      <c r="N912" t="str">
        <f>IFERROR(MID($L912,SEARCH(N$1, $L912)-3,2),0)</f>
        <v>43</v>
      </c>
      <c r="O912" s="2">
        <f>TIME(M912, N912, 0)</f>
        <v>7.1527777777777787E-2</v>
      </c>
      <c r="P912" t="s">
        <v>27</v>
      </c>
      <c r="Q912" t="str">
        <f>INDEX('Notes&amp;Formulas'!$F$6,MATCH(Table!P912, 'Notes&amp;Formulas'!$E$6),0)</f>
        <v>Unknown</v>
      </c>
      <c r="R912" t="s">
        <v>2326</v>
      </c>
    </row>
    <row r="913" spans="1:22" x14ac:dyDescent="0.3">
      <c r="A913" t="s">
        <v>2075</v>
      </c>
      <c r="B913" t="s">
        <v>2076</v>
      </c>
      <c r="C913" t="str">
        <f t="shared" si="14"/>
        <v>After her humiliated husband kills himself, an emb</v>
      </c>
      <c r="D913" t="s">
        <v>12</v>
      </c>
      <c r="E913" t="s">
        <v>27</v>
      </c>
      <c r="F913" s="4">
        <v>88036683</v>
      </c>
      <c r="G913" s="4">
        <v>88036683</v>
      </c>
      <c r="H913" s="4">
        <v>88036683</v>
      </c>
      <c r="I913" s="4" t="str">
        <f>IF($F913&gt;='Notes&amp;Formulas'!$I$3,"Top", "Bottom")</f>
        <v>Bottom</v>
      </c>
      <c r="J913" s="4" t="str" cm="1">
        <f t="array" ref="J913">_xlfn.IFS(Table2[[#This Row],[World Sales (in $)]]&lt;500000000,"Small", Table2[[#This Row],[World Sales (in $)]]&lt;1000000000, "Medium", Table2[[#This Row],[World Sales (in $)]]&lt;2000000000, "Large", Table2[[#This Row],[World Sales (in $)]]&gt;2000000000, "Top")</f>
        <v>Small</v>
      </c>
      <c r="K913" t="s">
        <v>1105</v>
      </c>
      <c r="L913" t="s">
        <v>676</v>
      </c>
      <c r="M913" t="str">
        <f>IFERROR(MID($L913,1,SEARCH(M$1, $L913)-2),0)</f>
        <v>1</v>
      </c>
      <c r="N913" t="str">
        <f>IFERROR(MID($L913,SEARCH(N$1, $L913)-3,2),0)</f>
        <v>50</v>
      </c>
      <c r="O913" s="2">
        <f>TIME(M913, N913, 0)</f>
        <v>7.6388888888888895E-2</v>
      </c>
      <c r="P913" t="s">
        <v>27</v>
      </c>
      <c r="Q913" t="str">
        <f>INDEX('Notes&amp;Formulas'!$F$6,MATCH(Table!P913, 'Notes&amp;Formulas'!$E$6),0)</f>
        <v>Unknown</v>
      </c>
      <c r="R913" t="s">
        <v>2326</v>
      </c>
      <c r="S913" t="s">
        <v>2328</v>
      </c>
      <c r="T913" t="s">
        <v>2320</v>
      </c>
    </row>
    <row r="914" spans="1:22" x14ac:dyDescent="0.3">
      <c r="A914" t="s">
        <v>2080</v>
      </c>
      <c r="B914" t="s">
        <v>2081</v>
      </c>
      <c r="C914" t="str">
        <f t="shared" si="14"/>
        <v>Wendy and her brothers are whisked away to the mag</v>
      </c>
      <c r="D914" t="s">
        <v>12</v>
      </c>
      <c r="E914" t="s">
        <v>27</v>
      </c>
      <c r="F914" s="4">
        <v>87404651</v>
      </c>
      <c r="G914" s="4">
        <v>87404651</v>
      </c>
      <c r="H914" s="4">
        <v>87404651</v>
      </c>
      <c r="I914" s="4" t="str">
        <f>IF($F914&gt;='Notes&amp;Formulas'!$I$3,"Top", "Bottom")</f>
        <v>Bottom</v>
      </c>
      <c r="J914" s="4" t="str" cm="1">
        <f t="array" ref="J914">_xlfn.IFS(Table2[[#This Row],[World Sales (in $)]]&lt;500000000,"Small", Table2[[#This Row],[World Sales (in $)]]&lt;1000000000, "Medium", Table2[[#This Row],[World Sales (in $)]]&lt;2000000000, "Large", Table2[[#This Row],[World Sales (in $)]]&gt;2000000000, "Top")</f>
        <v>Small</v>
      </c>
      <c r="K914" t="s">
        <v>2082</v>
      </c>
      <c r="L914" t="s">
        <v>2083</v>
      </c>
      <c r="M914" t="str">
        <f>IFERROR(MID($L914,1,SEARCH(M$1, $L914)-2),0)</f>
        <v>1</v>
      </c>
      <c r="N914" t="str">
        <f>IFERROR(MID($L914,SEARCH(N$1, $L914)-3,2),0)</f>
        <v>17</v>
      </c>
      <c r="O914" s="2">
        <f>TIME(M914, N914, 0)</f>
        <v>5.347222222222222E-2</v>
      </c>
      <c r="P914" t="s">
        <v>27</v>
      </c>
      <c r="Q914" t="str">
        <f>INDEX('Notes&amp;Formulas'!$F$6,MATCH(Table!P914, 'Notes&amp;Formulas'!$E$6),0)</f>
        <v>Unknown</v>
      </c>
      <c r="R914" t="s">
        <v>2320</v>
      </c>
      <c r="S914" t="s">
        <v>2325</v>
      </c>
    </row>
    <row r="915" spans="1:22" x14ac:dyDescent="0.3">
      <c r="A915" t="s">
        <v>2093</v>
      </c>
      <c r="B915" t="s">
        <v>2094</v>
      </c>
      <c r="C915" t="str">
        <f t="shared" si="14"/>
        <v>Lieutenant Frank Drebin discovers that his ex-girl</v>
      </c>
      <c r="D915" t="s">
        <v>38</v>
      </c>
      <c r="E915" s="1">
        <v>33417</v>
      </c>
      <c r="F915" s="4">
        <v>86930411</v>
      </c>
      <c r="G915" s="4">
        <v>86930411</v>
      </c>
      <c r="H915" s="4">
        <v>86930411</v>
      </c>
      <c r="I915" s="4" t="str">
        <f>IF($F915&gt;='Notes&amp;Formulas'!$I$3,"Top", "Bottom")</f>
        <v>Bottom</v>
      </c>
      <c r="J915" s="4" t="str" cm="1">
        <f t="array" ref="J915">_xlfn.IFS(Table2[[#This Row],[World Sales (in $)]]&lt;500000000,"Small", Table2[[#This Row],[World Sales (in $)]]&lt;1000000000, "Medium", Table2[[#This Row],[World Sales (in $)]]&lt;2000000000, "Large", Table2[[#This Row],[World Sales (in $)]]&gt;2000000000, "Top")</f>
        <v>Small</v>
      </c>
      <c r="K915" t="s">
        <v>1003</v>
      </c>
      <c r="L915" t="s">
        <v>355</v>
      </c>
      <c r="M915" t="str">
        <f>IFERROR(MID($L915,1,SEARCH(M$1, $L915)-2),0)</f>
        <v>1</v>
      </c>
      <c r="N915" t="str">
        <f>IFERROR(MID($L915,SEARCH(N$1, $L915)-3,2),0)</f>
        <v>25</v>
      </c>
      <c r="O915" s="2">
        <f>TIME(M915, N915, 0)</f>
        <v>5.9027777777777783E-2</v>
      </c>
      <c r="P915" t="s">
        <v>27</v>
      </c>
      <c r="Q915" t="str">
        <f>INDEX('Notes&amp;Formulas'!$F$6,MATCH(Table!P915, 'Notes&amp;Formulas'!$E$6),0)</f>
        <v>Unknown</v>
      </c>
      <c r="R915" t="s">
        <v>2317</v>
      </c>
      <c r="S915" t="s">
        <v>2322</v>
      </c>
      <c r="T915" t="s">
        <v>2323</v>
      </c>
      <c r="U915" t="s">
        <v>2318</v>
      </c>
      <c r="V915" t="s">
        <v>2324</v>
      </c>
    </row>
    <row r="916" spans="1:22" x14ac:dyDescent="0.3">
      <c r="A916" t="s">
        <v>2189</v>
      </c>
      <c r="B916" t="s">
        <v>2190</v>
      </c>
      <c r="C916" t="str">
        <f t="shared" si="14"/>
        <v>The inspiring and unknown true story behind MercyM</v>
      </c>
      <c r="D916" t="s">
        <v>2191</v>
      </c>
      <c r="E916" s="1">
        <v>43174</v>
      </c>
      <c r="F916" s="4">
        <v>83482352</v>
      </c>
      <c r="G916" s="4">
        <v>2604529</v>
      </c>
      <c r="H916" s="4">
        <v>86086881</v>
      </c>
      <c r="I916" s="4" t="str">
        <f>IF($F916&gt;='Notes&amp;Formulas'!$I$3,"Top", "Bottom")</f>
        <v>Bottom</v>
      </c>
      <c r="J916" s="4" t="str" cm="1">
        <f t="array" ref="J916">_xlfn.IFS(Table2[[#This Row],[World Sales (in $)]]&lt;500000000,"Small", Table2[[#This Row],[World Sales (in $)]]&lt;1000000000, "Medium", Table2[[#This Row],[World Sales (in $)]]&lt;2000000000, "Large", Table2[[#This Row],[World Sales (in $)]]&gt;2000000000, "Top")</f>
        <v>Small</v>
      </c>
      <c r="K916" t="s">
        <v>2192</v>
      </c>
      <c r="L916" t="s">
        <v>676</v>
      </c>
      <c r="M916" t="str">
        <f>IFERROR(MID($L916,1,SEARCH(M$1, $L916)-2),0)</f>
        <v>1</v>
      </c>
      <c r="N916" t="str">
        <f>IFERROR(MID($L916,SEARCH(N$1, $L916)-3,2),0)</f>
        <v>50</v>
      </c>
      <c r="O916" s="2">
        <f>TIME(M916, N916, 0)</f>
        <v>7.6388888888888895E-2</v>
      </c>
      <c r="P916" t="s">
        <v>58</v>
      </c>
      <c r="Q916" t="str" cm="1">
        <f t="array" ref="Q916">INDEX('Notes&amp;Formulas'!F:F,MATCH($P916,'Notes&amp;Formulas'!E:E),0)</f>
        <v>Parental Guidance</v>
      </c>
      <c r="R916" t="s">
        <v>2326</v>
      </c>
      <c r="S916" t="s">
        <v>2328</v>
      </c>
    </row>
    <row r="917" spans="1:22" x14ac:dyDescent="0.3">
      <c r="A917" t="s">
        <v>2129</v>
      </c>
      <c r="B917" t="s">
        <v>2130</v>
      </c>
      <c r="C917" t="str">
        <f t="shared" si="14"/>
        <v>Two friends who are dissatisfied with their jobs d</v>
      </c>
      <c r="D917" t="s">
        <v>426</v>
      </c>
      <c r="E917" t="s">
        <v>27</v>
      </c>
      <c r="F917" s="4">
        <v>85297000</v>
      </c>
      <c r="G917" s="4">
        <v>85297000</v>
      </c>
      <c r="H917" s="4">
        <v>85297000</v>
      </c>
      <c r="I917" s="4" t="str">
        <f>IF($F917&gt;='Notes&amp;Formulas'!$I$3,"Top", "Bottom")</f>
        <v>Bottom</v>
      </c>
      <c r="J917" s="4" t="str" cm="1">
        <f t="array" ref="J917">_xlfn.IFS(Table2[[#This Row],[World Sales (in $)]]&lt;500000000,"Small", Table2[[#This Row],[World Sales (in $)]]&lt;1000000000, "Medium", Table2[[#This Row],[World Sales (in $)]]&lt;2000000000, "Large", Table2[[#This Row],[World Sales (in $)]]&gt;2000000000, "Top")</f>
        <v>Small</v>
      </c>
      <c r="K917" t="s">
        <v>2131</v>
      </c>
      <c r="L917" t="s">
        <v>190</v>
      </c>
      <c r="M917" t="str">
        <f>IFERROR(MID($L917,1,SEARCH(M$1, $L917)-2),0)</f>
        <v>1</v>
      </c>
      <c r="N917" t="str">
        <f>IFERROR(MID($L917,SEARCH(N$1, $L917)-3,2),0)</f>
        <v>46</v>
      </c>
      <c r="O917" s="2">
        <f>TIME(M917, N917, 0)</f>
        <v>7.3611111111111113E-2</v>
      </c>
      <c r="P917" t="s">
        <v>27</v>
      </c>
      <c r="Q917" t="str">
        <f>INDEX('Notes&amp;Formulas'!$F$6,MATCH(Table!P917, 'Notes&amp;Formulas'!$E$6),0)</f>
        <v>Unknown</v>
      </c>
      <c r="R917" t="s">
        <v>2329</v>
      </c>
      <c r="S917" t="s">
        <v>2320</v>
      </c>
      <c r="T917" t="s">
        <v>2323</v>
      </c>
      <c r="U917" t="s">
        <v>2330</v>
      </c>
    </row>
    <row r="918" spans="1:22" x14ac:dyDescent="0.3">
      <c r="A918" t="s">
        <v>2223</v>
      </c>
      <c r="B918" t="s">
        <v>2224</v>
      </c>
      <c r="C918" t="str">
        <f t="shared" si="14"/>
        <v>When an alien spacecraft of enormous power is spot</v>
      </c>
      <c r="D918" t="s">
        <v>38</v>
      </c>
      <c r="E918" s="1">
        <v>29196</v>
      </c>
      <c r="F918" s="4">
        <v>82604699</v>
      </c>
      <c r="G918" s="4">
        <v>82604699</v>
      </c>
      <c r="H918" s="4">
        <v>82604699</v>
      </c>
      <c r="I918" s="4" t="str">
        <f>IF($F918&gt;='Notes&amp;Formulas'!$I$3,"Top", "Bottom")</f>
        <v>Bottom</v>
      </c>
      <c r="J918" s="4" t="str" cm="1">
        <f t="array" ref="J918">_xlfn.IFS(Table2[[#This Row],[World Sales (in $)]]&lt;500000000,"Small", Table2[[#This Row],[World Sales (in $)]]&lt;1000000000, "Medium", Table2[[#This Row],[World Sales (in $)]]&lt;2000000000, "Large", Table2[[#This Row],[World Sales (in $)]]&gt;2000000000, "Top")</f>
        <v>Small</v>
      </c>
      <c r="K918" t="s">
        <v>1317</v>
      </c>
      <c r="L918" t="s">
        <v>460</v>
      </c>
      <c r="M918" t="str">
        <f>IFERROR(MID($L918,1,SEARCH(M$1, $L918)-2),0)</f>
        <v>2</v>
      </c>
      <c r="N918" t="str">
        <f>IFERROR(MID($L918,SEARCH(N$1, $L918)-3,2),0)</f>
        <v>12</v>
      </c>
      <c r="O918" s="2">
        <f>TIME(M918, N918, 0)</f>
        <v>9.1666666666666674E-2</v>
      </c>
      <c r="P918" t="s">
        <v>106</v>
      </c>
      <c r="Q918" cm="1">
        <f t="array" ref="Q918">INDEX('Notes&amp;Formulas'!F:F,MATCH($P918,'Notes&amp;Formulas'!E:E),0)</f>
        <v>0</v>
      </c>
      <c r="R918" t="s">
        <v>2326</v>
      </c>
      <c r="S918" t="s">
        <v>2331</v>
      </c>
    </row>
    <row r="919" spans="1:22" x14ac:dyDescent="0.3">
      <c r="A919" t="s">
        <v>2260</v>
      </c>
      <c r="B919" t="s">
        <v>2261</v>
      </c>
      <c r="C919" t="str">
        <f t="shared" si="14"/>
        <v>The staff of a Korean War field hospital use humor</v>
      </c>
      <c r="D919" t="s">
        <v>22</v>
      </c>
      <c r="E919" t="s">
        <v>27</v>
      </c>
      <c r="F919" s="4">
        <v>81600000</v>
      </c>
      <c r="G919" s="4">
        <v>81600000</v>
      </c>
      <c r="H919" s="4">
        <v>81600000</v>
      </c>
      <c r="I919" s="4" t="str">
        <f>IF($F919&gt;='Notes&amp;Formulas'!$I$3,"Top", "Bottom")</f>
        <v>Bottom</v>
      </c>
      <c r="J919" s="4" t="str" cm="1">
        <f t="array" ref="J919">_xlfn.IFS(Table2[[#This Row],[World Sales (in $)]]&lt;500000000,"Small", Table2[[#This Row],[World Sales (in $)]]&lt;1000000000, "Medium", Table2[[#This Row],[World Sales (in $)]]&lt;2000000000, "Large", Table2[[#This Row],[World Sales (in $)]]&gt;2000000000, "Top")</f>
        <v>Small</v>
      </c>
      <c r="K919" t="s">
        <v>2262</v>
      </c>
      <c r="L919" t="s">
        <v>457</v>
      </c>
      <c r="M919" t="str">
        <f>IFERROR(MID($L919,1,SEARCH(M$1, $L919)-2),0)</f>
        <v>1</v>
      </c>
      <c r="N919" t="str">
        <f>IFERROR(MID($L919,SEARCH(N$1, $L919)-3,2),0)</f>
        <v>56</v>
      </c>
      <c r="O919" s="2">
        <f>TIME(M919, N919, 0)</f>
        <v>8.0555555555555561E-2</v>
      </c>
      <c r="P919" t="s">
        <v>27</v>
      </c>
      <c r="Q919" t="str">
        <f>INDEX('Notes&amp;Formulas'!$F$6,MATCH(Table!P919, 'Notes&amp;Formulas'!$E$6),0)</f>
        <v>Unknown</v>
      </c>
      <c r="R919" t="s">
        <v>2317</v>
      </c>
      <c r="S919" t="s">
        <v>2327</v>
      </c>
      <c r="T919" t="s">
        <v>2319</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I3" sqref="I3"/>
    </sheetView>
  </sheetViews>
  <sheetFormatPr defaultRowHeight="14.4" x14ac:dyDescent="0.3"/>
  <cols>
    <col min="1" max="1" width="30.88671875" bestFit="1" customWidth="1"/>
    <col min="2" max="5" width="20.77734375" bestFit="1" customWidth="1"/>
    <col min="6" max="6" width="10.77734375" bestFit="1" customWidth="1"/>
    <col min="7" max="9" width="8.109375" bestFit="1" customWidth="1"/>
    <col min="10" max="10" width="8.21875" bestFit="1" customWidth="1"/>
    <col min="11" max="13" width="8.109375" bestFit="1" customWidth="1"/>
    <col min="14" max="14" width="8" bestFit="1" customWidth="1"/>
    <col min="15" max="18" width="8.109375" bestFit="1" customWidth="1"/>
    <col min="19" max="19" width="10.6640625" bestFit="1" customWidth="1"/>
    <col min="20" max="22" width="8.109375" bestFit="1" customWidth="1"/>
    <col min="23" max="23" width="6.77734375" bestFit="1" customWidth="1"/>
    <col min="24" max="24" width="10.77734375" bestFit="1" customWidth="1"/>
  </cols>
  <sheetData>
    <row r="1" spans="1:6" x14ac:dyDescent="0.3">
      <c r="A1" s="5" t="s">
        <v>2311</v>
      </c>
      <c r="B1" s="5" t="s">
        <v>2300</v>
      </c>
    </row>
    <row r="2" spans="1:6" x14ac:dyDescent="0.3">
      <c r="A2" s="5" t="s">
        <v>2</v>
      </c>
      <c r="B2" t="s">
        <v>2304</v>
      </c>
      <c r="C2" t="s">
        <v>2305</v>
      </c>
      <c r="D2" t="s">
        <v>2306</v>
      </c>
      <c r="E2" t="s">
        <v>2307</v>
      </c>
      <c r="F2" t="s">
        <v>2303</v>
      </c>
    </row>
    <row r="3" spans="1:6" x14ac:dyDescent="0.3">
      <c r="A3" t="s">
        <v>1386</v>
      </c>
      <c r="B3" s="7"/>
      <c r="C3" s="7"/>
      <c r="D3" s="7">
        <v>1</v>
      </c>
      <c r="E3" s="7"/>
      <c r="F3" s="7">
        <v>1</v>
      </c>
    </row>
    <row r="4" spans="1:6" x14ac:dyDescent="0.3">
      <c r="A4" t="s">
        <v>1112</v>
      </c>
      <c r="B4" s="7"/>
      <c r="C4" s="7"/>
      <c r="D4" s="7">
        <v>1</v>
      </c>
      <c r="E4" s="7"/>
      <c r="F4" s="7">
        <v>1</v>
      </c>
    </row>
    <row r="5" spans="1:6" x14ac:dyDescent="0.3">
      <c r="A5" t="s">
        <v>426</v>
      </c>
      <c r="B5" s="7"/>
      <c r="C5" s="7"/>
      <c r="D5" s="7">
        <v>7</v>
      </c>
      <c r="E5" s="7"/>
      <c r="F5" s="7">
        <v>7</v>
      </c>
    </row>
    <row r="6" spans="1:6" x14ac:dyDescent="0.3">
      <c r="A6" t="s">
        <v>1552</v>
      </c>
      <c r="B6" s="7"/>
      <c r="C6" s="7"/>
      <c r="D6" s="7">
        <v>7</v>
      </c>
      <c r="E6" s="7"/>
      <c r="F6" s="7">
        <v>7</v>
      </c>
    </row>
    <row r="7" spans="1:6" x14ac:dyDescent="0.3">
      <c r="A7" t="s">
        <v>151</v>
      </c>
      <c r="B7" s="7">
        <v>1</v>
      </c>
      <c r="C7" s="7">
        <v>9</v>
      </c>
      <c r="D7" s="7">
        <v>11</v>
      </c>
      <c r="E7" s="7"/>
      <c r="F7" s="7">
        <v>21</v>
      </c>
    </row>
    <row r="8" spans="1:6" x14ac:dyDescent="0.3">
      <c r="A8" t="s">
        <v>95</v>
      </c>
      <c r="B8" s="7"/>
      <c r="C8" s="7">
        <v>2</v>
      </c>
      <c r="D8" s="7">
        <v>15</v>
      </c>
      <c r="E8" s="7"/>
      <c r="F8" s="7">
        <v>17</v>
      </c>
    </row>
    <row r="9" spans="1:6" x14ac:dyDescent="0.3">
      <c r="A9" t="s">
        <v>1858</v>
      </c>
      <c r="B9" s="7"/>
      <c r="C9" s="7"/>
      <c r="D9" s="7">
        <v>2</v>
      </c>
      <c r="E9" s="7"/>
      <c r="F9" s="7">
        <v>2</v>
      </c>
    </row>
    <row r="10" spans="1:6" x14ac:dyDescent="0.3">
      <c r="A10" t="s">
        <v>1885</v>
      </c>
      <c r="B10" s="7"/>
      <c r="C10" s="7"/>
      <c r="D10" s="7">
        <v>2</v>
      </c>
      <c r="E10" s="7"/>
      <c r="F10" s="7">
        <v>2</v>
      </c>
    </row>
    <row r="11" spans="1:6" x14ac:dyDescent="0.3">
      <c r="A11" t="s">
        <v>1087</v>
      </c>
      <c r="B11" s="7"/>
      <c r="C11" s="7"/>
      <c r="D11" s="7">
        <v>4</v>
      </c>
      <c r="E11" s="7"/>
      <c r="F11" s="7">
        <v>4</v>
      </c>
    </row>
    <row r="12" spans="1:6" x14ac:dyDescent="0.3">
      <c r="A12" t="s">
        <v>437</v>
      </c>
      <c r="B12" s="7"/>
      <c r="C12" s="7"/>
      <c r="D12" s="7">
        <v>1</v>
      </c>
      <c r="E12" s="7"/>
      <c r="F12" s="7">
        <v>1</v>
      </c>
    </row>
    <row r="13" spans="1:6" x14ac:dyDescent="0.3">
      <c r="A13" t="s">
        <v>112</v>
      </c>
      <c r="B13" s="7"/>
      <c r="C13" s="7">
        <v>5</v>
      </c>
      <c r="D13" s="7">
        <v>14</v>
      </c>
      <c r="E13" s="7"/>
      <c r="F13" s="7">
        <v>19</v>
      </c>
    </row>
    <row r="14" spans="1:6" x14ac:dyDescent="0.3">
      <c r="A14" t="s">
        <v>817</v>
      </c>
      <c r="B14" s="7"/>
      <c r="C14" s="7">
        <v>1</v>
      </c>
      <c r="D14" s="7">
        <v>11</v>
      </c>
      <c r="E14" s="7"/>
      <c r="F14" s="7">
        <v>12</v>
      </c>
    </row>
    <row r="15" spans="1:6" x14ac:dyDescent="0.3">
      <c r="A15" t="s">
        <v>839</v>
      </c>
      <c r="B15" s="7"/>
      <c r="C15" s="7"/>
      <c r="D15" s="7">
        <v>9</v>
      </c>
      <c r="E15" s="7"/>
      <c r="F15" s="7">
        <v>9</v>
      </c>
    </row>
    <row r="16" spans="1:6" x14ac:dyDescent="0.3">
      <c r="A16" t="s">
        <v>170</v>
      </c>
      <c r="B16" s="7">
        <v>1</v>
      </c>
      <c r="C16" s="7">
        <v>2</v>
      </c>
      <c r="D16" s="7">
        <v>18</v>
      </c>
      <c r="E16" s="7"/>
      <c r="F16" s="7">
        <v>21</v>
      </c>
    </row>
    <row r="17" spans="1:6" x14ac:dyDescent="0.3">
      <c r="A17" t="s">
        <v>177</v>
      </c>
      <c r="B17" s="7"/>
      <c r="C17" s="7">
        <v>1</v>
      </c>
      <c r="D17" s="7"/>
      <c r="E17" s="7"/>
      <c r="F17" s="7">
        <v>1</v>
      </c>
    </row>
    <row r="18" spans="1:6" x14ac:dyDescent="0.3">
      <c r="A18" t="s">
        <v>710</v>
      </c>
      <c r="B18" s="7"/>
      <c r="C18" s="7"/>
      <c r="D18" s="7">
        <v>3</v>
      </c>
      <c r="E18" s="7"/>
      <c r="F18" s="7">
        <v>3</v>
      </c>
    </row>
    <row r="19" spans="1:6" x14ac:dyDescent="0.3">
      <c r="A19" t="s">
        <v>38</v>
      </c>
      <c r="B19" s="7">
        <v>1</v>
      </c>
      <c r="C19" s="7">
        <v>13</v>
      </c>
      <c r="D19" s="7">
        <v>84</v>
      </c>
      <c r="E19" s="7">
        <v>1</v>
      </c>
      <c r="F19" s="7">
        <v>99</v>
      </c>
    </row>
    <row r="20" spans="1:6" x14ac:dyDescent="0.3">
      <c r="A20" t="s">
        <v>2187</v>
      </c>
      <c r="B20" s="7"/>
      <c r="C20" s="7"/>
      <c r="D20" s="7">
        <v>1</v>
      </c>
      <c r="E20" s="7"/>
      <c r="F20" s="7">
        <v>1</v>
      </c>
    </row>
    <row r="21" spans="1:6" x14ac:dyDescent="0.3">
      <c r="A21" t="s">
        <v>1096</v>
      </c>
      <c r="B21" s="7"/>
      <c r="C21" s="7"/>
      <c r="D21" s="7">
        <v>8</v>
      </c>
      <c r="E21" s="7"/>
      <c r="F21" s="7">
        <v>8</v>
      </c>
    </row>
    <row r="22" spans="1:6" x14ac:dyDescent="0.3">
      <c r="A22" t="s">
        <v>2191</v>
      </c>
      <c r="B22" s="7"/>
      <c r="C22" s="7"/>
      <c r="D22" s="7">
        <v>1</v>
      </c>
      <c r="E22" s="7"/>
      <c r="F22" s="7">
        <v>1</v>
      </c>
    </row>
    <row r="23" spans="1:6" x14ac:dyDescent="0.3">
      <c r="A23" t="s">
        <v>1344</v>
      </c>
      <c r="B23" s="7"/>
      <c r="C23" s="7"/>
      <c r="D23" s="7">
        <v>3</v>
      </c>
      <c r="E23" s="7"/>
      <c r="F23" s="7">
        <v>3</v>
      </c>
    </row>
    <row r="24" spans="1:6" x14ac:dyDescent="0.3">
      <c r="A24" t="s">
        <v>1273</v>
      </c>
      <c r="B24" s="7"/>
      <c r="C24" s="7"/>
      <c r="D24" s="7">
        <v>1</v>
      </c>
      <c r="E24" s="7"/>
      <c r="F24" s="7">
        <v>1</v>
      </c>
    </row>
    <row r="25" spans="1:6" x14ac:dyDescent="0.3">
      <c r="A25" t="s">
        <v>34</v>
      </c>
      <c r="B25" s="7">
        <v>3</v>
      </c>
      <c r="C25" s="7">
        <v>20</v>
      </c>
      <c r="D25" s="7">
        <v>78</v>
      </c>
      <c r="E25" s="7"/>
      <c r="F25" s="7">
        <v>101</v>
      </c>
    </row>
    <row r="26" spans="1:6" x14ac:dyDescent="0.3">
      <c r="A26" t="s">
        <v>1531</v>
      </c>
      <c r="B26" s="7"/>
      <c r="C26" s="7"/>
      <c r="D26" s="7">
        <v>3</v>
      </c>
      <c r="E26" s="7"/>
      <c r="F26" s="7">
        <v>3</v>
      </c>
    </row>
    <row r="27" spans="1:6" x14ac:dyDescent="0.3">
      <c r="A27" t="s">
        <v>299</v>
      </c>
      <c r="B27" s="7"/>
      <c r="C27" s="7">
        <v>3</v>
      </c>
      <c r="D27" s="7">
        <v>2</v>
      </c>
      <c r="E27" s="7"/>
      <c r="F27" s="7">
        <v>5</v>
      </c>
    </row>
    <row r="28" spans="1:6" x14ac:dyDescent="0.3">
      <c r="A28" t="s">
        <v>904</v>
      </c>
      <c r="B28" s="7"/>
      <c r="C28" s="7"/>
      <c r="D28" s="7">
        <v>6</v>
      </c>
      <c r="E28" s="7"/>
      <c r="F28" s="7">
        <v>6</v>
      </c>
    </row>
    <row r="29" spans="1:6" x14ac:dyDescent="0.3">
      <c r="A29" t="s">
        <v>613</v>
      </c>
      <c r="B29" s="7"/>
      <c r="C29" s="7">
        <v>1</v>
      </c>
      <c r="D29" s="7">
        <v>8</v>
      </c>
      <c r="E29" s="7"/>
      <c r="F29" s="7">
        <v>9</v>
      </c>
    </row>
    <row r="30" spans="1:6" x14ac:dyDescent="0.3">
      <c r="A30" t="s">
        <v>22</v>
      </c>
      <c r="B30" s="7">
        <v>1</v>
      </c>
      <c r="C30" s="7">
        <v>25</v>
      </c>
      <c r="D30" s="7">
        <v>90</v>
      </c>
      <c r="E30" s="7">
        <v>1</v>
      </c>
      <c r="F30" s="7">
        <v>117</v>
      </c>
    </row>
    <row r="31" spans="1:6" x14ac:dyDescent="0.3">
      <c r="A31" t="s">
        <v>1282</v>
      </c>
      <c r="B31" s="7"/>
      <c r="C31" s="7"/>
      <c r="D31" s="7">
        <v>2</v>
      </c>
      <c r="E31" s="7"/>
      <c r="F31" s="7">
        <v>2</v>
      </c>
    </row>
    <row r="32" spans="1:6" x14ac:dyDescent="0.3">
      <c r="A32" t="s">
        <v>1796</v>
      </c>
      <c r="B32" s="7"/>
      <c r="C32" s="7"/>
      <c r="D32" s="7">
        <v>1</v>
      </c>
      <c r="E32" s="7"/>
      <c r="F32" s="7">
        <v>1</v>
      </c>
    </row>
    <row r="33" spans="1:6" x14ac:dyDescent="0.3">
      <c r="A33" t="s">
        <v>43</v>
      </c>
      <c r="B33" s="7">
        <v>7</v>
      </c>
      <c r="C33" s="7">
        <v>17</v>
      </c>
      <c r="D33" s="7">
        <v>95</v>
      </c>
      <c r="E33" s="7"/>
      <c r="F33" s="7">
        <v>119</v>
      </c>
    </row>
    <row r="34" spans="1:6" x14ac:dyDescent="0.3">
      <c r="A34" t="s">
        <v>1358</v>
      </c>
      <c r="B34" s="7"/>
      <c r="C34" s="7"/>
      <c r="D34" s="7">
        <v>1</v>
      </c>
      <c r="E34" s="7"/>
      <c r="F34" s="7">
        <v>1</v>
      </c>
    </row>
    <row r="35" spans="1:6" x14ac:dyDescent="0.3">
      <c r="A35" t="s">
        <v>12</v>
      </c>
      <c r="B35" s="7">
        <v>23</v>
      </c>
      <c r="C35" s="7">
        <v>33</v>
      </c>
      <c r="D35" s="7">
        <v>96</v>
      </c>
      <c r="E35" s="7">
        <v>3</v>
      </c>
      <c r="F35" s="7">
        <v>155</v>
      </c>
    </row>
    <row r="36" spans="1:6" x14ac:dyDescent="0.3">
      <c r="A36" t="s">
        <v>61</v>
      </c>
      <c r="B36" s="7">
        <v>7</v>
      </c>
      <c r="C36" s="7">
        <v>29</v>
      </c>
      <c r="D36" s="7">
        <v>122</v>
      </c>
      <c r="E36" s="7"/>
      <c r="F36" s="7">
        <v>158</v>
      </c>
    </row>
    <row r="37" spans="1:6" x14ac:dyDescent="0.3">
      <c r="A37" t="s">
        <v>2303</v>
      </c>
      <c r="B37" s="7">
        <v>44</v>
      </c>
      <c r="C37" s="7">
        <v>161</v>
      </c>
      <c r="D37" s="7">
        <v>708</v>
      </c>
      <c r="E37" s="7">
        <v>5</v>
      </c>
      <c r="F37" s="7">
        <v>918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activeCell="B2" sqref="B2:F3"/>
    </sheetView>
  </sheetViews>
  <sheetFormatPr defaultRowHeight="14.4" x14ac:dyDescent="0.3"/>
  <cols>
    <col min="1" max="1" width="30.88671875" bestFit="1" customWidth="1"/>
    <col min="2" max="4" width="5" style="4" bestFit="1" customWidth="1"/>
    <col min="5" max="5" width="10.77734375" style="4" bestFit="1" customWidth="1"/>
    <col min="6" max="7" width="12.109375" style="4" bestFit="1" customWidth="1"/>
    <col min="8" max="102" width="19.6640625" bestFit="1" customWidth="1"/>
    <col min="103" max="103" width="10.77734375" bestFit="1" customWidth="1"/>
  </cols>
  <sheetData>
    <row r="1" spans="1:7" x14ac:dyDescent="0.3">
      <c r="A1" s="5" t="s">
        <v>2312</v>
      </c>
      <c r="B1" s="8" t="s">
        <v>2309</v>
      </c>
    </row>
    <row r="2" spans="1:7" x14ac:dyDescent="0.3">
      <c r="B2" s="4" t="s">
        <v>106</v>
      </c>
      <c r="C2" s="4" t="s">
        <v>27</v>
      </c>
      <c r="D2" s="4" t="s">
        <v>58</v>
      </c>
      <c r="E2" s="4" t="s">
        <v>15</v>
      </c>
      <c r="F2" s="4" t="s">
        <v>179</v>
      </c>
      <c r="G2" s="4" t="s">
        <v>2303</v>
      </c>
    </row>
    <row r="3" spans="1:7" x14ac:dyDescent="0.3">
      <c r="A3" t="s">
        <v>2310</v>
      </c>
      <c r="B3" s="4">
        <v>186504781.57142857</v>
      </c>
      <c r="C3" s="4">
        <v>160629911.08045977</v>
      </c>
      <c r="D3" s="4">
        <v>178367757.93063584</v>
      </c>
      <c r="E3" s="4">
        <v>185576703.73278236</v>
      </c>
      <c r="F3" s="4">
        <v>129943472.27319588</v>
      </c>
      <c r="G3" s="4">
        <v>167746917.93899783</v>
      </c>
    </row>
    <row r="4" spans="1:7" x14ac:dyDescent="0.3">
      <c r="B4"/>
      <c r="C4"/>
      <c r="D4"/>
      <c r="E4"/>
      <c r="F4"/>
      <c r="G4"/>
    </row>
    <row r="5" spans="1:7" x14ac:dyDescent="0.3">
      <c r="B5"/>
      <c r="C5"/>
      <c r="D5"/>
      <c r="E5"/>
      <c r="F5"/>
      <c r="G5"/>
    </row>
    <row r="6" spans="1:7" x14ac:dyDescent="0.3">
      <c r="A6" s="5" t="s">
        <v>2311</v>
      </c>
      <c r="B6" s="5" t="s">
        <v>2295</v>
      </c>
      <c r="F6"/>
      <c r="G6"/>
    </row>
    <row r="7" spans="1:7" x14ac:dyDescent="0.3">
      <c r="A7" s="5" t="s">
        <v>2</v>
      </c>
      <c r="B7" t="s">
        <v>2313</v>
      </c>
      <c r="C7" t="s">
        <v>2314</v>
      </c>
      <c r="D7" t="s">
        <v>2315</v>
      </c>
      <c r="E7" s="4" t="s">
        <v>2303</v>
      </c>
      <c r="F7"/>
      <c r="G7"/>
    </row>
    <row r="8" spans="1:7" x14ac:dyDescent="0.3">
      <c r="A8" t="s">
        <v>1386</v>
      </c>
      <c r="B8" s="9">
        <v>1</v>
      </c>
      <c r="C8" s="9"/>
      <c r="D8" s="9"/>
      <c r="E8" s="9">
        <v>1</v>
      </c>
      <c r="F8"/>
      <c r="G8"/>
    </row>
    <row r="9" spans="1:7" x14ac:dyDescent="0.3">
      <c r="A9" t="s">
        <v>1112</v>
      </c>
      <c r="B9" s="9">
        <v>1</v>
      </c>
      <c r="C9" s="9"/>
      <c r="D9" s="9"/>
      <c r="E9" s="9">
        <v>1</v>
      </c>
      <c r="F9"/>
      <c r="G9"/>
    </row>
    <row r="10" spans="1:7" x14ac:dyDescent="0.3">
      <c r="A10" t="s">
        <v>426</v>
      </c>
      <c r="B10" s="9">
        <v>4</v>
      </c>
      <c r="C10" s="9">
        <v>3</v>
      </c>
      <c r="D10" s="9"/>
      <c r="E10" s="9">
        <v>7</v>
      </c>
      <c r="F10"/>
      <c r="G10"/>
    </row>
    <row r="11" spans="1:7" x14ac:dyDescent="0.3">
      <c r="A11" t="s">
        <v>1552</v>
      </c>
      <c r="B11" s="9">
        <v>6</v>
      </c>
      <c r="C11" s="9">
        <v>1</v>
      </c>
      <c r="D11" s="9"/>
      <c r="E11" s="9">
        <v>7</v>
      </c>
      <c r="F11"/>
      <c r="G11"/>
    </row>
    <row r="12" spans="1:7" x14ac:dyDescent="0.3">
      <c r="A12" t="s">
        <v>151</v>
      </c>
      <c r="B12" s="9">
        <v>17</v>
      </c>
      <c r="C12" s="9">
        <v>4</v>
      </c>
      <c r="D12" s="9"/>
      <c r="E12" s="9">
        <v>21</v>
      </c>
      <c r="F12"/>
      <c r="G12"/>
    </row>
    <row r="13" spans="1:7" x14ac:dyDescent="0.3">
      <c r="A13" t="s">
        <v>95</v>
      </c>
      <c r="B13" s="9">
        <v>11</v>
      </c>
      <c r="C13" s="9">
        <v>6</v>
      </c>
      <c r="D13" s="9"/>
      <c r="E13" s="9">
        <v>17</v>
      </c>
      <c r="F13"/>
      <c r="G13"/>
    </row>
    <row r="14" spans="1:7" x14ac:dyDescent="0.3">
      <c r="A14" t="s">
        <v>1858</v>
      </c>
      <c r="B14" s="9">
        <v>2</v>
      </c>
      <c r="C14" s="9"/>
      <c r="D14" s="9"/>
      <c r="E14" s="9">
        <v>2</v>
      </c>
      <c r="F14"/>
      <c r="G14"/>
    </row>
    <row r="15" spans="1:7" x14ac:dyDescent="0.3">
      <c r="A15" t="s">
        <v>1885</v>
      </c>
      <c r="B15" s="9"/>
      <c r="C15" s="9">
        <v>2</v>
      </c>
      <c r="D15" s="9"/>
      <c r="E15" s="9">
        <v>2</v>
      </c>
      <c r="F15"/>
      <c r="G15"/>
    </row>
    <row r="16" spans="1:7" x14ac:dyDescent="0.3">
      <c r="A16" t="s">
        <v>1087</v>
      </c>
      <c r="B16" s="9">
        <v>3</v>
      </c>
      <c r="C16" s="9">
        <v>1</v>
      </c>
      <c r="D16" s="9"/>
      <c r="E16" s="9">
        <v>4</v>
      </c>
      <c r="F16"/>
      <c r="G16"/>
    </row>
    <row r="17" spans="1:7" x14ac:dyDescent="0.3">
      <c r="A17" t="s">
        <v>437</v>
      </c>
      <c r="B17" s="9">
        <v>1</v>
      </c>
      <c r="C17" s="9"/>
      <c r="D17" s="9"/>
      <c r="E17" s="9">
        <v>1</v>
      </c>
      <c r="F17"/>
      <c r="G17"/>
    </row>
    <row r="18" spans="1:7" x14ac:dyDescent="0.3">
      <c r="A18" t="s">
        <v>112</v>
      </c>
      <c r="B18" s="9">
        <v>8</v>
      </c>
      <c r="C18" s="9">
        <v>11</v>
      </c>
      <c r="D18" s="9"/>
      <c r="E18" s="9">
        <v>19</v>
      </c>
      <c r="F18"/>
      <c r="G18"/>
    </row>
    <row r="19" spans="1:7" x14ac:dyDescent="0.3">
      <c r="A19" t="s">
        <v>817</v>
      </c>
      <c r="B19" s="9">
        <v>4</v>
      </c>
      <c r="C19" s="9">
        <v>8</v>
      </c>
      <c r="D19" s="9"/>
      <c r="E19" s="9">
        <v>12</v>
      </c>
      <c r="F19"/>
      <c r="G19"/>
    </row>
    <row r="20" spans="1:7" x14ac:dyDescent="0.3">
      <c r="A20" t="s">
        <v>839</v>
      </c>
      <c r="B20" s="9">
        <v>4</v>
      </c>
      <c r="C20" s="9">
        <v>5</v>
      </c>
      <c r="D20" s="9"/>
      <c r="E20" s="9">
        <v>9</v>
      </c>
      <c r="F20"/>
      <c r="G20"/>
    </row>
    <row r="21" spans="1:7" x14ac:dyDescent="0.3">
      <c r="A21" t="s">
        <v>170</v>
      </c>
      <c r="B21" s="9">
        <v>16</v>
      </c>
      <c r="C21" s="9">
        <v>4</v>
      </c>
      <c r="D21" s="9">
        <v>1</v>
      </c>
      <c r="E21" s="9">
        <v>21</v>
      </c>
      <c r="F21"/>
      <c r="G21"/>
    </row>
    <row r="22" spans="1:7" x14ac:dyDescent="0.3">
      <c r="A22" t="s">
        <v>177</v>
      </c>
      <c r="B22" s="9"/>
      <c r="C22" s="9">
        <v>1</v>
      </c>
      <c r="D22" s="9"/>
      <c r="E22" s="9">
        <v>1</v>
      </c>
      <c r="F22"/>
      <c r="G22"/>
    </row>
    <row r="23" spans="1:7" x14ac:dyDescent="0.3">
      <c r="A23" t="s">
        <v>710</v>
      </c>
      <c r="B23" s="9">
        <v>1</v>
      </c>
      <c r="C23" s="9">
        <v>1</v>
      </c>
      <c r="D23" s="9">
        <v>1</v>
      </c>
      <c r="E23" s="9">
        <v>3</v>
      </c>
      <c r="F23"/>
      <c r="G23"/>
    </row>
    <row r="24" spans="1:7" x14ac:dyDescent="0.3">
      <c r="A24" t="s">
        <v>38</v>
      </c>
      <c r="B24" s="9">
        <v>61</v>
      </c>
      <c r="C24" s="9">
        <v>36</v>
      </c>
      <c r="D24" s="9">
        <v>2</v>
      </c>
      <c r="E24" s="9">
        <v>99</v>
      </c>
      <c r="F24"/>
      <c r="G24"/>
    </row>
    <row r="25" spans="1:7" x14ac:dyDescent="0.3">
      <c r="A25" t="s">
        <v>2187</v>
      </c>
      <c r="B25" s="9">
        <v>1</v>
      </c>
      <c r="C25" s="9"/>
      <c r="D25" s="9"/>
      <c r="E25" s="9">
        <v>1</v>
      </c>
      <c r="F25"/>
      <c r="G25"/>
    </row>
    <row r="26" spans="1:7" x14ac:dyDescent="0.3">
      <c r="A26" t="s">
        <v>1096</v>
      </c>
      <c r="B26" s="9">
        <v>6</v>
      </c>
      <c r="C26" s="9">
        <v>2</v>
      </c>
      <c r="D26" s="9"/>
      <c r="E26" s="9">
        <v>8</v>
      </c>
      <c r="F26"/>
      <c r="G26"/>
    </row>
    <row r="27" spans="1:7" x14ac:dyDescent="0.3">
      <c r="A27" t="s">
        <v>2191</v>
      </c>
      <c r="B27" s="9">
        <v>1</v>
      </c>
      <c r="C27" s="9"/>
      <c r="D27" s="9"/>
      <c r="E27" s="9">
        <v>1</v>
      </c>
      <c r="F27"/>
      <c r="G27"/>
    </row>
    <row r="28" spans="1:7" x14ac:dyDescent="0.3">
      <c r="A28" t="s">
        <v>1344</v>
      </c>
      <c r="B28" s="9">
        <v>2</v>
      </c>
      <c r="C28" s="9">
        <v>1</v>
      </c>
      <c r="D28" s="9"/>
      <c r="E28" s="9">
        <v>3</v>
      </c>
      <c r="F28"/>
      <c r="G28"/>
    </row>
    <row r="29" spans="1:7" x14ac:dyDescent="0.3">
      <c r="A29" t="s">
        <v>1273</v>
      </c>
      <c r="B29" s="9"/>
      <c r="C29" s="9">
        <v>1</v>
      </c>
      <c r="D29" s="9"/>
      <c r="E29" s="9">
        <v>1</v>
      </c>
      <c r="F29"/>
      <c r="G29"/>
    </row>
    <row r="30" spans="1:7" x14ac:dyDescent="0.3">
      <c r="A30" t="s">
        <v>34</v>
      </c>
      <c r="B30" s="9">
        <v>59</v>
      </c>
      <c r="C30" s="9">
        <v>42</v>
      </c>
      <c r="D30" s="9"/>
      <c r="E30" s="9">
        <v>101</v>
      </c>
      <c r="F30"/>
      <c r="G30"/>
    </row>
    <row r="31" spans="1:7" x14ac:dyDescent="0.3">
      <c r="A31" t="s">
        <v>1531</v>
      </c>
      <c r="B31" s="9">
        <v>2</v>
      </c>
      <c r="C31" s="9">
        <v>1</v>
      </c>
      <c r="D31" s="9"/>
      <c r="E31" s="9">
        <v>3</v>
      </c>
      <c r="F31"/>
      <c r="G31"/>
    </row>
    <row r="32" spans="1:7" x14ac:dyDescent="0.3">
      <c r="A32" t="s">
        <v>299</v>
      </c>
      <c r="B32" s="9">
        <v>2</v>
      </c>
      <c r="C32" s="9">
        <v>3</v>
      </c>
      <c r="D32" s="9"/>
      <c r="E32" s="9">
        <v>5</v>
      </c>
      <c r="F32"/>
      <c r="G32"/>
    </row>
    <row r="33" spans="1:7" x14ac:dyDescent="0.3">
      <c r="A33" t="s">
        <v>904</v>
      </c>
      <c r="B33" s="9">
        <v>2</v>
      </c>
      <c r="C33" s="9">
        <v>4</v>
      </c>
      <c r="D33" s="9"/>
      <c r="E33" s="9">
        <v>6</v>
      </c>
      <c r="F33"/>
      <c r="G33"/>
    </row>
    <row r="34" spans="1:7" x14ac:dyDescent="0.3">
      <c r="A34" t="s">
        <v>613</v>
      </c>
      <c r="B34" s="9">
        <v>6</v>
      </c>
      <c r="C34" s="9">
        <v>3</v>
      </c>
      <c r="D34" s="9"/>
      <c r="E34" s="9">
        <v>9</v>
      </c>
      <c r="F34"/>
      <c r="G34"/>
    </row>
    <row r="35" spans="1:7" x14ac:dyDescent="0.3">
      <c r="A35" t="s">
        <v>22</v>
      </c>
      <c r="B35" s="9">
        <v>70</v>
      </c>
      <c r="C35" s="9">
        <v>47</v>
      </c>
      <c r="D35" s="9"/>
      <c r="E35" s="9">
        <v>117</v>
      </c>
      <c r="F35"/>
      <c r="G35"/>
    </row>
    <row r="36" spans="1:7" x14ac:dyDescent="0.3">
      <c r="A36" t="s">
        <v>1282</v>
      </c>
      <c r="B36" s="9">
        <v>1</v>
      </c>
      <c r="C36" s="9">
        <v>1</v>
      </c>
      <c r="D36" s="9"/>
      <c r="E36" s="9">
        <v>2</v>
      </c>
      <c r="F36"/>
      <c r="G36"/>
    </row>
    <row r="37" spans="1:7" x14ac:dyDescent="0.3">
      <c r="A37" t="s">
        <v>1796</v>
      </c>
      <c r="B37" s="9">
        <v>1</v>
      </c>
      <c r="C37" s="9"/>
      <c r="D37" s="9"/>
      <c r="E37" s="9">
        <v>1</v>
      </c>
      <c r="F37"/>
      <c r="G37"/>
    </row>
    <row r="38" spans="1:7" x14ac:dyDescent="0.3">
      <c r="A38" t="s">
        <v>43</v>
      </c>
      <c r="B38" s="9">
        <v>75</v>
      </c>
      <c r="C38" s="9">
        <v>42</v>
      </c>
      <c r="D38" s="9">
        <v>2</v>
      </c>
      <c r="E38" s="9">
        <v>119</v>
      </c>
      <c r="F38"/>
      <c r="G38"/>
    </row>
    <row r="39" spans="1:7" x14ac:dyDescent="0.3">
      <c r="A39" t="s">
        <v>1358</v>
      </c>
      <c r="B39" s="9"/>
      <c r="C39" s="9">
        <v>1</v>
      </c>
      <c r="D39" s="9"/>
      <c r="E39" s="9">
        <v>1</v>
      </c>
      <c r="F39"/>
      <c r="G39"/>
    </row>
    <row r="40" spans="1:7" x14ac:dyDescent="0.3">
      <c r="A40" t="s">
        <v>12</v>
      </c>
      <c r="B40" s="9">
        <v>103</v>
      </c>
      <c r="C40" s="9">
        <v>50</v>
      </c>
      <c r="D40" s="9">
        <v>2</v>
      </c>
      <c r="E40" s="9">
        <v>155</v>
      </c>
      <c r="F40"/>
      <c r="G40"/>
    </row>
    <row r="41" spans="1:7" x14ac:dyDescent="0.3">
      <c r="A41" t="s">
        <v>61</v>
      </c>
      <c r="B41" s="9">
        <v>74</v>
      </c>
      <c r="C41" s="9">
        <v>83</v>
      </c>
      <c r="D41" s="9">
        <v>1</v>
      </c>
      <c r="E41" s="9">
        <v>158</v>
      </c>
      <c r="F41"/>
      <c r="G41"/>
    </row>
    <row r="42" spans="1:7" x14ac:dyDescent="0.3">
      <c r="A42" t="s">
        <v>2303</v>
      </c>
      <c r="B42" s="9">
        <v>545</v>
      </c>
      <c r="C42" s="9">
        <v>364</v>
      </c>
      <c r="D42" s="9">
        <v>9</v>
      </c>
      <c r="E42" s="9">
        <v>918</v>
      </c>
      <c r="F42"/>
      <c r="G42"/>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1"/>
  <sheetViews>
    <sheetView workbookViewId="0">
      <selection activeCell="A4" sqref="A4:F10"/>
    </sheetView>
  </sheetViews>
  <sheetFormatPr defaultRowHeight="14.4" x14ac:dyDescent="0.3"/>
  <cols>
    <col min="1" max="1" width="22.33203125" bestFit="1" customWidth="1"/>
    <col min="2" max="2" width="16.88671875" style="17" bestFit="1" customWidth="1"/>
    <col min="3" max="4" width="16.109375" style="17" bestFit="1" customWidth="1"/>
    <col min="5" max="5" width="15.109375" style="17" bestFit="1" customWidth="1"/>
    <col min="6" max="7" width="16.109375" style="17" bestFit="1" customWidth="1"/>
  </cols>
  <sheetData>
    <row r="3" spans="1:7" x14ac:dyDescent="0.3">
      <c r="A3" s="5" t="s">
        <v>2368</v>
      </c>
      <c r="B3" s="23" t="s">
        <v>2302</v>
      </c>
      <c r="C3" s="22"/>
      <c r="D3" s="22"/>
      <c r="E3" s="22"/>
      <c r="F3" s="22"/>
      <c r="G3"/>
    </row>
    <row r="4" spans="1:7" x14ac:dyDescent="0.3">
      <c r="A4" s="5" t="s">
        <v>2308</v>
      </c>
      <c r="B4" s="22" t="s">
        <v>2304</v>
      </c>
      <c r="C4" s="22" t="s">
        <v>2305</v>
      </c>
      <c r="D4" s="22" t="s">
        <v>2306</v>
      </c>
      <c r="E4" s="22" t="s">
        <v>2307</v>
      </c>
      <c r="F4" s="22" t="s">
        <v>2303</v>
      </c>
      <c r="G4"/>
    </row>
    <row r="5" spans="1:7" x14ac:dyDescent="0.3">
      <c r="A5" s="6" t="s">
        <v>106</v>
      </c>
      <c r="B5" s="22">
        <v>2137006398</v>
      </c>
      <c r="C5" s="22">
        <v>1763286219</v>
      </c>
      <c r="D5" s="22">
        <v>2500147172</v>
      </c>
      <c r="E5" s="22"/>
      <c r="F5" s="22">
        <v>6400439789</v>
      </c>
      <c r="G5"/>
    </row>
    <row r="6" spans="1:7" x14ac:dyDescent="0.3">
      <c r="A6" s="6" t="s">
        <v>27</v>
      </c>
      <c r="B6" s="22">
        <v>10762617156</v>
      </c>
      <c r="C6" s="22">
        <v>15135175004</v>
      </c>
      <c r="D6" s="22">
        <v>34394562950</v>
      </c>
      <c r="E6" s="22">
        <v>2048359754</v>
      </c>
      <c r="F6" s="22">
        <v>62340714864</v>
      </c>
      <c r="G6"/>
    </row>
    <row r="7" spans="1:7" x14ac:dyDescent="0.3">
      <c r="A7" s="6" t="s">
        <v>58</v>
      </c>
      <c r="B7" s="22">
        <v>11982313436</v>
      </c>
      <c r="C7" s="22">
        <v>28865103320</v>
      </c>
      <c r="D7" s="22">
        <v>34431596110</v>
      </c>
      <c r="E7" s="22"/>
      <c r="F7" s="22">
        <v>75279012866</v>
      </c>
      <c r="G7"/>
    </row>
    <row r="8" spans="1:7" x14ac:dyDescent="0.3">
      <c r="A8" s="6" t="s">
        <v>15</v>
      </c>
      <c r="B8" s="22">
        <v>26460786528</v>
      </c>
      <c r="C8" s="22">
        <v>59005803136</v>
      </c>
      <c r="D8" s="22">
        <v>70169685398</v>
      </c>
      <c r="E8" s="22">
        <v>9915916495</v>
      </c>
      <c r="F8" s="22">
        <v>165552191557</v>
      </c>
      <c r="G8"/>
    </row>
    <row r="9" spans="1:7" x14ac:dyDescent="0.3">
      <c r="A9" s="6" t="s">
        <v>179</v>
      </c>
      <c r="B9" s="22">
        <v>1074419384</v>
      </c>
      <c r="C9" s="22">
        <v>7550654353</v>
      </c>
      <c r="D9" s="22">
        <v>46126313255</v>
      </c>
      <c r="E9" s="22"/>
      <c r="F9" s="22">
        <v>54751386992</v>
      </c>
      <c r="G9"/>
    </row>
    <row r="10" spans="1:7" x14ac:dyDescent="0.3">
      <c r="A10" s="6" t="s">
        <v>2303</v>
      </c>
      <c r="B10" s="22">
        <v>52417142902</v>
      </c>
      <c r="C10" s="22">
        <v>112320022032</v>
      </c>
      <c r="D10" s="22">
        <v>187622304885</v>
      </c>
      <c r="E10" s="22">
        <v>11964276249</v>
      </c>
      <c r="F10" s="22">
        <v>364323746068</v>
      </c>
      <c r="G10"/>
    </row>
    <row r="11" spans="1:7" x14ac:dyDescent="0.3">
      <c r="B11"/>
      <c r="C11"/>
      <c r="D11"/>
      <c r="E11"/>
      <c r="F11"/>
      <c r="G1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K2" sqref="K2:K4"/>
    </sheetView>
  </sheetViews>
  <sheetFormatPr defaultRowHeight="14.4" x14ac:dyDescent="0.3"/>
  <cols>
    <col min="6" max="6" width="24.6640625" customWidth="1"/>
    <col min="9" max="9" width="22.6640625" style="13" bestFit="1" customWidth="1"/>
    <col min="11" max="11" width="14.6640625" bestFit="1" customWidth="1"/>
  </cols>
  <sheetData>
    <row r="1" spans="1:11" x14ac:dyDescent="0.3">
      <c r="A1" t="s">
        <v>2298</v>
      </c>
      <c r="E1" s="15" t="s">
        <v>2344</v>
      </c>
      <c r="F1" s="16"/>
      <c r="H1" s="14" t="s">
        <v>2351</v>
      </c>
      <c r="I1" s="14"/>
      <c r="K1" t="s">
        <v>2361</v>
      </c>
    </row>
    <row r="2" spans="1:11" x14ac:dyDescent="0.3">
      <c r="A2" t="s">
        <v>2299</v>
      </c>
      <c r="E2" s="11" t="s">
        <v>58</v>
      </c>
      <c r="F2" s="11" t="s">
        <v>2345</v>
      </c>
      <c r="H2" t="s">
        <v>2352</v>
      </c>
      <c r="I2" s="20">
        <f>PERCENTILE(Table!F:F,0.25)</f>
        <v>101607071.75</v>
      </c>
      <c r="K2" s="21">
        <f>_xlfn.QUARTILE.INC(Table!F:F,1)</f>
        <v>101607071.75</v>
      </c>
    </row>
    <row r="3" spans="1:11" x14ac:dyDescent="0.3">
      <c r="A3" t="s">
        <v>2301</v>
      </c>
      <c r="E3" s="11" t="s">
        <v>15</v>
      </c>
      <c r="F3" s="11" t="s">
        <v>2346</v>
      </c>
      <c r="H3" t="s">
        <v>2353</v>
      </c>
      <c r="I3" s="20">
        <f>MEDIAN(Table!F:F)</f>
        <v>132135096</v>
      </c>
      <c r="J3" t="s">
        <v>2360</v>
      </c>
      <c r="K3" s="21">
        <f>_xlfn.QUARTILE.INC(Table!F:F,2)</f>
        <v>132135096</v>
      </c>
    </row>
    <row r="4" spans="1:11" x14ac:dyDescent="0.3">
      <c r="A4" t="s">
        <v>2337</v>
      </c>
      <c r="E4" s="11" t="s">
        <v>179</v>
      </c>
      <c r="F4" s="11" t="s">
        <v>2347</v>
      </c>
      <c r="H4" t="s">
        <v>2354</v>
      </c>
      <c r="I4" s="20">
        <f>PERCENTILE(Table!F:F,0.75)</f>
        <v>191390485.5</v>
      </c>
      <c r="K4" s="21">
        <f>_xlfn.QUARTILE.INC(Table!F:F,3)</f>
        <v>191390485.5</v>
      </c>
    </row>
    <row r="5" spans="1:11" x14ac:dyDescent="0.3">
      <c r="A5" t="s">
        <v>2350</v>
      </c>
      <c r="E5" s="11" t="s">
        <v>106</v>
      </c>
      <c r="F5" s="11" t="s">
        <v>2348</v>
      </c>
      <c r="H5" t="s">
        <v>2355</v>
      </c>
      <c r="I5" s="20">
        <f>MIN(Table!F:F)</f>
        <v>80360843</v>
      </c>
    </row>
    <row r="6" spans="1:11" x14ac:dyDescent="0.3">
      <c r="A6" t="s">
        <v>2363</v>
      </c>
      <c r="E6" s="12" t="s">
        <v>27</v>
      </c>
      <c r="F6" s="11" t="s">
        <v>2349</v>
      </c>
      <c r="H6" t="s">
        <v>2356</v>
      </c>
      <c r="I6" s="20">
        <f>MAX(Table!F:F)</f>
        <v>936662225</v>
      </c>
    </row>
    <row r="7" spans="1:11" x14ac:dyDescent="0.3">
      <c r="A7" t="s">
        <v>2367</v>
      </c>
      <c r="E7" s="11"/>
      <c r="F7" s="11"/>
      <c r="H7" t="s">
        <v>2357</v>
      </c>
      <c r="I7" s="20">
        <f>AVERAGE(Table!F:F)</f>
        <v>167746917.93899783</v>
      </c>
    </row>
    <row r="8" spans="1:11" x14ac:dyDescent="0.3">
      <c r="A8" t="s">
        <v>2365</v>
      </c>
      <c r="H8" t="s">
        <v>2359</v>
      </c>
      <c r="I8" s="20">
        <f>+I6-I5</f>
        <v>856301382</v>
      </c>
    </row>
    <row r="9" spans="1:11" x14ac:dyDescent="0.3">
      <c r="A9" s="18" t="s">
        <v>2364</v>
      </c>
      <c r="B9" s="18"/>
      <c r="C9" s="18"/>
      <c r="D9" s="18"/>
      <c r="E9" s="18"/>
      <c r="F9" s="18">
        <f>COUNTIFS(Table!J:J, "=Top",Table!E:E,"&gt;=01-Jan-01")</f>
        <v>3</v>
      </c>
      <c r="H9" t="s">
        <v>2358</v>
      </c>
      <c r="I9" s="20">
        <f>_xlfn.STDEV.S(Table!F:F)</f>
        <v>104036044.96954335</v>
      </c>
    </row>
  </sheetData>
  <mergeCells count="2">
    <mergeCell ref="H1:I1"/>
    <mergeCell ref="E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9"/>
  <sheetViews>
    <sheetView workbookViewId="0">
      <selection activeCell="B23" sqref="B23"/>
    </sheetView>
  </sheetViews>
  <sheetFormatPr defaultRowHeight="14.4" x14ac:dyDescent="0.3"/>
  <cols>
    <col min="1" max="1" width="4" bestFit="1" customWidth="1"/>
    <col min="2" max="2" width="48.33203125" customWidth="1"/>
    <col min="3" max="3" width="142.5546875" customWidth="1"/>
    <col min="4" max="4" width="30.88671875" bestFit="1" customWidth="1"/>
    <col min="5" max="5" width="11.6640625" bestFit="1" customWidth="1"/>
    <col min="6" max="6" width="17.88671875" bestFit="1" customWidth="1"/>
    <col min="7" max="7" width="20.77734375" bestFit="1" customWidth="1"/>
    <col min="8" max="8" width="15.109375" bestFit="1" customWidth="1"/>
    <col min="9" max="9" width="68.44140625" bestFit="1" customWidth="1"/>
    <col min="10" max="10" width="13.44140625" bestFit="1" customWidth="1"/>
    <col min="11" max="11" width="7" bestFit="1" customWidth="1"/>
  </cols>
  <sheetData>
    <row r="1" spans="1:11" x14ac:dyDescent="0.3">
      <c r="B1" t="s">
        <v>0</v>
      </c>
      <c r="C1" t="s">
        <v>1</v>
      </c>
      <c r="D1" t="s">
        <v>2</v>
      </c>
      <c r="E1" t="s">
        <v>3</v>
      </c>
      <c r="F1" t="s">
        <v>4</v>
      </c>
      <c r="G1" t="s">
        <v>5</v>
      </c>
      <c r="H1" t="s">
        <v>6</v>
      </c>
      <c r="I1" t="s">
        <v>7</v>
      </c>
      <c r="J1" t="s">
        <v>8</v>
      </c>
      <c r="K1" t="s">
        <v>9</v>
      </c>
    </row>
    <row r="2" spans="1:11" x14ac:dyDescent="0.3">
      <c r="A2">
        <v>0</v>
      </c>
      <c r="B2" t="s">
        <v>10</v>
      </c>
      <c r="C2" t="s">
        <v>11</v>
      </c>
      <c r="D2" t="s">
        <v>12</v>
      </c>
      <c r="E2" s="1">
        <v>42354</v>
      </c>
      <c r="F2">
        <v>936662225</v>
      </c>
      <c r="G2">
        <v>1132859475</v>
      </c>
      <c r="H2">
        <v>2069521700</v>
      </c>
      <c r="I2" t="s">
        <v>13</v>
      </c>
      <c r="J2" t="s">
        <v>14</v>
      </c>
      <c r="K2" t="s">
        <v>15</v>
      </c>
    </row>
    <row r="3" spans="1:11" x14ac:dyDescent="0.3">
      <c r="A3">
        <v>1</v>
      </c>
      <c r="B3" t="s">
        <v>16</v>
      </c>
      <c r="C3" t="s">
        <v>17</v>
      </c>
      <c r="D3" t="s">
        <v>12</v>
      </c>
      <c r="E3" s="1">
        <v>43579</v>
      </c>
      <c r="F3">
        <v>858373000</v>
      </c>
      <c r="G3">
        <v>1939128328</v>
      </c>
      <c r="H3">
        <v>2797501328</v>
      </c>
      <c r="I3" t="s">
        <v>18</v>
      </c>
      <c r="J3" t="s">
        <v>19</v>
      </c>
      <c r="K3" t="s">
        <v>15</v>
      </c>
    </row>
    <row r="4" spans="1:11" x14ac:dyDescent="0.3">
      <c r="A4">
        <v>2</v>
      </c>
      <c r="B4" t="s">
        <v>20</v>
      </c>
      <c r="C4" t="s">
        <v>21</v>
      </c>
      <c r="D4" t="s">
        <v>22</v>
      </c>
      <c r="E4" s="1">
        <v>40163</v>
      </c>
      <c r="F4">
        <v>760507625</v>
      </c>
      <c r="G4">
        <v>2086738578</v>
      </c>
      <c r="H4">
        <v>2847246203</v>
      </c>
      <c r="I4" t="s">
        <v>23</v>
      </c>
      <c r="J4" t="s">
        <v>24</v>
      </c>
      <c r="K4" t="s">
        <v>15</v>
      </c>
    </row>
    <row r="5" spans="1:11" x14ac:dyDescent="0.3">
      <c r="A5">
        <v>3</v>
      </c>
      <c r="B5" t="s">
        <v>25</v>
      </c>
      <c r="C5" t="s">
        <v>26</v>
      </c>
      <c r="D5" t="s">
        <v>12</v>
      </c>
      <c r="E5" t="s">
        <v>27</v>
      </c>
      <c r="F5">
        <v>700426566</v>
      </c>
      <c r="G5">
        <v>647171407</v>
      </c>
      <c r="H5">
        <v>1347597973</v>
      </c>
      <c r="I5" t="s">
        <v>13</v>
      </c>
      <c r="J5" t="s">
        <v>28</v>
      </c>
      <c r="K5" t="s">
        <v>27</v>
      </c>
    </row>
    <row r="6" spans="1:11" x14ac:dyDescent="0.3">
      <c r="A6">
        <v>4</v>
      </c>
      <c r="B6" t="s">
        <v>29</v>
      </c>
      <c r="C6" t="s">
        <v>30</v>
      </c>
      <c r="D6" t="s">
        <v>12</v>
      </c>
      <c r="E6" t="s">
        <v>27</v>
      </c>
      <c r="F6">
        <v>678815482</v>
      </c>
      <c r="G6">
        <v>1369544272</v>
      </c>
      <c r="H6">
        <v>2048359754</v>
      </c>
      <c r="I6" t="s">
        <v>13</v>
      </c>
      <c r="J6" t="s">
        <v>31</v>
      </c>
      <c r="K6" t="s">
        <v>27</v>
      </c>
    </row>
    <row r="7" spans="1:11" x14ac:dyDescent="0.3">
      <c r="A7">
        <v>5</v>
      </c>
      <c r="B7" t="s">
        <v>32</v>
      </c>
      <c r="C7" t="s">
        <v>33</v>
      </c>
      <c r="D7" t="s">
        <v>34</v>
      </c>
      <c r="E7" t="s">
        <v>27</v>
      </c>
      <c r="F7">
        <v>675813257</v>
      </c>
      <c r="G7">
        <v>868642706</v>
      </c>
      <c r="H7">
        <v>1544455963</v>
      </c>
      <c r="I7" t="s">
        <v>23</v>
      </c>
      <c r="J7" t="s">
        <v>35</v>
      </c>
      <c r="K7" t="s">
        <v>27</v>
      </c>
    </row>
    <row r="8" spans="1:11" x14ac:dyDescent="0.3">
      <c r="A8">
        <v>6</v>
      </c>
      <c r="B8" t="s">
        <v>36</v>
      </c>
      <c r="C8" t="s">
        <v>37</v>
      </c>
      <c r="D8" t="s">
        <v>38</v>
      </c>
      <c r="E8" s="1">
        <v>35783</v>
      </c>
      <c r="F8">
        <v>659363944</v>
      </c>
      <c r="G8">
        <v>1542283320</v>
      </c>
      <c r="H8">
        <v>2201647264</v>
      </c>
      <c r="I8" t="s">
        <v>39</v>
      </c>
      <c r="J8" t="s">
        <v>40</v>
      </c>
      <c r="K8" t="s">
        <v>15</v>
      </c>
    </row>
    <row r="9" spans="1:11" x14ac:dyDescent="0.3">
      <c r="A9">
        <v>7</v>
      </c>
      <c r="B9" t="s">
        <v>41</v>
      </c>
      <c r="C9" t="s">
        <v>42</v>
      </c>
      <c r="D9" t="s">
        <v>43</v>
      </c>
      <c r="E9" s="1">
        <v>42165</v>
      </c>
      <c r="F9">
        <v>652385625</v>
      </c>
      <c r="G9">
        <v>1018130819</v>
      </c>
      <c r="H9">
        <v>1670516444</v>
      </c>
      <c r="I9" t="s">
        <v>13</v>
      </c>
      <c r="J9" t="s">
        <v>44</v>
      </c>
      <c r="K9" t="s">
        <v>15</v>
      </c>
    </row>
    <row r="10" spans="1:11" x14ac:dyDescent="0.3">
      <c r="A10">
        <v>8</v>
      </c>
      <c r="B10" t="s">
        <v>45</v>
      </c>
      <c r="C10" t="s">
        <v>46</v>
      </c>
      <c r="D10" t="s">
        <v>12</v>
      </c>
      <c r="E10" s="1">
        <v>41024</v>
      </c>
      <c r="F10">
        <v>623357910</v>
      </c>
      <c r="G10">
        <v>895457605</v>
      </c>
      <c r="H10">
        <v>1518815515</v>
      </c>
      <c r="I10" t="s">
        <v>13</v>
      </c>
      <c r="J10" t="s">
        <v>47</v>
      </c>
      <c r="K10" t="s">
        <v>15</v>
      </c>
    </row>
    <row r="11" spans="1:11" x14ac:dyDescent="0.3">
      <c r="A11">
        <v>9</v>
      </c>
      <c r="B11" t="s">
        <v>48</v>
      </c>
      <c r="C11" t="s">
        <v>49</v>
      </c>
      <c r="D11" t="s">
        <v>12</v>
      </c>
      <c r="E11" s="1">
        <v>43082</v>
      </c>
      <c r="F11">
        <v>620181382</v>
      </c>
      <c r="G11">
        <v>712517448</v>
      </c>
      <c r="H11">
        <v>1332698830</v>
      </c>
      <c r="I11" t="s">
        <v>23</v>
      </c>
      <c r="J11" t="s">
        <v>50</v>
      </c>
      <c r="K11" t="s">
        <v>15</v>
      </c>
    </row>
    <row r="12" spans="1:11" x14ac:dyDescent="0.3">
      <c r="A12">
        <v>10</v>
      </c>
      <c r="B12" t="s">
        <v>51</v>
      </c>
      <c r="C12" t="s">
        <v>52</v>
      </c>
      <c r="D12" t="s">
        <v>12</v>
      </c>
      <c r="E12" t="s">
        <v>27</v>
      </c>
      <c r="F12">
        <v>608581744</v>
      </c>
      <c r="G12">
        <v>634507500</v>
      </c>
      <c r="H12">
        <v>1243089244</v>
      </c>
      <c r="I12" t="s">
        <v>53</v>
      </c>
      <c r="J12" t="s">
        <v>54</v>
      </c>
      <c r="K12" t="s">
        <v>27</v>
      </c>
    </row>
    <row r="13" spans="1:11" x14ac:dyDescent="0.3">
      <c r="A13">
        <v>11</v>
      </c>
      <c r="B13" t="s">
        <v>55</v>
      </c>
      <c r="C13" t="s">
        <v>56</v>
      </c>
      <c r="D13" t="s">
        <v>12</v>
      </c>
      <c r="E13" s="1">
        <v>43657</v>
      </c>
      <c r="F13">
        <v>543638043</v>
      </c>
      <c r="G13">
        <v>1119261396</v>
      </c>
      <c r="H13">
        <v>1662899439</v>
      </c>
      <c r="I13" t="s">
        <v>57</v>
      </c>
      <c r="J13" t="s">
        <v>54</v>
      </c>
      <c r="K13" t="s">
        <v>58</v>
      </c>
    </row>
    <row r="14" spans="1:11" x14ac:dyDescent="0.3">
      <c r="A14">
        <v>12</v>
      </c>
      <c r="B14" t="s">
        <v>59</v>
      </c>
      <c r="C14" t="s">
        <v>60</v>
      </c>
      <c r="D14" t="s">
        <v>61</v>
      </c>
      <c r="E14" s="1">
        <v>39645</v>
      </c>
      <c r="F14">
        <v>534858444</v>
      </c>
      <c r="G14">
        <v>471115201</v>
      </c>
      <c r="H14">
        <v>1005973645</v>
      </c>
      <c r="I14" t="s">
        <v>62</v>
      </c>
      <c r="J14" t="s">
        <v>50</v>
      </c>
      <c r="K14" t="s">
        <v>15</v>
      </c>
    </row>
    <row r="15" spans="1:11" x14ac:dyDescent="0.3">
      <c r="A15">
        <v>13</v>
      </c>
      <c r="B15" t="s">
        <v>63</v>
      </c>
      <c r="C15" t="s">
        <v>64</v>
      </c>
      <c r="D15" t="s">
        <v>12</v>
      </c>
      <c r="E15" s="1">
        <v>42718</v>
      </c>
      <c r="F15">
        <v>532177324</v>
      </c>
      <c r="G15">
        <v>523880396</v>
      </c>
      <c r="H15">
        <v>1056057720</v>
      </c>
      <c r="I15" t="s">
        <v>13</v>
      </c>
      <c r="J15" t="s">
        <v>65</v>
      </c>
      <c r="K15" t="s">
        <v>15</v>
      </c>
    </row>
    <row r="16" spans="1:11" x14ac:dyDescent="0.3">
      <c r="A16">
        <v>14</v>
      </c>
      <c r="B16" t="s">
        <v>66</v>
      </c>
      <c r="C16" t="s">
        <v>67</v>
      </c>
      <c r="D16" t="s">
        <v>12</v>
      </c>
      <c r="E16" s="1">
        <v>43817</v>
      </c>
      <c r="F16">
        <v>515202542</v>
      </c>
      <c r="G16">
        <v>558946737</v>
      </c>
      <c r="H16">
        <v>1074149279</v>
      </c>
      <c r="I16" t="s">
        <v>23</v>
      </c>
      <c r="J16" t="s">
        <v>68</v>
      </c>
      <c r="K16" t="s">
        <v>15</v>
      </c>
    </row>
    <row r="17" spans="1:11" x14ac:dyDescent="0.3">
      <c r="A17">
        <v>15</v>
      </c>
      <c r="B17" t="s">
        <v>69</v>
      </c>
      <c r="C17" t="s">
        <v>70</v>
      </c>
      <c r="D17" t="s">
        <v>12</v>
      </c>
      <c r="E17" s="1">
        <v>42810</v>
      </c>
      <c r="F17">
        <v>504481165</v>
      </c>
      <c r="G17">
        <v>769095055</v>
      </c>
      <c r="H17">
        <v>1273576220</v>
      </c>
      <c r="I17" t="s">
        <v>71</v>
      </c>
      <c r="J17" t="s">
        <v>72</v>
      </c>
      <c r="K17" t="s">
        <v>58</v>
      </c>
    </row>
    <row r="18" spans="1:11" x14ac:dyDescent="0.3">
      <c r="A18">
        <v>16</v>
      </c>
      <c r="B18" t="s">
        <v>73</v>
      </c>
      <c r="C18" t="s">
        <v>74</v>
      </c>
      <c r="D18" t="s">
        <v>12</v>
      </c>
      <c r="E18" t="s">
        <v>27</v>
      </c>
      <c r="F18">
        <v>486295561</v>
      </c>
      <c r="G18">
        <v>542275381</v>
      </c>
      <c r="H18">
        <v>1028570942</v>
      </c>
      <c r="I18" t="s">
        <v>75</v>
      </c>
      <c r="J18" t="s">
        <v>76</v>
      </c>
      <c r="K18" t="s">
        <v>27</v>
      </c>
    </row>
    <row r="19" spans="1:11" x14ac:dyDescent="0.3">
      <c r="A19">
        <v>17</v>
      </c>
      <c r="B19" t="s">
        <v>77</v>
      </c>
      <c r="C19" t="s">
        <v>78</v>
      </c>
      <c r="D19" t="s">
        <v>12</v>
      </c>
      <c r="E19" s="1">
        <v>43789</v>
      </c>
      <c r="F19">
        <v>477373578</v>
      </c>
      <c r="G19">
        <v>972653355</v>
      </c>
      <c r="H19">
        <v>1450026933</v>
      </c>
      <c r="I19" t="s">
        <v>79</v>
      </c>
      <c r="J19" t="s">
        <v>80</v>
      </c>
      <c r="K19" t="s">
        <v>58</v>
      </c>
    </row>
    <row r="20" spans="1:11" x14ac:dyDescent="0.3">
      <c r="A20">
        <v>18</v>
      </c>
      <c r="B20" t="s">
        <v>81</v>
      </c>
      <c r="C20" t="s">
        <v>82</v>
      </c>
      <c r="D20" t="s">
        <v>22</v>
      </c>
      <c r="E20" s="1">
        <v>36299</v>
      </c>
      <c r="F20">
        <v>474544677</v>
      </c>
      <c r="G20">
        <v>552538030</v>
      </c>
      <c r="H20">
        <v>1027082707</v>
      </c>
      <c r="I20" t="s">
        <v>23</v>
      </c>
      <c r="J20" t="s">
        <v>83</v>
      </c>
      <c r="K20" t="s">
        <v>58</v>
      </c>
    </row>
    <row r="21" spans="1:11" x14ac:dyDescent="0.3">
      <c r="A21">
        <v>19</v>
      </c>
      <c r="B21" t="s">
        <v>84</v>
      </c>
      <c r="C21" t="s">
        <v>85</v>
      </c>
      <c r="D21" t="s">
        <v>22</v>
      </c>
      <c r="E21" s="1">
        <v>28270</v>
      </c>
      <c r="F21">
        <v>460998507</v>
      </c>
      <c r="G21">
        <v>195751992</v>
      </c>
      <c r="H21">
        <v>775398007</v>
      </c>
      <c r="I21" t="s">
        <v>23</v>
      </c>
      <c r="J21" t="s">
        <v>86</v>
      </c>
      <c r="K21" t="s">
        <v>58</v>
      </c>
    </row>
    <row r="22" spans="1:11" x14ac:dyDescent="0.3">
      <c r="A22">
        <v>20</v>
      </c>
      <c r="B22" t="s">
        <v>87</v>
      </c>
      <c r="C22" t="s">
        <v>88</v>
      </c>
      <c r="D22" t="s">
        <v>12</v>
      </c>
      <c r="E22" s="1">
        <v>42116</v>
      </c>
      <c r="F22">
        <v>459005868</v>
      </c>
      <c r="G22">
        <v>943803672</v>
      </c>
      <c r="H22">
        <v>1402809540</v>
      </c>
      <c r="I22" t="s">
        <v>13</v>
      </c>
      <c r="J22" t="s">
        <v>68</v>
      </c>
      <c r="K22" t="s">
        <v>15</v>
      </c>
    </row>
    <row r="23" spans="1:11" x14ac:dyDescent="0.3">
      <c r="A23">
        <v>21</v>
      </c>
      <c r="B23" t="s">
        <v>89</v>
      </c>
      <c r="C23" t="s">
        <v>90</v>
      </c>
      <c r="D23" t="s">
        <v>61</v>
      </c>
      <c r="E23" s="1">
        <v>41109</v>
      </c>
      <c r="F23">
        <v>448139099</v>
      </c>
      <c r="G23">
        <v>633003513</v>
      </c>
      <c r="H23">
        <v>1081142612</v>
      </c>
      <c r="I23" t="s">
        <v>91</v>
      </c>
      <c r="J23" t="s">
        <v>92</v>
      </c>
      <c r="K23" t="s">
        <v>15</v>
      </c>
    </row>
    <row r="24" spans="1:11" x14ac:dyDescent="0.3">
      <c r="A24">
        <v>22</v>
      </c>
      <c r="B24" t="s">
        <v>93</v>
      </c>
      <c r="C24" t="s">
        <v>94</v>
      </c>
      <c r="D24" t="s">
        <v>95</v>
      </c>
      <c r="E24" s="1">
        <v>38126</v>
      </c>
      <c r="F24">
        <v>441226247</v>
      </c>
      <c r="G24">
        <v>487534523</v>
      </c>
      <c r="H24">
        <v>928760770</v>
      </c>
      <c r="I24" t="s">
        <v>96</v>
      </c>
      <c r="J24" t="s">
        <v>97</v>
      </c>
      <c r="K24" t="s">
        <v>58</v>
      </c>
    </row>
    <row r="25" spans="1:11" x14ac:dyDescent="0.3">
      <c r="A25">
        <v>23</v>
      </c>
      <c r="B25" t="s">
        <v>98</v>
      </c>
      <c r="C25" t="s">
        <v>99</v>
      </c>
      <c r="D25" t="s">
        <v>43</v>
      </c>
      <c r="E25" s="1">
        <v>30113</v>
      </c>
      <c r="F25">
        <v>435110554</v>
      </c>
      <c r="G25">
        <v>304203888</v>
      </c>
      <c r="H25">
        <v>792910554</v>
      </c>
      <c r="I25" t="s">
        <v>100</v>
      </c>
      <c r="J25" t="s">
        <v>101</v>
      </c>
      <c r="K25" t="s">
        <v>58</v>
      </c>
    </row>
    <row r="26" spans="1:11" x14ac:dyDescent="0.3">
      <c r="A26">
        <v>24</v>
      </c>
      <c r="B26" t="s">
        <v>102</v>
      </c>
      <c r="C26" t="s">
        <v>103</v>
      </c>
      <c r="D26" t="s">
        <v>12</v>
      </c>
      <c r="E26" s="1">
        <v>43636</v>
      </c>
      <c r="F26">
        <v>434038008</v>
      </c>
      <c r="G26">
        <v>639356585</v>
      </c>
      <c r="H26">
        <v>1073394593</v>
      </c>
      <c r="I26" t="s">
        <v>104</v>
      </c>
      <c r="J26" t="s">
        <v>105</v>
      </c>
      <c r="K26" t="s">
        <v>106</v>
      </c>
    </row>
    <row r="27" spans="1:11" x14ac:dyDescent="0.3">
      <c r="A27">
        <v>25</v>
      </c>
      <c r="B27" t="s">
        <v>107</v>
      </c>
      <c r="C27" t="s">
        <v>108</v>
      </c>
      <c r="D27" t="s">
        <v>12</v>
      </c>
      <c r="E27" s="1">
        <v>43530</v>
      </c>
      <c r="F27">
        <v>426829839</v>
      </c>
      <c r="G27">
        <v>701633133</v>
      </c>
      <c r="H27">
        <v>1128462972</v>
      </c>
      <c r="I27" t="s">
        <v>13</v>
      </c>
      <c r="J27" t="s">
        <v>109</v>
      </c>
      <c r="K27" t="s">
        <v>15</v>
      </c>
    </row>
    <row r="28" spans="1:11" x14ac:dyDescent="0.3">
      <c r="A28">
        <v>26</v>
      </c>
      <c r="B28" t="s">
        <v>110</v>
      </c>
      <c r="C28" t="s">
        <v>111</v>
      </c>
      <c r="D28" t="s">
        <v>112</v>
      </c>
      <c r="E28" s="1">
        <v>41593</v>
      </c>
      <c r="F28">
        <v>424668047</v>
      </c>
      <c r="G28">
        <v>440343699</v>
      </c>
      <c r="H28">
        <v>865011746</v>
      </c>
      <c r="I28" t="s">
        <v>113</v>
      </c>
      <c r="J28" t="s">
        <v>114</v>
      </c>
      <c r="K28" t="s">
        <v>15</v>
      </c>
    </row>
    <row r="29" spans="1:11" x14ac:dyDescent="0.3">
      <c r="A29">
        <v>27</v>
      </c>
      <c r="B29" t="s">
        <v>115</v>
      </c>
      <c r="C29" t="s">
        <v>116</v>
      </c>
      <c r="D29" t="s">
        <v>12</v>
      </c>
      <c r="E29" s="1">
        <v>38904</v>
      </c>
      <c r="F29">
        <v>423315812</v>
      </c>
      <c r="G29">
        <v>642863935</v>
      </c>
      <c r="H29">
        <v>1066179747</v>
      </c>
      <c r="I29" t="s">
        <v>117</v>
      </c>
      <c r="J29" t="s">
        <v>118</v>
      </c>
      <c r="K29" t="s">
        <v>15</v>
      </c>
    </row>
    <row r="30" spans="1:11" x14ac:dyDescent="0.3">
      <c r="A30">
        <v>28</v>
      </c>
      <c r="B30" t="s">
        <v>119</v>
      </c>
      <c r="C30" t="s">
        <v>120</v>
      </c>
      <c r="D30" t="s">
        <v>12</v>
      </c>
      <c r="E30" s="1">
        <v>34500</v>
      </c>
      <c r="F30">
        <v>422783777</v>
      </c>
      <c r="G30">
        <v>640828028</v>
      </c>
      <c r="H30">
        <v>1063611805</v>
      </c>
      <c r="I30" t="s">
        <v>57</v>
      </c>
      <c r="J30" t="s">
        <v>121</v>
      </c>
      <c r="K30" t="s">
        <v>106</v>
      </c>
    </row>
    <row r="31" spans="1:11" x14ac:dyDescent="0.3">
      <c r="A31">
        <v>29</v>
      </c>
      <c r="B31" t="s">
        <v>122</v>
      </c>
      <c r="C31" t="s">
        <v>123</v>
      </c>
      <c r="D31" t="s">
        <v>43</v>
      </c>
      <c r="E31" s="1">
        <v>43257</v>
      </c>
      <c r="F31">
        <v>417719760</v>
      </c>
      <c r="G31">
        <v>892746536</v>
      </c>
      <c r="H31">
        <v>1310466296</v>
      </c>
      <c r="I31" t="s">
        <v>13</v>
      </c>
      <c r="J31" t="s">
        <v>124</v>
      </c>
      <c r="K31" t="s">
        <v>15</v>
      </c>
    </row>
    <row r="32" spans="1:11" x14ac:dyDescent="0.3">
      <c r="A32">
        <v>30</v>
      </c>
      <c r="B32" t="s">
        <v>125</v>
      </c>
      <c r="C32" t="s">
        <v>126</v>
      </c>
      <c r="D32" t="s">
        <v>12</v>
      </c>
      <c r="E32" s="1">
        <v>40345</v>
      </c>
      <c r="F32">
        <v>415004880</v>
      </c>
      <c r="G32">
        <v>651965931</v>
      </c>
      <c r="H32">
        <v>1066970811</v>
      </c>
      <c r="I32" t="s">
        <v>104</v>
      </c>
      <c r="J32" t="s">
        <v>80</v>
      </c>
      <c r="K32" t="s">
        <v>27</v>
      </c>
    </row>
    <row r="33" spans="1:11" x14ac:dyDescent="0.3">
      <c r="A33">
        <v>31</v>
      </c>
      <c r="B33" t="s">
        <v>127</v>
      </c>
      <c r="C33" t="s">
        <v>128</v>
      </c>
      <c r="D33" t="s">
        <v>61</v>
      </c>
      <c r="E33" s="1">
        <v>42885</v>
      </c>
      <c r="F33">
        <v>412815408</v>
      </c>
      <c r="G33">
        <v>410009114</v>
      </c>
      <c r="H33">
        <v>822824522</v>
      </c>
      <c r="I33" t="s">
        <v>129</v>
      </c>
      <c r="J33" t="s">
        <v>68</v>
      </c>
      <c r="K33" t="s">
        <v>15</v>
      </c>
    </row>
    <row r="34" spans="1:11" x14ac:dyDescent="0.3">
      <c r="A34">
        <v>32</v>
      </c>
      <c r="B34" t="s">
        <v>130</v>
      </c>
      <c r="C34" t="s">
        <v>131</v>
      </c>
      <c r="D34" t="s">
        <v>12</v>
      </c>
      <c r="E34" s="1">
        <v>41388</v>
      </c>
      <c r="F34">
        <v>409013994</v>
      </c>
      <c r="G34">
        <v>805797258</v>
      </c>
      <c r="H34">
        <v>1214811252</v>
      </c>
      <c r="I34" t="s">
        <v>13</v>
      </c>
      <c r="J34" t="s">
        <v>132</v>
      </c>
      <c r="K34" t="s">
        <v>15</v>
      </c>
    </row>
    <row r="35" spans="1:11" x14ac:dyDescent="0.3">
      <c r="A35">
        <v>33</v>
      </c>
      <c r="B35" t="s">
        <v>133</v>
      </c>
      <c r="C35" t="s">
        <v>134</v>
      </c>
      <c r="D35" t="s">
        <v>12</v>
      </c>
      <c r="E35" s="1">
        <v>42487</v>
      </c>
      <c r="F35">
        <v>408084349</v>
      </c>
      <c r="G35">
        <v>745253147</v>
      </c>
      <c r="H35">
        <v>1153337496</v>
      </c>
      <c r="I35" t="s">
        <v>13</v>
      </c>
      <c r="J35" t="s">
        <v>135</v>
      </c>
      <c r="K35" t="s">
        <v>15</v>
      </c>
    </row>
    <row r="36" spans="1:11" x14ac:dyDescent="0.3">
      <c r="A36">
        <v>34</v>
      </c>
      <c r="B36" t="s">
        <v>136</v>
      </c>
      <c r="C36" t="s">
        <v>137</v>
      </c>
      <c r="D36" t="s">
        <v>112</v>
      </c>
      <c r="E36" s="1">
        <v>40976</v>
      </c>
      <c r="F36">
        <v>408010692</v>
      </c>
      <c r="G36">
        <v>286384032</v>
      </c>
      <c r="H36">
        <v>694394724</v>
      </c>
      <c r="I36" t="s">
        <v>138</v>
      </c>
      <c r="J36" t="s">
        <v>139</v>
      </c>
      <c r="K36" t="s">
        <v>15</v>
      </c>
    </row>
    <row r="37" spans="1:11" x14ac:dyDescent="0.3">
      <c r="A37">
        <v>35</v>
      </c>
      <c r="B37" t="s">
        <v>140</v>
      </c>
      <c r="C37" t="s">
        <v>141</v>
      </c>
      <c r="D37" t="s">
        <v>34</v>
      </c>
      <c r="E37" s="1">
        <v>37379</v>
      </c>
      <c r="F37">
        <v>407022860</v>
      </c>
      <c r="G37">
        <v>418002176</v>
      </c>
      <c r="H37">
        <v>825025036</v>
      </c>
      <c r="I37" t="s">
        <v>13</v>
      </c>
      <c r="J37" t="s">
        <v>86</v>
      </c>
      <c r="K37" t="s">
        <v>15</v>
      </c>
    </row>
    <row r="38" spans="1:11" x14ac:dyDescent="0.3">
      <c r="A38">
        <v>36</v>
      </c>
      <c r="B38" t="s">
        <v>142</v>
      </c>
      <c r="C38" t="s">
        <v>143</v>
      </c>
      <c r="D38" t="s">
        <v>34</v>
      </c>
      <c r="E38" s="1">
        <v>43089</v>
      </c>
      <c r="F38">
        <v>404540171</v>
      </c>
      <c r="G38">
        <v>558002774</v>
      </c>
      <c r="H38">
        <v>962542945</v>
      </c>
      <c r="I38" t="s">
        <v>144</v>
      </c>
      <c r="J38" t="s">
        <v>145</v>
      </c>
      <c r="K38" t="s">
        <v>15</v>
      </c>
    </row>
    <row r="39" spans="1:11" x14ac:dyDescent="0.3">
      <c r="A39">
        <v>37</v>
      </c>
      <c r="B39" t="s">
        <v>146</v>
      </c>
      <c r="C39" t="s">
        <v>147</v>
      </c>
      <c r="D39" t="s">
        <v>43</v>
      </c>
      <c r="E39" s="1">
        <v>34131</v>
      </c>
      <c r="F39">
        <v>404214720</v>
      </c>
      <c r="G39">
        <v>629713583</v>
      </c>
      <c r="H39">
        <v>1033928303</v>
      </c>
      <c r="I39" t="s">
        <v>138</v>
      </c>
      <c r="J39" t="s">
        <v>148</v>
      </c>
      <c r="K39" t="s">
        <v>15</v>
      </c>
    </row>
    <row r="40" spans="1:11" x14ac:dyDescent="0.3">
      <c r="A40">
        <v>38</v>
      </c>
      <c r="B40" t="s">
        <v>149</v>
      </c>
      <c r="C40" t="s">
        <v>150</v>
      </c>
      <c r="D40" t="s">
        <v>151</v>
      </c>
      <c r="E40" s="1">
        <v>39983</v>
      </c>
      <c r="F40">
        <v>402111870</v>
      </c>
      <c r="G40">
        <v>434191823</v>
      </c>
      <c r="H40">
        <v>836303693</v>
      </c>
      <c r="I40" t="s">
        <v>13</v>
      </c>
      <c r="J40" t="s">
        <v>31</v>
      </c>
      <c r="K40" t="s">
        <v>15</v>
      </c>
    </row>
    <row r="41" spans="1:11" x14ac:dyDescent="0.3">
      <c r="A41">
        <v>39</v>
      </c>
      <c r="B41" t="s">
        <v>152</v>
      </c>
      <c r="C41" t="s">
        <v>153</v>
      </c>
      <c r="D41" t="s">
        <v>12</v>
      </c>
      <c r="E41" s="1">
        <v>41600</v>
      </c>
      <c r="F41">
        <v>400953009</v>
      </c>
      <c r="G41">
        <v>880555091</v>
      </c>
      <c r="H41">
        <v>1281508100</v>
      </c>
      <c r="I41" t="s">
        <v>79</v>
      </c>
      <c r="J41" t="s">
        <v>154</v>
      </c>
      <c r="K41" t="s">
        <v>58</v>
      </c>
    </row>
    <row r="42" spans="1:11" x14ac:dyDescent="0.3">
      <c r="A42">
        <v>40</v>
      </c>
      <c r="B42" t="s">
        <v>155</v>
      </c>
      <c r="C42" t="s">
        <v>156</v>
      </c>
      <c r="D42" t="s">
        <v>34</v>
      </c>
      <c r="E42" s="1">
        <v>43644</v>
      </c>
      <c r="F42">
        <v>390532085</v>
      </c>
      <c r="G42">
        <v>741395911</v>
      </c>
      <c r="H42">
        <v>1131927996</v>
      </c>
      <c r="I42" t="s">
        <v>13</v>
      </c>
      <c r="J42" t="s">
        <v>72</v>
      </c>
      <c r="K42" t="s">
        <v>15</v>
      </c>
    </row>
    <row r="43" spans="1:11" x14ac:dyDescent="0.3">
      <c r="A43">
        <v>41</v>
      </c>
      <c r="B43" t="s">
        <v>157</v>
      </c>
      <c r="C43" t="s">
        <v>158</v>
      </c>
      <c r="D43" t="s">
        <v>12</v>
      </c>
      <c r="E43" s="1">
        <v>42850</v>
      </c>
      <c r="F43">
        <v>389813101</v>
      </c>
      <c r="G43">
        <v>473942950</v>
      </c>
      <c r="H43">
        <v>863756051</v>
      </c>
      <c r="I43" t="s">
        <v>159</v>
      </c>
      <c r="J43" t="s">
        <v>83</v>
      </c>
      <c r="K43" t="s">
        <v>15</v>
      </c>
    </row>
    <row r="44" spans="1:11" x14ac:dyDescent="0.3">
      <c r="A44">
        <v>42</v>
      </c>
      <c r="B44" t="s">
        <v>160</v>
      </c>
      <c r="C44" t="s">
        <v>161</v>
      </c>
      <c r="D44" t="s">
        <v>61</v>
      </c>
      <c r="E44" t="s">
        <v>27</v>
      </c>
      <c r="F44">
        <v>381409310</v>
      </c>
      <c r="G44">
        <v>960912354</v>
      </c>
      <c r="H44">
        <v>1342321665</v>
      </c>
      <c r="I44" t="s">
        <v>162</v>
      </c>
      <c r="J44" t="s">
        <v>132</v>
      </c>
      <c r="K44" t="s">
        <v>27</v>
      </c>
    </row>
    <row r="45" spans="1:11" x14ac:dyDescent="0.3">
      <c r="A45">
        <v>43</v>
      </c>
      <c r="B45" t="s">
        <v>163</v>
      </c>
      <c r="C45" t="s">
        <v>164</v>
      </c>
      <c r="D45" t="s">
        <v>12</v>
      </c>
      <c r="E45" s="1">
        <v>37771</v>
      </c>
      <c r="F45">
        <v>380843261</v>
      </c>
      <c r="G45">
        <v>559509384</v>
      </c>
      <c r="H45">
        <v>940352645</v>
      </c>
      <c r="I45" t="s">
        <v>75</v>
      </c>
      <c r="J45" t="s">
        <v>105</v>
      </c>
      <c r="K45" t="s">
        <v>27</v>
      </c>
    </row>
    <row r="46" spans="1:11" x14ac:dyDescent="0.3">
      <c r="A46">
        <v>44</v>
      </c>
      <c r="B46" t="s">
        <v>165</v>
      </c>
      <c r="C46" t="s">
        <v>166</v>
      </c>
      <c r="D46" t="s">
        <v>22</v>
      </c>
      <c r="E46" s="1">
        <v>38490</v>
      </c>
      <c r="F46">
        <v>380270577</v>
      </c>
      <c r="G46">
        <v>488119983</v>
      </c>
      <c r="H46">
        <v>868390560</v>
      </c>
      <c r="I46" t="s">
        <v>23</v>
      </c>
      <c r="J46" t="s">
        <v>167</v>
      </c>
      <c r="K46" t="s">
        <v>15</v>
      </c>
    </row>
    <row r="47" spans="1:11" x14ac:dyDescent="0.3">
      <c r="A47">
        <v>45</v>
      </c>
      <c r="B47" t="s">
        <v>168</v>
      </c>
      <c r="C47" t="s">
        <v>169</v>
      </c>
      <c r="D47" t="s">
        <v>170</v>
      </c>
      <c r="E47" s="1">
        <v>37972</v>
      </c>
      <c r="F47">
        <v>377845905</v>
      </c>
      <c r="G47">
        <v>768185007</v>
      </c>
      <c r="H47">
        <v>1146030912</v>
      </c>
      <c r="I47" t="s">
        <v>171</v>
      </c>
      <c r="J47" t="s">
        <v>172</v>
      </c>
      <c r="K47" t="s">
        <v>15</v>
      </c>
    </row>
    <row r="48" spans="1:11" x14ac:dyDescent="0.3">
      <c r="A48">
        <v>46</v>
      </c>
      <c r="B48" t="s">
        <v>173</v>
      </c>
      <c r="C48" t="s">
        <v>174</v>
      </c>
      <c r="D48" t="s">
        <v>34</v>
      </c>
      <c r="E48" s="1">
        <v>38168</v>
      </c>
      <c r="F48">
        <v>373585825</v>
      </c>
      <c r="G48">
        <v>415390628</v>
      </c>
      <c r="H48">
        <v>788976453</v>
      </c>
      <c r="I48" t="s">
        <v>13</v>
      </c>
      <c r="J48" t="s">
        <v>148</v>
      </c>
      <c r="K48" t="s">
        <v>15</v>
      </c>
    </row>
    <row r="49" spans="1:11" x14ac:dyDescent="0.3">
      <c r="A49">
        <v>47</v>
      </c>
      <c r="B49" t="s">
        <v>175</v>
      </c>
      <c r="C49" t="s">
        <v>176</v>
      </c>
      <c r="D49" t="s">
        <v>177</v>
      </c>
      <c r="E49" s="1">
        <v>38042</v>
      </c>
      <c r="F49">
        <v>370782930</v>
      </c>
      <c r="G49">
        <v>241271576</v>
      </c>
      <c r="H49">
        <v>612054506</v>
      </c>
      <c r="I49" t="s">
        <v>178</v>
      </c>
      <c r="J49" t="s">
        <v>148</v>
      </c>
      <c r="K49" t="s">
        <v>179</v>
      </c>
    </row>
    <row r="50" spans="1:11" x14ac:dyDescent="0.3">
      <c r="A50">
        <v>48</v>
      </c>
      <c r="B50" t="s">
        <v>180</v>
      </c>
      <c r="C50" t="s">
        <v>181</v>
      </c>
      <c r="D50" t="s">
        <v>43</v>
      </c>
      <c r="E50" s="1">
        <v>42545</v>
      </c>
      <c r="F50">
        <v>368384330</v>
      </c>
      <c r="G50">
        <v>507074301</v>
      </c>
      <c r="H50">
        <v>875458631</v>
      </c>
      <c r="I50" t="s">
        <v>75</v>
      </c>
      <c r="J50" t="s">
        <v>182</v>
      </c>
      <c r="K50" t="s">
        <v>58</v>
      </c>
    </row>
    <row r="51" spans="1:11" x14ac:dyDescent="0.3">
      <c r="A51">
        <v>49</v>
      </c>
      <c r="B51" t="s">
        <v>183</v>
      </c>
      <c r="C51" t="s">
        <v>184</v>
      </c>
      <c r="D51" t="s">
        <v>43</v>
      </c>
      <c r="E51" s="1">
        <v>41445</v>
      </c>
      <c r="F51">
        <v>368065385</v>
      </c>
      <c r="G51">
        <v>602700620</v>
      </c>
      <c r="H51">
        <v>970766005</v>
      </c>
      <c r="I51" t="s">
        <v>185</v>
      </c>
      <c r="J51" t="s">
        <v>186</v>
      </c>
      <c r="K51" t="s">
        <v>58</v>
      </c>
    </row>
    <row r="52" spans="1:11" x14ac:dyDescent="0.3">
      <c r="A52">
        <v>50</v>
      </c>
      <c r="B52" t="s">
        <v>187</v>
      </c>
      <c r="C52" t="s">
        <v>188</v>
      </c>
      <c r="D52" t="s">
        <v>12</v>
      </c>
      <c r="E52" s="1">
        <v>42467</v>
      </c>
      <c r="F52">
        <v>364001123</v>
      </c>
      <c r="G52">
        <v>602553806</v>
      </c>
      <c r="H52">
        <v>966554929</v>
      </c>
      <c r="I52" t="s">
        <v>189</v>
      </c>
      <c r="J52" t="s">
        <v>190</v>
      </c>
      <c r="K52" t="s">
        <v>58</v>
      </c>
    </row>
    <row r="53" spans="1:11" x14ac:dyDescent="0.3">
      <c r="A53">
        <v>51</v>
      </c>
      <c r="B53" t="s">
        <v>191</v>
      </c>
      <c r="C53" t="s">
        <v>192</v>
      </c>
      <c r="D53" t="s">
        <v>22</v>
      </c>
      <c r="E53" s="1">
        <v>42409</v>
      </c>
      <c r="F53">
        <v>363070709</v>
      </c>
      <c r="G53">
        <v>419766082</v>
      </c>
      <c r="H53">
        <v>782836791</v>
      </c>
      <c r="I53" t="s">
        <v>159</v>
      </c>
      <c r="J53" t="s">
        <v>193</v>
      </c>
      <c r="K53" t="s">
        <v>179</v>
      </c>
    </row>
    <row r="54" spans="1:11" x14ac:dyDescent="0.3">
      <c r="A54">
        <v>52</v>
      </c>
      <c r="B54" t="s">
        <v>194</v>
      </c>
      <c r="C54" t="s">
        <v>195</v>
      </c>
      <c r="D54" t="s">
        <v>12</v>
      </c>
      <c r="E54" s="1">
        <v>42165</v>
      </c>
      <c r="F54">
        <v>356921711</v>
      </c>
      <c r="G54">
        <v>501926308</v>
      </c>
      <c r="H54">
        <v>858848019</v>
      </c>
      <c r="I54" t="s">
        <v>196</v>
      </c>
      <c r="J54" t="s">
        <v>197</v>
      </c>
      <c r="K54" t="s">
        <v>58</v>
      </c>
    </row>
    <row r="55" spans="1:11" x14ac:dyDescent="0.3">
      <c r="A55">
        <v>53</v>
      </c>
      <c r="B55" t="s">
        <v>198</v>
      </c>
      <c r="C55" t="s">
        <v>199</v>
      </c>
      <c r="D55" t="s">
        <v>12</v>
      </c>
      <c r="E55" s="1">
        <v>43607</v>
      </c>
      <c r="F55">
        <v>355559216</v>
      </c>
      <c r="G55">
        <v>695134737</v>
      </c>
      <c r="H55">
        <v>1050693953</v>
      </c>
      <c r="I55" t="s">
        <v>200</v>
      </c>
      <c r="J55" t="s">
        <v>124</v>
      </c>
      <c r="K55" t="s">
        <v>58</v>
      </c>
    </row>
    <row r="56" spans="1:11" x14ac:dyDescent="0.3">
      <c r="A56">
        <v>54</v>
      </c>
      <c r="B56" t="s">
        <v>201</v>
      </c>
      <c r="C56" t="s">
        <v>202</v>
      </c>
      <c r="D56" t="s">
        <v>43</v>
      </c>
      <c r="E56" s="1">
        <v>42095</v>
      </c>
      <c r="F56">
        <v>353007020</v>
      </c>
      <c r="G56">
        <v>1162334379</v>
      </c>
      <c r="H56">
        <v>1515341399</v>
      </c>
      <c r="I56" t="s">
        <v>203</v>
      </c>
      <c r="J56" t="s">
        <v>204</v>
      </c>
      <c r="K56" t="s">
        <v>15</v>
      </c>
    </row>
    <row r="57" spans="1:11" x14ac:dyDescent="0.3">
      <c r="A57">
        <v>55</v>
      </c>
      <c r="B57" t="s">
        <v>205</v>
      </c>
      <c r="C57" t="s">
        <v>206</v>
      </c>
      <c r="D57" t="s">
        <v>151</v>
      </c>
      <c r="E57" s="1">
        <v>40723</v>
      </c>
      <c r="F57">
        <v>352390543</v>
      </c>
      <c r="G57">
        <v>771403536</v>
      </c>
      <c r="H57">
        <v>1123794079</v>
      </c>
      <c r="I57" t="s">
        <v>13</v>
      </c>
      <c r="J57" t="s">
        <v>207</v>
      </c>
      <c r="K57" t="s">
        <v>15</v>
      </c>
    </row>
    <row r="58" spans="1:11" x14ac:dyDescent="0.3">
      <c r="A58">
        <v>56</v>
      </c>
      <c r="B58" t="s">
        <v>208</v>
      </c>
      <c r="C58" t="s">
        <v>209</v>
      </c>
      <c r="D58" t="s">
        <v>61</v>
      </c>
      <c r="E58" s="1">
        <v>41998</v>
      </c>
      <c r="F58">
        <v>350126372</v>
      </c>
      <c r="G58">
        <v>197300000</v>
      </c>
      <c r="H58">
        <v>547426372</v>
      </c>
      <c r="I58" t="s">
        <v>210</v>
      </c>
      <c r="J58" t="s">
        <v>65</v>
      </c>
      <c r="K58" t="s">
        <v>179</v>
      </c>
    </row>
    <row r="59" spans="1:11" x14ac:dyDescent="0.3">
      <c r="A59">
        <v>57</v>
      </c>
      <c r="B59" t="s">
        <v>211</v>
      </c>
      <c r="C59" t="s">
        <v>212</v>
      </c>
      <c r="D59" t="s">
        <v>170</v>
      </c>
      <c r="E59" s="1">
        <v>37608</v>
      </c>
      <c r="F59">
        <v>342551365</v>
      </c>
      <c r="G59">
        <v>604943730</v>
      </c>
      <c r="H59">
        <v>947495095</v>
      </c>
      <c r="I59" t="s">
        <v>171</v>
      </c>
      <c r="J59" t="s">
        <v>213</v>
      </c>
      <c r="K59" t="s">
        <v>58</v>
      </c>
    </row>
    <row r="60" spans="1:11" x14ac:dyDescent="0.3">
      <c r="A60">
        <v>58</v>
      </c>
      <c r="B60" t="s">
        <v>214</v>
      </c>
      <c r="C60" t="s">
        <v>215</v>
      </c>
      <c r="D60" t="s">
        <v>12</v>
      </c>
      <c r="E60" t="s">
        <v>27</v>
      </c>
      <c r="F60">
        <v>341268248</v>
      </c>
      <c r="G60">
        <v>682852856</v>
      </c>
      <c r="H60">
        <v>1024121104</v>
      </c>
      <c r="I60" t="s">
        <v>216</v>
      </c>
      <c r="J60" t="s">
        <v>193</v>
      </c>
      <c r="K60" t="s">
        <v>27</v>
      </c>
    </row>
    <row r="61" spans="1:11" x14ac:dyDescent="0.3">
      <c r="A61">
        <v>59</v>
      </c>
      <c r="B61" t="s">
        <v>217</v>
      </c>
      <c r="C61" t="s">
        <v>218</v>
      </c>
      <c r="D61" t="s">
        <v>112</v>
      </c>
      <c r="E61" s="1">
        <v>41962</v>
      </c>
      <c r="F61">
        <v>337135885</v>
      </c>
      <c r="G61">
        <v>418220826</v>
      </c>
      <c r="H61">
        <v>755356711</v>
      </c>
      <c r="I61" t="s">
        <v>138</v>
      </c>
      <c r="J61" t="s">
        <v>109</v>
      </c>
      <c r="K61" t="s">
        <v>15</v>
      </c>
    </row>
    <row r="62" spans="1:11" x14ac:dyDescent="0.3">
      <c r="A62">
        <v>60</v>
      </c>
      <c r="B62" t="s">
        <v>219</v>
      </c>
      <c r="C62" t="s">
        <v>220</v>
      </c>
      <c r="D62" t="s">
        <v>34</v>
      </c>
      <c r="E62" s="1">
        <v>39203</v>
      </c>
      <c r="F62">
        <v>336530303</v>
      </c>
      <c r="G62">
        <v>558453070</v>
      </c>
      <c r="H62">
        <v>894983373</v>
      </c>
      <c r="I62" t="s">
        <v>13</v>
      </c>
      <c r="J62" t="s">
        <v>221</v>
      </c>
      <c r="K62" t="s">
        <v>15</v>
      </c>
    </row>
    <row r="63" spans="1:11" x14ac:dyDescent="0.3">
      <c r="A63">
        <v>61</v>
      </c>
      <c r="B63" t="s">
        <v>222</v>
      </c>
      <c r="C63" t="s">
        <v>223</v>
      </c>
      <c r="D63" t="s">
        <v>43</v>
      </c>
      <c r="E63" s="1">
        <v>42103</v>
      </c>
      <c r="F63">
        <v>336045770</v>
      </c>
      <c r="G63">
        <v>823398892</v>
      </c>
      <c r="H63">
        <v>1159444662</v>
      </c>
      <c r="I63" t="s">
        <v>185</v>
      </c>
      <c r="J63" t="s">
        <v>224</v>
      </c>
      <c r="K63" t="s">
        <v>58</v>
      </c>
    </row>
    <row r="64" spans="1:11" x14ac:dyDescent="0.3">
      <c r="A64">
        <v>62</v>
      </c>
      <c r="B64" t="s">
        <v>225</v>
      </c>
      <c r="C64" t="s">
        <v>226</v>
      </c>
      <c r="D64" t="s">
        <v>61</v>
      </c>
      <c r="E64" s="1">
        <v>43740</v>
      </c>
      <c r="F64">
        <v>335451311</v>
      </c>
      <c r="G64">
        <v>738968073</v>
      </c>
      <c r="H64">
        <v>1074419384</v>
      </c>
      <c r="I64" t="s">
        <v>227</v>
      </c>
      <c r="J64" t="s">
        <v>228</v>
      </c>
      <c r="K64" t="s">
        <v>179</v>
      </c>
    </row>
    <row r="65" spans="1:11" x14ac:dyDescent="0.3">
      <c r="A65">
        <v>63</v>
      </c>
      <c r="B65" t="s">
        <v>229</v>
      </c>
      <c r="C65" t="s">
        <v>230</v>
      </c>
      <c r="D65" t="s">
        <v>61</v>
      </c>
      <c r="E65" t="s">
        <v>27</v>
      </c>
      <c r="F65">
        <v>335061807</v>
      </c>
      <c r="G65">
        <v>813424079</v>
      </c>
      <c r="H65">
        <v>1148485886</v>
      </c>
      <c r="I65" t="s">
        <v>23</v>
      </c>
      <c r="J65" t="s">
        <v>47</v>
      </c>
      <c r="K65" t="s">
        <v>27</v>
      </c>
    </row>
    <row r="66" spans="1:11" x14ac:dyDescent="0.3">
      <c r="A66">
        <v>64</v>
      </c>
      <c r="B66" t="s">
        <v>231</v>
      </c>
      <c r="C66" t="s">
        <v>232</v>
      </c>
      <c r="D66" t="s">
        <v>34</v>
      </c>
      <c r="E66" s="1">
        <v>42921</v>
      </c>
      <c r="F66">
        <v>334201140</v>
      </c>
      <c r="G66">
        <v>545965784</v>
      </c>
      <c r="H66">
        <v>880166924</v>
      </c>
      <c r="I66" t="s">
        <v>13</v>
      </c>
      <c r="J66" t="s">
        <v>65</v>
      </c>
      <c r="K66" t="s">
        <v>15</v>
      </c>
    </row>
    <row r="67" spans="1:11" x14ac:dyDescent="0.3">
      <c r="A67">
        <v>65</v>
      </c>
      <c r="B67" t="s">
        <v>233</v>
      </c>
      <c r="C67" t="s">
        <v>234</v>
      </c>
      <c r="D67" t="s">
        <v>12</v>
      </c>
      <c r="E67" s="1">
        <v>40240</v>
      </c>
      <c r="F67">
        <v>334191110</v>
      </c>
      <c r="G67">
        <v>691277106</v>
      </c>
      <c r="H67">
        <v>1025468216</v>
      </c>
      <c r="I67" t="s">
        <v>235</v>
      </c>
      <c r="J67" t="s">
        <v>193</v>
      </c>
      <c r="K67" t="s">
        <v>58</v>
      </c>
    </row>
    <row r="68" spans="1:11" x14ac:dyDescent="0.3">
      <c r="A68">
        <v>66</v>
      </c>
      <c r="B68" t="s">
        <v>236</v>
      </c>
      <c r="C68" t="s">
        <v>237</v>
      </c>
      <c r="D68" t="s">
        <v>12</v>
      </c>
      <c r="E68" s="1">
        <v>41850</v>
      </c>
      <c r="F68">
        <v>333718600</v>
      </c>
      <c r="G68">
        <v>439631547</v>
      </c>
      <c r="H68">
        <v>773350147</v>
      </c>
      <c r="I68" t="s">
        <v>159</v>
      </c>
      <c r="J68" t="s">
        <v>86</v>
      </c>
      <c r="K68" t="s">
        <v>15</v>
      </c>
    </row>
    <row r="69" spans="1:11" x14ac:dyDescent="0.3">
      <c r="A69">
        <v>67</v>
      </c>
      <c r="B69" t="s">
        <v>238</v>
      </c>
      <c r="C69" t="s">
        <v>239</v>
      </c>
      <c r="D69" t="s">
        <v>38</v>
      </c>
      <c r="E69" s="1">
        <v>34521</v>
      </c>
      <c r="F69">
        <v>330455270</v>
      </c>
      <c r="G69">
        <v>347770863</v>
      </c>
      <c r="H69">
        <v>678226133</v>
      </c>
      <c r="I69" t="s">
        <v>39</v>
      </c>
      <c r="J69" t="s">
        <v>139</v>
      </c>
      <c r="K69" t="s">
        <v>15</v>
      </c>
    </row>
    <row r="70" spans="1:11" x14ac:dyDescent="0.3">
      <c r="A70">
        <v>68</v>
      </c>
      <c r="B70" t="s">
        <v>240</v>
      </c>
      <c r="C70" t="s">
        <v>241</v>
      </c>
      <c r="D70" t="s">
        <v>61</v>
      </c>
      <c r="E70" s="1">
        <v>42452</v>
      </c>
      <c r="F70">
        <v>330360194</v>
      </c>
      <c r="G70">
        <v>543277334</v>
      </c>
      <c r="H70">
        <v>873637528</v>
      </c>
      <c r="I70" t="s">
        <v>13</v>
      </c>
      <c r="J70" t="s">
        <v>50</v>
      </c>
      <c r="K70" t="s">
        <v>15</v>
      </c>
    </row>
    <row r="71" spans="1:11" x14ac:dyDescent="0.3">
      <c r="A71">
        <v>69</v>
      </c>
      <c r="B71" t="s">
        <v>242</v>
      </c>
      <c r="C71" t="s">
        <v>243</v>
      </c>
      <c r="D71" t="s">
        <v>61</v>
      </c>
      <c r="E71" s="1">
        <v>42984</v>
      </c>
      <c r="F71">
        <v>328828874</v>
      </c>
      <c r="G71">
        <v>372967570</v>
      </c>
      <c r="H71">
        <v>701796444</v>
      </c>
      <c r="I71" t="s">
        <v>244</v>
      </c>
      <c r="J71" t="s">
        <v>245</v>
      </c>
      <c r="K71" t="s">
        <v>179</v>
      </c>
    </row>
    <row r="72" spans="1:11" x14ac:dyDescent="0.3">
      <c r="A72">
        <v>70</v>
      </c>
      <c r="B72" t="s">
        <v>246</v>
      </c>
      <c r="C72" t="s">
        <v>247</v>
      </c>
      <c r="D72" t="s">
        <v>61</v>
      </c>
      <c r="E72" s="1">
        <v>42585</v>
      </c>
      <c r="F72">
        <v>325100054</v>
      </c>
      <c r="G72">
        <v>421746840</v>
      </c>
      <c r="H72">
        <v>746846894</v>
      </c>
      <c r="I72" t="s">
        <v>23</v>
      </c>
      <c r="J72" t="s">
        <v>109</v>
      </c>
      <c r="K72" t="s">
        <v>15</v>
      </c>
    </row>
    <row r="73" spans="1:11" x14ac:dyDescent="0.3">
      <c r="A73">
        <v>71</v>
      </c>
      <c r="B73" t="s">
        <v>248</v>
      </c>
      <c r="C73" t="s">
        <v>249</v>
      </c>
      <c r="D73" t="s">
        <v>22</v>
      </c>
      <c r="E73" s="1">
        <v>43236</v>
      </c>
      <c r="F73">
        <v>324591735</v>
      </c>
      <c r="G73">
        <v>461304874</v>
      </c>
      <c r="H73">
        <v>785896609</v>
      </c>
      <c r="I73" t="s">
        <v>159</v>
      </c>
      <c r="J73" t="s">
        <v>145</v>
      </c>
      <c r="K73" t="s">
        <v>179</v>
      </c>
    </row>
    <row r="74" spans="1:11" x14ac:dyDescent="0.3">
      <c r="A74">
        <v>72</v>
      </c>
      <c r="B74" t="s">
        <v>250</v>
      </c>
      <c r="C74" t="s">
        <v>251</v>
      </c>
      <c r="D74" t="s">
        <v>151</v>
      </c>
      <c r="E74" s="1">
        <v>39219</v>
      </c>
      <c r="F74">
        <v>322719944</v>
      </c>
      <c r="G74">
        <v>490647436</v>
      </c>
      <c r="H74">
        <v>813367380</v>
      </c>
      <c r="I74" t="s">
        <v>96</v>
      </c>
      <c r="J74" t="s">
        <v>97</v>
      </c>
      <c r="K74" t="s">
        <v>58</v>
      </c>
    </row>
    <row r="75" spans="1:11" x14ac:dyDescent="0.3">
      <c r="A75">
        <v>73</v>
      </c>
      <c r="B75" t="s">
        <v>252</v>
      </c>
      <c r="C75" t="s">
        <v>253</v>
      </c>
      <c r="D75" t="s">
        <v>34</v>
      </c>
      <c r="E75" s="1">
        <v>43803</v>
      </c>
      <c r="F75">
        <v>320314960</v>
      </c>
      <c r="G75">
        <v>479744747</v>
      </c>
      <c r="H75">
        <v>800059707</v>
      </c>
      <c r="I75" t="s">
        <v>144</v>
      </c>
      <c r="J75" t="s">
        <v>109</v>
      </c>
      <c r="K75" t="s">
        <v>15</v>
      </c>
    </row>
    <row r="76" spans="1:11" x14ac:dyDescent="0.3">
      <c r="A76">
        <v>74</v>
      </c>
      <c r="B76" t="s">
        <v>254</v>
      </c>
      <c r="C76" t="s">
        <v>255</v>
      </c>
      <c r="D76" t="s">
        <v>151</v>
      </c>
      <c r="E76" s="1">
        <v>39261</v>
      </c>
      <c r="F76">
        <v>319246193</v>
      </c>
      <c r="G76">
        <v>390463587</v>
      </c>
      <c r="H76">
        <v>709709780</v>
      </c>
      <c r="I76" t="s">
        <v>13</v>
      </c>
      <c r="J76" t="s">
        <v>256</v>
      </c>
      <c r="K76" t="s">
        <v>15</v>
      </c>
    </row>
    <row r="77" spans="1:11" x14ac:dyDescent="0.3">
      <c r="A77">
        <v>75</v>
      </c>
      <c r="B77" t="s">
        <v>257</v>
      </c>
      <c r="C77" t="s">
        <v>258</v>
      </c>
      <c r="D77" t="s">
        <v>38</v>
      </c>
      <c r="E77" s="1">
        <v>39568</v>
      </c>
      <c r="F77">
        <v>319034126</v>
      </c>
      <c r="G77">
        <v>266762121</v>
      </c>
      <c r="H77">
        <v>585796247</v>
      </c>
      <c r="I77" t="s">
        <v>13</v>
      </c>
      <c r="J77" t="s">
        <v>259</v>
      </c>
      <c r="K77" t="s">
        <v>15</v>
      </c>
    </row>
    <row r="78" spans="1:11" x14ac:dyDescent="0.3">
      <c r="A78">
        <v>76</v>
      </c>
      <c r="B78" t="s">
        <v>260</v>
      </c>
      <c r="C78" t="s">
        <v>261</v>
      </c>
      <c r="D78" t="s">
        <v>61</v>
      </c>
      <c r="E78" s="1">
        <v>37211</v>
      </c>
      <c r="F78">
        <v>318087620</v>
      </c>
      <c r="G78">
        <v>698725454</v>
      </c>
      <c r="H78">
        <v>1016813075</v>
      </c>
      <c r="I78" t="s">
        <v>262</v>
      </c>
      <c r="J78" t="s">
        <v>50</v>
      </c>
      <c r="K78" t="s">
        <v>58</v>
      </c>
    </row>
    <row r="79" spans="1:11" x14ac:dyDescent="0.3">
      <c r="A79">
        <v>77</v>
      </c>
      <c r="B79" t="s">
        <v>263</v>
      </c>
      <c r="C79" t="s">
        <v>264</v>
      </c>
      <c r="D79" t="s">
        <v>38</v>
      </c>
      <c r="E79" s="1">
        <v>39589</v>
      </c>
      <c r="F79">
        <v>317101119</v>
      </c>
      <c r="G79">
        <v>473552823</v>
      </c>
      <c r="H79">
        <v>790653942</v>
      </c>
      <c r="I79" t="s">
        <v>265</v>
      </c>
      <c r="J79" t="s">
        <v>228</v>
      </c>
      <c r="K79" t="s">
        <v>15</v>
      </c>
    </row>
    <row r="80" spans="1:11" x14ac:dyDescent="0.3">
      <c r="A80">
        <v>78</v>
      </c>
      <c r="B80" t="s">
        <v>266</v>
      </c>
      <c r="C80" t="s">
        <v>267</v>
      </c>
      <c r="D80" t="s">
        <v>170</v>
      </c>
      <c r="E80" s="1">
        <v>37244</v>
      </c>
      <c r="F80">
        <v>315710750</v>
      </c>
      <c r="G80">
        <v>581979322</v>
      </c>
      <c r="H80">
        <v>897690072</v>
      </c>
      <c r="I80" t="s">
        <v>171</v>
      </c>
      <c r="J80" t="s">
        <v>268</v>
      </c>
      <c r="K80" t="s">
        <v>15</v>
      </c>
    </row>
    <row r="81" spans="1:11" x14ac:dyDescent="0.3">
      <c r="A81">
        <v>79</v>
      </c>
      <c r="B81" t="s">
        <v>269</v>
      </c>
      <c r="C81" t="s">
        <v>270</v>
      </c>
      <c r="D81" t="s">
        <v>12</v>
      </c>
      <c r="E81" s="1">
        <v>43032</v>
      </c>
      <c r="F81">
        <v>315058289</v>
      </c>
      <c r="G81">
        <v>538925622</v>
      </c>
      <c r="H81">
        <v>853983911</v>
      </c>
      <c r="I81" t="s">
        <v>271</v>
      </c>
      <c r="J81" t="s">
        <v>132</v>
      </c>
      <c r="K81" t="s">
        <v>15</v>
      </c>
    </row>
    <row r="82" spans="1:11" x14ac:dyDescent="0.3">
      <c r="A82">
        <v>80</v>
      </c>
      <c r="B82" t="s">
        <v>272</v>
      </c>
      <c r="C82" t="s">
        <v>273</v>
      </c>
      <c r="D82" t="s">
        <v>38</v>
      </c>
      <c r="E82" s="1">
        <v>40296</v>
      </c>
      <c r="F82">
        <v>312433331</v>
      </c>
      <c r="G82">
        <v>311500000</v>
      </c>
      <c r="H82">
        <v>623933331</v>
      </c>
      <c r="I82" t="s">
        <v>13</v>
      </c>
      <c r="J82" t="s">
        <v>44</v>
      </c>
      <c r="K82" t="s">
        <v>15</v>
      </c>
    </row>
    <row r="83" spans="1:11" x14ac:dyDescent="0.3">
      <c r="A83">
        <v>81</v>
      </c>
      <c r="B83" t="s">
        <v>274</v>
      </c>
      <c r="C83" t="s">
        <v>275</v>
      </c>
      <c r="D83" t="s">
        <v>22</v>
      </c>
      <c r="E83" s="1">
        <v>37392</v>
      </c>
      <c r="F83">
        <v>310676740</v>
      </c>
      <c r="G83">
        <v>343103230</v>
      </c>
      <c r="H83">
        <v>653779970</v>
      </c>
      <c r="I83" t="s">
        <v>23</v>
      </c>
      <c r="J83" t="s">
        <v>139</v>
      </c>
      <c r="K83" t="s">
        <v>58</v>
      </c>
    </row>
    <row r="84" spans="1:11" x14ac:dyDescent="0.3">
      <c r="A84">
        <v>82</v>
      </c>
      <c r="B84" t="s">
        <v>276</v>
      </c>
      <c r="C84" t="s">
        <v>277</v>
      </c>
      <c r="D84" t="s">
        <v>12</v>
      </c>
      <c r="E84" s="1">
        <v>39224</v>
      </c>
      <c r="F84">
        <v>309420425</v>
      </c>
      <c r="G84">
        <v>651576067</v>
      </c>
      <c r="H84">
        <v>960996492</v>
      </c>
      <c r="I84" t="s">
        <v>117</v>
      </c>
      <c r="J84" t="s">
        <v>278</v>
      </c>
      <c r="K84" t="s">
        <v>15</v>
      </c>
    </row>
    <row r="85" spans="1:11" x14ac:dyDescent="0.3">
      <c r="A85">
        <v>83</v>
      </c>
      <c r="B85" t="s">
        <v>279</v>
      </c>
      <c r="C85" t="s">
        <v>280</v>
      </c>
      <c r="D85" t="s">
        <v>22</v>
      </c>
      <c r="E85" s="1">
        <v>30461</v>
      </c>
      <c r="F85">
        <v>309306177</v>
      </c>
      <c r="G85">
        <v>122009457</v>
      </c>
      <c r="H85">
        <v>475106177</v>
      </c>
      <c r="I85" t="s">
        <v>23</v>
      </c>
      <c r="J85" t="s">
        <v>281</v>
      </c>
      <c r="K85" t="s">
        <v>58</v>
      </c>
    </row>
    <row r="86" spans="1:11" x14ac:dyDescent="0.3">
      <c r="A86">
        <v>84</v>
      </c>
      <c r="B86" t="s">
        <v>282</v>
      </c>
      <c r="C86" t="s">
        <v>283</v>
      </c>
      <c r="D86" t="s">
        <v>22</v>
      </c>
      <c r="E86" s="1">
        <v>35249</v>
      </c>
      <c r="F86">
        <v>306169268</v>
      </c>
      <c r="G86">
        <v>511231623</v>
      </c>
      <c r="H86">
        <v>817400891</v>
      </c>
      <c r="I86" t="s">
        <v>13</v>
      </c>
      <c r="J86" t="s">
        <v>284</v>
      </c>
      <c r="K86" t="s">
        <v>15</v>
      </c>
    </row>
    <row r="87" spans="1:11" x14ac:dyDescent="0.3">
      <c r="A87">
        <v>85</v>
      </c>
      <c r="B87" t="s">
        <v>285</v>
      </c>
      <c r="C87" t="s">
        <v>286</v>
      </c>
      <c r="D87" t="s">
        <v>12</v>
      </c>
      <c r="E87" s="1">
        <v>37811</v>
      </c>
      <c r="F87">
        <v>305413918</v>
      </c>
      <c r="G87">
        <v>348850097</v>
      </c>
      <c r="H87">
        <v>654264015</v>
      </c>
      <c r="I87" t="s">
        <v>117</v>
      </c>
      <c r="J87" t="s">
        <v>47</v>
      </c>
      <c r="K87" t="s">
        <v>15</v>
      </c>
    </row>
    <row r="88" spans="1:11" x14ac:dyDescent="0.3">
      <c r="A88">
        <v>86</v>
      </c>
      <c r="B88" t="s">
        <v>287</v>
      </c>
      <c r="C88" t="s">
        <v>288</v>
      </c>
      <c r="D88" t="s">
        <v>34</v>
      </c>
      <c r="E88" s="1">
        <v>41207</v>
      </c>
      <c r="F88">
        <v>304360277</v>
      </c>
      <c r="G88">
        <v>804209222</v>
      </c>
      <c r="H88">
        <v>1108569499</v>
      </c>
      <c r="I88" t="s">
        <v>289</v>
      </c>
      <c r="J88" t="s">
        <v>47</v>
      </c>
      <c r="K88" t="s">
        <v>15</v>
      </c>
    </row>
    <row r="89" spans="1:11" x14ac:dyDescent="0.3">
      <c r="A89">
        <v>87</v>
      </c>
      <c r="B89" t="s">
        <v>290</v>
      </c>
      <c r="C89" t="s">
        <v>291</v>
      </c>
      <c r="D89" t="s">
        <v>61</v>
      </c>
      <c r="E89" t="s">
        <v>27</v>
      </c>
      <c r="F89">
        <v>303003568</v>
      </c>
      <c r="G89">
        <v>714000000</v>
      </c>
      <c r="H89">
        <v>1017003568</v>
      </c>
      <c r="I89" t="s">
        <v>292</v>
      </c>
      <c r="J89" t="s">
        <v>278</v>
      </c>
      <c r="K89" t="s">
        <v>27</v>
      </c>
    </row>
    <row r="90" spans="1:11" x14ac:dyDescent="0.3">
      <c r="A90">
        <v>88</v>
      </c>
      <c r="B90" t="s">
        <v>293</v>
      </c>
      <c r="C90" t="s">
        <v>294</v>
      </c>
      <c r="D90" t="s">
        <v>61</v>
      </c>
      <c r="E90" s="1">
        <v>40009</v>
      </c>
      <c r="F90">
        <v>302305431</v>
      </c>
      <c r="G90">
        <v>632148664</v>
      </c>
      <c r="H90">
        <v>934454096</v>
      </c>
      <c r="I90" t="s">
        <v>295</v>
      </c>
      <c r="J90" t="s">
        <v>296</v>
      </c>
      <c r="K90" t="s">
        <v>58</v>
      </c>
    </row>
    <row r="91" spans="1:11" x14ac:dyDescent="0.3">
      <c r="A91">
        <v>89</v>
      </c>
      <c r="B91" t="s">
        <v>297</v>
      </c>
      <c r="C91" t="s">
        <v>298</v>
      </c>
      <c r="D91" t="s">
        <v>299</v>
      </c>
      <c r="E91" s="1">
        <v>40359</v>
      </c>
      <c r="F91">
        <v>300531751</v>
      </c>
      <c r="G91">
        <v>397959596</v>
      </c>
      <c r="H91">
        <v>698491347</v>
      </c>
      <c r="I91" t="s">
        <v>300</v>
      </c>
      <c r="J91" t="s">
        <v>44</v>
      </c>
      <c r="K91" t="s">
        <v>15</v>
      </c>
    </row>
    <row r="92" spans="1:11" x14ac:dyDescent="0.3">
      <c r="A92">
        <v>90</v>
      </c>
      <c r="B92" t="s">
        <v>301</v>
      </c>
      <c r="C92" t="s">
        <v>302</v>
      </c>
      <c r="D92" t="s">
        <v>299</v>
      </c>
      <c r="E92" s="1">
        <v>40135</v>
      </c>
      <c r="F92">
        <v>297816253</v>
      </c>
      <c r="G92">
        <v>413209228</v>
      </c>
      <c r="H92">
        <v>711025481</v>
      </c>
      <c r="I92" t="s">
        <v>303</v>
      </c>
      <c r="J92" t="s">
        <v>132</v>
      </c>
      <c r="K92" t="s">
        <v>15</v>
      </c>
    </row>
    <row r="93" spans="1:11" x14ac:dyDescent="0.3">
      <c r="A93">
        <v>91</v>
      </c>
      <c r="B93" t="s">
        <v>304</v>
      </c>
      <c r="C93" t="s">
        <v>305</v>
      </c>
      <c r="D93" t="s">
        <v>61</v>
      </c>
      <c r="E93" t="s">
        <v>27</v>
      </c>
      <c r="F93">
        <v>296347721</v>
      </c>
      <c r="G93">
        <v>680695761</v>
      </c>
      <c r="H93">
        <v>977043483</v>
      </c>
      <c r="I93" t="s">
        <v>235</v>
      </c>
      <c r="J93" t="s">
        <v>114</v>
      </c>
      <c r="K93" t="s">
        <v>27</v>
      </c>
    </row>
    <row r="94" spans="1:11" x14ac:dyDescent="0.3">
      <c r="A94">
        <v>92</v>
      </c>
      <c r="B94" t="s">
        <v>306</v>
      </c>
      <c r="C94" t="s">
        <v>307</v>
      </c>
      <c r="D94" t="s">
        <v>12</v>
      </c>
      <c r="E94" s="1">
        <v>36378</v>
      </c>
      <c r="F94">
        <v>293506292</v>
      </c>
      <c r="G94">
        <v>379300140</v>
      </c>
      <c r="H94">
        <v>672806432</v>
      </c>
      <c r="I94" t="s">
        <v>308</v>
      </c>
      <c r="J94" t="s">
        <v>309</v>
      </c>
      <c r="K94" t="s">
        <v>15</v>
      </c>
    </row>
    <row r="95" spans="1:11" x14ac:dyDescent="0.3">
      <c r="A95">
        <v>93</v>
      </c>
      <c r="B95" t="s">
        <v>310</v>
      </c>
      <c r="C95" t="s">
        <v>311</v>
      </c>
      <c r="D95" t="s">
        <v>12</v>
      </c>
      <c r="E95" s="1">
        <v>39961</v>
      </c>
      <c r="F95">
        <v>293004164</v>
      </c>
      <c r="G95">
        <v>442094938</v>
      </c>
      <c r="H95">
        <v>735099102</v>
      </c>
      <c r="I95" t="s">
        <v>312</v>
      </c>
      <c r="J95" t="s">
        <v>313</v>
      </c>
      <c r="K95" t="s">
        <v>58</v>
      </c>
    </row>
    <row r="96" spans="1:11" x14ac:dyDescent="0.3">
      <c r="A96">
        <v>94</v>
      </c>
      <c r="B96" t="s">
        <v>314</v>
      </c>
      <c r="C96" t="s">
        <v>315</v>
      </c>
      <c r="D96" t="s">
        <v>22</v>
      </c>
      <c r="E96" s="1">
        <v>29362</v>
      </c>
      <c r="F96">
        <v>292753960</v>
      </c>
      <c r="G96">
        <v>190685234</v>
      </c>
      <c r="H96">
        <v>538375067</v>
      </c>
      <c r="I96" t="s">
        <v>23</v>
      </c>
      <c r="J96" t="s">
        <v>44</v>
      </c>
      <c r="K96" t="s">
        <v>58</v>
      </c>
    </row>
    <row r="97" spans="1:11" x14ac:dyDescent="0.3">
      <c r="A97">
        <v>95</v>
      </c>
      <c r="B97" t="s">
        <v>316</v>
      </c>
      <c r="C97" t="s">
        <v>317</v>
      </c>
      <c r="D97" t="s">
        <v>61</v>
      </c>
      <c r="E97" s="1">
        <v>40374</v>
      </c>
      <c r="F97">
        <v>292576195</v>
      </c>
      <c r="G97">
        <v>544260772</v>
      </c>
      <c r="H97">
        <v>836836967</v>
      </c>
      <c r="I97" t="s">
        <v>138</v>
      </c>
      <c r="J97" t="s">
        <v>35</v>
      </c>
      <c r="K97" t="s">
        <v>15</v>
      </c>
    </row>
    <row r="98" spans="1:11" x14ac:dyDescent="0.3">
      <c r="A98">
        <v>96</v>
      </c>
      <c r="B98" t="s">
        <v>318</v>
      </c>
      <c r="C98" t="s">
        <v>319</v>
      </c>
      <c r="D98" t="s">
        <v>61</v>
      </c>
      <c r="E98" s="1">
        <v>39274</v>
      </c>
      <c r="F98">
        <v>292353413</v>
      </c>
      <c r="G98">
        <v>649818982</v>
      </c>
      <c r="H98">
        <v>942172396</v>
      </c>
      <c r="I98" t="s">
        <v>295</v>
      </c>
      <c r="J98" t="s">
        <v>14</v>
      </c>
      <c r="K98" t="s">
        <v>15</v>
      </c>
    </row>
    <row r="99" spans="1:11" x14ac:dyDescent="0.3">
      <c r="A99">
        <v>97</v>
      </c>
      <c r="B99" t="s">
        <v>320</v>
      </c>
      <c r="C99" t="s">
        <v>321</v>
      </c>
      <c r="D99" t="s">
        <v>112</v>
      </c>
      <c r="E99" s="1">
        <v>41227</v>
      </c>
      <c r="F99">
        <v>292324737</v>
      </c>
      <c r="G99">
        <v>537422917</v>
      </c>
      <c r="H99">
        <v>829747654</v>
      </c>
      <c r="I99" t="s">
        <v>303</v>
      </c>
      <c r="J99" t="s">
        <v>101</v>
      </c>
      <c r="K99" t="s">
        <v>15</v>
      </c>
    </row>
    <row r="100" spans="1:11" x14ac:dyDescent="0.3">
      <c r="A100">
        <v>98</v>
      </c>
      <c r="B100" t="s">
        <v>322</v>
      </c>
      <c r="C100" t="s">
        <v>323</v>
      </c>
      <c r="D100" t="s">
        <v>12</v>
      </c>
      <c r="E100" s="1">
        <v>38693</v>
      </c>
      <c r="F100">
        <v>291710957</v>
      </c>
      <c r="G100">
        <v>453302158</v>
      </c>
      <c r="H100">
        <v>745013115</v>
      </c>
      <c r="I100" t="s">
        <v>262</v>
      </c>
      <c r="J100" t="s">
        <v>47</v>
      </c>
      <c r="K100" t="s">
        <v>58</v>
      </c>
    </row>
    <row r="101" spans="1:11" x14ac:dyDescent="0.3">
      <c r="A101">
        <v>99</v>
      </c>
      <c r="B101" t="s">
        <v>324</v>
      </c>
      <c r="C101" t="s">
        <v>325</v>
      </c>
      <c r="D101" t="s">
        <v>61</v>
      </c>
      <c r="E101" s="1">
        <v>41437</v>
      </c>
      <c r="F101">
        <v>291045518</v>
      </c>
      <c r="G101">
        <v>377000000</v>
      </c>
      <c r="H101">
        <v>668045518</v>
      </c>
      <c r="I101" t="s">
        <v>13</v>
      </c>
      <c r="J101" t="s">
        <v>47</v>
      </c>
      <c r="K101" t="s">
        <v>15</v>
      </c>
    </row>
    <row r="102" spans="1:11" x14ac:dyDescent="0.3">
      <c r="A102">
        <v>100</v>
      </c>
      <c r="B102" t="s">
        <v>326</v>
      </c>
      <c r="C102" t="s">
        <v>327</v>
      </c>
      <c r="D102" t="s">
        <v>12</v>
      </c>
      <c r="E102" s="1">
        <v>37197</v>
      </c>
      <c r="F102">
        <v>290642256</v>
      </c>
      <c r="G102">
        <v>289065482</v>
      </c>
      <c r="H102">
        <v>579707738</v>
      </c>
      <c r="I102" t="s">
        <v>104</v>
      </c>
      <c r="J102" t="s">
        <v>328</v>
      </c>
      <c r="K102" t="s">
        <v>106</v>
      </c>
    </row>
    <row r="103" spans="1:11" x14ac:dyDescent="0.3">
      <c r="A103">
        <v>101</v>
      </c>
      <c r="B103" t="s">
        <v>329</v>
      </c>
      <c r="C103" t="s">
        <v>330</v>
      </c>
      <c r="D103" t="s">
        <v>61</v>
      </c>
      <c r="E103" s="1">
        <v>38672</v>
      </c>
      <c r="F103">
        <v>290417905</v>
      </c>
      <c r="G103">
        <v>606260335</v>
      </c>
      <c r="H103">
        <v>896678241</v>
      </c>
      <c r="I103" t="s">
        <v>235</v>
      </c>
      <c r="J103" t="s">
        <v>331</v>
      </c>
      <c r="K103" t="s">
        <v>15</v>
      </c>
    </row>
    <row r="104" spans="1:11" x14ac:dyDescent="0.3">
      <c r="A104">
        <v>102</v>
      </c>
      <c r="B104" t="s">
        <v>332</v>
      </c>
      <c r="C104" t="s">
        <v>333</v>
      </c>
      <c r="D104" t="s">
        <v>22</v>
      </c>
      <c r="E104" s="1">
        <v>33193</v>
      </c>
      <c r="F104">
        <v>285761243</v>
      </c>
      <c r="G104">
        <v>190923432</v>
      </c>
      <c r="H104">
        <v>476684675</v>
      </c>
      <c r="I104" t="s">
        <v>334</v>
      </c>
      <c r="J104" t="s">
        <v>80</v>
      </c>
      <c r="K104" t="s">
        <v>27</v>
      </c>
    </row>
    <row r="105" spans="1:11" x14ac:dyDescent="0.3">
      <c r="A105">
        <v>103</v>
      </c>
      <c r="B105" t="s">
        <v>335</v>
      </c>
      <c r="C105" t="s">
        <v>336</v>
      </c>
      <c r="D105" t="s">
        <v>112</v>
      </c>
      <c r="E105" s="1">
        <v>42326</v>
      </c>
      <c r="F105">
        <v>281723902</v>
      </c>
      <c r="G105">
        <v>376620235</v>
      </c>
      <c r="H105">
        <v>658344137</v>
      </c>
      <c r="I105" t="s">
        <v>138</v>
      </c>
      <c r="J105" t="s">
        <v>204</v>
      </c>
      <c r="K105" t="s">
        <v>15</v>
      </c>
    </row>
    <row r="106" spans="1:11" x14ac:dyDescent="0.3">
      <c r="A106">
        <v>104</v>
      </c>
      <c r="B106" t="s">
        <v>337</v>
      </c>
      <c r="C106" t="s">
        <v>338</v>
      </c>
      <c r="D106" t="s">
        <v>61</v>
      </c>
      <c r="E106" s="1">
        <v>37756</v>
      </c>
      <c r="F106">
        <v>281576461</v>
      </c>
      <c r="G106">
        <v>460271476</v>
      </c>
      <c r="H106">
        <v>741847937</v>
      </c>
      <c r="I106" t="s">
        <v>339</v>
      </c>
      <c r="J106" t="s">
        <v>14</v>
      </c>
      <c r="K106" t="s">
        <v>179</v>
      </c>
    </row>
    <row r="107" spans="1:11" x14ac:dyDescent="0.3">
      <c r="A107">
        <v>105</v>
      </c>
      <c r="B107" t="s">
        <v>340</v>
      </c>
      <c r="C107" t="s">
        <v>341</v>
      </c>
      <c r="D107" t="s">
        <v>299</v>
      </c>
      <c r="E107" s="1">
        <v>40863</v>
      </c>
      <c r="F107">
        <v>281287133</v>
      </c>
      <c r="G107">
        <v>430918723</v>
      </c>
      <c r="H107">
        <v>712205856</v>
      </c>
      <c r="I107" t="s">
        <v>342</v>
      </c>
      <c r="J107" t="s">
        <v>343</v>
      </c>
      <c r="K107" t="s">
        <v>15</v>
      </c>
    </row>
    <row r="108" spans="1:11" x14ac:dyDescent="0.3">
      <c r="A108">
        <v>106</v>
      </c>
      <c r="B108" t="s">
        <v>344</v>
      </c>
      <c r="C108" t="s">
        <v>345</v>
      </c>
      <c r="D108" t="s">
        <v>43</v>
      </c>
      <c r="E108" s="1">
        <v>38343</v>
      </c>
      <c r="F108">
        <v>279261160</v>
      </c>
      <c r="G108">
        <v>243396776</v>
      </c>
      <c r="H108">
        <v>522657936</v>
      </c>
      <c r="I108" t="s">
        <v>346</v>
      </c>
      <c r="J108" t="s">
        <v>101</v>
      </c>
      <c r="K108" t="s">
        <v>15</v>
      </c>
    </row>
    <row r="109" spans="1:11" x14ac:dyDescent="0.3">
      <c r="A109">
        <v>107</v>
      </c>
      <c r="B109" t="s">
        <v>347</v>
      </c>
      <c r="C109" t="s">
        <v>348</v>
      </c>
      <c r="D109" t="s">
        <v>61</v>
      </c>
      <c r="E109" s="1">
        <v>39969</v>
      </c>
      <c r="F109">
        <v>277322503</v>
      </c>
      <c r="G109">
        <v>191988333</v>
      </c>
      <c r="H109">
        <v>469310836</v>
      </c>
      <c r="I109" t="s">
        <v>349</v>
      </c>
      <c r="J109" t="s">
        <v>105</v>
      </c>
      <c r="K109" t="s">
        <v>179</v>
      </c>
    </row>
    <row r="110" spans="1:11" x14ac:dyDescent="0.3">
      <c r="A110">
        <v>108</v>
      </c>
      <c r="B110" t="s">
        <v>350</v>
      </c>
      <c r="C110" t="s">
        <v>351</v>
      </c>
      <c r="D110" t="s">
        <v>61</v>
      </c>
      <c r="E110" s="1">
        <v>41550</v>
      </c>
      <c r="F110">
        <v>274092705</v>
      </c>
      <c r="G110">
        <v>449100000</v>
      </c>
      <c r="H110">
        <v>723192705</v>
      </c>
      <c r="I110" t="s">
        <v>352</v>
      </c>
      <c r="J110" t="s">
        <v>224</v>
      </c>
      <c r="K110" t="s">
        <v>15</v>
      </c>
    </row>
    <row r="111" spans="1:11" x14ac:dyDescent="0.3">
      <c r="A111">
        <v>109</v>
      </c>
      <c r="B111" t="s">
        <v>353</v>
      </c>
      <c r="C111" t="s">
        <v>354</v>
      </c>
      <c r="D111" t="s">
        <v>43</v>
      </c>
      <c r="E111" s="1">
        <v>43411</v>
      </c>
      <c r="F111">
        <v>271094731</v>
      </c>
      <c r="G111">
        <v>241474088</v>
      </c>
      <c r="H111">
        <v>512568819</v>
      </c>
      <c r="I111" t="s">
        <v>79</v>
      </c>
      <c r="J111" t="s">
        <v>355</v>
      </c>
      <c r="K111" t="s">
        <v>58</v>
      </c>
    </row>
    <row r="112" spans="1:11" x14ac:dyDescent="0.3">
      <c r="A112">
        <v>110</v>
      </c>
      <c r="B112" t="s">
        <v>356</v>
      </c>
      <c r="C112" t="s">
        <v>357</v>
      </c>
      <c r="D112" t="s">
        <v>43</v>
      </c>
      <c r="E112" s="1">
        <v>42706</v>
      </c>
      <c r="F112">
        <v>270448425</v>
      </c>
      <c r="G112">
        <v>363759959</v>
      </c>
      <c r="H112">
        <v>634208384</v>
      </c>
      <c r="I112" t="s">
        <v>358</v>
      </c>
      <c r="J112" t="s">
        <v>193</v>
      </c>
      <c r="K112" t="s">
        <v>58</v>
      </c>
    </row>
    <row r="113" spans="1:11" x14ac:dyDescent="0.3">
      <c r="A113">
        <v>111</v>
      </c>
      <c r="B113" t="s">
        <v>359</v>
      </c>
      <c r="C113" t="s">
        <v>360</v>
      </c>
      <c r="D113" t="s">
        <v>12</v>
      </c>
      <c r="E113" t="s">
        <v>27</v>
      </c>
      <c r="F113">
        <v>268492764</v>
      </c>
      <c r="G113">
        <v>475066881</v>
      </c>
      <c r="H113">
        <v>743559645</v>
      </c>
      <c r="I113" t="s">
        <v>104</v>
      </c>
      <c r="J113" t="s">
        <v>361</v>
      </c>
      <c r="K113" t="s">
        <v>27</v>
      </c>
    </row>
    <row r="114" spans="1:11" x14ac:dyDescent="0.3">
      <c r="A114">
        <v>112</v>
      </c>
      <c r="B114" t="s">
        <v>362</v>
      </c>
      <c r="C114" t="s">
        <v>363</v>
      </c>
      <c r="D114" t="s">
        <v>95</v>
      </c>
      <c r="E114" s="1">
        <v>37027</v>
      </c>
      <c r="F114">
        <v>267665011</v>
      </c>
      <c r="G114">
        <v>220188309</v>
      </c>
      <c r="H114">
        <v>487853320</v>
      </c>
      <c r="I114" t="s">
        <v>96</v>
      </c>
      <c r="J114" t="s">
        <v>364</v>
      </c>
      <c r="K114" t="s">
        <v>58</v>
      </c>
    </row>
    <row r="115" spans="1:11" x14ac:dyDescent="0.3">
      <c r="A115">
        <v>113</v>
      </c>
      <c r="B115" t="s">
        <v>365</v>
      </c>
      <c r="C115" t="s">
        <v>366</v>
      </c>
      <c r="D115" t="s">
        <v>43</v>
      </c>
      <c r="E115" s="1">
        <v>42900</v>
      </c>
      <c r="F115">
        <v>264624300</v>
      </c>
      <c r="G115">
        <v>770175831</v>
      </c>
      <c r="H115">
        <v>1034800131</v>
      </c>
      <c r="I115" t="s">
        <v>185</v>
      </c>
      <c r="J115" t="s">
        <v>367</v>
      </c>
      <c r="K115" t="s">
        <v>58</v>
      </c>
    </row>
    <row r="116" spans="1:11" x14ac:dyDescent="0.3">
      <c r="A116">
        <v>114</v>
      </c>
      <c r="B116" t="s">
        <v>368</v>
      </c>
      <c r="C116" t="s">
        <v>369</v>
      </c>
      <c r="D116" t="s">
        <v>61</v>
      </c>
      <c r="E116" s="1">
        <v>37574</v>
      </c>
      <c r="F116">
        <v>262450136</v>
      </c>
      <c r="G116">
        <v>617152229</v>
      </c>
      <c r="H116">
        <v>879602366</v>
      </c>
      <c r="I116" t="s">
        <v>235</v>
      </c>
      <c r="J116" t="s">
        <v>370</v>
      </c>
      <c r="K116" t="s">
        <v>58</v>
      </c>
    </row>
    <row r="117" spans="1:11" x14ac:dyDescent="0.3">
      <c r="A117">
        <v>115</v>
      </c>
      <c r="B117" t="s">
        <v>371</v>
      </c>
      <c r="C117" t="s">
        <v>372</v>
      </c>
      <c r="D117" t="s">
        <v>34</v>
      </c>
      <c r="E117" s="1">
        <v>41088</v>
      </c>
      <c r="F117">
        <v>262030663</v>
      </c>
      <c r="G117">
        <v>495900000</v>
      </c>
      <c r="H117">
        <v>757930663</v>
      </c>
      <c r="I117" t="s">
        <v>13</v>
      </c>
      <c r="J117" t="s">
        <v>83</v>
      </c>
      <c r="K117" t="s">
        <v>15</v>
      </c>
    </row>
    <row r="118" spans="1:11" x14ac:dyDescent="0.3">
      <c r="A118">
        <v>116</v>
      </c>
      <c r="B118" t="s">
        <v>373</v>
      </c>
      <c r="C118" t="s">
        <v>374</v>
      </c>
      <c r="D118" t="s">
        <v>12</v>
      </c>
      <c r="E118" s="1">
        <v>38296</v>
      </c>
      <c r="F118">
        <v>261441092</v>
      </c>
      <c r="G118">
        <v>370165961</v>
      </c>
      <c r="H118">
        <v>631607053</v>
      </c>
      <c r="I118" t="s">
        <v>375</v>
      </c>
      <c r="J118" t="s">
        <v>101</v>
      </c>
      <c r="K118" t="s">
        <v>27</v>
      </c>
    </row>
    <row r="119" spans="1:11" x14ac:dyDescent="0.3">
      <c r="A119">
        <v>117</v>
      </c>
      <c r="B119" t="s">
        <v>376</v>
      </c>
      <c r="C119" t="s">
        <v>377</v>
      </c>
      <c r="D119" t="s">
        <v>43</v>
      </c>
      <c r="E119" s="1">
        <v>27565</v>
      </c>
      <c r="F119">
        <v>260758300</v>
      </c>
      <c r="G119">
        <v>210653000</v>
      </c>
      <c r="H119">
        <v>471411300</v>
      </c>
      <c r="I119" t="s">
        <v>378</v>
      </c>
      <c r="J119" t="s">
        <v>44</v>
      </c>
      <c r="K119" t="s">
        <v>27</v>
      </c>
    </row>
    <row r="120" spans="1:11" x14ac:dyDescent="0.3">
      <c r="A120">
        <v>118</v>
      </c>
      <c r="B120" t="s">
        <v>379</v>
      </c>
      <c r="C120" t="s">
        <v>380</v>
      </c>
      <c r="D120" t="s">
        <v>43</v>
      </c>
      <c r="E120" s="1">
        <v>36847</v>
      </c>
      <c r="F120">
        <v>260465005</v>
      </c>
      <c r="G120">
        <v>85108027</v>
      </c>
      <c r="H120">
        <v>345573032</v>
      </c>
      <c r="I120" t="s">
        <v>381</v>
      </c>
      <c r="J120" t="s">
        <v>361</v>
      </c>
      <c r="K120" t="s">
        <v>58</v>
      </c>
    </row>
    <row r="121" spans="1:11" x14ac:dyDescent="0.3">
      <c r="A121">
        <v>119</v>
      </c>
      <c r="B121" t="s">
        <v>382</v>
      </c>
      <c r="C121" t="s">
        <v>383</v>
      </c>
      <c r="D121" t="s">
        <v>12</v>
      </c>
      <c r="E121" s="1">
        <v>41724</v>
      </c>
      <c r="F121">
        <v>259766572</v>
      </c>
      <c r="G121">
        <v>454654931</v>
      </c>
      <c r="H121">
        <v>714421503</v>
      </c>
      <c r="I121" t="s">
        <v>138</v>
      </c>
      <c r="J121" t="s">
        <v>83</v>
      </c>
      <c r="K121" t="s">
        <v>15</v>
      </c>
    </row>
    <row r="122" spans="1:11" x14ac:dyDescent="0.3">
      <c r="A122">
        <v>120</v>
      </c>
      <c r="B122" t="s">
        <v>384</v>
      </c>
      <c r="C122" t="s">
        <v>385</v>
      </c>
      <c r="D122" t="s">
        <v>61</v>
      </c>
      <c r="E122" t="s">
        <v>27</v>
      </c>
      <c r="F122">
        <v>258366855</v>
      </c>
      <c r="G122">
        <v>700640658</v>
      </c>
      <c r="H122">
        <v>959007513</v>
      </c>
      <c r="I122" t="s">
        <v>292</v>
      </c>
      <c r="J122" t="s">
        <v>370</v>
      </c>
      <c r="K122" t="s">
        <v>27</v>
      </c>
    </row>
    <row r="123" spans="1:11" x14ac:dyDescent="0.3">
      <c r="A123">
        <v>121</v>
      </c>
      <c r="B123" t="s">
        <v>386</v>
      </c>
      <c r="C123" t="s">
        <v>387</v>
      </c>
      <c r="D123" t="s">
        <v>61</v>
      </c>
      <c r="E123" s="1">
        <v>41676</v>
      </c>
      <c r="F123">
        <v>257760692</v>
      </c>
      <c r="G123">
        <v>210300000</v>
      </c>
      <c r="H123">
        <v>468060692</v>
      </c>
      <c r="I123" t="s">
        <v>388</v>
      </c>
      <c r="J123" t="s">
        <v>105</v>
      </c>
      <c r="K123" t="s">
        <v>58</v>
      </c>
    </row>
    <row r="124" spans="1:11" x14ac:dyDescent="0.3">
      <c r="A124">
        <v>122</v>
      </c>
      <c r="B124" t="s">
        <v>389</v>
      </c>
      <c r="C124" t="s">
        <v>390</v>
      </c>
      <c r="D124" t="s">
        <v>38</v>
      </c>
      <c r="E124" s="1">
        <v>39939</v>
      </c>
      <c r="F124">
        <v>257730019</v>
      </c>
      <c r="G124">
        <v>127950427</v>
      </c>
      <c r="H124">
        <v>385680446</v>
      </c>
      <c r="I124" t="s">
        <v>13</v>
      </c>
      <c r="J124" t="s">
        <v>148</v>
      </c>
      <c r="K124" t="s">
        <v>15</v>
      </c>
    </row>
    <row r="125" spans="1:11" x14ac:dyDescent="0.3">
      <c r="A125">
        <v>123</v>
      </c>
      <c r="B125" t="s">
        <v>391</v>
      </c>
      <c r="C125" t="s">
        <v>392</v>
      </c>
      <c r="D125" t="s">
        <v>61</v>
      </c>
      <c r="E125" s="1">
        <v>39428</v>
      </c>
      <c r="F125">
        <v>256393010</v>
      </c>
      <c r="G125">
        <v>329017042</v>
      </c>
      <c r="H125">
        <v>585410052</v>
      </c>
      <c r="I125" t="s">
        <v>352</v>
      </c>
      <c r="J125" t="s">
        <v>393</v>
      </c>
      <c r="K125" t="s">
        <v>15</v>
      </c>
    </row>
    <row r="126" spans="1:11" x14ac:dyDescent="0.3">
      <c r="A126">
        <v>124</v>
      </c>
      <c r="B126" t="s">
        <v>394</v>
      </c>
      <c r="C126" t="s">
        <v>395</v>
      </c>
      <c r="D126" t="s">
        <v>61</v>
      </c>
      <c r="E126" s="1">
        <v>40137</v>
      </c>
      <c r="F126">
        <v>255959475</v>
      </c>
      <c r="G126">
        <v>53248834</v>
      </c>
      <c r="H126">
        <v>309208309</v>
      </c>
      <c r="I126" t="s">
        <v>396</v>
      </c>
      <c r="J126" t="s">
        <v>72</v>
      </c>
      <c r="K126" t="s">
        <v>15</v>
      </c>
    </row>
    <row r="127" spans="1:11" x14ac:dyDescent="0.3">
      <c r="A127">
        <v>125</v>
      </c>
      <c r="B127" t="s">
        <v>397</v>
      </c>
      <c r="C127" t="s">
        <v>398</v>
      </c>
      <c r="D127" t="s">
        <v>61</v>
      </c>
      <c r="E127" t="s">
        <v>27</v>
      </c>
      <c r="F127">
        <v>255119788</v>
      </c>
      <c r="G127">
        <v>707063077</v>
      </c>
      <c r="H127">
        <v>962182865</v>
      </c>
      <c r="I127" t="s">
        <v>292</v>
      </c>
      <c r="J127" t="s">
        <v>256</v>
      </c>
      <c r="K127" t="s">
        <v>27</v>
      </c>
    </row>
    <row r="128" spans="1:11" x14ac:dyDescent="0.3">
      <c r="A128">
        <v>126</v>
      </c>
      <c r="B128" t="s">
        <v>399</v>
      </c>
      <c r="C128" t="s">
        <v>400</v>
      </c>
      <c r="D128" t="s">
        <v>61</v>
      </c>
      <c r="E128" s="1">
        <v>40688</v>
      </c>
      <c r="F128">
        <v>254464305</v>
      </c>
      <c r="G128">
        <v>332300000</v>
      </c>
      <c r="H128">
        <v>586764305</v>
      </c>
      <c r="I128" t="s">
        <v>349</v>
      </c>
      <c r="J128" t="s">
        <v>154</v>
      </c>
      <c r="K128" t="s">
        <v>179</v>
      </c>
    </row>
    <row r="129" spans="1:11" x14ac:dyDescent="0.3">
      <c r="A129">
        <v>127</v>
      </c>
      <c r="B129" t="s">
        <v>401</v>
      </c>
      <c r="C129" t="s">
        <v>402</v>
      </c>
      <c r="D129" t="s">
        <v>43</v>
      </c>
      <c r="E129" s="1">
        <v>40367</v>
      </c>
      <c r="F129">
        <v>251513985</v>
      </c>
      <c r="G129">
        <v>291600000</v>
      </c>
      <c r="H129">
        <v>543113985</v>
      </c>
      <c r="I129" t="s">
        <v>185</v>
      </c>
      <c r="J129" t="s">
        <v>197</v>
      </c>
      <c r="K129" t="s">
        <v>58</v>
      </c>
    </row>
    <row r="130" spans="1:11" x14ac:dyDescent="0.3">
      <c r="A130">
        <v>128</v>
      </c>
      <c r="B130" t="s">
        <v>403</v>
      </c>
      <c r="C130" t="s">
        <v>404</v>
      </c>
      <c r="D130" t="s">
        <v>61</v>
      </c>
      <c r="E130" s="1">
        <v>32682</v>
      </c>
      <c r="F130">
        <v>251348343</v>
      </c>
      <c r="G130">
        <v>160160000</v>
      </c>
      <c r="H130">
        <v>411508343</v>
      </c>
      <c r="I130" t="s">
        <v>265</v>
      </c>
      <c r="J130" t="s">
        <v>259</v>
      </c>
      <c r="K130" t="s">
        <v>27</v>
      </c>
    </row>
    <row r="131" spans="1:11" x14ac:dyDescent="0.3">
      <c r="A131">
        <v>129</v>
      </c>
      <c r="B131" t="s">
        <v>405</v>
      </c>
      <c r="C131" t="s">
        <v>406</v>
      </c>
      <c r="D131" t="s">
        <v>22</v>
      </c>
      <c r="E131" t="s">
        <v>27</v>
      </c>
      <c r="F131">
        <v>250863268</v>
      </c>
      <c r="G131">
        <v>323617961</v>
      </c>
      <c r="H131">
        <v>574481229</v>
      </c>
      <c r="I131" t="s">
        <v>407</v>
      </c>
      <c r="J131" t="s">
        <v>193</v>
      </c>
      <c r="K131" t="s">
        <v>27</v>
      </c>
    </row>
    <row r="132" spans="1:11" x14ac:dyDescent="0.3">
      <c r="A132">
        <v>130</v>
      </c>
      <c r="B132" t="s">
        <v>408</v>
      </c>
      <c r="C132" t="s">
        <v>409</v>
      </c>
      <c r="D132" t="s">
        <v>34</v>
      </c>
      <c r="E132" s="1">
        <v>35613</v>
      </c>
      <c r="F132">
        <v>250690539</v>
      </c>
      <c r="G132">
        <v>338700000</v>
      </c>
      <c r="H132">
        <v>589390539</v>
      </c>
      <c r="I132" t="s">
        <v>159</v>
      </c>
      <c r="J132" t="s">
        <v>186</v>
      </c>
      <c r="K132" t="s">
        <v>15</v>
      </c>
    </row>
    <row r="133" spans="1:11" x14ac:dyDescent="0.3">
      <c r="A133">
        <v>131</v>
      </c>
      <c r="B133" t="s">
        <v>410</v>
      </c>
      <c r="C133" t="s">
        <v>411</v>
      </c>
      <c r="D133" t="s">
        <v>61</v>
      </c>
      <c r="E133" s="1">
        <v>38138</v>
      </c>
      <c r="F133">
        <v>249975996</v>
      </c>
      <c r="G133">
        <v>547385621</v>
      </c>
      <c r="H133">
        <v>797361618</v>
      </c>
      <c r="I133" t="s">
        <v>235</v>
      </c>
      <c r="J133" t="s">
        <v>139</v>
      </c>
      <c r="K133" t="s">
        <v>58</v>
      </c>
    </row>
    <row r="134" spans="1:11" x14ac:dyDescent="0.3">
      <c r="A134">
        <v>132</v>
      </c>
      <c r="B134" t="s">
        <v>412</v>
      </c>
      <c r="C134" t="s">
        <v>413</v>
      </c>
      <c r="D134" t="s">
        <v>12</v>
      </c>
      <c r="E134" t="s">
        <v>27</v>
      </c>
      <c r="F134">
        <v>248757044</v>
      </c>
      <c r="G134">
        <v>395379444</v>
      </c>
      <c r="H134">
        <v>644136488</v>
      </c>
      <c r="I134" t="s">
        <v>79</v>
      </c>
      <c r="J134" t="s">
        <v>309</v>
      </c>
      <c r="K134" t="s">
        <v>27</v>
      </c>
    </row>
    <row r="135" spans="1:11" x14ac:dyDescent="0.3">
      <c r="A135">
        <v>133</v>
      </c>
      <c r="B135" t="s">
        <v>414</v>
      </c>
      <c r="C135" t="s">
        <v>415</v>
      </c>
      <c r="D135" t="s">
        <v>38</v>
      </c>
      <c r="E135" s="1">
        <v>29749</v>
      </c>
      <c r="F135">
        <v>248159971</v>
      </c>
      <c r="G135">
        <v>141766000</v>
      </c>
      <c r="H135">
        <v>389925971</v>
      </c>
      <c r="I135" t="s">
        <v>265</v>
      </c>
      <c r="J135" t="s">
        <v>101</v>
      </c>
      <c r="K135" t="s">
        <v>58</v>
      </c>
    </row>
    <row r="136" spans="1:11" x14ac:dyDescent="0.3">
      <c r="A136">
        <v>134</v>
      </c>
      <c r="B136" t="s">
        <v>416</v>
      </c>
      <c r="C136" t="s">
        <v>417</v>
      </c>
      <c r="D136" t="s">
        <v>12</v>
      </c>
      <c r="E136" s="1">
        <v>36483</v>
      </c>
      <c r="F136">
        <v>245852179</v>
      </c>
      <c r="G136">
        <v>251523202</v>
      </c>
      <c r="H136">
        <v>497375381</v>
      </c>
      <c r="I136" t="s">
        <v>104</v>
      </c>
      <c r="J136" t="s">
        <v>328</v>
      </c>
      <c r="K136" t="s">
        <v>27</v>
      </c>
    </row>
    <row r="137" spans="1:11" x14ac:dyDescent="0.3">
      <c r="A137">
        <v>135</v>
      </c>
      <c r="B137" t="s">
        <v>418</v>
      </c>
      <c r="C137" t="s">
        <v>419</v>
      </c>
      <c r="D137" t="s">
        <v>38</v>
      </c>
      <c r="E137" s="1">
        <v>41815</v>
      </c>
      <c r="F137">
        <v>245439076</v>
      </c>
      <c r="G137">
        <v>858614996</v>
      </c>
      <c r="H137">
        <v>1104054072</v>
      </c>
      <c r="I137" t="s">
        <v>13</v>
      </c>
      <c r="J137" t="s">
        <v>420</v>
      </c>
      <c r="K137" t="s">
        <v>15</v>
      </c>
    </row>
    <row r="138" spans="1:11" x14ac:dyDescent="0.3">
      <c r="A138">
        <v>136</v>
      </c>
      <c r="B138" t="s">
        <v>421</v>
      </c>
      <c r="C138" t="s">
        <v>422</v>
      </c>
      <c r="D138" t="s">
        <v>12</v>
      </c>
      <c r="E138" s="1">
        <v>38876</v>
      </c>
      <c r="F138">
        <v>244082982</v>
      </c>
      <c r="G138">
        <v>217908885</v>
      </c>
      <c r="H138">
        <v>461991867</v>
      </c>
      <c r="I138" t="s">
        <v>423</v>
      </c>
      <c r="J138" t="s">
        <v>343</v>
      </c>
      <c r="K138" t="s">
        <v>27</v>
      </c>
    </row>
    <row r="139" spans="1:11" x14ac:dyDescent="0.3">
      <c r="A139">
        <v>137</v>
      </c>
      <c r="B139" t="s">
        <v>424</v>
      </c>
      <c r="C139" t="s">
        <v>425</v>
      </c>
      <c r="D139" t="s">
        <v>426</v>
      </c>
      <c r="E139" s="1">
        <v>30841</v>
      </c>
      <c r="F139">
        <v>243578797</v>
      </c>
      <c r="G139">
        <v>53000000</v>
      </c>
      <c r="H139">
        <v>296578797</v>
      </c>
      <c r="I139" t="s">
        <v>427</v>
      </c>
      <c r="J139" t="s">
        <v>428</v>
      </c>
      <c r="K139" t="s">
        <v>27</v>
      </c>
    </row>
    <row r="140" spans="1:11" x14ac:dyDescent="0.3">
      <c r="A140">
        <v>138</v>
      </c>
      <c r="B140" t="s">
        <v>429</v>
      </c>
      <c r="C140" t="s">
        <v>430</v>
      </c>
      <c r="D140" t="s">
        <v>43</v>
      </c>
      <c r="E140" s="1">
        <v>37764</v>
      </c>
      <c r="F140">
        <v>242829261</v>
      </c>
      <c r="G140">
        <v>241763613</v>
      </c>
      <c r="H140">
        <v>484592874</v>
      </c>
      <c r="I140" t="s">
        <v>431</v>
      </c>
      <c r="J140" t="s">
        <v>393</v>
      </c>
      <c r="K140" t="s">
        <v>15</v>
      </c>
    </row>
    <row r="141" spans="1:11" x14ac:dyDescent="0.3">
      <c r="A141">
        <v>139</v>
      </c>
      <c r="B141" t="s">
        <v>432</v>
      </c>
      <c r="C141" t="s">
        <v>433</v>
      </c>
      <c r="D141" t="s">
        <v>61</v>
      </c>
      <c r="E141" s="1">
        <v>35195</v>
      </c>
      <c r="F141">
        <v>241721524</v>
      </c>
      <c r="G141">
        <v>252750000</v>
      </c>
      <c r="H141">
        <v>494471524</v>
      </c>
      <c r="I141" t="s">
        <v>289</v>
      </c>
      <c r="J141" t="s">
        <v>434</v>
      </c>
      <c r="K141" t="s">
        <v>27</v>
      </c>
    </row>
    <row r="142" spans="1:11" x14ac:dyDescent="0.3">
      <c r="A142">
        <v>140</v>
      </c>
      <c r="B142" t="s">
        <v>435</v>
      </c>
      <c r="C142" t="s">
        <v>436</v>
      </c>
      <c r="D142" t="s">
        <v>437</v>
      </c>
      <c r="E142" s="1">
        <v>37365</v>
      </c>
      <c r="F142">
        <v>241438208</v>
      </c>
      <c r="G142">
        <v>127305836</v>
      </c>
      <c r="H142">
        <v>368744044</v>
      </c>
      <c r="I142" t="s">
        <v>438</v>
      </c>
      <c r="J142" t="s">
        <v>197</v>
      </c>
      <c r="K142" t="s">
        <v>58</v>
      </c>
    </row>
    <row r="143" spans="1:11" x14ac:dyDescent="0.3">
      <c r="A143">
        <v>141</v>
      </c>
      <c r="B143" t="s">
        <v>439</v>
      </c>
      <c r="C143" t="s">
        <v>440</v>
      </c>
      <c r="D143" t="s">
        <v>12</v>
      </c>
      <c r="E143" s="1">
        <v>41787</v>
      </c>
      <c r="F143">
        <v>241410378</v>
      </c>
      <c r="G143">
        <v>517001401</v>
      </c>
      <c r="H143">
        <v>758411779</v>
      </c>
      <c r="I143" t="s">
        <v>441</v>
      </c>
      <c r="J143" t="s">
        <v>76</v>
      </c>
      <c r="K143" t="s">
        <v>58</v>
      </c>
    </row>
    <row r="144" spans="1:11" x14ac:dyDescent="0.3">
      <c r="A144">
        <v>142</v>
      </c>
      <c r="B144" t="s">
        <v>442</v>
      </c>
      <c r="C144" t="s">
        <v>443</v>
      </c>
      <c r="D144" t="s">
        <v>12</v>
      </c>
      <c r="E144" s="1">
        <v>40681</v>
      </c>
      <c r="F144">
        <v>241071802</v>
      </c>
      <c r="G144">
        <v>804642000</v>
      </c>
      <c r="H144">
        <v>1045713802</v>
      </c>
      <c r="I144" t="s">
        <v>117</v>
      </c>
      <c r="J144" t="s">
        <v>204</v>
      </c>
      <c r="K144" t="s">
        <v>15</v>
      </c>
    </row>
    <row r="145" spans="1:11" x14ac:dyDescent="0.3">
      <c r="A145">
        <v>143</v>
      </c>
      <c r="B145" t="s">
        <v>444</v>
      </c>
      <c r="C145" t="s">
        <v>445</v>
      </c>
      <c r="D145" t="s">
        <v>151</v>
      </c>
      <c r="E145" s="1">
        <v>40318</v>
      </c>
      <c r="F145">
        <v>238736787</v>
      </c>
      <c r="G145">
        <v>513864080</v>
      </c>
      <c r="H145">
        <v>752600867</v>
      </c>
      <c r="I145" t="s">
        <v>96</v>
      </c>
      <c r="J145" t="s">
        <v>97</v>
      </c>
      <c r="K145" t="s">
        <v>58</v>
      </c>
    </row>
    <row r="146" spans="1:11" x14ac:dyDescent="0.3">
      <c r="A146">
        <v>144</v>
      </c>
      <c r="B146" t="s">
        <v>446</v>
      </c>
      <c r="C146" t="s">
        <v>447</v>
      </c>
      <c r="D146" t="s">
        <v>43</v>
      </c>
      <c r="E146" s="1">
        <v>41411</v>
      </c>
      <c r="F146">
        <v>238679850</v>
      </c>
      <c r="G146">
        <v>550001118</v>
      </c>
      <c r="H146">
        <v>788680968</v>
      </c>
      <c r="I146" t="s">
        <v>448</v>
      </c>
      <c r="J146" t="s">
        <v>132</v>
      </c>
      <c r="K146" t="s">
        <v>15</v>
      </c>
    </row>
    <row r="147" spans="1:11" x14ac:dyDescent="0.3">
      <c r="A147">
        <v>145</v>
      </c>
      <c r="B147" t="s">
        <v>449</v>
      </c>
      <c r="C147" t="s">
        <v>450</v>
      </c>
      <c r="D147" t="s">
        <v>12</v>
      </c>
      <c r="E147" s="1">
        <v>41081</v>
      </c>
      <c r="F147">
        <v>237283207</v>
      </c>
      <c r="G147">
        <v>301700000</v>
      </c>
      <c r="H147">
        <v>538983207</v>
      </c>
      <c r="I147" t="s">
        <v>104</v>
      </c>
      <c r="J147" t="s">
        <v>97</v>
      </c>
      <c r="K147" t="s">
        <v>58</v>
      </c>
    </row>
    <row r="148" spans="1:11" x14ac:dyDescent="0.3">
      <c r="A148">
        <v>146</v>
      </c>
      <c r="B148" t="s">
        <v>451</v>
      </c>
      <c r="C148" t="s">
        <v>452</v>
      </c>
      <c r="D148" t="s">
        <v>12</v>
      </c>
      <c r="E148" s="1">
        <v>41339</v>
      </c>
      <c r="F148">
        <v>234911825</v>
      </c>
      <c r="G148">
        <v>258400000</v>
      </c>
      <c r="H148">
        <v>493311825</v>
      </c>
      <c r="I148" t="s">
        <v>262</v>
      </c>
      <c r="J148" t="s">
        <v>132</v>
      </c>
      <c r="K148" t="s">
        <v>58</v>
      </c>
    </row>
    <row r="149" spans="1:11" x14ac:dyDescent="0.3">
      <c r="A149">
        <v>147</v>
      </c>
      <c r="B149" t="s">
        <v>453</v>
      </c>
      <c r="C149" t="s">
        <v>454</v>
      </c>
      <c r="D149" t="s">
        <v>22</v>
      </c>
      <c r="E149" s="1">
        <v>38861</v>
      </c>
      <c r="F149">
        <v>234362462</v>
      </c>
      <c r="G149">
        <v>226072829</v>
      </c>
      <c r="H149">
        <v>460435291</v>
      </c>
      <c r="I149" t="s">
        <v>13</v>
      </c>
      <c r="J149" t="s">
        <v>361</v>
      </c>
      <c r="K149" t="s">
        <v>15</v>
      </c>
    </row>
    <row r="150" spans="1:11" x14ac:dyDescent="0.3">
      <c r="A150">
        <v>148</v>
      </c>
      <c r="B150" t="s">
        <v>455</v>
      </c>
      <c r="C150" t="s">
        <v>456</v>
      </c>
      <c r="D150" t="s">
        <v>38</v>
      </c>
      <c r="E150" s="1">
        <v>38532</v>
      </c>
      <c r="F150">
        <v>234280354</v>
      </c>
      <c r="G150">
        <v>369592765</v>
      </c>
      <c r="H150">
        <v>603873119</v>
      </c>
      <c r="I150" t="s">
        <v>13</v>
      </c>
      <c r="J150" t="s">
        <v>457</v>
      </c>
      <c r="K150" t="s">
        <v>15</v>
      </c>
    </row>
    <row r="151" spans="1:11" x14ac:dyDescent="0.3">
      <c r="A151">
        <v>149</v>
      </c>
      <c r="B151" t="s">
        <v>458</v>
      </c>
      <c r="C151" t="s">
        <v>459</v>
      </c>
      <c r="D151" t="s">
        <v>61</v>
      </c>
      <c r="E151" s="1">
        <v>42690</v>
      </c>
      <c r="F151">
        <v>234037575</v>
      </c>
      <c r="G151">
        <v>580006426</v>
      </c>
      <c r="H151">
        <v>814044001</v>
      </c>
      <c r="I151" t="s">
        <v>262</v>
      </c>
      <c r="J151" t="s">
        <v>460</v>
      </c>
      <c r="K151" t="s">
        <v>15</v>
      </c>
    </row>
    <row r="152" spans="1:11" x14ac:dyDescent="0.3">
      <c r="A152">
        <v>150</v>
      </c>
      <c r="B152" t="s">
        <v>461</v>
      </c>
      <c r="C152" t="s">
        <v>462</v>
      </c>
      <c r="D152" t="s">
        <v>22</v>
      </c>
      <c r="E152" s="1">
        <v>41780</v>
      </c>
      <c r="F152">
        <v>233921534</v>
      </c>
      <c r="G152">
        <v>512124166</v>
      </c>
      <c r="H152">
        <v>746045700</v>
      </c>
      <c r="I152" t="s">
        <v>138</v>
      </c>
      <c r="J152" t="s">
        <v>460</v>
      </c>
      <c r="K152" t="s">
        <v>15</v>
      </c>
    </row>
    <row r="153" spans="1:11" x14ac:dyDescent="0.3">
      <c r="A153">
        <v>151</v>
      </c>
      <c r="B153" t="s">
        <v>463</v>
      </c>
      <c r="C153" t="s">
        <v>464</v>
      </c>
      <c r="D153" t="s">
        <v>22</v>
      </c>
      <c r="E153" s="1">
        <v>36882</v>
      </c>
      <c r="F153">
        <v>233632142</v>
      </c>
      <c r="G153">
        <v>196000000</v>
      </c>
      <c r="H153">
        <v>429632142</v>
      </c>
      <c r="I153" t="s">
        <v>465</v>
      </c>
      <c r="J153" t="s">
        <v>47</v>
      </c>
      <c r="K153" t="s">
        <v>15</v>
      </c>
    </row>
    <row r="154" spans="1:11" x14ac:dyDescent="0.3">
      <c r="A154">
        <v>152</v>
      </c>
      <c r="B154" t="s">
        <v>466</v>
      </c>
      <c r="C154" t="s">
        <v>467</v>
      </c>
      <c r="D154" t="s">
        <v>61</v>
      </c>
      <c r="E154" t="s">
        <v>27</v>
      </c>
      <c r="F154">
        <v>232906145</v>
      </c>
      <c r="G154">
        <v>136017945</v>
      </c>
      <c r="H154">
        <v>441306145</v>
      </c>
      <c r="I154" t="s">
        <v>244</v>
      </c>
      <c r="J154" t="s">
        <v>228</v>
      </c>
      <c r="K154" t="s">
        <v>27</v>
      </c>
    </row>
    <row r="155" spans="1:11" x14ac:dyDescent="0.3">
      <c r="A155">
        <v>153</v>
      </c>
      <c r="B155" t="s">
        <v>468</v>
      </c>
      <c r="C155" t="s">
        <v>469</v>
      </c>
      <c r="D155" t="s">
        <v>12</v>
      </c>
      <c r="E155" s="1">
        <v>42668</v>
      </c>
      <c r="F155">
        <v>232641920</v>
      </c>
      <c r="G155">
        <v>445154156</v>
      </c>
      <c r="H155">
        <v>677796076</v>
      </c>
      <c r="I155" t="s">
        <v>23</v>
      </c>
      <c r="J155" t="s">
        <v>101</v>
      </c>
      <c r="K155" t="s">
        <v>15</v>
      </c>
    </row>
    <row r="156" spans="1:11" x14ac:dyDescent="0.3">
      <c r="A156">
        <v>154</v>
      </c>
      <c r="B156" t="s">
        <v>470</v>
      </c>
      <c r="C156" t="s">
        <v>471</v>
      </c>
      <c r="D156" t="s">
        <v>43</v>
      </c>
      <c r="E156" s="1">
        <v>35573</v>
      </c>
      <c r="F156">
        <v>229086679</v>
      </c>
      <c r="G156">
        <v>389552320</v>
      </c>
      <c r="H156">
        <v>618638999</v>
      </c>
      <c r="I156" t="s">
        <v>13</v>
      </c>
      <c r="J156" t="s">
        <v>72</v>
      </c>
      <c r="K156" t="s">
        <v>15</v>
      </c>
    </row>
    <row r="157" spans="1:11" x14ac:dyDescent="0.3">
      <c r="A157">
        <v>155</v>
      </c>
      <c r="B157" t="s">
        <v>472</v>
      </c>
      <c r="C157" t="s">
        <v>473</v>
      </c>
      <c r="D157" t="s">
        <v>61</v>
      </c>
      <c r="E157" t="s">
        <v>27</v>
      </c>
      <c r="F157">
        <v>229024295</v>
      </c>
      <c r="G157">
        <v>428902692</v>
      </c>
      <c r="H157">
        <v>657926987</v>
      </c>
      <c r="I157" t="s">
        <v>23</v>
      </c>
      <c r="J157" t="s">
        <v>474</v>
      </c>
      <c r="K157" t="s">
        <v>27</v>
      </c>
    </row>
    <row r="158" spans="1:11" x14ac:dyDescent="0.3">
      <c r="A158">
        <v>156</v>
      </c>
      <c r="B158" t="s">
        <v>475</v>
      </c>
      <c r="C158" t="s">
        <v>476</v>
      </c>
      <c r="D158" t="s">
        <v>38</v>
      </c>
      <c r="E158" s="1">
        <v>41402</v>
      </c>
      <c r="F158">
        <v>228778661</v>
      </c>
      <c r="G158">
        <v>238586585</v>
      </c>
      <c r="H158">
        <v>467365246</v>
      </c>
      <c r="I158" t="s">
        <v>13</v>
      </c>
      <c r="J158" t="s">
        <v>460</v>
      </c>
      <c r="K158" t="s">
        <v>15</v>
      </c>
    </row>
    <row r="159" spans="1:11" x14ac:dyDescent="0.3">
      <c r="A159">
        <v>157</v>
      </c>
      <c r="B159" t="s">
        <v>477</v>
      </c>
      <c r="C159" t="s">
        <v>478</v>
      </c>
      <c r="D159" t="s">
        <v>22</v>
      </c>
      <c r="E159" s="1">
        <v>42277</v>
      </c>
      <c r="F159">
        <v>228433663</v>
      </c>
      <c r="G159">
        <v>401728785</v>
      </c>
      <c r="H159">
        <v>630162448</v>
      </c>
      <c r="I159" t="s">
        <v>479</v>
      </c>
      <c r="J159" t="s">
        <v>256</v>
      </c>
      <c r="K159" t="s">
        <v>15</v>
      </c>
    </row>
    <row r="160" spans="1:11" x14ac:dyDescent="0.3">
      <c r="A160">
        <v>158</v>
      </c>
      <c r="B160" t="s">
        <v>480</v>
      </c>
      <c r="C160" t="s">
        <v>481</v>
      </c>
      <c r="D160" t="s">
        <v>12</v>
      </c>
      <c r="E160" s="1">
        <v>37470</v>
      </c>
      <c r="F160">
        <v>227966634</v>
      </c>
      <c r="G160">
        <v>180281283</v>
      </c>
      <c r="H160">
        <v>408247917</v>
      </c>
      <c r="I160" t="s">
        <v>482</v>
      </c>
      <c r="J160" t="s">
        <v>190</v>
      </c>
      <c r="K160" t="s">
        <v>15</v>
      </c>
    </row>
    <row r="161" spans="1:11" x14ac:dyDescent="0.3">
      <c r="A161">
        <v>159</v>
      </c>
      <c r="B161" t="s">
        <v>483</v>
      </c>
      <c r="C161" t="s">
        <v>484</v>
      </c>
      <c r="D161" t="s">
        <v>34</v>
      </c>
      <c r="E161" s="1">
        <v>39631</v>
      </c>
      <c r="F161">
        <v>227946274</v>
      </c>
      <c r="G161">
        <v>401497154</v>
      </c>
      <c r="H161">
        <v>629443428</v>
      </c>
      <c r="I161" t="s">
        <v>485</v>
      </c>
      <c r="J161" t="s">
        <v>328</v>
      </c>
      <c r="K161" t="s">
        <v>15</v>
      </c>
    </row>
    <row r="162" spans="1:11" x14ac:dyDescent="0.3">
      <c r="A162">
        <v>160</v>
      </c>
      <c r="B162" t="s">
        <v>486</v>
      </c>
      <c r="C162" t="s">
        <v>487</v>
      </c>
      <c r="D162" t="s">
        <v>43</v>
      </c>
      <c r="E162" s="1">
        <v>39297</v>
      </c>
      <c r="F162">
        <v>227471070</v>
      </c>
      <c r="G162">
        <v>216628965</v>
      </c>
      <c r="H162">
        <v>444100035</v>
      </c>
      <c r="I162" t="s">
        <v>488</v>
      </c>
      <c r="J162" t="s">
        <v>101</v>
      </c>
      <c r="K162" t="s">
        <v>15</v>
      </c>
    </row>
    <row r="163" spans="1:11" x14ac:dyDescent="0.3">
      <c r="A163">
        <v>161</v>
      </c>
      <c r="B163" t="s">
        <v>489</v>
      </c>
      <c r="C163" t="s">
        <v>490</v>
      </c>
      <c r="D163" t="s">
        <v>22</v>
      </c>
      <c r="E163" s="1">
        <v>42795</v>
      </c>
      <c r="F163">
        <v>226277068</v>
      </c>
      <c r="G163">
        <v>392902882</v>
      </c>
      <c r="H163">
        <v>619179950</v>
      </c>
      <c r="I163" t="s">
        <v>352</v>
      </c>
      <c r="J163" t="s">
        <v>204</v>
      </c>
      <c r="K163" t="s">
        <v>179</v>
      </c>
    </row>
    <row r="164" spans="1:11" x14ac:dyDescent="0.3">
      <c r="A164">
        <v>162</v>
      </c>
      <c r="B164" t="s">
        <v>491</v>
      </c>
      <c r="C164" t="s">
        <v>492</v>
      </c>
      <c r="D164" t="s">
        <v>170</v>
      </c>
      <c r="E164" s="1">
        <v>37106</v>
      </c>
      <c r="F164">
        <v>226164286</v>
      </c>
      <c r="G164">
        <v>121161516</v>
      </c>
      <c r="H164">
        <v>347325802</v>
      </c>
      <c r="I164" t="s">
        <v>493</v>
      </c>
      <c r="J164" t="s">
        <v>364</v>
      </c>
      <c r="K164" t="s">
        <v>15</v>
      </c>
    </row>
    <row r="165" spans="1:11" x14ac:dyDescent="0.3">
      <c r="A165">
        <v>163</v>
      </c>
      <c r="B165" t="s">
        <v>494</v>
      </c>
      <c r="C165" t="s">
        <v>495</v>
      </c>
      <c r="D165" t="s">
        <v>43</v>
      </c>
      <c r="E165" s="1">
        <v>42837</v>
      </c>
      <c r="F165">
        <v>226008385</v>
      </c>
      <c r="G165">
        <v>1009996733</v>
      </c>
      <c r="H165">
        <v>1236005118</v>
      </c>
      <c r="I165" t="s">
        <v>448</v>
      </c>
      <c r="J165" t="s">
        <v>83</v>
      </c>
      <c r="K165" t="s">
        <v>15</v>
      </c>
    </row>
    <row r="166" spans="1:11" x14ac:dyDescent="0.3">
      <c r="A166">
        <v>164</v>
      </c>
      <c r="B166" t="s">
        <v>496</v>
      </c>
      <c r="C166" t="s">
        <v>497</v>
      </c>
      <c r="D166" t="s">
        <v>12</v>
      </c>
      <c r="E166" t="s">
        <v>27</v>
      </c>
      <c r="F166">
        <v>224543292</v>
      </c>
      <c r="G166">
        <v>207689718</v>
      </c>
      <c r="H166">
        <v>432233010</v>
      </c>
      <c r="I166" t="s">
        <v>23</v>
      </c>
      <c r="J166" t="s">
        <v>460</v>
      </c>
      <c r="K166" t="s">
        <v>27</v>
      </c>
    </row>
    <row r="167" spans="1:11" x14ac:dyDescent="0.3">
      <c r="A167">
        <v>165</v>
      </c>
      <c r="B167" t="s">
        <v>498</v>
      </c>
      <c r="C167" t="s">
        <v>499</v>
      </c>
      <c r="D167" t="s">
        <v>12</v>
      </c>
      <c r="E167" s="1">
        <v>39625</v>
      </c>
      <c r="F167">
        <v>223808164</v>
      </c>
      <c r="G167">
        <v>297503726</v>
      </c>
      <c r="H167">
        <v>521311890</v>
      </c>
      <c r="I167" t="s">
        <v>500</v>
      </c>
      <c r="J167" t="s">
        <v>186</v>
      </c>
      <c r="K167" t="s">
        <v>27</v>
      </c>
    </row>
    <row r="168" spans="1:11" x14ac:dyDescent="0.3">
      <c r="A168">
        <v>166</v>
      </c>
      <c r="B168" t="s">
        <v>501</v>
      </c>
      <c r="C168" t="s">
        <v>502</v>
      </c>
      <c r="D168" t="s">
        <v>12</v>
      </c>
      <c r="E168" s="1">
        <v>41937</v>
      </c>
      <c r="F168">
        <v>222527828</v>
      </c>
      <c r="G168">
        <v>435341858</v>
      </c>
      <c r="H168">
        <v>657869686</v>
      </c>
      <c r="I168" t="s">
        <v>53</v>
      </c>
      <c r="J168" t="s">
        <v>154</v>
      </c>
      <c r="K168" t="s">
        <v>58</v>
      </c>
    </row>
    <row r="169" spans="1:11" x14ac:dyDescent="0.3">
      <c r="A169">
        <v>167</v>
      </c>
      <c r="B169" t="s">
        <v>503</v>
      </c>
      <c r="C169" t="s">
        <v>504</v>
      </c>
      <c r="D169" t="s">
        <v>38</v>
      </c>
      <c r="E169" s="1">
        <v>43306</v>
      </c>
      <c r="F169">
        <v>220159104</v>
      </c>
      <c r="G169">
        <v>571498294</v>
      </c>
      <c r="H169">
        <v>791657398</v>
      </c>
      <c r="I169" t="s">
        <v>289</v>
      </c>
      <c r="J169" t="s">
        <v>135</v>
      </c>
      <c r="K169" t="s">
        <v>15</v>
      </c>
    </row>
    <row r="170" spans="1:11" x14ac:dyDescent="0.3">
      <c r="A170">
        <v>168</v>
      </c>
      <c r="B170" t="s">
        <v>505</v>
      </c>
      <c r="C170" t="s">
        <v>506</v>
      </c>
      <c r="D170" t="s">
        <v>12</v>
      </c>
      <c r="E170" t="s">
        <v>27</v>
      </c>
      <c r="F170">
        <v>219964115</v>
      </c>
      <c r="G170">
        <v>239278134</v>
      </c>
      <c r="H170">
        <v>459242249</v>
      </c>
      <c r="I170" t="s">
        <v>507</v>
      </c>
      <c r="J170" t="s">
        <v>44</v>
      </c>
      <c r="K170" t="s">
        <v>27</v>
      </c>
    </row>
    <row r="171" spans="1:11" x14ac:dyDescent="0.3">
      <c r="A171">
        <v>169</v>
      </c>
      <c r="B171" t="s">
        <v>508</v>
      </c>
      <c r="C171" t="s">
        <v>509</v>
      </c>
      <c r="D171" t="s">
        <v>22</v>
      </c>
      <c r="E171" s="1">
        <v>40168</v>
      </c>
      <c r="F171">
        <v>219614612</v>
      </c>
      <c r="G171">
        <v>223525393</v>
      </c>
      <c r="H171">
        <v>443140005</v>
      </c>
      <c r="I171" t="s">
        <v>510</v>
      </c>
      <c r="J171" t="s">
        <v>121</v>
      </c>
      <c r="K171" t="s">
        <v>58</v>
      </c>
    </row>
    <row r="172" spans="1:11" x14ac:dyDescent="0.3">
      <c r="A172">
        <v>170</v>
      </c>
      <c r="B172" t="s">
        <v>511</v>
      </c>
      <c r="C172" t="s">
        <v>512</v>
      </c>
      <c r="D172" t="s">
        <v>22</v>
      </c>
      <c r="E172" s="1">
        <v>34297</v>
      </c>
      <c r="F172">
        <v>219195243</v>
      </c>
      <c r="G172">
        <v>222090952</v>
      </c>
      <c r="H172">
        <v>441286195</v>
      </c>
      <c r="I172" t="s">
        <v>513</v>
      </c>
      <c r="J172" t="s">
        <v>514</v>
      </c>
      <c r="K172" t="s">
        <v>15</v>
      </c>
    </row>
    <row r="173" spans="1:11" x14ac:dyDescent="0.3">
      <c r="A173">
        <v>171</v>
      </c>
      <c r="B173" t="s">
        <v>515</v>
      </c>
      <c r="C173" t="s">
        <v>516</v>
      </c>
      <c r="D173" t="s">
        <v>12</v>
      </c>
      <c r="E173" s="1">
        <v>33557</v>
      </c>
      <c r="F173">
        <v>218967620</v>
      </c>
      <c r="G173">
        <v>186043788</v>
      </c>
      <c r="H173">
        <v>424967620</v>
      </c>
      <c r="I173" t="s">
        <v>517</v>
      </c>
      <c r="J173" t="s">
        <v>518</v>
      </c>
      <c r="K173" t="s">
        <v>27</v>
      </c>
    </row>
    <row r="174" spans="1:11" x14ac:dyDescent="0.3">
      <c r="A174">
        <v>172</v>
      </c>
      <c r="B174" t="s">
        <v>519</v>
      </c>
      <c r="C174" t="s">
        <v>520</v>
      </c>
      <c r="D174" t="s">
        <v>43</v>
      </c>
      <c r="E174" s="1">
        <v>41089</v>
      </c>
      <c r="F174">
        <v>218815487</v>
      </c>
      <c r="G174">
        <v>330552828</v>
      </c>
      <c r="H174">
        <v>549368315</v>
      </c>
      <c r="I174" t="s">
        <v>349</v>
      </c>
      <c r="J174" t="s">
        <v>190</v>
      </c>
      <c r="K174" t="s">
        <v>179</v>
      </c>
    </row>
    <row r="175" spans="1:11" x14ac:dyDescent="0.3">
      <c r="A175">
        <v>173</v>
      </c>
      <c r="B175" t="s">
        <v>521</v>
      </c>
      <c r="C175" t="s">
        <v>522</v>
      </c>
      <c r="D175" t="s">
        <v>43</v>
      </c>
      <c r="E175" s="1">
        <v>38700</v>
      </c>
      <c r="F175">
        <v>218080025</v>
      </c>
      <c r="G175">
        <v>338826353</v>
      </c>
      <c r="H175">
        <v>556906378</v>
      </c>
      <c r="I175" t="s">
        <v>523</v>
      </c>
      <c r="J175" t="s">
        <v>524</v>
      </c>
      <c r="K175" t="s">
        <v>15</v>
      </c>
    </row>
    <row r="176" spans="1:11" x14ac:dyDescent="0.3">
      <c r="A176">
        <v>174</v>
      </c>
      <c r="B176" t="s">
        <v>525</v>
      </c>
      <c r="C176" t="s">
        <v>526</v>
      </c>
      <c r="D176" t="s">
        <v>38</v>
      </c>
      <c r="E176" s="1">
        <v>33067</v>
      </c>
      <c r="F176">
        <v>217631306</v>
      </c>
      <c r="G176">
        <v>288072251</v>
      </c>
      <c r="H176">
        <v>505703557</v>
      </c>
      <c r="I176" t="s">
        <v>527</v>
      </c>
      <c r="J176" t="s">
        <v>148</v>
      </c>
      <c r="K176" t="s">
        <v>27</v>
      </c>
    </row>
    <row r="177" spans="1:11" x14ac:dyDescent="0.3">
      <c r="A177">
        <v>175</v>
      </c>
      <c r="B177" t="s">
        <v>528</v>
      </c>
      <c r="C177" t="s">
        <v>529</v>
      </c>
      <c r="D177" t="s">
        <v>151</v>
      </c>
      <c r="E177" s="1">
        <v>40255</v>
      </c>
      <c r="F177">
        <v>217581231</v>
      </c>
      <c r="G177">
        <v>277298240</v>
      </c>
      <c r="H177">
        <v>494879471</v>
      </c>
      <c r="I177" t="s">
        <v>530</v>
      </c>
      <c r="J177" t="s">
        <v>186</v>
      </c>
      <c r="K177" t="s">
        <v>58</v>
      </c>
    </row>
    <row r="178" spans="1:11" x14ac:dyDescent="0.3">
      <c r="A178">
        <v>176</v>
      </c>
      <c r="B178" t="s">
        <v>531</v>
      </c>
      <c r="C178" t="s">
        <v>532</v>
      </c>
      <c r="D178" t="s">
        <v>34</v>
      </c>
      <c r="E178" s="1">
        <v>38854</v>
      </c>
      <c r="F178">
        <v>217536138</v>
      </c>
      <c r="G178">
        <v>542470807</v>
      </c>
      <c r="H178">
        <v>760006945</v>
      </c>
      <c r="I178" t="s">
        <v>533</v>
      </c>
      <c r="J178" t="s">
        <v>31</v>
      </c>
      <c r="K178" t="s">
        <v>15</v>
      </c>
    </row>
    <row r="179" spans="1:11" x14ac:dyDescent="0.3">
      <c r="A179">
        <v>177</v>
      </c>
      <c r="B179" t="s">
        <v>534</v>
      </c>
      <c r="C179" t="s">
        <v>535</v>
      </c>
      <c r="D179" t="s">
        <v>12</v>
      </c>
      <c r="E179" s="1">
        <v>33921</v>
      </c>
      <c r="F179">
        <v>217350219</v>
      </c>
      <c r="G179">
        <v>286700000</v>
      </c>
      <c r="H179">
        <v>504050219</v>
      </c>
      <c r="I179" t="s">
        <v>536</v>
      </c>
      <c r="J179" t="s">
        <v>364</v>
      </c>
      <c r="K179" t="s">
        <v>27</v>
      </c>
    </row>
    <row r="180" spans="1:11" x14ac:dyDescent="0.3">
      <c r="A180">
        <v>178</v>
      </c>
      <c r="B180" t="s">
        <v>537</v>
      </c>
      <c r="C180" t="s">
        <v>538</v>
      </c>
      <c r="D180" t="s">
        <v>22</v>
      </c>
      <c r="E180" s="1">
        <v>39428</v>
      </c>
      <c r="F180">
        <v>217326974</v>
      </c>
      <c r="G180">
        <v>148025572</v>
      </c>
      <c r="H180">
        <v>365352546</v>
      </c>
      <c r="I180" t="s">
        <v>510</v>
      </c>
      <c r="J180" t="s">
        <v>328</v>
      </c>
      <c r="K180" t="s">
        <v>58</v>
      </c>
    </row>
    <row r="181" spans="1:11" x14ac:dyDescent="0.3">
      <c r="A181">
        <v>179</v>
      </c>
      <c r="B181" t="s">
        <v>539</v>
      </c>
      <c r="C181" t="s">
        <v>540</v>
      </c>
      <c r="D181" t="s">
        <v>95</v>
      </c>
      <c r="E181" s="1">
        <v>36000</v>
      </c>
      <c r="F181">
        <v>217049603</v>
      </c>
      <c r="G181">
        <v>265300000</v>
      </c>
      <c r="H181">
        <v>482349603</v>
      </c>
      <c r="I181" t="s">
        <v>541</v>
      </c>
      <c r="J181" t="s">
        <v>278</v>
      </c>
      <c r="K181" t="s">
        <v>179</v>
      </c>
    </row>
    <row r="182" spans="1:11" x14ac:dyDescent="0.3">
      <c r="A182">
        <v>180</v>
      </c>
      <c r="B182" t="s">
        <v>542</v>
      </c>
      <c r="C182" t="s">
        <v>543</v>
      </c>
      <c r="D182" t="s">
        <v>22</v>
      </c>
      <c r="E182" s="1">
        <v>43399</v>
      </c>
      <c r="F182">
        <v>216668042</v>
      </c>
      <c r="G182">
        <v>694141269</v>
      </c>
      <c r="H182">
        <v>910809311</v>
      </c>
      <c r="I182" t="s">
        <v>544</v>
      </c>
      <c r="J182" t="s">
        <v>28</v>
      </c>
      <c r="K182" t="s">
        <v>15</v>
      </c>
    </row>
    <row r="183" spans="1:11" x14ac:dyDescent="0.3">
      <c r="A183">
        <v>181</v>
      </c>
      <c r="B183" t="s">
        <v>545</v>
      </c>
      <c r="C183" t="s">
        <v>546</v>
      </c>
      <c r="D183" t="s">
        <v>12</v>
      </c>
      <c r="E183" t="s">
        <v>27</v>
      </c>
      <c r="F183">
        <v>216648740</v>
      </c>
      <c r="G183">
        <v>406025399</v>
      </c>
      <c r="H183">
        <v>622674139</v>
      </c>
      <c r="I183" t="s">
        <v>159</v>
      </c>
      <c r="J183" t="s">
        <v>54</v>
      </c>
      <c r="K183" t="s">
        <v>27</v>
      </c>
    </row>
    <row r="184" spans="1:11" x14ac:dyDescent="0.3">
      <c r="A184">
        <v>182</v>
      </c>
      <c r="B184" t="s">
        <v>547</v>
      </c>
      <c r="C184" t="s">
        <v>548</v>
      </c>
      <c r="D184" t="s">
        <v>151</v>
      </c>
      <c r="E184" s="1">
        <v>41066</v>
      </c>
      <c r="F184">
        <v>216391482</v>
      </c>
      <c r="G184">
        <v>530529792</v>
      </c>
      <c r="H184">
        <v>746921274</v>
      </c>
      <c r="I184" t="s">
        <v>75</v>
      </c>
      <c r="J184" t="s">
        <v>197</v>
      </c>
      <c r="K184" t="s">
        <v>58</v>
      </c>
    </row>
    <row r="185" spans="1:11" x14ac:dyDescent="0.3">
      <c r="A185">
        <v>183</v>
      </c>
      <c r="B185" t="s">
        <v>549</v>
      </c>
      <c r="C185" t="s">
        <v>550</v>
      </c>
      <c r="D185" t="s">
        <v>151</v>
      </c>
      <c r="E185" s="1">
        <v>39604</v>
      </c>
      <c r="F185">
        <v>215434591</v>
      </c>
      <c r="G185">
        <v>416311606</v>
      </c>
      <c r="H185">
        <v>631746197</v>
      </c>
      <c r="I185" t="s">
        <v>530</v>
      </c>
      <c r="J185" t="s">
        <v>328</v>
      </c>
      <c r="K185" t="s">
        <v>58</v>
      </c>
    </row>
    <row r="186" spans="1:11" x14ac:dyDescent="0.3">
      <c r="A186">
        <v>184</v>
      </c>
      <c r="B186" t="s">
        <v>551</v>
      </c>
      <c r="C186" t="s">
        <v>552</v>
      </c>
      <c r="D186" t="s">
        <v>38</v>
      </c>
      <c r="E186" s="1">
        <v>36670</v>
      </c>
      <c r="F186">
        <v>215409889</v>
      </c>
      <c r="G186">
        <v>330978219</v>
      </c>
      <c r="H186">
        <v>546388108</v>
      </c>
      <c r="I186" t="s">
        <v>289</v>
      </c>
      <c r="J186" t="s">
        <v>109</v>
      </c>
      <c r="K186" t="s">
        <v>15</v>
      </c>
    </row>
    <row r="187" spans="1:11" x14ac:dyDescent="0.3">
      <c r="A187">
        <v>185</v>
      </c>
      <c r="B187" t="s">
        <v>553</v>
      </c>
      <c r="C187" t="s">
        <v>554</v>
      </c>
      <c r="D187" t="s">
        <v>61</v>
      </c>
      <c r="E187" s="1">
        <v>43376</v>
      </c>
      <c r="F187">
        <v>215288866</v>
      </c>
      <c r="G187">
        <v>220900000</v>
      </c>
      <c r="H187">
        <v>436188866</v>
      </c>
      <c r="I187" t="s">
        <v>555</v>
      </c>
      <c r="J187" t="s">
        <v>83</v>
      </c>
      <c r="K187" t="s">
        <v>179</v>
      </c>
    </row>
    <row r="188" spans="1:11" x14ac:dyDescent="0.3">
      <c r="A188">
        <v>186</v>
      </c>
      <c r="B188" t="s">
        <v>556</v>
      </c>
      <c r="C188" t="s">
        <v>557</v>
      </c>
      <c r="D188" t="s">
        <v>22</v>
      </c>
      <c r="E188" s="1">
        <v>37741</v>
      </c>
      <c r="F188">
        <v>214949694</v>
      </c>
      <c r="G188">
        <v>192761855</v>
      </c>
      <c r="H188">
        <v>407711549</v>
      </c>
      <c r="I188" t="s">
        <v>558</v>
      </c>
      <c r="J188" t="s">
        <v>28</v>
      </c>
      <c r="K188" t="s">
        <v>15</v>
      </c>
    </row>
    <row r="189" spans="1:11" x14ac:dyDescent="0.3">
      <c r="A189">
        <v>187</v>
      </c>
      <c r="B189" t="s">
        <v>559</v>
      </c>
      <c r="C189" t="s">
        <v>560</v>
      </c>
      <c r="D189" t="s">
        <v>43</v>
      </c>
      <c r="E189" s="1">
        <v>40969</v>
      </c>
      <c r="F189">
        <v>214030500</v>
      </c>
      <c r="G189">
        <v>134809816</v>
      </c>
      <c r="H189">
        <v>348840316</v>
      </c>
      <c r="I189" t="s">
        <v>561</v>
      </c>
      <c r="J189" t="s">
        <v>562</v>
      </c>
      <c r="K189" t="s">
        <v>58</v>
      </c>
    </row>
    <row r="190" spans="1:11" x14ac:dyDescent="0.3">
      <c r="A190">
        <v>188</v>
      </c>
      <c r="B190" t="s">
        <v>563</v>
      </c>
      <c r="C190" t="s">
        <v>564</v>
      </c>
      <c r="D190" t="s">
        <v>12</v>
      </c>
      <c r="E190" s="1">
        <v>43243</v>
      </c>
      <c r="F190">
        <v>213767512</v>
      </c>
      <c r="G190">
        <v>179157295</v>
      </c>
      <c r="H190">
        <v>392924807</v>
      </c>
      <c r="I190" t="s">
        <v>13</v>
      </c>
      <c r="J190" t="s">
        <v>245</v>
      </c>
      <c r="K190" t="s">
        <v>15</v>
      </c>
    </row>
    <row r="191" spans="1:11" x14ac:dyDescent="0.3">
      <c r="A191">
        <v>189</v>
      </c>
      <c r="B191" t="s">
        <v>565</v>
      </c>
      <c r="C191" t="s">
        <v>566</v>
      </c>
      <c r="D191" t="s">
        <v>34</v>
      </c>
      <c r="E191" s="1">
        <v>43376</v>
      </c>
      <c r="F191">
        <v>213515506</v>
      </c>
      <c r="G191">
        <v>642569645</v>
      </c>
      <c r="H191">
        <v>856085151</v>
      </c>
      <c r="I191" t="s">
        <v>13</v>
      </c>
      <c r="J191" t="s">
        <v>567</v>
      </c>
      <c r="K191" t="s">
        <v>15</v>
      </c>
    </row>
    <row r="192" spans="1:11" x14ac:dyDescent="0.3">
      <c r="A192">
        <v>190</v>
      </c>
      <c r="B192" t="s">
        <v>568</v>
      </c>
      <c r="C192" t="s">
        <v>569</v>
      </c>
      <c r="D192" t="s">
        <v>170</v>
      </c>
      <c r="E192" s="1">
        <v>37463</v>
      </c>
      <c r="F192">
        <v>213307889</v>
      </c>
      <c r="G192">
        <v>83630912</v>
      </c>
      <c r="H192">
        <v>296938801</v>
      </c>
      <c r="I192" t="s">
        <v>570</v>
      </c>
      <c r="J192" t="s">
        <v>571</v>
      </c>
      <c r="K192" t="s">
        <v>15</v>
      </c>
    </row>
    <row r="193" spans="1:11" x14ac:dyDescent="0.3">
      <c r="A193">
        <v>191</v>
      </c>
      <c r="B193" t="s">
        <v>572</v>
      </c>
      <c r="C193" t="s">
        <v>573</v>
      </c>
      <c r="D193" t="s">
        <v>34</v>
      </c>
      <c r="E193" t="s">
        <v>27</v>
      </c>
      <c r="F193">
        <v>212638437</v>
      </c>
      <c r="G193">
        <v>288500000</v>
      </c>
      <c r="H193">
        <v>501138437</v>
      </c>
      <c r="I193" t="s">
        <v>138</v>
      </c>
      <c r="J193" t="s">
        <v>76</v>
      </c>
      <c r="K193" t="s">
        <v>27</v>
      </c>
    </row>
    <row r="194" spans="1:11" x14ac:dyDescent="0.3">
      <c r="A194">
        <v>192</v>
      </c>
      <c r="B194" t="s">
        <v>574</v>
      </c>
      <c r="C194" t="s">
        <v>575</v>
      </c>
      <c r="D194" t="s">
        <v>61</v>
      </c>
      <c r="E194" s="1">
        <v>43712</v>
      </c>
      <c r="F194">
        <v>211593228</v>
      </c>
      <c r="G194">
        <v>261500000</v>
      </c>
      <c r="H194">
        <v>473093228</v>
      </c>
      <c r="I194" t="s">
        <v>576</v>
      </c>
      <c r="J194" t="s">
        <v>278</v>
      </c>
      <c r="K194" t="s">
        <v>179</v>
      </c>
    </row>
    <row r="195" spans="1:11" x14ac:dyDescent="0.3">
      <c r="A195">
        <v>193</v>
      </c>
      <c r="B195" t="s">
        <v>577</v>
      </c>
      <c r="C195" t="s">
        <v>578</v>
      </c>
      <c r="D195" t="s">
        <v>43</v>
      </c>
      <c r="E195" s="1">
        <v>31231</v>
      </c>
      <c r="F195">
        <v>211406762</v>
      </c>
      <c r="G195">
        <v>170500000</v>
      </c>
      <c r="H195">
        <v>381906762</v>
      </c>
      <c r="I195" t="s">
        <v>579</v>
      </c>
      <c r="J195" t="s">
        <v>457</v>
      </c>
      <c r="K195" t="s">
        <v>27</v>
      </c>
    </row>
    <row r="196" spans="1:11" x14ac:dyDescent="0.3">
      <c r="A196">
        <v>194</v>
      </c>
      <c r="B196" t="s">
        <v>580</v>
      </c>
      <c r="C196" t="s">
        <v>581</v>
      </c>
      <c r="D196" t="s">
        <v>61</v>
      </c>
      <c r="E196" s="1">
        <v>39148</v>
      </c>
      <c r="F196">
        <v>210614939</v>
      </c>
      <c r="G196">
        <v>245453242</v>
      </c>
      <c r="H196">
        <v>456068181</v>
      </c>
      <c r="I196" t="s">
        <v>582</v>
      </c>
      <c r="J196" t="s">
        <v>343</v>
      </c>
      <c r="K196" t="s">
        <v>179</v>
      </c>
    </row>
    <row r="197" spans="1:11" x14ac:dyDescent="0.3">
      <c r="A197">
        <v>195</v>
      </c>
      <c r="B197" t="s">
        <v>583</v>
      </c>
      <c r="C197" t="s">
        <v>584</v>
      </c>
      <c r="D197" t="s">
        <v>12</v>
      </c>
      <c r="E197" t="s">
        <v>27</v>
      </c>
      <c r="F197">
        <v>210460015</v>
      </c>
      <c r="G197">
        <v>597357873</v>
      </c>
      <c r="H197">
        <v>807817888</v>
      </c>
      <c r="I197" t="s">
        <v>585</v>
      </c>
      <c r="J197" t="s">
        <v>428</v>
      </c>
      <c r="K197" t="s">
        <v>27</v>
      </c>
    </row>
    <row r="198" spans="1:11" x14ac:dyDescent="0.3">
      <c r="A198">
        <v>196</v>
      </c>
      <c r="B198" t="s">
        <v>586</v>
      </c>
      <c r="C198" t="s">
        <v>587</v>
      </c>
      <c r="D198" t="s">
        <v>43</v>
      </c>
      <c r="E198" s="1">
        <v>40653</v>
      </c>
      <c r="F198">
        <v>209837675</v>
      </c>
      <c r="G198">
        <v>416300000</v>
      </c>
      <c r="H198">
        <v>626137675</v>
      </c>
      <c r="I198" t="s">
        <v>448</v>
      </c>
      <c r="J198" t="s">
        <v>132</v>
      </c>
      <c r="K198" t="s">
        <v>15</v>
      </c>
    </row>
    <row r="199" spans="1:11" x14ac:dyDescent="0.3">
      <c r="A199">
        <v>197</v>
      </c>
      <c r="B199" t="s">
        <v>588</v>
      </c>
      <c r="C199" t="s">
        <v>589</v>
      </c>
      <c r="D199" t="s">
        <v>38</v>
      </c>
      <c r="E199" s="1">
        <v>40891</v>
      </c>
      <c r="F199">
        <v>209397903</v>
      </c>
      <c r="G199">
        <v>485315477</v>
      </c>
      <c r="H199">
        <v>694713380</v>
      </c>
      <c r="I199" t="s">
        <v>289</v>
      </c>
      <c r="J199" t="s">
        <v>460</v>
      </c>
      <c r="K199" t="s">
        <v>15</v>
      </c>
    </row>
    <row r="200" spans="1:11" x14ac:dyDescent="0.3">
      <c r="A200">
        <v>198</v>
      </c>
      <c r="B200" t="s">
        <v>590</v>
      </c>
      <c r="C200" t="s">
        <v>591</v>
      </c>
      <c r="D200" t="s">
        <v>170</v>
      </c>
      <c r="E200" s="1">
        <v>38547</v>
      </c>
      <c r="F200">
        <v>209255921</v>
      </c>
      <c r="G200">
        <v>79211724</v>
      </c>
      <c r="H200">
        <v>288467645</v>
      </c>
      <c r="I200" t="s">
        <v>346</v>
      </c>
      <c r="J200" t="s">
        <v>145</v>
      </c>
      <c r="K200" t="s">
        <v>179</v>
      </c>
    </row>
    <row r="201" spans="1:11" x14ac:dyDescent="0.3">
      <c r="A201">
        <v>199</v>
      </c>
      <c r="B201" t="s">
        <v>592</v>
      </c>
      <c r="C201" t="s">
        <v>593</v>
      </c>
      <c r="D201" t="s">
        <v>61</v>
      </c>
      <c r="E201" s="1">
        <v>39814</v>
      </c>
      <c r="F201">
        <v>209028679</v>
      </c>
      <c r="G201">
        <v>315000000</v>
      </c>
      <c r="H201">
        <v>524028679</v>
      </c>
      <c r="I201" t="s">
        <v>594</v>
      </c>
      <c r="J201" t="s">
        <v>124</v>
      </c>
      <c r="K201" t="s">
        <v>15</v>
      </c>
    </row>
    <row r="202" spans="1:11" x14ac:dyDescent="0.3">
      <c r="A202">
        <v>200</v>
      </c>
      <c r="B202" t="s">
        <v>595</v>
      </c>
      <c r="C202" t="s">
        <v>596</v>
      </c>
      <c r="D202" t="s">
        <v>22</v>
      </c>
      <c r="E202" s="1">
        <v>41829</v>
      </c>
      <c r="F202">
        <v>208545589</v>
      </c>
      <c r="G202">
        <v>502098977</v>
      </c>
      <c r="H202">
        <v>710644566</v>
      </c>
      <c r="I202" t="s">
        <v>113</v>
      </c>
      <c r="J202" t="s">
        <v>132</v>
      </c>
      <c r="K202" t="s">
        <v>15</v>
      </c>
    </row>
    <row r="203" spans="1:11" x14ac:dyDescent="0.3">
      <c r="A203">
        <v>201</v>
      </c>
      <c r="B203" t="s">
        <v>597</v>
      </c>
      <c r="C203" t="s">
        <v>598</v>
      </c>
      <c r="D203" t="s">
        <v>61</v>
      </c>
      <c r="E203" s="1">
        <v>38518</v>
      </c>
      <c r="F203">
        <v>206852432</v>
      </c>
      <c r="G203">
        <v>166809514</v>
      </c>
      <c r="H203">
        <v>373661946</v>
      </c>
      <c r="I203" t="s">
        <v>91</v>
      </c>
      <c r="J203" t="s">
        <v>167</v>
      </c>
      <c r="K203" t="s">
        <v>15</v>
      </c>
    </row>
    <row r="204" spans="1:11" x14ac:dyDescent="0.3">
      <c r="A204">
        <v>202</v>
      </c>
      <c r="B204" t="s">
        <v>599</v>
      </c>
      <c r="C204" t="s">
        <v>600</v>
      </c>
      <c r="D204" t="s">
        <v>61</v>
      </c>
      <c r="E204" s="1">
        <v>38547</v>
      </c>
      <c r="F204">
        <v>206459076</v>
      </c>
      <c r="G204">
        <v>268509687</v>
      </c>
      <c r="H204">
        <v>474968763</v>
      </c>
      <c r="I204" t="s">
        <v>601</v>
      </c>
      <c r="J204" t="s">
        <v>101</v>
      </c>
      <c r="K204" t="s">
        <v>58</v>
      </c>
    </row>
    <row r="205" spans="1:11" x14ac:dyDescent="0.3">
      <c r="A205">
        <v>203</v>
      </c>
      <c r="B205" t="s">
        <v>602</v>
      </c>
      <c r="C205" t="s">
        <v>603</v>
      </c>
      <c r="D205" t="s">
        <v>12</v>
      </c>
      <c r="E205" s="1">
        <v>39261</v>
      </c>
      <c r="F205">
        <v>206445654</v>
      </c>
      <c r="G205">
        <v>417280431</v>
      </c>
      <c r="H205">
        <v>623726085</v>
      </c>
      <c r="I205" t="s">
        <v>104</v>
      </c>
      <c r="J205" t="s">
        <v>604</v>
      </c>
      <c r="K205" t="s">
        <v>106</v>
      </c>
    </row>
    <row r="206" spans="1:11" x14ac:dyDescent="0.3">
      <c r="A206">
        <v>204</v>
      </c>
      <c r="B206" t="s">
        <v>605</v>
      </c>
      <c r="C206" t="s">
        <v>606</v>
      </c>
      <c r="D206" t="s">
        <v>12</v>
      </c>
      <c r="E206" s="1">
        <v>41577</v>
      </c>
      <c r="F206">
        <v>206362140</v>
      </c>
      <c r="G206">
        <v>438421000</v>
      </c>
      <c r="H206">
        <v>644783140</v>
      </c>
      <c r="I206" t="s">
        <v>117</v>
      </c>
      <c r="J206" t="s">
        <v>567</v>
      </c>
      <c r="K206" t="s">
        <v>15</v>
      </c>
    </row>
    <row r="207" spans="1:11" x14ac:dyDescent="0.3">
      <c r="A207">
        <v>205</v>
      </c>
      <c r="B207" t="s">
        <v>607</v>
      </c>
      <c r="C207" t="s">
        <v>608</v>
      </c>
      <c r="D207" t="s">
        <v>34</v>
      </c>
      <c r="E207" s="1">
        <v>43845</v>
      </c>
      <c r="F207">
        <v>206305244</v>
      </c>
      <c r="G207">
        <v>220200000</v>
      </c>
      <c r="H207">
        <v>426505244</v>
      </c>
      <c r="I207" t="s">
        <v>493</v>
      </c>
      <c r="J207" t="s">
        <v>44</v>
      </c>
      <c r="K207" t="s">
        <v>179</v>
      </c>
    </row>
    <row r="208" spans="1:11" x14ac:dyDescent="0.3">
      <c r="A208">
        <v>206</v>
      </c>
      <c r="B208" t="s">
        <v>609</v>
      </c>
      <c r="C208" t="s">
        <v>610</v>
      </c>
      <c r="D208" t="s">
        <v>170</v>
      </c>
      <c r="E208" s="1">
        <v>36322</v>
      </c>
      <c r="F208">
        <v>206040086</v>
      </c>
      <c r="G208">
        <v>105976842</v>
      </c>
      <c r="H208">
        <v>312016928</v>
      </c>
      <c r="I208" t="s">
        <v>570</v>
      </c>
      <c r="J208" t="s">
        <v>197</v>
      </c>
      <c r="K208" t="s">
        <v>15</v>
      </c>
    </row>
    <row r="209" spans="1:11" x14ac:dyDescent="0.3">
      <c r="A209">
        <v>207</v>
      </c>
      <c r="B209" t="s">
        <v>611</v>
      </c>
      <c r="C209" t="s">
        <v>612</v>
      </c>
      <c r="D209" t="s">
        <v>613</v>
      </c>
      <c r="E209" s="1">
        <v>33422</v>
      </c>
      <c r="F209">
        <v>205881154</v>
      </c>
      <c r="G209">
        <v>312106698</v>
      </c>
      <c r="H209">
        <v>520881154</v>
      </c>
      <c r="I209" t="s">
        <v>339</v>
      </c>
      <c r="J209" t="s">
        <v>204</v>
      </c>
      <c r="K209" t="s">
        <v>179</v>
      </c>
    </row>
    <row r="210" spans="1:11" x14ac:dyDescent="0.3">
      <c r="A210">
        <v>208</v>
      </c>
      <c r="B210" t="s">
        <v>614</v>
      </c>
      <c r="C210" t="s">
        <v>615</v>
      </c>
      <c r="D210" t="s">
        <v>34</v>
      </c>
      <c r="E210" t="s">
        <v>27</v>
      </c>
      <c r="F210">
        <v>202853933</v>
      </c>
      <c r="G210">
        <v>506128390</v>
      </c>
      <c r="H210">
        <v>708982323</v>
      </c>
      <c r="I210" t="s">
        <v>13</v>
      </c>
      <c r="J210" t="s">
        <v>139</v>
      </c>
      <c r="K210" t="s">
        <v>27</v>
      </c>
    </row>
    <row r="211" spans="1:11" x14ac:dyDescent="0.3">
      <c r="A211">
        <v>209</v>
      </c>
      <c r="B211" t="s">
        <v>616</v>
      </c>
      <c r="C211" t="s">
        <v>617</v>
      </c>
      <c r="D211" t="s">
        <v>38</v>
      </c>
      <c r="E211" s="1">
        <v>41444</v>
      </c>
      <c r="F211">
        <v>202807711</v>
      </c>
      <c r="G211">
        <v>337648165</v>
      </c>
      <c r="H211">
        <v>540455876</v>
      </c>
      <c r="I211" t="s">
        <v>618</v>
      </c>
      <c r="J211" t="s">
        <v>457</v>
      </c>
      <c r="K211" t="s">
        <v>15</v>
      </c>
    </row>
    <row r="212" spans="1:11" x14ac:dyDescent="0.3">
      <c r="A212">
        <v>210</v>
      </c>
      <c r="B212" t="s">
        <v>619</v>
      </c>
      <c r="C212" t="s">
        <v>620</v>
      </c>
      <c r="D212" t="s">
        <v>43</v>
      </c>
      <c r="E212" s="1">
        <v>37015</v>
      </c>
      <c r="F212">
        <v>202019785</v>
      </c>
      <c r="G212">
        <v>241261119</v>
      </c>
      <c r="H212">
        <v>443280904</v>
      </c>
      <c r="I212" t="s">
        <v>621</v>
      </c>
      <c r="J212" t="s">
        <v>132</v>
      </c>
      <c r="K212" t="s">
        <v>15</v>
      </c>
    </row>
    <row r="213" spans="1:11" x14ac:dyDescent="0.3">
      <c r="A213">
        <v>211</v>
      </c>
      <c r="B213" t="s">
        <v>622</v>
      </c>
      <c r="C213" t="s">
        <v>623</v>
      </c>
      <c r="D213" t="s">
        <v>12</v>
      </c>
      <c r="E213" s="1">
        <v>35977</v>
      </c>
      <c r="F213">
        <v>201578182</v>
      </c>
      <c r="G213">
        <v>352131606</v>
      </c>
      <c r="H213">
        <v>553709788</v>
      </c>
      <c r="I213" t="s">
        <v>138</v>
      </c>
      <c r="J213" t="s">
        <v>118</v>
      </c>
      <c r="K213" t="s">
        <v>15</v>
      </c>
    </row>
    <row r="214" spans="1:11" x14ac:dyDescent="0.3">
      <c r="A214">
        <v>212</v>
      </c>
      <c r="B214" t="s">
        <v>624</v>
      </c>
      <c r="C214" t="s">
        <v>625</v>
      </c>
      <c r="D214" t="s">
        <v>12</v>
      </c>
      <c r="E214" s="1">
        <v>42074</v>
      </c>
      <c r="F214">
        <v>201151353</v>
      </c>
      <c r="G214">
        <v>341206978</v>
      </c>
      <c r="H214">
        <v>542358331</v>
      </c>
      <c r="I214" t="s">
        <v>626</v>
      </c>
      <c r="J214" t="s">
        <v>428</v>
      </c>
      <c r="K214" t="s">
        <v>58</v>
      </c>
    </row>
    <row r="215" spans="1:11" x14ac:dyDescent="0.3">
      <c r="A215">
        <v>213</v>
      </c>
      <c r="B215" t="s">
        <v>627</v>
      </c>
      <c r="C215" t="s">
        <v>628</v>
      </c>
      <c r="D215" t="s">
        <v>12</v>
      </c>
      <c r="E215" s="1">
        <v>43425</v>
      </c>
      <c r="F215">
        <v>201091711</v>
      </c>
      <c r="G215">
        <v>328232251</v>
      </c>
      <c r="H215">
        <v>529323962</v>
      </c>
      <c r="I215" t="s">
        <v>629</v>
      </c>
      <c r="J215" t="s">
        <v>567</v>
      </c>
      <c r="K215" t="s">
        <v>58</v>
      </c>
    </row>
    <row r="216" spans="1:11" x14ac:dyDescent="0.3">
      <c r="A216">
        <v>214</v>
      </c>
      <c r="B216" t="s">
        <v>630</v>
      </c>
      <c r="C216" t="s">
        <v>631</v>
      </c>
      <c r="D216" t="s">
        <v>12</v>
      </c>
      <c r="E216" s="1">
        <v>40506</v>
      </c>
      <c r="F216">
        <v>200821936</v>
      </c>
      <c r="G216">
        <v>391640880</v>
      </c>
      <c r="H216">
        <v>592462816</v>
      </c>
      <c r="I216" t="s">
        <v>536</v>
      </c>
      <c r="J216" t="s">
        <v>105</v>
      </c>
      <c r="K216" t="s">
        <v>58</v>
      </c>
    </row>
    <row r="217" spans="1:11" x14ac:dyDescent="0.3">
      <c r="A217">
        <v>215</v>
      </c>
      <c r="B217" t="s">
        <v>632</v>
      </c>
      <c r="C217" t="s">
        <v>633</v>
      </c>
      <c r="D217" t="s">
        <v>61</v>
      </c>
      <c r="E217" s="1">
        <v>41773</v>
      </c>
      <c r="F217">
        <v>200676069</v>
      </c>
      <c r="G217">
        <v>324300000</v>
      </c>
      <c r="H217">
        <v>524976069</v>
      </c>
      <c r="I217" t="s">
        <v>138</v>
      </c>
      <c r="J217" t="s">
        <v>109</v>
      </c>
      <c r="K217" t="s">
        <v>15</v>
      </c>
    </row>
    <row r="218" spans="1:11" x14ac:dyDescent="0.3">
      <c r="A218">
        <v>216</v>
      </c>
      <c r="B218" t="s">
        <v>634</v>
      </c>
      <c r="C218" t="s">
        <v>635</v>
      </c>
      <c r="D218" t="s">
        <v>61</v>
      </c>
      <c r="E218" s="1">
        <v>38896</v>
      </c>
      <c r="F218">
        <v>200081192</v>
      </c>
      <c r="G218">
        <v>191000000</v>
      </c>
      <c r="H218">
        <v>391081192</v>
      </c>
      <c r="I218" t="s">
        <v>13</v>
      </c>
      <c r="J218" t="s">
        <v>207</v>
      </c>
      <c r="K218" t="s">
        <v>15</v>
      </c>
    </row>
    <row r="219" spans="1:11" x14ac:dyDescent="0.3">
      <c r="A219">
        <v>217</v>
      </c>
      <c r="B219" t="s">
        <v>636</v>
      </c>
      <c r="C219" t="s">
        <v>637</v>
      </c>
      <c r="D219" t="s">
        <v>34</v>
      </c>
      <c r="E219" s="1">
        <v>42303</v>
      </c>
      <c r="F219">
        <v>200074609</v>
      </c>
      <c r="G219">
        <v>680606910</v>
      </c>
      <c r="H219">
        <v>880681519</v>
      </c>
      <c r="I219" t="s">
        <v>289</v>
      </c>
      <c r="J219" t="s">
        <v>35</v>
      </c>
      <c r="K219" t="s">
        <v>15</v>
      </c>
    </row>
    <row r="220" spans="1:11" x14ac:dyDescent="0.3">
      <c r="A220">
        <v>218</v>
      </c>
      <c r="B220" t="s">
        <v>638</v>
      </c>
      <c r="C220" t="s">
        <v>639</v>
      </c>
      <c r="D220" t="s">
        <v>12</v>
      </c>
      <c r="E220" s="1">
        <v>37036</v>
      </c>
      <c r="F220">
        <v>198542554</v>
      </c>
      <c r="G220">
        <v>250678391</v>
      </c>
      <c r="H220">
        <v>449220945</v>
      </c>
      <c r="I220" t="s">
        <v>640</v>
      </c>
      <c r="J220" t="s">
        <v>641</v>
      </c>
      <c r="K220" t="s">
        <v>15</v>
      </c>
    </row>
    <row r="221" spans="1:11" x14ac:dyDescent="0.3">
      <c r="A221">
        <v>219</v>
      </c>
      <c r="B221" t="s">
        <v>642</v>
      </c>
      <c r="C221" t="s">
        <v>643</v>
      </c>
      <c r="D221" t="s">
        <v>151</v>
      </c>
      <c r="E221" s="1">
        <v>39891</v>
      </c>
      <c r="F221">
        <v>198351526</v>
      </c>
      <c r="G221">
        <v>183158344</v>
      </c>
      <c r="H221">
        <v>381509870</v>
      </c>
      <c r="I221" t="s">
        <v>388</v>
      </c>
      <c r="J221" t="s">
        <v>571</v>
      </c>
      <c r="K221" t="s">
        <v>58</v>
      </c>
    </row>
    <row r="222" spans="1:11" x14ac:dyDescent="0.3">
      <c r="A222">
        <v>220</v>
      </c>
      <c r="B222" t="s">
        <v>644</v>
      </c>
      <c r="C222" t="s">
        <v>645</v>
      </c>
      <c r="D222" t="s">
        <v>61</v>
      </c>
      <c r="E222" s="1">
        <v>39038</v>
      </c>
      <c r="F222">
        <v>198000317</v>
      </c>
      <c r="G222">
        <v>186335791</v>
      </c>
      <c r="H222">
        <v>384336108</v>
      </c>
      <c r="I222" t="s">
        <v>646</v>
      </c>
      <c r="J222" t="s">
        <v>193</v>
      </c>
      <c r="K222" t="s">
        <v>58</v>
      </c>
    </row>
    <row r="223" spans="1:11" x14ac:dyDescent="0.3">
      <c r="A223">
        <v>221</v>
      </c>
      <c r="B223" t="s">
        <v>647</v>
      </c>
      <c r="C223" t="s">
        <v>648</v>
      </c>
      <c r="D223" t="s">
        <v>38</v>
      </c>
      <c r="E223" s="1">
        <v>32652</v>
      </c>
      <c r="F223">
        <v>197171806</v>
      </c>
      <c r="G223">
        <v>277000000</v>
      </c>
      <c r="H223">
        <v>474171806</v>
      </c>
      <c r="I223" t="s">
        <v>265</v>
      </c>
      <c r="J223" t="s">
        <v>148</v>
      </c>
      <c r="K223" t="s">
        <v>15</v>
      </c>
    </row>
    <row r="224" spans="1:11" x14ac:dyDescent="0.3">
      <c r="A224">
        <v>222</v>
      </c>
      <c r="B224" t="s">
        <v>649</v>
      </c>
      <c r="C224" t="s">
        <v>650</v>
      </c>
      <c r="D224" t="s">
        <v>22</v>
      </c>
      <c r="E224" s="1">
        <v>39993</v>
      </c>
      <c r="F224">
        <v>196573705</v>
      </c>
      <c r="G224">
        <v>690113112</v>
      </c>
      <c r="H224">
        <v>886686817</v>
      </c>
      <c r="I224" t="s">
        <v>75</v>
      </c>
      <c r="J224" t="s">
        <v>571</v>
      </c>
      <c r="K224" t="s">
        <v>58</v>
      </c>
    </row>
    <row r="225" spans="1:11" x14ac:dyDescent="0.3">
      <c r="A225">
        <v>223</v>
      </c>
      <c r="B225" t="s">
        <v>651</v>
      </c>
      <c r="C225" t="s">
        <v>652</v>
      </c>
      <c r="D225" t="s">
        <v>22</v>
      </c>
      <c r="E225" s="1">
        <v>38805</v>
      </c>
      <c r="F225">
        <v>195330621</v>
      </c>
      <c r="G225">
        <v>471763885</v>
      </c>
      <c r="H225">
        <v>667094506</v>
      </c>
      <c r="I225" t="s">
        <v>75</v>
      </c>
      <c r="J225" t="s">
        <v>224</v>
      </c>
      <c r="K225" t="s">
        <v>58</v>
      </c>
    </row>
    <row r="226" spans="1:11" x14ac:dyDescent="0.3">
      <c r="A226">
        <v>224</v>
      </c>
      <c r="B226" t="s">
        <v>653</v>
      </c>
      <c r="C226" t="s">
        <v>654</v>
      </c>
      <c r="D226" t="s">
        <v>38</v>
      </c>
      <c r="E226" s="1">
        <v>42209</v>
      </c>
      <c r="F226">
        <v>195042377</v>
      </c>
      <c r="G226">
        <v>487674259</v>
      </c>
      <c r="H226">
        <v>682716636</v>
      </c>
      <c r="I226" t="s">
        <v>289</v>
      </c>
      <c r="J226" t="s">
        <v>281</v>
      </c>
      <c r="K226" t="s">
        <v>15</v>
      </c>
    </row>
    <row r="227" spans="1:11" x14ac:dyDescent="0.3">
      <c r="A227">
        <v>225</v>
      </c>
      <c r="B227" t="s">
        <v>655</v>
      </c>
      <c r="C227" t="s">
        <v>656</v>
      </c>
      <c r="D227" t="s">
        <v>299</v>
      </c>
      <c r="E227" s="1">
        <v>39772</v>
      </c>
      <c r="F227">
        <v>193962473</v>
      </c>
      <c r="G227">
        <v>214467942</v>
      </c>
      <c r="H227">
        <v>408430415</v>
      </c>
      <c r="I227" t="s">
        <v>657</v>
      </c>
      <c r="J227" t="s">
        <v>228</v>
      </c>
      <c r="K227" t="s">
        <v>15</v>
      </c>
    </row>
    <row r="228" spans="1:11" x14ac:dyDescent="0.3">
      <c r="A228">
        <v>226</v>
      </c>
      <c r="B228" t="s">
        <v>658</v>
      </c>
      <c r="C228" t="s">
        <v>659</v>
      </c>
      <c r="D228" t="s">
        <v>34</v>
      </c>
      <c r="E228" s="1">
        <v>37440</v>
      </c>
      <c r="F228">
        <v>193735288</v>
      </c>
      <c r="G228">
        <v>251400000</v>
      </c>
      <c r="H228">
        <v>445135288</v>
      </c>
      <c r="I228" t="s">
        <v>660</v>
      </c>
      <c r="J228" t="s">
        <v>121</v>
      </c>
      <c r="K228" t="s">
        <v>15</v>
      </c>
    </row>
    <row r="229" spans="1:11" x14ac:dyDescent="0.3">
      <c r="A229">
        <v>227</v>
      </c>
      <c r="B229" t="s">
        <v>661</v>
      </c>
      <c r="C229" t="s">
        <v>662</v>
      </c>
      <c r="D229" t="s">
        <v>95</v>
      </c>
      <c r="E229" t="s">
        <v>27</v>
      </c>
      <c r="F229">
        <v>193595521</v>
      </c>
      <c r="G229">
        <v>348468325</v>
      </c>
      <c r="H229">
        <v>542063846</v>
      </c>
      <c r="I229" t="s">
        <v>75</v>
      </c>
      <c r="J229" t="s">
        <v>562</v>
      </c>
      <c r="K229" t="s">
        <v>27</v>
      </c>
    </row>
    <row r="230" spans="1:11" x14ac:dyDescent="0.3">
      <c r="A230">
        <v>228</v>
      </c>
      <c r="B230" t="s">
        <v>663</v>
      </c>
      <c r="C230" t="s">
        <v>664</v>
      </c>
      <c r="D230" t="s">
        <v>34</v>
      </c>
      <c r="E230" s="1">
        <v>41795</v>
      </c>
      <c r="F230">
        <v>191719337</v>
      </c>
      <c r="G230">
        <v>139614539</v>
      </c>
      <c r="H230">
        <v>331333876</v>
      </c>
      <c r="I230" t="s">
        <v>665</v>
      </c>
      <c r="J230" t="s">
        <v>567</v>
      </c>
      <c r="K230" t="s">
        <v>179</v>
      </c>
    </row>
    <row r="231" spans="1:11" x14ac:dyDescent="0.3">
      <c r="A231">
        <v>229</v>
      </c>
      <c r="B231" t="s">
        <v>666</v>
      </c>
      <c r="C231" t="s">
        <v>667</v>
      </c>
      <c r="D231" t="s">
        <v>12</v>
      </c>
      <c r="E231" s="1">
        <v>40716</v>
      </c>
      <c r="F231">
        <v>191452396</v>
      </c>
      <c r="G231">
        <v>368400000</v>
      </c>
      <c r="H231">
        <v>559852396</v>
      </c>
      <c r="I231" t="s">
        <v>423</v>
      </c>
      <c r="J231" t="s">
        <v>190</v>
      </c>
      <c r="K231" t="s">
        <v>106</v>
      </c>
    </row>
    <row r="232" spans="1:11" x14ac:dyDescent="0.3">
      <c r="A232">
        <v>230</v>
      </c>
      <c r="B232" t="s">
        <v>668</v>
      </c>
      <c r="C232" t="s">
        <v>669</v>
      </c>
      <c r="D232" t="s">
        <v>38</v>
      </c>
      <c r="E232" s="1">
        <v>41858</v>
      </c>
      <c r="F232">
        <v>191204754</v>
      </c>
      <c r="G232">
        <v>293800000</v>
      </c>
      <c r="H232">
        <v>485004754</v>
      </c>
      <c r="I232" t="s">
        <v>670</v>
      </c>
      <c r="J232" t="s">
        <v>393</v>
      </c>
      <c r="K232" t="s">
        <v>15</v>
      </c>
    </row>
    <row r="233" spans="1:11" x14ac:dyDescent="0.3">
      <c r="A233">
        <v>231</v>
      </c>
      <c r="B233" t="s">
        <v>671</v>
      </c>
      <c r="C233" t="s">
        <v>672</v>
      </c>
      <c r="D233" t="s">
        <v>34</v>
      </c>
      <c r="E233" s="1">
        <v>43446</v>
      </c>
      <c r="F233">
        <v>190241310</v>
      </c>
      <c r="G233">
        <v>185299521</v>
      </c>
      <c r="H233">
        <v>375540831</v>
      </c>
      <c r="I233" t="s">
        <v>388</v>
      </c>
      <c r="J233" t="s">
        <v>343</v>
      </c>
      <c r="K233" t="s">
        <v>58</v>
      </c>
    </row>
    <row r="234" spans="1:11" x14ac:dyDescent="0.3">
      <c r="A234">
        <v>232</v>
      </c>
      <c r="B234" t="s">
        <v>673</v>
      </c>
      <c r="C234" t="s">
        <v>674</v>
      </c>
      <c r="D234" t="s">
        <v>38</v>
      </c>
      <c r="E234" s="1">
        <v>28657</v>
      </c>
      <c r="F234">
        <v>190071103</v>
      </c>
      <c r="G234">
        <v>206200000</v>
      </c>
      <c r="H234">
        <v>396271103</v>
      </c>
      <c r="I234" t="s">
        <v>675</v>
      </c>
      <c r="J234" t="s">
        <v>676</v>
      </c>
      <c r="K234" t="s">
        <v>58</v>
      </c>
    </row>
    <row r="235" spans="1:11" x14ac:dyDescent="0.3">
      <c r="A235">
        <v>233</v>
      </c>
      <c r="B235" t="s">
        <v>677</v>
      </c>
      <c r="C235" t="s">
        <v>678</v>
      </c>
      <c r="D235" t="s">
        <v>61</v>
      </c>
      <c r="E235" s="1">
        <v>42935</v>
      </c>
      <c r="F235">
        <v>189740665</v>
      </c>
      <c r="G235">
        <v>337275642</v>
      </c>
      <c r="H235">
        <v>527016307</v>
      </c>
      <c r="I235" t="s">
        <v>679</v>
      </c>
      <c r="J235" t="s">
        <v>190</v>
      </c>
      <c r="K235" t="s">
        <v>15</v>
      </c>
    </row>
    <row r="236" spans="1:11" x14ac:dyDescent="0.3">
      <c r="A236">
        <v>234</v>
      </c>
      <c r="B236" t="s">
        <v>680</v>
      </c>
      <c r="C236" t="s">
        <v>681</v>
      </c>
      <c r="D236" t="s">
        <v>12</v>
      </c>
      <c r="E236" s="1">
        <v>41214</v>
      </c>
      <c r="F236">
        <v>189422889</v>
      </c>
      <c r="G236">
        <v>281800000</v>
      </c>
      <c r="H236">
        <v>471222889</v>
      </c>
      <c r="I236" t="s">
        <v>629</v>
      </c>
      <c r="J236" t="s">
        <v>393</v>
      </c>
      <c r="K236" t="s">
        <v>58</v>
      </c>
    </row>
    <row r="237" spans="1:11" x14ac:dyDescent="0.3">
      <c r="A237">
        <v>235</v>
      </c>
      <c r="B237" t="s">
        <v>682</v>
      </c>
      <c r="C237" t="s">
        <v>683</v>
      </c>
      <c r="D237" t="s">
        <v>38</v>
      </c>
      <c r="E237" s="1">
        <v>43194</v>
      </c>
      <c r="F237">
        <v>188024361</v>
      </c>
      <c r="G237">
        <v>152928610</v>
      </c>
      <c r="H237">
        <v>340952971</v>
      </c>
      <c r="I237" t="s">
        <v>684</v>
      </c>
      <c r="J237" t="s">
        <v>364</v>
      </c>
      <c r="K237" t="s">
        <v>15</v>
      </c>
    </row>
    <row r="238" spans="1:11" x14ac:dyDescent="0.3">
      <c r="A238">
        <v>236</v>
      </c>
      <c r="B238" t="s">
        <v>685</v>
      </c>
      <c r="C238" t="s">
        <v>686</v>
      </c>
      <c r="D238" t="s">
        <v>38</v>
      </c>
      <c r="E238" s="1">
        <v>41948</v>
      </c>
      <c r="F238">
        <v>188020017</v>
      </c>
      <c r="G238">
        <v>513709189</v>
      </c>
      <c r="H238">
        <v>701729206</v>
      </c>
      <c r="I238" t="s">
        <v>479</v>
      </c>
      <c r="J238" t="s">
        <v>278</v>
      </c>
      <c r="K238" t="s">
        <v>15</v>
      </c>
    </row>
    <row r="239" spans="1:11" x14ac:dyDescent="0.3">
      <c r="A239">
        <v>237</v>
      </c>
      <c r="B239" t="s">
        <v>687</v>
      </c>
      <c r="C239" t="s">
        <v>688</v>
      </c>
      <c r="D239" t="s">
        <v>61</v>
      </c>
      <c r="E239" s="1">
        <v>38301</v>
      </c>
      <c r="F239">
        <v>187935490</v>
      </c>
      <c r="G239">
        <v>126279964</v>
      </c>
      <c r="H239">
        <v>314215454</v>
      </c>
      <c r="I239" t="s">
        <v>79</v>
      </c>
      <c r="J239" t="s">
        <v>105</v>
      </c>
      <c r="K239" t="s">
        <v>27</v>
      </c>
    </row>
    <row r="240" spans="1:11" x14ac:dyDescent="0.3">
      <c r="A240">
        <v>238</v>
      </c>
      <c r="B240" t="s">
        <v>689</v>
      </c>
      <c r="C240" t="s">
        <v>690</v>
      </c>
      <c r="D240" t="s">
        <v>95</v>
      </c>
      <c r="E240" s="1">
        <v>36650</v>
      </c>
      <c r="F240">
        <v>187705427</v>
      </c>
      <c r="G240">
        <v>277675375</v>
      </c>
      <c r="H240">
        <v>465380802</v>
      </c>
      <c r="I240" t="s">
        <v>691</v>
      </c>
      <c r="J240" t="s">
        <v>692</v>
      </c>
      <c r="K240" t="s">
        <v>179</v>
      </c>
    </row>
    <row r="241" spans="1:11" x14ac:dyDescent="0.3">
      <c r="A241">
        <v>239</v>
      </c>
      <c r="B241" t="s">
        <v>693</v>
      </c>
      <c r="C241" t="s">
        <v>694</v>
      </c>
      <c r="D241" t="s">
        <v>22</v>
      </c>
      <c r="E241" s="1">
        <v>41348</v>
      </c>
      <c r="F241">
        <v>187168425</v>
      </c>
      <c r="G241">
        <v>400067558</v>
      </c>
      <c r="H241">
        <v>587235983</v>
      </c>
      <c r="I241" t="s">
        <v>104</v>
      </c>
      <c r="J241" t="s">
        <v>186</v>
      </c>
      <c r="K241" t="s">
        <v>58</v>
      </c>
    </row>
    <row r="242" spans="1:11" x14ac:dyDescent="0.3">
      <c r="A242">
        <v>240</v>
      </c>
      <c r="B242" t="s">
        <v>695</v>
      </c>
      <c r="C242" t="s">
        <v>696</v>
      </c>
      <c r="D242" t="s">
        <v>61</v>
      </c>
      <c r="E242" t="s">
        <v>27</v>
      </c>
      <c r="F242">
        <v>186848418</v>
      </c>
      <c r="G242">
        <v>357000000</v>
      </c>
      <c r="H242">
        <v>543848418</v>
      </c>
      <c r="I242" t="s">
        <v>594</v>
      </c>
      <c r="J242" t="s">
        <v>72</v>
      </c>
      <c r="K242" t="s">
        <v>27</v>
      </c>
    </row>
    <row r="243" spans="1:11" x14ac:dyDescent="0.3">
      <c r="A243">
        <v>241</v>
      </c>
      <c r="B243" t="s">
        <v>697</v>
      </c>
      <c r="C243" t="s">
        <v>698</v>
      </c>
      <c r="D243" t="s">
        <v>22</v>
      </c>
      <c r="E243" s="1">
        <v>38133</v>
      </c>
      <c r="F243">
        <v>186740799</v>
      </c>
      <c r="G243">
        <v>365898772</v>
      </c>
      <c r="H243">
        <v>552639571</v>
      </c>
      <c r="I243" t="s">
        <v>138</v>
      </c>
      <c r="J243" t="s">
        <v>44</v>
      </c>
      <c r="K243" t="s">
        <v>15</v>
      </c>
    </row>
    <row r="244" spans="1:11" x14ac:dyDescent="0.3">
      <c r="A244">
        <v>242</v>
      </c>
      <c r="B244" t="s">
        <v>699</v>
      </c>
      <c r="C244" t="s">
        <v>700</v>
      </c>
      <c r="D244" t="s">
        <v>22</v>
      </c>
      <c r="E244" s="1">
        <v>38511</v>
      </c>
      <c r="F244">
        <v>186336279</v>
      </c>
      <c r="G244">
        <v>300951367</v>
      </c>
      <c r="H244">
        <v>487287646</v>
      </c>
      <c r="I244" t="s">
        <v>493</v>
      </c>
      <c r="J244" t="s">
        <v>474</v>
      </c>
      <c r="K244" t="s">
        <v>15</v>
      </c>
    </row>
    <row r="245" spans="1:11" x14ac:dyDescent="0.3">
      <c r="A245">
        <v>243</v>
      </c>
      <c r="B245" t="s">
        <v>701</v>
      </c>
      <c r="C245" t="s">
        <v>702</v>
      </c>
      <c r="D245" t="s">
        <v>12</v>
      </c>
      <c r="E245" t="s">
        <v>27</v>
      </c>
      <c r="F245">
        <v>184925486</v>
      </c>
      <c r="G245">
        <v>184925486</v>
      </c>
      <c r="H245">
        <v>184925486</v>
      </c>
      <c r="I245" t="s">
        <v>703</v>
      </c>
      <c r="J245" t="s">
        <v>704</v>
      </c>
      <c r="K245" t="s">
        <v>27</v>
      </c>
    </row>
    <row r="246" spans="1:11" x14ac:dyDescent="0.3">
      <c r="A246">
        <v>244</v>
      </c>
      <c r="B246" t="s">
        <v>705</v>
      </c>
      <c r="C246" t="s">
        <v>706</v>
      </c>
      <c r="D246" t="s">
        <v>43</v>
      </c>
      <c r="E246" s="1">
        <v>42131</v>
      </c>
      <c r="F246">
        <v>184296230</v>
      </c>
      <c r="G246">
        <v>102847849</v>
      </c>
      <c r="H246">
        <v>287144079</v>
      </c>
      <c r="I246" t="s">
        <v>707</v>
      </c>
      <c r="J246" t="s">
        <v>101</v>
      </c>
      <c r="K246" t="s">
        <v>15</v>
      </c>
    </row>
    <row r="247" spans="1:11" x14ac:dyDescent="0.3">
      <c r="A247">
        <v>245</v>
      </c>
      <c r="B247" t="s">
        <v>708</v>
      </c>
      <c r="C247" t="s">
        <v>709</v>
      </c>
      <c r="D247" t="s">
        <v>710</v>
      </c>
      <c r="E247" s="1">
        <v>33186</v>
      </c>
      <c r="F247">
        <v>184208848</v>
      </c>
      <c r="G247">
        <v>240000000</v>
      </c>
      <c r="H247">
        <v>424208848</v>
      </c>
      <c r="I247" t="s">
        <v>711</v>
      </c>
      <c r="J247" t="s">
        <v>19</v>
      </c>
      <c r="K247" t="s">
        <v>27</v>
      </c>
    </row>
    <row r="248" spans="1:11" x14ac:dyDescent="0.3">
      <c r="A248">
        <v>246</v>
      </c>
      <c r="B248" t="s">
        <v>712</v>
      </c>
      <c r="C248" t="s">
        <v>713</v>
      </c>
      <c r="D248" t="s">
        <v>61</v>
      </c>
      <c r="E248" s="1">
        <v>34866</v>
      </c>
      <c r="F248">
        <v>184069126</v>
      </c>
      <c r="G248">
        <v>152498032</v>
      </c>
      <c r="H248">
        <v>336567158</v>
      </c>
      <c r="I248" t="s">
        <v>265</v>
      </c>
      <c r="J248" t="s">
        <v>86</v>
      </c>
      <c r="K248" t="s">
        <v>15</v>
      </c>
    </row>
    <row r="249" spans="1:11" x14ac:dyDescent="0.3">
      <c r="A249">
        <v>247</v>
      </c>
      <c r="B249" t="s">
        <v>714</v>
      </c>
      <c r="C249" t="s">
        <v>715</v>
      </c>
      <c r="D249" t="s">
        <v>61</v>
      </c>
      <c r="E249" t="s">
        <v>27</v>
      </c>
      <c r="F249">
        <v>183875760</v>
      </c>
      <c r="G249">
        <v>185000000</v>
      </c>
      <c r="H249">
        <v>368875760</v>
      </c>
      <c r="I249" t="s">
        <v>716</v>
      </c>
      <c r="J249" t="s">
        <v>132</v>
      </c>
      <c r="K249" t="s">
        <v>27</v>
      </c>
    </row>
    <row r="250" spans="1:11" x14ac:dyDescent="0.3">
      <c r="A250">
        <v>248</v>
      </c>
      <c r="B250" t="s">
        <v>717</v>
      </c>
      <c r="C250" t="s">
        <v>718</v>
      </c>
      <c r="D250" t="s">
        <v>12</v>
      </c>
      <c r="E250" t="s">
        <v>27</v>
      </c>
      <c r="F250">
        <v>183651655</v>
      </c>
      <c r="G250">
        <v>195979696</v>
      </c>
      <c r="H250">
        <v>379631351</v>
      </c>
      <c r="I250" t="s">
        <v>13</v>
      </c>
      <c r="J250" t="s">
        <v>28</v>
      </c>
      <c r="K250" t="s">
        <v>27</v>
      </c>
    </row>
    <row r="251" spans="1:11" x14ac:dyDescent="0.3">
      <c r="A251">
        <v>249</v>
      </c>
      <c r="B251" t="s">
        <v>719</v>
      </c>
      <c r="C251" t="s">
        <v>720</v>
      </c>
      <c r="D251" t="s">
        <v>22</v>
      </c>
      <c r="E251" s="1">
        <v>42363</v>
      </c>
      <c r="F251">
        <v>183637894</v>
      </c>
      <c r="G251">
        <v>349312609</v>
      </c>
      <c r="H251">
        <v>532950503</v>
      </c>
      <c r="I251" t="s">
        <v>721</v>
      </c>
      <c r="J251" t="s">
        <v>722</v>
      </c>
      <c r="K251" t="s">
        <v>179</v>
      </c>
    </row>
    <row r="252" spans="1:11" x14ac:dyDescent="0.3">
      <c r="A252">
        <v>250</v>
      </c>
      <c r="B252" t="s">
        <v>723</v>
      </c>
      <c r="C252" t="s">
        <v>724</v>
      </c>
      <c r="D252" t="s">
        <v>61</v>
      </c>
      <c r="E252" s="1">
        <v>37232</v>
      </c>
      <c r="F252">
        <v>183417150</v>
      </c>
      <c r="G252">
        <v>267300000</v>
      </c>
      <c r="H252">
        <v>450717150</v>
      </c>
      <c r="I252" t="s">
        <v>725</v>
      </c>
      <c r="J252" t="s">
        <v>457</v>
      </c>
      <c r="K252" t="s">
        <v>15</v>
      </c>
    </row>
    <row r="253" spans="1:11" x14ac:dyDescent="0.3">
      <c r="A253">
        <v>251</v>
      </c>
      <c r="B253" t="s">
        <v>726</v>
      </c>
      <c r="C253" t="s">
        <v>727</v>
      </c>
      <c r="D253" t="s">
        <v>22</v>
      </c>
      <c r="E253" s="1">
        <v>39288</v>
      </c>
      <c r="F253">
        <v>183135014</v>
      </c>
      <c r="G253">
        <v>353279279</v>
      </c>
      <c r="H253">
        <v>536414293</v>
      </c>
      <c r="I253" t="s">
        <v>728</v>
      </c>
      <c r="J253" t="s">
        <v>182</v>
      </c>
      <c r="K253" t="s">
        <v>15</v>
      </c>
    </row>
    <row r="254" spans="1:11" x14ac:dyDescent="0.3">
      <c r="A254">
        <v>252</v>
      </c>
      <c r="B254" t="s">
        <v>729</v>
      </c>
      <c r="C254" t="s">
        <v>730</v>
      </c>
      <c r="D254" t="s">
        <v>38</v>
      </c>
      <c r="E254" s="1">
        <v>36875</v>
      </c>
      <c r="F254">
        <v>182811707</v>
      </c>
      <c r="G254">
        <v>191300000</v>
      </c>
      <c r="H254">
        <v>374111707</v>
      </c>
      <c r="I254" t="s">
        <v>731</v>
      </c>
      <c r="J254" t="s">
        <v>148</v>
      </c>
      <c r="K254" t="s">
        <v>15</v>
      </c>
    </row>
    <row r="255" spans="1:11" x14ac:dyDescent="0.3">
      <c r="A255">
        <v>253</v>
      </c>
      <c r="B255" t="s">
        <v>732</v>
      </c>
      <c r="C255" t="s">
        <v>733</v>
      </c>
      <c r="D255" t="s">
        <v>61</v>
      </c>
      <c r="E255" s="1">
        <v>36707</v>
      </c>
      <c r="F255">
        <v>182618434</v>
      </c>
      <c r="G255">
        <v>146100000</v>
      </c>
      <c r="H255">
        <v>328718434</v>
      </c>
      <c r="I255" t="s">
        <v>734</v>
      </c>
      <c r="J255" t="s">
        <v>132</v>
      </c>
      <c r="K255" t="s">
        <v>15</v>
      </c>
    </row>
    <row r="256" spans="1:11" x14ac:dyDescent="0.3">
      <c r="A256">
        <v>254</v>
      </c>
      <c r="B256" t="s">
        <v>735</v>
      </c>
      <c r="C256" t="s">
        <v>736</v>
      </c>
      <c r="D256" t="s">
        <v>12</v>
      </c>
      <c r="E256" s="1">
        <v>41222</v>
      </c>
      <c r="F256">
        <v>182207973</v>
      </c>
      <c r="G256">
        <v>93085477</v>
      </c>
      <c r="H256">
        <v>275293450</v>
      </c>
      <c r="I256" t="s">
        <v>737</v>
      </c>
      <c r="J256" t="s">
        <v>738</v>
      </c>
      <c r="K256" t="s">
        <v>15</v>
      </c>
    </row>
    <row r="257" spans="1:11" x14ac:dyDescent="0.3">
      <c r="A257">
        <v>255</v>
      </c>
      <c r="B257" t="s">
        <v>739</v>
      </c>
      <c r="C257" t="s">
        <v>740</v>
      </c>
      <c r="D257" t="s">
        <v>43</v>
      </c>
      <c r="E257" t="s">
        <v>27</v>
      </c>
      <c r="F257">
        <v>181410615</v>
      </c>
      <c r="G257">
        <v>121300000</v>
      </c>
      <c r="H257">
        <v>302710615</v>
      </c>
      <c r="I257" t="s">
        <v>431</v>
      </c>
      <c r="J257" t="s">
        <v>562</v>
      </c>
      <c r="K257" t="s">
        <v>27</v>
      </c>
    </row>
    <row r="258" spans="1:11" x14ac:dyDescent="0.3">
      <c r="A258">
        <v>256</v>
      </c>
      <c r="B258" t="s">
        <v>741</v>
      </c>
      <c r="C258" t="s">
        <v>742</v>
      </c>
      <c r="D258" t="s">
        <v>43</v>
      </c>
      <c r="E258" s="1">
        <v>37077</v>
      </c>
      <c r="F258">
        <v>181171875</v>
      </c>
      <c r="G258">
        <v>187608934</v>
      </c>
      <c r="H258">
        <v>368780809</v>
      </c>
      <c r="I258" t="s">
        <v>138</v>
      </c>
      <c r="J258" t="s">
        <v>328</v>
      </c>
      <c r="K258" t="s">
        <v>15</v>
      </c>
    </row>
    <row r="259" spans="1:11" x14ac:dyDescent="0.3">
      <c r="A259">
        <v>257</v>
      </c>
      <c r="B259" t="s">
        <v>743</v>
      </c>
      <c r="C259" t="s">
        <v>744</v>
      </c>
      <c r="D259" t="s">
        <v>38</v>
      </c>
      <c r="E259" s="1">
        <v>40654</v>
      </c>
      <c r="F259">
        <v>181030624</v>
      </c>
      <c r="G259">
        <v>268295994</v>
      </c>
      <c r="H259">
        <v>449326618</v>
      </c>
      <c r="I259" t="s">
        <v>117</v>
      </c>
      <c r="J259" t="s">
        <v>101</v>
      </c>
      <c r="K259" t="s">
        <v>15</v>
      </c>
    </row>
    <row r="260" spans="1:11" x14ac:dyDescent="0.3">
      <c r="A260">
        <v>258</v>
      </c>
      <c r="B260" t="s">
        <v>745</v>
      </c>
      <c r="C260" t="s">
        <v>746</v>
      </c>
      <c r="D260" t="s">
        <v>38</v>
      </c>
      <c r="E260" s="1">
        <v>35207</v>
      </c>
      <c r="F260">
        <v>180981856</v>
      </c>
      <c r="G260">
        <v>276714535</v>
      </c>
      <c r="H260">
        <v>457696391</v>
      </c>
      <c r="I260" t="s">
        <v>289</v>
      </c>
      <c r="J260" t="s">
        <v>676</v>
      </c>
      <c r="K260" t="s">
        <v>15</v>
      </c>
    </row>
    <row r="261" spans="1:11" x14ac:dyDescent="0.3">
      <c r="A261">
        <v>259</v>
      </c>
      <c r="B261" t="s">
        <v>747</v>
      </c>
      <c r="C261" t="s">
        <v>748</v>
      </c>
      <c r="D261" t="s">
        <v>12</v>
      </c>
      <c r="E261" s="1">
        <v>42195</v>
      </c>
      <c r="F261">
        <v>180202163</v>
      </c>
      <c r="G261">
        <v>339109802</v>
      </c>
      <c r="H261">
        <v>519311965</v>
      </c>
      <c r="I261" t="s">
        <v>159</v>
      </c>
      <c r="J261" t="s">
        <v>343</v>
      </c>
      <c r="K261" t="s">
        <v>15</v>
      </c>
    </row>
    <row r="262" spans="1:11" x14ac:dyDescent="0.3">
      <c r="A262">
        <v>260</v>
      </c>
      <c r="B262" t="s">
        <v>749</v>
      </c>
      <c r="C262" t="s">
        <v>750</v>
      </c>
      <c r="D262" t="s">
        <v>22</v>
      </c>
      <c r="E262" s="1">
        <v>37099</v>
      </c>
      <c r="F262">
        <v>180011740</v>
      </c>
      <c r="G262">
        <v>182200000</v>
      </c>
      <c r="H262">
        <v>362211740</v>
      </c>
      <c r="I262" t="s">
        <v>138</v>
      </c>
      <c r="J262" t="s">
        <v>145</v>
      </c>
      <c r="K262" t="s">
        <v>15</v>
      </c>
    </row>
    <row r="263" spans="1:11" x14ac:dyDescent="0.3">
      <c r="A263">
        <v>261</v>
      </c>
      <c r="B263" t="s">
        <v>751</v>
      </c>
      <c r="C263" t="s">
        <v>752</v>
      </c>
      <c r="D263" t="s">
        <v>151</v>
      </c>
      <c r="E263" s="1">
        <v>39751</v>
      </c>
      <c r="F263">
        <v>180010950</v>
      </c>
      <c r="G263">
        <v>423889404</v>
      </c>
      <c r="H263">
        <v>603900354</v>
      </c>
      <c r="I263" t="s">
        <v>75</v>
      </c>
      <c r="J263" t="s">
        <v>367</v>
      </c>
      <c r="K263" t="s">
        <v>58</v>
      </c>
    </row>
    <row r="264" spans="1:11" x14ac:dyDescent="0.3">
      <c r="A264">
        <v>262</v>
      </c>
      <c r="B264" t="s">
        <v>753</v>
      </c>
      <c r="C264" t="s">
        <v>754</v>
      </c>
      <c r="D264" t="s">
        <v>22</v>
      </c>
      <c r="E264" s="1">
        <v>39932</v>
      </c>
      <c r="F264">
        <v>179883157</v>
      </c>
      <c r="G264">
        <v>193179707</v>
      </c>
      <c r="H264">
        <v>373062864</v>
      </c>
      <c r="I264" t="s">
        <v>339</v>
      </c>
      <c r="J264" t="s">
        <v>309</v>
      </c>
      <c r="K264" t="s">
        <v>15</v>
      </c>
    </row>
    <row r="265" spans="1:11" x14ac:dyDescent="0.3">
      <c r="A265">
        <v>263</v>
      </c>
      <c r="B265" t="s">
        <v>755</v>
      </c>
      <c r="C265" t="s">
        <v>756</v>
      </c>
      <c r="D265" t="s">
        <v>38</v>
      </c>
      <c r="E265" s="1">
        <v>30825</v>
      </c>
      <c r="F265">
        <v>179870271</v>
      </c>
      <c r="G265">
        <v>153237000</v>
      </c>
      <c r="H265">
        <v>333107271</v>
      </c>
      <c r="I265" t="s">
        <v>265</v>
      </c>
      <c r="J265" t="s">
        <v>54</v>
      </c>
      <c r="K265" t="s">
        <v>27</v>
      </c>
    </row>
    <row r="266" spans="1:11" x14ac:dyDescent="0.3">
      <c r="A266">
        <v>264</v>
      </c>
      <c r="B266" t="s">
        <v>757</v>
      </c>
      <c r="C266" t="s">
        <v>758</v>
      </c>
      <c r="D266" t="s">
        <v>34</v>
      </c>
      <c r="E266" s="1">
        <v>38394</v>
      </c>
      <c r="F266">
        <v>179495555</v>
      </c>
      <c r="G266">
        <v>192098655</v>
      </c>
      <c r="H266">
        <v>371594210</v>
      </c>
      <c r="I266" t="s">
        <v>346</v>
      </c>
      <c r="J266" t="s">
        <v>54</v>
      </c>
      <c r="K266" t="s">
        <v>15</v>
      </c>
    </row>
    <row r="267" spans="1:11" x14ac:dyDescent="0.3">
      <c r="A267">
        <v>265</v>
      </c>
      <c r="B267" t="s">
        <v>759</v>
      </c>
      <c r="C267" t="s">
        <v>760</v>
      </c>
      <c r="D267" t="s">
        <v>34</v>
      </c>
      <c r="E267" s="1">
        <v>41052</v>
      </c>
      <c r="F267">
        <v>179020854</v>
      </c>
      <c r="G267">
        <v>445005922</v>
      </c>
      <c r="H267">
        <v>624026776</v>
      </c>
      <c r="I267" t="s">
        <v>159</v>
      </c>
      <c r="J267" t="s">
        <v>190</v>
      </c>
      <c r="K267" t="s">
        <v>15</v>
      </c>
    </row>
    <row r="268" spans="1:11" x14ac:dyDescent="0.3">
      <c r="A268">
        <v>266</v>
      </c>
      <c r="B268" t="s">
        <v>761</v>
      </c>
      <c r="C268" t="s">
        <v>762</v>
      </c>
      <c r="D268" t="s">
        <v>12</v>
      </c>
      <c r="E268" s="1">
        <v>32955</v>
      </c>
      <c r="F268">
        <v>178406268</v>
      </c>
      <c r="G268">
        <v>285000000</v>
      </c>
      <c r="H268">
        <v>463406268</v>
      </c>
      <c r="I268" t="s">
        <v>346</v>
      </c>
      <c r="J268" t="s">
        <v>145</v>
      </c>
      <c r="K268" t="s">
        <v>179</v>
      </c>
    </row>
    <row r="269" spans="1:11" x14ac:dyDescent="0.3">
      <c r="A269">
        <v>267</v>
      </c>
      <c r="B269" t="s">
        <v>763</v>
      </c>
      <c r="C269" t="s">
        <v>764</v>
      </c>
      <c r="D269" t="s">
        <v>22</v>
      </c>
      <c r="E269" s="1">
        <v>42082</v>
      </c>
      <c r="F269">
        <v>177397510</v>
      </c>
      <c r="G269">
        <v>208644097</v>
      </c>
      <c r="H269">
        <v>386041607</v>
      </c>
      <c r="I269" t="s">
        <v>629</v>
      </c>
      <c r="J269" t="s">
        <v>571</v>
      </c>
      <c r="K269" t="s">
        <v>58</v>
      </c>
    </row>
    <row r="270" spans="1:11" x14ac:dyDescent="0.3">
      <c r="A270">
        <v>268</v>
      </c>
      <c r="B270" t="s">
        <v>765</v>
      </c>
      <c r="C270" t="s">
        <v>766</v>
      </c>
      <c r="D270" t="s">
        <v>22</v>
      </c>
      <c r="E270" s="1">
        <v>39953</v>
      </c>
      <c r="F270">
        <v>177243721</v>
      </c>
      <c r="G270">
        <v>235862449</v>
      </c>
      <c r="H270">
        <v>413106170</v>
      </c>
      <c r="I270" t="s">
        <v>407</v>
      </c>
      <c r="J270" t="s">
        <v>428</v>
      </c>
      <c r="K270" t="s">
        <v>58</v>
      </c>
    </row>
    <row r="271" spans="1:11" x14ac:dyDescent="0.3">
      <c r="A271">
        <v>269</v>
      </c>
      <c r="B271" t="s">
        <v>767</v>
      </c>
      <c r="C271" t="s">
        <v>768</v>
      </c>
      <c r="D271" t="s">
        <v>426</v>
      </c>
      <c r="E271" s="1">
        <v>30302</v>
      </c>
      <c r="F271">
        <v>177200000</v>
      </c>
      <c r="G271">
        <v>177200000</v>
      </c>
      <c r="H271">
        <v>177200000</v>
      </c>
      <c r="I271" t="s">
        <v>438</v>
      </c>
      <c r="J271" t="s">
        <v>457</v>
      </c>
      <c r="K271" t="s">
        <v>27</v>
      </c>
    </row>
    <row r="272" spans="1:11" x14ac:dyDescent="0.3">
      <c r="A272">
        <v>270</v>
      </c>
      <c r="B272" t="s">
        <v>769</v>
      </c>
      <c r="C272" t="s">
        <v>770</v>
      </c>
      <c r="D272" t="s">
        <v>22</v>
      </c>
      <c r="E272" s="1">
        <v>41795</v>
      </c>
      <c r="F272">
        <v>177002924</v>
      </c>
      <c r="G272">
        <v>444534595</v>
      </c>
      <c r="H272">
        <v>621537519</v>
      </c>
      <c r="I272" t="s">
        <v>530</v>
      </c>
      <c r="J272" t="s">
        <v>154</v>
      </c>
      <c r="K272" t="s">
        <v>58</v>
      </c>
    </row>
    <row r="273" spans="1:11" x14ac:dyDescent="0.3">
      <c r="A273">
        <v>271</v>
      </c>
      <c r="B273" t="s">
        <v>771</v>
      </c>
      <c r="C273" t="s">
        <v>772</v>
      </c>
      <c r="D273" t="s">
        <v>22</v>
      </c>
      <c r="E273" s="1">
        <v>40758</v>
      </c>
      <c r="F273">
        <v>176760185</v>
      </c>
      <c r="G273">
        <v>305040688</v>
      </c>
      <c r="H273">
        <v>481800873</v>
      </c>
      <c r="I273" t="s">
        <v>352</v>
      </c>
      <c r="J273" t="s">
        <v>428</v>
      </c>
      <c r="K273" t="s">
        <v>15</v>
      </c>
    </row>
    <row r="274" spans="1:11" x14ac:dyDescent="0.3">
      <c r="A274">
        <v>272</v>
      </c>
      <c r="B274" t="s">
        <v>773</v>
      </c>
      <c r="C274" t="s">
        <v>774</v>
      </c>
      <c r="D274" t="s">
        <v>38</v>
      </c>
      <c r="E274" s="1">
        <v>40746</v>
      </c>
      <c r="F274">
        <v>176654505</v>
      </c>
      <c r="G274">
        <v>193915269</v>
      </c>
      <c r="H274">
        <v>370569774</v>
      </c>
      <c r="I274" t="s">
        <v>13</v>
      </c>
      <c r="J274" t="s">
        <v>44</v>
      </c>
      <c r="K274" t="s">
        <v>15</v>
      </c>
    </row>
    <row r="275" spans="1:11" x14ac:dyDescent="0.3">
      <c r="A275">
        <v>273</v>
      </c>
      <c r="B275" t="s">
        <v>775</v>
      </c>
      <c r="C275" t="s">
        <v>776</v>
      </c>
      <c r="D275" t="s">
        <v>170</v>
      </c>
      <c r="E275" s="1">
        <v>37932</v>
      </c>
      <c r="F275">
        <v>176630408</v>
      </c>
      <c r="G275">
        <v>47223328</v>
      </c>
      <c r="H275">
        <v>223853736</v>
      </c>
      <c r="I275" t="s">
        <v>777</v>
      </c>
      <c r="J275" t="s">
        <v>76</v>
      </c>
      <c r="K275" t="s">
        <v>58</v>
      </c>
    </row>
    <row r="276" spans="1:11" x14ac:dyDescent="0.3">
      <c r="A276">
        <v>274</v>
      </c>
      <c r="B276" t="s">
        <v>778</v>
      </c>
      <c r="C276" t="s">
        <v>779</v>
      </c>
      <c r="D276" t="s">
        <v>34</v>
      </c>
      <c r="E276" s="1">
        <v>40339</v>
      </c>
      <c r="F276">
        <v>176591618</v>
      </c>
      <c r="G276">
        <v>182534404</v>
      </c>
      <c r="H276">
        <v>359126022</v>
      </c>
      <c r="I276" t="s">
        <v>780</v>
      </c>
      <c r="J276" t="s">
        <v>167</v>
      </c>
      <c r="K276" t="s">
        <v>58</v>
      </c>
    </row>
    <row r="277" spans="1:11" x14ac:dyDescent="0.3">
      <c r="A277">
        <v>275</v>
      </c>
      <c r="B277" t="s">
        <v>781</v>
      </c>
      <c r="C277" t="s">
        <v>782</v>
      </c>
      <c r="D277" t="s">
        <v>22</v>
      </c>
      <c r="E277" s="1">
        <v>35991</v>
      </c>
      <c r="F277">
        <v>176484651</v>
      </c>
      <c r="G277">
        <v>193400000</v>
      </c>
      <c r="H277">
        <v>369884651</v>
      </c>
      <c r="I277" t="s">
        <v>346</v>
      </c>
      <c r="J277" t="s">
        <v>145</v>
      </c>
      <c r="K277" t="s">
        <v>179</v>
      </c>
    </row>
    <row r="278" spans="1:11" x14ac:dyDescent="0.3">
      <c r="A278">
        <v>276</v>
      </c>
      <c r="B278" t="s">
        <v>783</v>
      </c>
      <c r="C278" t="s">
        <v>784</v>
      </c>
      <c r="D278" t="s">
        <v>22</v>
      </c>
      <c r="E278" s="1">
        <v>37329</v>
      </c>
      <c r="F278">
        <v>176387405</v>
      </c>
      <c r="G278">
        <v>206869731</v>
      </c>
      <c r="H278">
        <v>383257136</v>
      </c>
      <c r="I278" t="s">
        <v>75</v>
      </c>
      <c r="J278" t="s">
        <v>785</v>
      </c>
      <c r="K278" t="s">
        <v>58</v>
      </c>
    </row>
    <row r="279" spans="1:11" x14ac:dyDescent="0.3">
      <c r="A279">
        <v>277</v>
      </c>
      <c r="B279" t="s">
        <v>786</v>
      </c>
      <c r="C279" t="s">
        <v>787</v>
      </c>
      <c r="D279" t="s">
        <v>43</v>
      </c>
      <c r="E279" s="1">
        <v>38191</v>
      </c>
      <c r="F279">
        <v>176241941</v>
      </c>
      <c r="G279">
        <v>114593328</v>
      </c>
      <c r="H279">
        <v>290835269</v>
      </c>
      <c r="I279" t="s">
        <v>488</v>
      </c>
      <c r="J279" t="s">
        <v>193</v>
      </c>
      <c r="K279" t="s">
        <v>15</v>
      </c>
    </row>
    <row r="280" spans="1:11" x14ac:dyDescent="0.3">
      <c r="A280">
        <v>278</v>
      </c>
      <c r="B280" t="s">
        <v>788</v>
      </c>
      <c r="C280" t="s">
        <v>789</v>
      </c>
      <c r="D280" t="s">
        <v>61</v>
      </c>
      <c r="E280" s="1">
        <v>42768</v>
      </c>
      <c r="F280">
        <v>175750384</v>
      </c>
      <c r="G280">
        <v>136200000</v>
      </c>
      <c r="H280">
        <v>311950384</v>
      </c>
      <c r="I280" t="s">
        <v>388</v>
      </c>
      <c r="J280" t="s">
        <v>361</v>
      </c>
      <c r="K280" t="s">
        <v>58</v>
      </c>
    </row>
    <row r="281" spans="1:11" x14ac:dyDescent="0.3">
      <c r="A281">
        <v>279</v>
      </c>
      <c r="B281" t="s">
        <v>790</v>
      </c>
      <c r="C281" t="s">
        <v>791</v>
      </c>
      <c r="D281" t="s">
        <v>43</v>
      </c>
      <c r="E281" s="1">
        <v>43544</v>
      </c>
      <c r="F281">
        <v>175084580</v>
      </c>
      <c r="G281">
        <v>80100902</v>
      </c>
      <c r="H281">
        <v>255185482</v>
      </c>
      <c r="I281" t="s">
        <v>792</v>
      </c>
      <c r="J281" t="s">
        <v>457</v>
      </c>
      <c r="K281" t="s">
        <v>179</v>
      </c>
    </row>
    <row r="282" spans="1:11" x14ac:dyDescent="0.3">
      <c r="A282">
        <v>280</v>
      </c>
      <c r="B282" t="s">
        <v>793</v>
      </c>
      <c r="C282" t="s">
        <v>794</v>
      </c>
      <c r="D282" t="s">
        <v>22</v>
      </c>
      <c r="E282" t="s">
        <v>27</v>
      </c>
      <c r="F282">
        <v>175003033</v>
      </c>
      <c r="G282">
        <v>352962903</v>
      </c>
      <c r="H282">
        <v>527965936</v>
      </c>
      <c r="I282" t="s">
        <v>104</v>
      </c>
      <c r="J282" t="s">
        <v>76</v>
      </c>
      <c r="K282" t="s">
        <v>27</v>
      </c>
    </row>
    <row r="283" spans="1:11" x14ac:dyDescent="0.3">
      <c r="A283">
        <v>281</v>
      </c>
      <c r="B283" t="s">
        <v>795</v>
      </c>
      <c r="C283" t="s">
        <v>796</v>
      </c>
      <c r="D283" t="s">
        <v>61</v>
      </c>
      <c r="E283" s="1">
        <v>43327</v>
      </c>
      <c r="F283">
        <v>174532921</v>
      </c>
      <c r="G283">
        <v>64006277</v>
      </c>
      <c r="H283">
        <v>238539198</v>
      </c>
      <c r="I283" t="s">
        <v>438</v>
      </c>
      <c r="J283" t="s">
        <v>474</v>
      </c>
      <c r="K283" t="s">
        <v>15</v>
      </c>
    </row>
    <row r="284" spans="1:11" x14ac:dyDescent="0.3">
      <c r="A284">
        <v>282</v>
      </c>
      <c r="B284" t="s">
        <v>797</v>
      </c>
      <c r="C284" t="s">
        <v>798</v>
      </c>
      <c r="D284" t="s">
        <v>22</v>
      </c>
      <c r="E284" s="1">
        <v>43089</v>
      </c>
      <c r="F284">
        <v>174340174</v>
      </c>
      <c r="G284">
        <v>262609460</v>
      </c>
      <c r="H284">
        <v>436949634</v>
      </c>
      <c r="I284" t="s">
        <v>799</v>
      </c>
      <c r="J284" t="s">
        <v>428</v>
      </c>
      <c r="K284" t="s">
        <v>58</v>
      </c>
    </row>
    <row r="285" spans="1:11" x14ac:dyDescent="0.3">
      <c r="A285">
        <v>283</v>
      </c>
      <c r="B285" t="s">
        <v>800</v>
      </c>
      <c r="C285" t="s">
        <v>801</v>
      </c>
      <c r="D285" t="s">
        <v>43</v>
      </c>
      <c r="E285" s="1">
        <v>43647</v>
      </c>
      <c r="F285">
        <v>173956935</v>
      </c>
      <c r="G285">
        <v>585100000</v>
      </c>
      <c r="H285">
        <v>759056935</v>
      </c>
      <c r="I285" t="s">
        <v>289</v>
      </c>
      <c r="J285" t="s">
        <v>204</v>
      </c>
      <c r="K285" t="s">
        <v>27</v>
      </c>
    </row>
    <row r="286" spans="1:11" x14ac:dyDescent="0.3">
      <c r="A286">
        <v>284</v>
      </c>
      <c r="B286" t="s">
        <v>802</v>
      </c>
      <c r="C286" t="s">
        <v>803</v>
      </c>
      <c r="D286" t="s">
        <v>43</v>
      </c>
      <c r="E286" t="s">
        <v>27</v>
      </c>
      <c r="F286">
        <v>173837933</v>
      </c>
      <c r="G286">
        <v>181077570</v>
      </c>
      <c r="H286">
        <v>355237933</v>
      </c>
      <c r="I286" t="s">
        <v>804</v>
      </c>
      <c r="J286" t="s">
        <v>167</v>
      </c>
      <c r="K286" t="s">
        <v>27</v>
      </c>
    </row>
    <row r="287" spans="1:11" x14ac:dyDescent="0.3">
      <c r="A287">
        <v>285</v>
      </c>
      <c r="B287" t="s">
        <v>805</v>
      </c>
      <c r="C287" t="s">
        <v>806</v>
      </c>
      <c r="D287" t="s">
        <v>22</v>
      </c>
      <c r="E287" t="s">
        <v>27</v>
      </c>
      <c r="F287">
        <v>173585516</v>
      </c>
      <c r="G287">
        <v>185409334</v>
      </c>
      <c r="H287">
        <v>358994850</v>
      </c>
      <c r="I287" t="s">
        <v>807</v>
      </c>
      <c r="J287" t="s">
        <v>474</v>
      </c>
      <c r="K287" t="s">
        <v>27</v>
      </c>
    </row>
    <row r="288" spans="1:11" x14ac:dyDescent="0.3">
      <c r="A288">
        <v>286</v>
      </c>
      <c r="B288" t="s">
        <v>808</v>
      </c>
      <c r="C288" t="s">
        <v>809</v>
      </c>
      <c r="D288" t="s">
        <v>12</v>
      </c>
      <c r="E288" s="1">
        <v>38310</v>
      </c>
      <c r="F288">
        <v>173008894</v>
      </c>
      <c r="G288">
        <v>174503424</v>
      </c>
      <c r="H288">
        <v>347512318</v>
      </c>
      <c r="I288" t="s">
        <v>507</v>
      </c>
      <c r="J288" t="s">
        <v>281</v>
      </c>
      <c r="K288" t="s">
        <v>58</v>
      </c>
    </row>
    <row r="289" spans="1:11" x14ac:dyDescent="0.3">
      <c r="A289">
        <v>287</v>
      </c>
      <c r="B289" t="s">
        <v>810</v>
      </c>
      <c r="C289" t="s">
        <v>811</v>
      </c>
      <c r="D289" t="s">
        <v>43</v>
      </c>
      <c r="E289" t="s">
        <v>27</v>
      </c>
      <c r="F289">
        <v>173005945</v>
      </c>
      <c r="G289">
        <v>553223556</v>
      </c>
      <c r="H289">
        <v>726229501</v>
      </c>
      <c r="I289" t="s">
        <v>448</v>
      </c>
      <c r="J289" t="s">
        <v>47</v>
      </c>
      <c r="K289" t="s">
        <v>27</v>
      </c>
    </row>
    <row r="290" spans="1:11" x14ac:dyDescent="0.3">
      <c r="A290">
        <v>288</v>
      </c>
      <c r="B290" t="s">
        <v>812</v>
      </c>
      <c r="C290" t="s">
        <v>813</v>
      </c>
      <c r="D290" t="s">
        <v>34</v>
      </c>
      <c r="E290" s="1">
        <v>35636</v>
      </c>
      <c r="F290">
        <v>172956409</v>
      </c>
      <c r="G290">
        <v>142200000</v>
      </c>
      <c r="H290">
        <v>315156409</v>
      </c>
      <c r="I290" t="s">
        <v>814</v>
      </c>
      <c r="J290" t="s">
        <v>44</v>
      </c>
      <c r="K290" t="s">
        <v>179</v>
      </c>
    </row>
    <row r="291" spans="1:11" x14ac:dyDescent="0.3">
      <c r="A291">
        <v>289</v>
      </c>
      <c r="B291" t="s">
        <v>815</v>
      </c>
      <c r="C291" t="s">
        <v>816</v>
      </c>
      <c r="D291" t="s">
        <v>817</v>
      </c>
      <c r="E291" s="1">
        <v>32493</v>
      </c>
      <c r="F291">
        <v>172825435</v>
      </c>
      <c r="G291">
        <v>182000000</v>
      </c>
      <c r="H291">
        <v>354825435</v>
      </c>
      <c r="I291" t="s">
        <v>178</v>
      </c>
      <c r="J291" t="s">
        <v>65</v>
      </c>
      <c r="K291" t="s">
        <v>27</v>
      </c>
    </row>
    <row r="292" spans="1:11" x14ac:dyDescent="0.3">
      <c r="A292">
        <v>290</v>
      </c>
      <c r="B292" t="s">
        <v>818</v>
      </c>
      <c r="C292" t="s">
        <v>819</v>
      </c>
      <c r="D292" t="s">
        <v>12</v>
      </c>
      <c r="E292" s="1">
        <v>42879</v>
      </c>
      <c r="F292">
        <v>172558876</v>
      </c>
      <c r="G292">
        <v>622322566</v>
      </c>
      <c r="H292">
        <v>794881442</v>
      </c>
      <c r="I292" t="s">
        <v>117</v>
      </c>
      <c r="J292" t="s">
        <v>72</v>
      </c>
      <c r="K292" t="s">
        <v>15</v>
      </c>
    </row>
    <row r="293" spans="1:11" x14ac:dyDescent="0.3">
      <c r="A293">
        <v>291</v>
      </c>
      <c r="B293" t="s">
        <v>820</v>
      </c>
      <c r="C293" t="s">
        <v>821</v>
      </c>
      <c r="D293" t="s">
        <v>12</v>
      </c>
      <c r="E293" s="1">
        <v>40528</v>
      </c>
      <c r="F293">
        <v>172062763</v>
      </c>
      <c r="G293">
        <v>228001089</v>
      </c>
      <c r="H293">
        <v>400063852</v>
      </c>
      <c r="I293" t="s">
        <v>13</v>
      </c>
      <c r="J293" t="s">
        <v>514</v>
      </c>
      <c r="K293" t="s">
        <v>58</v>
      </c>
    </row>
    <row r="294" spans="1:11" x14ac:dyDescent="0.3">
      <c r="A294">
        <v>292</v>
      </c>
      <c r="B294" t="s">
        <v>822</v>
      </c>
      <c r="C294" t="s">
        <v>823</v>
      </c>
      <c r="D294" t="s">
        <v>12</v>
      </c>
      <c r="E294" s="1">
        <v>43453</v>
      </c>
      <c r="F294">
        <v>171958438</v>
      </c>
      <c r="G294">
        <v>177587704</v>
      </c>
      <c r="H294">
        <v>349546142</v>
      </c>
      <c r="I294" t="s">
        <v>601</v>
      </c>
      <c r="J294" t="s">
        <v>132</v>
      </c>
      <c r="K294" t="s">
        <v>58</v>
      </c>
    </row>
    <row r="295" spans="1:11" x14ac:dyDescent="0.3">
      <c r="A295">
        <v>293</v>
      </c>
      <c r="B295" t="s">
        <v>824</v>
      </c>
      <c r="C295" t="s">
        <v>825</v>
      </c>
      <c r="D295" t="s">
        <v>61</v>
      </c>
      <c r="E295" s="1">
        <v>36250</v>
      </c>
      <c r="F295">
        <v>171479930</v>
      </c>
      <c r="G295">
        <v>295145800</v>
      </c>
      <c r="H295">
        <v>466625730</v>
      </c>
      <c r="I295" t="s">
        <v>339</v>
      </c>
      <c r="J295" t="s">
        <v>83</v>
      </c>
      <c r="K295" t="s">
        <v>179</v>
      </c>
    </row>
    <row r="296" spans="1:11" x14ac:dyDescent="0.3">
      <c r="A296">
        <v>294</v>
      </c>
      <c r="B296" t="s">
        <v>826</v>
      </c>
      <c r="C296" t="s">
        <v>827</v>
      </c>
      <c r="D296" t="s">
        <v>38</v>
      </c>
      <c r="E296" s="1">
        <v>40534</v>
      </c>
      <c r="F296">
        <v>171243005</v>
      </c>
      <c r="G296">
        <v>81033922</v>
      </c>
      <c r="H296">
        <v>252276927</v>
      </c>
      <c r="I296" t="s">
        <v>828</v>
      </c>
      <c r="J296" t="s">
        <v>676</v>
      </c>
      <c r="K296" t="s">
        <v>15</v>
      </c>
    </row>
    <row r="297" spans="1:11" x14ac:dyDescent="0.3">
      <c r="A297">
        <v>295</v>
      </c>
      <c r="B297" t="s">
        <v>829</v>
      </c>
      <c r="C297" t="s">
        <v>830</v>
      </c>
      <c r="D297" t="s">
        <v>12</v>
      </c>
      <c r="E297" s="1">
        <v>36327</v>
      </c>
      <c r="F297">
        <v>171091819</v>
      </c>
      <c r="G297">
        <v>277100000</v>
      </c>
      <c r="H297">
        <v>448191819</v>
      </c>
      <c r="I297" t="s">
        <v>831</v>
      </c>
      <c r="J297" t="s">
        <v>121</v>
      </c>
      <c r="K297" t="s">
        <v>106</v>
      </c>
    </row>
    <row r="298" spans="1:11" x14ac:dyDescent="0.3">
      <c r="A298">
        <v>296</v>
      </c>
      <c r="B298" t="s">
        <v>832</v>
      </c>
      <c r="C298" t="s">
        <v>833</v>
      </c>
      <c r="D298" t="s">
        <v>112</v>
      </c>
      <c r="E298" s="1">
        <v>43600</v>
      </c>
      <c r="F298">
        <v>171015687</v>
      </c>
      <c r="G298">
        <v>156266092</v>
      </c>
      <c r="H298">
        <v>327281779</v>
      </c>
      <c r="I298" t="s">
        <v>448</v>
      </c>
      <c r="J298" t="s">
        <v>132</v>
      </c>
      <c r="K298" t="s">
        <v>179</v>
      </c>
    </row>
    <row r="299" spans="1:11" x14ac:dyDescent="0.3">
      <c r="A299">
        <v>297</v>
      </c>
      <c r="B299" t="s">
        <v>834</v>
      </c>
      <c r="C299" t="s">
        <v>835</v>
      </c>
      <c r="D299" t="s">
        <v>43</v>
      </c>
      <c r="E299" s="1">
        <v>37246</v>
      </c>
      <c r="F299">
        <v>170742341</v>
      </c>
      <c r="G299">
        <v>146048916</v>
      </c>
      <c r="H299">
        <v>316791257</v>
      </c>
      <c r="I299" t="s">
        <v>836</v>
      </c>
      <c r="J299" t="s">
        <v>245</v>
      </c>
      <c r="K299" t="s">
        <v>15</v>
      </c>
    </row>
    <row r="300" spans="1:11" x14ac:dyDescent="0.3">
      <c r="A300">
        <v>298</v>
      </c>
      <c r="B300" t="s">
        <v>837</v>
      </c>
      <c r="C300" t="s">
        <v>838</v>
      </c>
      <c r="D300" t="s">
        <v>839</v>
      </c>
      <c r="E300" s="1">
        <v>37313</v>
      </c>
      <c r="F300">
        <v>170687518</v>
      </c>
      <c r="G300">
        <v>136089214</v>
      </c>
      <c r="H300">
        <v>306776732</v>
      </c>
      <c r="I300" t="s">
        <v>840</v>
      </c>
      <c r="J300" t="s">
        <v>434</v>
      </c>
      <c r="K300" t="s">
        <v>15</v>
      </c>
    </row>
    <row r="301" spans="1:11" x14ac:dyDescent="0.3">
      <c r="A301">
        <v>299</v>
      </c>
      <c r="B301" t="s">
        <v>841</v>
      </c>
      <c r="C301" t="s">
        <v>842</v>
      </c>
      <c r="D301" t="s">
        <v>12</v>
      </c>
      <c r="E301" s="1">
        <v>40765</v>
      </c>
      <c r="F301">
        <v>169708112</v>
      </c>
      <c r="G301">
        <v>46931000</v>
      </c>
      <c r="H301">
        <v>216639112</v>
      </c>
      <c r="I301" t="s">
        <v>178</v>
      </c>
      <c r="J301" t="s">
        <v>114</v>
      </c>
      <c r="K301" t="s">
        <v>15</v>
      </c>
    </row>
    <row r="302" spans="1:11" x14ac:dyDescent="0.3">
      <c r="A302">
        <v>300</v>
      </c>
      <c r="B302" t="s">
        <v>843</v>
      </c>
      <c r="C302" t="s">
        <v>844</v>
      </c>
      <c r="D302" t="s">
        <v>34</v>
      </c>
      <c r="E302" s="1">
        <v>42268</v>
      </c>
      <c r="F302">
        <v>169700110</v>
      </c>
      <c r="G302">
        <v>305486596</v>
      </c>
      <c r="H302">
        <v>475186706</v>
      </c>
      <c r="I302" t="s">
        <v>845</v>
      </c>
      <c r="J302" t="s">
        <v>367</v>
      </c>
      <c r="K302" t="s">
        <v>58</v>
      </c>
    </row>
    <row r="303" spans="1:11" x14ac:dyDescent="0.3">
      <c r="A303">
        <v>301</v>
      </c>
      <c r="B303" t="s">
        <v>846</v>
      </c>
      <c r="C303" t="s">
        <v>847</v>
      </c>
      <c r="D303" t="s">
        <v>22</v>
      </c>
      <c r="E303" s="1">
        <v>42729</v>
      </c>
      <c r="F303">
        <v>169607287</v>
      </c>
      <c r="G303">
        <v>66349611</v>
      </c>
      <c r="H303">
        <v>235956898</v>
      </c>
      <c r="I303" t="s">
        <v>848</v>
      </c>
      <c r="J303" t="s">
        <v>148</v>
      </c>
      <c r="K303" t="s">
        <v>58</v>
      </c>
    </row>
    <row r="304" spans="1:11" x14ac:dyDescent="0.3">
      <c r="A304">
        <v>302</v>
      </c>
      <c r="B304" t="s">
        <v>849</v>
      </c>
      <c r="C304" t="s">
        <v>850</v>
      </c>
      <c r="D304" t="s">
        <v>43</v>
      </c>
      <c r="E304" s="1">
        <v>40675</v>
      </c>
      <c r="F304">
        <v>169106725</v>
      </c>
      <c r="G304">
        <v>119276798</v>
      </c>
      <c r="H304">
        <v>288383523</v>
      </c>
      <c r="I304" t="s">
        <v>346</v>
      </c>
      <c r="J304" t="s">
        <v>514</v>
      </c>
      <c r="K304" t="s">
        <v>179</v>
      </c>
    </row>
    <row r="305" spans="1:11" x14ac:dyDescent="0.3">
      <c r="A305">
        <v>303</v>
      </c>
      <c r="B305" t="s">
        <v>851</v>
      </c>
      <c r="C305" t="s">
        <v>852</v>
      </c>
      <c r="D305" t="s">
        <v>34</v>
      </c>
      <c r="E305" s="1">
        <v>39752</v>
      </c>
      <c r="F305">
        <v>168368427</v>
      </c>
      <c r="G305">
        <v>421212055</v>
      </c>
      <c r="H305">
        <v>589580482</v>
      </c>
      <c r="I305" t="s">
        <v>289</v>
      </c>
      <c r="J305" t="s">
        <v>190</v>
      </c>
      <c r="K305" t="s">
        <v>15</v>
      </c>
    </row>
    <row r="306" spans="1:11" x14ac:dyDescent="0.3">
      <c r="A306">
        <v>304</v>
      </c>
      <c r="B306" t="s">
        <v>853</v>
      </c>
      <c r="C306" t="s">
        <v>854</v>
      </c>
      <c r="D306" t="s">
        <v>12</v>
      </c>
      <c r="E306" t="s">
        <v>27</v>
      </c>
      <c r="F306">
        <v>168273550</v>
      </c>
      <c r="G306">
        <v>85351877</v>
      </c>
      <c r="H306">
        <v>253625427</v>
      </c>
      <c r="I306" t="s">
        <v>855</v>
      </c>
      <c r="J306" t="s">
        <v>105</v>
      </c>
      <c r="K306" t="s">
        <v>27</v>
      </c>
    </row>
    <row r="307" spans="1:11" x14ac:dyDescent="0.3">
      <c r="A307">
        <v>305</v>
      </c>
      <c r="B307" t="s">
        <v>856</v>
      </c>
      <c r="C307" t="s">
        <v>857</v>
      </c>
      <c r="D307" t="s">
        <v>61</v>
      </c>
      <c r="E307" s="1">
        <v>42802</v>
      </c>
      <c r="F307">
        <v>168052812</v>
      </c>
      <c r="G307">
        <v>398600000</v>
      </c>
      <c r="H307">
        <v>566652812</v>
      </c>
      <c r="I307" t="s">
        <v>23</v>
      </c>
      <c r="J307" t="s">
        <v>54</v>
      </c>
      <c r="K307" t="s">
        <v>15</v>
      </c>
    </row>
    <row r="308" spans="1:11" x14ac:dyDescent="0.3">
      <c r="A308">
        <v>306</v>
      </c>
      <c r="B308" t="s">
        <v>858</v>
      </c>
      <c r="C308" t="s">
        <v>859</v>
      </c>
      <c r="D308" t="s">
        <v>12</v>
      </c>
      <c r="E308" s="1">
        <v>32106</v>
      </c>
      <c r="F308">
        <v>167780960</v>
      </c>
      <c r="G308">
        <v>167780960</v>
      </c>
      <c r="H308">
        <v>167780960</v>
      </c>
      <c r="I308" t="s">
        <v>513</v>
      </c>
      <c r="J308" t="s">
        <v>154</v>
      </c>
      <c r="K308" t="s">
        <v>27</v>
      </c>
    </row>
    <row r="309" spans="1:11" x14ac:dyDescent="0.3">
      <c r="A309">
        <v>307</v>
      </c>
      <c r="B309" t="s">
        <v>860</v>
      </c>
      <c r="C309" t="s">
        <v>861</v>
      </c>
      <c r="D309" t="s">
        <v>22</v>
      </c>
      <c r="E309" s="1">
        <v>41914</v>
      </c>
      <c r="F309">
        <v>167767189</v>
      </c>
      <c r="G309">
        <v>201563174</v>
      </c>
      <c r="H309">
        <v>369330363</v>
      </c>
      <c r="I309" t="s">
        <v>308</v>
      </c>
      <c r="J309" t="s">
        <v>31</v>
      </c>
      <c r="K309" t="s">
        <v>179</v>
      </c>
    </row>
    <row r="310" spans="1:11" x14ac:dyDescent="0.3">
      <c r="A310">
        <v>308</v>
      </c>
      <c r="B310" t="s">
        <v>862</v>
      </c>
      <c r="C310" t="s">
        <v>863</v>
      </c>
      <c r="D310" t="s">
        <v>34</v>
      </c>
      <c r="E310" s="1">
        <v>43279</v>
      </c>
      <c r="F310">
        <v>167510016</v>
      </c>
      <c r="G310">
        <v>361073758</v>
      </c>
      <c r="H310">
        <v>528583774</v>
      </c>
      <c r="I310" t="s">
        <v>845</v>
      </c>
      <c r="J310" t="s">
        <v>76</v>
      </c>
      <c r="K310" t="s">
        <v>58</v>
      </c>
    </row>
    <row r="311" spans="1:11" x14ac:dyDescent="0.3">
      <c r="A311">
        <v>309</v>
      </c>
      <c r="B311" t="s">
        <v>864</v>
      </c>
      <c r="C311" t="s">
        <v>865</v>
      </c>
      <c r="D311" t="s">
        <v>34</v>
      </c>
      <c r="E311" s="1">
        <v>39036</v>
      </c>
      <c r="F311">
        <v>167445960</v>
      </c>
      <c r="G311">
        <v>449056952</v>
      </c>
      <c r="H311">
        <v>616502912</v>
      </c>
      <c r="I311" t="s">
        <v>289</v>
      </c>
      <c r="J311" t="s">
        <v>256</v>
      </c>
      <c r="K311" t="s">
        <v>15</v>
      </c>
    </row>
    <row r="312" spans="1:11" x14ac:dyDescent="0.3">
      <c r="A312">
        <v>310</v>
      </c>
      <c r="B312" t="s">
        <v>866</v>
      </c>
      <c r="C312" t="s">
        <v>867</v>
      </c>
      <c r="D312" t="s">
        <v>43</v>
      </c>
      <c r="E312" s="1">
        <v>36805</v>
      </c>
      <c r="F312">
        <v>166244045</v>
      </c>
      <c r="G312">
        <v>164200000</v>
      </c>
      <c r="H312">
        <v>330444045</v>
      </c>
      <c r="I312" t="s">
        <v>346</v>
      </c>
      <c r="J312" t="s">
        <v>193</v>
      </c>
      <c r="K312" t="s">
        <v>15</v>
      </c>
    </row>
    <row r="313" spans="1:11" x14ac:dyDescent="0.3">
      <c r="A313">
        <v>311</v>
      </c>
      <c r="B313" t="s">
        <v>868</v>
      </c>
      <c r="C313" t="s">
        <v>869</v>
      </c>
      <c r="D313" t="s">
        <v>43</v>
      </c>
      <c r="E313" s="1">
        <v>42046</v>
      </c>
      <c r="F313">
        <v>166167230</v>
      </c>
      <c r="G313">
        <v>403484237</v>
      </c>
      <c r="H313">
        <v>569651467</v>
      </c>
      <c r="I313" t="s">
        <v>870</v>
      </c>
      <c r="J313" t="s">
        <v>514</v>
      </c>
      <c r="K313" t="s">
        <v>179</v>
      </c>
    </row>
    <row r="314" spans="1:11" x14ac:dyDescent="0.3">
      <c r="A314">
        <v>312</v>
      </c>
      <c r="B314" t="s">
        <v>871</v>
      </c>
      <c r="C314" t="s">
        <v>872</v>
      </c>
      <c r="D314" t="s">
        <v>34</v>
      </c>
      <c r="E314" s="1">
        <v>40128</v>
      </c>
      <c r="F314">
        <v>166112167</v>
      </c>
      <c r="G314">
        <v>625105659</v>
      </c>
      <c r="H314">
        <v>791217826</v>
      </c>
      <c r="I314" t="s">
        <v>13</v>
      </c>
      <c r="J314" t="s">
        <v>873</v>
      </c>
      <c r="K314" t="s">
        <v>15</v>
      </c>
    </row>
    <row r="315" spans="1:11" x14ac:dyDescent="0.3">
      <c r="A315">
        <v>313</v>
      </c>
      <c r="B315" t="s">
        <v>874</v>
      </c>
      <c r="C315" t="s">
        <v>875</v>
      </c>
      <c r="D315" t="s">
        <v>61</v>
      </c>
      <c r="E315" s="1">
        <v>33403</v>
      </c>
      <c r="F315">
        <v>165493908</v>
      </c>
      <c r="G315">
        <v>225000000</v>
      </c>
      <c r="H315">
        <v>390493908</v>
      </c>
      <c r="I315" t="s">
        <v>523</v>
      </c>
      <c r="J315" t="s">
        <v>47</v>
      </c>
      <c r="K315" t="s">
        <v>27</v>
      </c>
    </row>
    <row r="316" spans="1:11" x14ac:dyDescent="0.3">
      <c r="A316">
        <v>314</v>
      </c>
      <c r="B316" t="s">
        <v>876</v>
      </c>
      <c r="C316" t="s">
        <v>877</v>
      </c>
      <c r="D316" t="s">
        <v>112</v>
      </c>
      <c r="E316" s="1">
        <v>43790</v>
      </c>
      <c r="F316">
        <v>165363234</v>
      </c>
      <c r="G316">
        <v>146242347</v>
      </c>
      <c r="H316">
        <v>311605581</v>
      </c>
      <c r="I316" t="s">
        <v>878</v>
      </c>
      <c r="J316" t="s">
        <v>132</v>
      </c>
      <c r="K316" t="s">
        <v>15</v>
      </c>
    </row>
    <row r="317" spans="1:11" x14ac:dyDescent="0.3">
      <c r="A317">
        <v>315</v>
      </c>
      <c r="B317" t="s">
        <v>879</v>
      </c>
      <c r="C317" t="s">
        <v>880</v>
      </c>
      <c r="D317" t="s">
        <v>151</v>
      </c>
      <c r="E317" s="1">
        <v>40689</v>
      </c>
      <c r="F317">
        <v>165249063</v>
      </c>
      <c r="G317">
        <v>500443218</v>
      </c>
      <c r="H317">
        <v>665692281</v>
      </c>
      <c r="I317" t="s">
        <v>530</v>
      </c>
      <c r="J317" t="s">
        <v>364</v>
      </c>
      <c r="K317" t="s">
        <v>58</v>
      </c>
    </row>
    <row r="318" spans="1:11" x14ac:dyDescent="0.3">
      <c r="A318">
        <v>316</v>
      </c>
      <c r="B318" t="s">
        <v>881</v>
      </c>
      <c r="C318" t="s">
        <v>882</v>
      </c>
      <c r="D318" t="s">
        <v>817</v>
      </c>
      <c r="E318" s="1">
        <v>36931</v>
      </c>
      <c r="F318">
        <v>165092268</v>
      </c>
      <c r="G318">
        <v>186600000</v>
      </c>
      <c r="H318">
        <v>351692268</v>
      </c>
      <c r="I318" t="s">
        <v>227</v>
      </c>
      <c r="J318" t="s">
        <v>281</v>
      </c>
      <c r="K318" t="s">
        <v>179</v>
      </c>
    </row>
    <row r="319" spans="1:11" x14ac:dyDescent="0.3">
      <c r="A319">
        <v>317</v>
      </c>
      <c r="B319" t="s">
        <v>883</v>
      </c>
      <c r="C319" t="s">
        <v>884</v>
      </c>
      <c r="D319" t="s">
        <v>12</v>
      </c>
      <c r="E319" t="s">
        <v>27</v>
      </c>
      <c r="F319">
        <v>164819595</v>
      </c>
      <c r="G319">
        <v>237027887</v>
      </c>
      <c r="H319">
        <v>401847482</v>
      </c>
      <c r="I319" t="s">
        <v>23</v>
      </c>
      <c r="J319" t="s">
        <v>722</v>
      </c>
      <c r="K319" t="s">
        <v>27</v>
      </c>
    </row>
    <row r="320" spans="1:11" x14ac:dyDescent="0.3">
      <c r="A320">
        <v>318</v>
      </c>
      <c r="B320" t="s">
        <v>885</v>
      </c>
      <c r="C320" t="s">
        <v>886</v>
      </c>
      <c r="D320" t="s">
        <v>95</v>
      </c>
      <c r="E320" s="1">
        <v>37615</v>
      </c>
      <c r="F320">
        <v>164615351</v>
      </c>
      <c r="G320">
        <v>187498961</v>
      </c>
      <c r="H320">
        <v>352114312</v>
      </c>
      <c r="I320" t="s">
        <v>887</v>
      </c>
      <c r="J320" t="s">
        <v>68</v>
      </c>
      <c r="K320" t="s">
        <v>15</v>
      </c>
    </row>
    <row r="321" spans="1:11" x14ac:dyDescent="0.3">
      <c r="A321">
        <v>319</v>
      </c>
      <c r="B321" t="s">
        <v>888</v>
      </c>
      <c r="C321" t="s">
        <v>889</v>
      </c>
      <c r="D321" t="s">
        <v>12</v>
      </c>
      <c r="E321" s="1">
        <v>39981</v>
      </c>
      <c r="F321">
        <v>163958031</v>
      </c>
      <c r="G321">
        <v>153417000</v>
      </c>
      <c r="H321">
        <v>317375031</v>
      </c>
      <c r="I321" t="s">
        <v>438</v>
      </c>
      <c r="J321" t="s">
        <v>193</v>
      </c>
      <c r="K321" t="s">
        <v>15</v>
      </c>
    </row>
    <row r="322" spans="1:11" x14ac:dyDescent="0.3">
      <c r="A322">
        <v>320</v>
      </c>
      <c r="B322" t="s">
        <v>890</v>
      </c>
      <c r="C322" t="s">
        <v>891</v>
      </c>
      <c r="D322" t="s">
        <v>34</v>
      </c>
      <c r="E322" s="1">
        <v>39066</v>
      </c>
      <c r="F322">
        <v>163566459</v>
      </c>
      <c r="G322">
        <v>143561166</v>
      </c>
      <c r="H322">
        <v>307127625</v>
      </c>
      <c r="I322" t="s">
        <v>836</v>
      </c>
      <c r="J322" t="s">
        <v>343</v>
      </c>
      <c r="K322" t="s">
        <v>15</v>
      </c>
    </row>
    <row r="323" spans="1:11" x14ac:dyDescent="0.3">
      <c r="A323">
        <v>321</v>
      </c>
      <c r="B323" t="s">
        <v>892</v>
      </c>
      <c r="C323" t="s">
        <v>893</v>
      </c>
      <c r="D323" t="s">
        <v>34</v>
      </c>
      <c r="E323" s="1">
        <v>36336</v>
      </c>
      <c r="F323">
        <v>163479795</v>
      </c>
      <c r="G323">
        <v>71322100</v>
      </c>
      <c r="H323">
        <v>234801895</v>
      </c>
      <c r="I323" t="s">
        <v>894</v>
      </c>
      <c r="J323" t="s">
        <v>97</v>
      </c>
      <c r="K323" t="s">
        <v>15</v>
      </c>
    </row>
    <row r="324" spans="1:11" x14ac:dyDescent="0.3">
      <c r="A324">
        <v>322</v>
      </c>
      <c r="B324" t="s">
        <v>895</v>
      </c>
      <c r="C324" t="s">
        <v>896</v>
      </c>
      <c r="D324" t="s">
        <v>61</v>
      </c>
      <c r="E324" s="1">
        <v>40268</v>
      </c>
      <c r="F324">
        <v>163214888</v>
      </c>
      <c r="G324">
        <v>330000105</v>
      </c>
      <c r="H324">
        <v>493214993</v>
      </c>
      <c r="I324" t="s">
        <v>117</v>
      </c>
      <c r="J324" t="s">
        <v>190</v>
      </c>
      <c r="K324" t="s">
        <v>15</v>
      </c>
    </row>
    <row r="325" spans="1:11" x14ac:dyDescent="0.3">
      <c r="A325">
        <v>323</v>
      </c>
      <c r="B325" t="s">
        <v>897</v>
      </c>
      <c r="C325" t="s">
        <v>898</v>
      </c>
      <c r="D325" t="s">
        <v>38</v>
      </c>
      <c r="E325" s="1">
        <v>42032</v>
      </c>
      <c r="F325">
        <v>162994032</v>
      </c>
      <c r="G325">
        <v>162192000</v>
      </c>
      <c r="H325">
        <v>325186032</v>
      </c>
      <c r="I325" t="s">
        <v>104</v>
      </c>
      <c r="J325" t="s">
        <v>328</v>
      </c>
      <c r="K325" t="s">
        <v>58</v>
      </c>
    </row>
    <row r="326" spans="1:11" x14ac:dyDescent="0.3">
      <c r="A326">
        <v>324</v>
      </c>
      <c r="B326" t="s">
        <v>899</v>
      </c>
      <c r="C326" t="s">
        <v>900</v>
      </c>
      <c r="D326" t="s">
        <v>61</v>
      </c>
      <c r="E326" s="1">
        <v>33774</v>
      </c>
      <c r="F326">
        <v>162902340</v>
      </c>
      <c r="G326">
        <v>103990656</v>
      </c>
      <c r="H326">
        <v>266892996</v>
      </c>
      <c r="I326" t="s">
        <v>901</v>
      </c>
      <c r="J326" t="s">
        <v>259</v>
      </c>
      <c r="K326" t="s">
        <v>15</v>
      </c>
    </row>
    <row r="327" spans="1:11" x14ac:dyDescent="0.3">
      <c r="A327">
        <v>325</v>
      </c>
      <c r="B327" t="s">
        <v>902</v>
      </c>
      <c r="C327" t="s">
        <v>903</v>
      </c>
      <c r="D327" t="s">
        <v>904</v>
      </c>
      <c r="E327" s="1">
        <v>41268</v>
      </c>
      <c r="F327">
        <v>162805434</v>
      </c>
      <c r="G327">
        <v>263268939</v>
      </c>
      <c r="H327">
        <v>426074373</v>
      </c>
      <c r="I327" t="s">
        <v>828</v>
      </c>
      <c r="J327" t="s">
        <v>420</v>
      </c>
      <c r="K327" t="s">
        <v>179</v>
      </c>
    </row>
    <row r="328" spans="1:11" x14ac:dyDescent="0.3">
      <c r="A328">
        <v>326</v>
      </c>
      <c r="B328" t="s">
        <v>905</v>
      </c>
      <c r="C328" t="s">
        <v>906</v>
      </c>
      <c r="D328" t="s">
        <v>12</v>
      </c>
      <c r="E328" s="1">
        <v>36119</v>
      </c>
      <c r="F328">
        <v>162798565</v>
      </c>
      <c r="G328">
        <v>200460294</v>
      </c>
      <c r="H328">
        <v>363258859</v>
      </c>
      <c r="I328" t="s">
        <v>104</v>
      </c>
      <c r="J328" t="s">
        <v>197</v>
      </c>
      <c r="K328" t="s">
        <v>27</v>
      </c>
    </row>
    <row r="329" spans="1:11" x14ac:dyDescent="0.3">
      <c r="A329">
        <v>327</v>
      </c>
      <c r="B329" t="s">
        <v>907</v>
      </c>
      <c r="C329" t="s">
        <v>908</v>
      </c>
      <c r="D329" t="s">
        <v>43</v>
      </c>
      <c r="E329" s="1">
        <v>42578</v>
      </c>
      <c r="F329">
        <v>162434410</v>
      </c>
      <c r="G329">
        <v>253050504</v>
      </c>
      <c r="H329">
        <v>415484914</v>
      </c>
      <c r="I329" t="s">
        <v>203</v>
      </c>
      <c r="J329" t="s">
        <v>109</v>
      </c>
      <c r="K329" t="s">
        <v>15</v>
      </c>
    </row>
    <row r="330" spans="1:11" x14ac:dyDescent="0.3">
      <c r="A330">
        <v>328</v>
      </c>
      <c r="B330" t="s">
        <v>909</v>
      </c>
      <c r="C330" t="s">
        <v>910</v>
      </c>
      <c r="D330" t="s">
        <v>34</v>
      </c>
      <c r="E330" s="1">
        <v>40353</v>
      </c>
      <c r="F330">
        <v>162001186</v>
      </c>
      <c r="G330">
        <v>109456115</v>
      </c>
      <c r="H330">
        <v>271457301</v>
      </c>
      <c r="I330" t="s">
        <v>349</v>
      </c>
      <c r="J330" t="s">
        <v>154</v>
      </c>
      <c r="K330" t="s">
        <v>15</v>
      </c>
    </row>
    <row r="331" spans="1:11" x14ac:dyDescent="0.3">
      <c r="A331">
        <v>329</v>
      </c>
      <c r="B331" t="s">
        <v>911</v>
      </c>
      <c r="C331" t="s">
        <v>912</v>
      </c>
      <c r="D331" t="s">
        <v>12</v>
      </c>
      <c r="E331" s="1">
        <v>36105</v>
      </c>
      <c r="F331">
        <v>161491646</v>
      </c>
      <c r="G331">
        <v>24500000</v>
      </c>
      <c r="H331">
        <v>185991646</v>
      </c>
      <c r="I331" t="s">
        <v>913</v>
      </c>
      <c r="J331" t="s">
        <v>364</v>
      </c>
      <c r="K331" t="s">
        <v>15</v>
      </c>
    </row>
    <row r="332" spans="1:11" x14ac:dyDescent="0.3">
      <c r="A332">
        <v>330</v>
      </c>
      <c r="B332" t="s">
        <v>914</v>
      </c>
      <c r="C332" t="s">
        <v>915</v>
      </c>
      <c r="D332" t="s">
        <v>22</v>
      </c>
      <c r="E332" s="1">
        <v>41087</v>
      </c>
      <c r="F332">
        <v>161321843</v>
      </c>
      <c r="G332">
        <v>715922939</v>
      </c>
      <c r="H332">
        <v>877244782</v>
      </c>
      <c r="I332" t="s">
        <v>75</v>
      </c>
      <c r="J332" t="s">
        <v>121</v>
      </c>
      <c r="K332" t="s">
        <v>58</v>
      </c>
    </row>
    <row r="333" spans="1:11" x14ac:dyDescent="0.3">
      <c r="A333">
        <v>331</v>
      </c>
      <c r="B333" t="s">
        <v>916</v>
      </c>
      <c r="C333" t="s">
        <v>917</v>
      </c>
      <c r="D333" t="s">
        <v>43</v>
      </c>
      <c r="E333" s="1">
        <v>42230</v>
      </c>
      <c r="F333">
        <v>161197785</v>
      </c>
      <c r="G333">
        <v>40437206</v>
      </c>
      <c r="H333">
        <v>201634991</v>
      </c>
      <c r="I333" t="s">
        <v>918</v>
      </c>
      <c r="J333" t="s">
        <v>135</v>
      </c>
      <c r="K333" t="s">
        <v>179</v>
      </c>
    </row>
    <row r="334" spans="1:11" x14ac:dyDescent="0.3">
      <c r="A334">
        <v>332</v>
      </c>
      <c r="B334" t="s">
        <v>919</v>
      </c>
      <c r="C334" t="s">
        <v>920</v>
      </c>
      <c r="D334" t="s">
        <v>817</v>
      </c>
      <c r="E334" s="1">
        <v>37580</v>
      </c>
      <c r="F334">
        <v>160942139</v>
      </c>
      <c r="G334">
        <v>271028977</v>
      </c>
      <c r="H334">
        <v>431971116</v>
      </c>
      <c r="I334" t="s">
        <v>289</v>
      </c>
      <c r="J334" t="s">
        <v>65</v>
      </c>
      <c r="K334" t="s">
        <v>15</v>
      </c>
    </row>
    <row r="335" spans="1:11" x14ac:dyDescent="0.3">
      <c r="A335">
        <v>333</v>
      </c>
      <c r="B335" t="s">
        <v>921</v>
      </c>
      <c r="C335" t="s">
        <v>922</v>
      </c>
      <c r="D335" t="s">
        <v>95</v>
      </c>
      <c r="E335" s="1">
        <v>38253</v>
      </c>
      <c r="F335">
        <v>160861908</v>
      </c>
      <c r="G335">
        <v>213721971</v>
      </c>
      <c r="H335">
        <v>374583879</v>
      </c>
      <c r="I335" t="s">
        <v>923</v>
      </c>
      <c r="J335" t="s">
        <v>364</v>
      </c>
      <c r="K335" t="s">
        <v>58</v>
      </c>
    </row>
    <row r="336" spans="1:11" x14ac:dyDescent="0.3">
      <c r="A336">
        <v>334</v>
      </c>
      <c r="B336" t="s">
        <v>924</v>
      </c>
      <c r="C336" t="s">
        <v>925</v>
      </c>
      <c r="D336" t="s">
        <v>43</v>
      </c>
      <c r="E336" s="1">
        <v>43468</v>
      </c>
      <c r="F336">
        <v>160799505</v>
      </c>
      <c r="G336">
        <v>363589578</v>
      </c>
      <c r="H336">
        <v>524389083</v>
      </c>
      <c r="I336" t="s">
        <v>530</v>
      </c>
      <c r="J336" t="s">
        <v>361</v>
      </c>
      <c r="K336" t="s">
        <v>58</v>
      </c>
    </row>
    <row r="337" spans="1:11" x14ac:dyDescent="0.3">
      <c r="A337">
        <v>335</v>
      </c>
      <c r="B337" t="s">
        <v>926</v>
      </c>
      <c r="C337" t="s">
        <v>927</v>
      </c>
      <c r="D337" t="s">
        <v>817</v>
      </c>
      <c r="E337" t="s">
        <v>27</v>
      </c>
      <c r="F337">
        <v>160772007</v>
      </c>
      <c r="G337">
        <v>613262000</v>
      </c>
      <c r="H337">
        <v>774034007</v>
      </c>
      <c r="I337" t="s">
        <v>289</v>
      </c>
      <c r="J337" t="s">
        <v>928</v>
      </c>
      <c r="K337" t="s">
        <v>27</v>
      </c>
    </row>
    <row r="338" spans="1:11" x14ac:dyDescent="0.3">
      <c r="A338">
        <v>336</v>
      </c>
      <c r="B338" t="s">
        <v>929</v>
      </c>
      <c r="C338" t="s">
        <v>930</v>
      </c>
      <c r="D338" t="s">
        <v>38</v>
      </c>
      <c r="E338" t="s">
        <v>27</v>
      </c>
      <c r="F338">
        <v>160072261</v>
      </c>
      <c r="G338">
        <v>137300000</v>
      </c>
      <c r="H338">
        <v>297372261</v>
      </c>
      <c r="I338" t="s">
        <v>931</v>
      </c>
      <c r="J338" t="s">
        <v>76</v>
      </c>
      <c r="K338" t="s">
        <v>27</v>
      </c>
    </row>
    <row r="339" spans="1:11" x14ac:dyDescent="0.3">
      <c r="A339">
        <v>337</v>
      </c>
      <c r="B339" t="s">
        <v>932</v>
      </c>
      <c r="C339" t="s">
        <v>933</v>
      </c>
      <c r="D339" t="s">
        <v>22</v>
      </c>
      <c r="E339" s="1">
        <v>35117</v>
      </c>
      <c r="F339">
        <v>159582188</v>
      </c>
      <c r="G339">
        <v>70348583</v>
      </c>
      <c r="H339">
        <v>229930771</v>
      </c>
      <c r="I339" t="s">
        <v>665</v>
      </c>
      <c r="J339" t="s">
        <v>343</v>
      </c>
      <c r="K339" t="s">
        <v>179</v>
      </c>
    </row>
    <row r="340" spans="1:11" x14ac:dyDescent="0.3">
      <c r="A340">
        <v>338</v>
      </c>
      <c r="B340" t="s">
        <v>934</v>
      </c>
      <c r="C340" t="s">
        <v>935</v>
      </c>
      <c r="D340" t="s">
        <v>61</v>
      </c>
      <c r="E340" s="1">
        <v>43385</v>
      </c>
      <c r="F340">
        <v>159555901</v>
      </c>
      <c r="G340">
        <v>495300000</v>
      </c>
      <c r="H340">
        <v>654855901</v>
      </c>
      <c r="I340" t="s">
        <v>262</v>
      </c>
      <c r="J340" t="s">
        <v>28</v>
      </c>
      <c r="K340" t="s">
        <v>15</v>
      </c>
    </row>
    <row r="341" spans="1:11" x14ac:dyDescent="0.3">
      <c r="A341">
        <v>339</v>
      </c>
      <c r="B341" t="s">
        <v>936</v>
      </c>
      <c r="C341" t="s">
        <v>937</v>
      </c>
      <c r="D341" t="s">
        <v>43</v>
      </c>
      <c r="E341" s="1">
        <v>43390</v>
      </c>
      <c r="F341">
        <v>159342015</v>
      </c>
      <c r="G341">
        <v>96272926</v>
      </c>
      <c r="H341">
        <v>255614941</v>
      </c>
      <c r="I341" t="s">
        <v>938</v>
      </c>
      <c r="J341" t="s">
        <v>190</v>
      </c>
      <c r="K341" t="s">
        <v>179</v>
      </c>
    </row>
    <row r="342" spans="1:11" x14ac:dyDescent="0.3">
      <c r="A342">
        <v>340</v>
      </c>
      <c r="B342" t="s">
        <v>939</v>
      </c>
      <c r="C342" t="s">
        <v>940</v>
      </c>
      <c r="D342" t="s">
        <v>43</v>
      </c>
      <c r="E342" s="1">
        <v>43824</v>
      </c>
      <c r="F342">
        <v>159227644</v>
      </c>
      <c r="G342">
        <v>225691745</v>
      </c>
      <c r="H342">
        <v>384919389</v>
      </c>
      <c r="I342" t="s">
        <v>941</v>
      </c>
      <c r="J342" t="s">
        <v>145</v>
      </c>
      <c r="K342" t="s">
        <v>179</v>
      </c>
    </row>
    <row r="343" spans="1:11" x14ac:dyDescent="0.3">
      <c r="A343">
        <v>341</v>
      </c>
      <c r="B343" t="s">
        <v>942</v>
      </c>
      <c r="C343" t="s">
        <v>943</v>
      </c>
      <c r="D343" t="s">
        <v>43</v>
      </c>
      <c r="E343" s="1">
        <v>43609</v>
      </c>
      <c r="F343">
        <v>158874395</v>
      </c>
      <c r="G343">
        <v>271176898</v>
      </c>
      <c r="H343">
        <v>430051293</v>
      </c>
      <c r="I343" t="s">
        <v>75</v>
      </c>
      <c r="J343" t="s">
        <v>562</v>
      </c>
      <c r="K343" t="s">
        <v>58</v>
      </c>
    </row>
    <row r="344" spans="1:11" x14ac:dyDescent="0.3">
      <c r="A344">
        <v>342</v>
      </c>
      <c r="B344" t="s">
        <v>944</v>
      </c>
      <c r="C344" t="s">
        <v>945</v>
      </c>
      <c r="D344" t="s">
        <v>38</v>
      </c>
      <c r="E344" s="1">
        <v>42571</v>
      </c>
      <c r="F344">
        <v>158848340</v>
      </c>
      <c r="G344">
        <v>184623476</v>
      </c>
      <c r="H344">
        <v>343471816</v>
      </c>
      <c r="I344" t="s">
        <v>138</v>
      </c>
      <c r="J344" t="s">
        <v>228</v>
      </c>
      <c r="K344" t="s">
        <v>15</v>
      </c>
    </row>
    <row r="345" spans="1:11" x14ac:dyDescent="0.3">
      <c r="A345">
        <v>343</v>
      </c>
      <c r="B345" t="s">
        <v>946</v>
      </c>
      <c r="C345" t="s">
        <v>947</v>
      </c>
      <c r="D345" t="s">
        <v>38</v>
      </c>
      <c r="E345" t="s">
        <v>27</v>
      </c>
      <c r="F345">
        <v>158348367</v>
      </c>
      <c r="G345">
        <v>111900000</v>
      </c>
      <c r="H345">
        <v>270248367</v>
      </c>
      <c r="I345" t="s">
        <v>308</v>
      </c>
      <c r="J345" t="s">
        <v>207</v>
      </c>
      <c r="K345" t="s">
        <v>27</v>
      </c>
    </row>
    <row r="346" spans="1:11" x14ac:dyDescent="0.3">
      <c r="A346">
        <v>344</v>
      </c>
      <c r="B346" t="s">
        <v>948</v>
      </c>
      <c r="C346" t="s">
        <v>949</v>
      </c>
      <c r="D346" t="s">
        <v>38</v>
      </c>
      <c r="E346" s="1">
        <v>38499</v>
      </c>
      <c r="F346">
        <v>158119460</v>
      </c>
      <c r="G346">
        <v>33347096</v>
      </c>
      <c r="H346">
        <v>191466556</v>
      </c>
      <c r="I346" t="s">
        <v>950</v>
      </c>
      <c r="J346" t="s">
        <v>434</v>
      </c>
      <c r="K346" t="s">
        <v>15</v>
      </c>
    </row>
    <row r="347" spans="1:11" x14ac:dyDescent="0.3">
      <c r="A347">
        <v>345</v>
      </c>
      <c r="B347" t="s">
        <v>951</v>
      </c>
      <c r="C347" t="s">
        <v>952</v>
      </c>
      <c r="D347" t="s">
        <v>22</v>
      </c>
      <c r="E347" s="1">
        <v>36720</v>
      </c>
      <c r="F347">
        <v>157299718</v>
      </c>
      <c r="G347">
        <v>139039810</v>
      </c>
      <c r="H347">
        <v>296339528</v>
      </c>
      <c r="I347" t="s">
        <v>13</v>
      </c>
      <c r="J347" t="s">
        <v>361</v>
      </c>
      <c r="K347" t="s">
        <v>15</v>
      </c>
    </row>
    <row r="348" spans="1:11" x14ac:dyDescent="0.3">
      <c r="A348">
        <v>346</v>
      </c>
      <c r="B348" t="s">
        <v>953</v>
      </c>
      <c r="C348" t="s">
        <v>954</v>
      </c>
      <c r="D348" t="s">
        <v>839</v>
      </c>
      <c r="E348" s="1">
        <v>36714</v>
      </c>
      <c r="F348">
        <v>157019771</v>
      </c>
      <c r="G348">
        <v>121000000</v>
      </c>
      <c r="H348">
        <v>278019771</v>
      </c>
      <c r="I348" t="s">
        <v>349</v>
      </c>
      <c r="J348" t="s">
        <v>121</v>
      </c>
      <c r="K348" t="s">
        <v>179</v>
      </c>
    </row>
    <row r="349" spans="1:11" x14ac:dyDescent="0.3">
      <c r="A349">
        <v>347</v>
      </c>
      <c r="B349" t="s">
        <v>955</v>
      </c>
      <c r="C349" t="s">
        <v>956</v>
      </c>
      <c r="D349" t="s">
        <v>12</v>
      </c>
      <c r="E349" s="1">
        <v>32318</v>
      </c>
      <c r="F349">
        <v>156452370</v>
      </c>
      <c r="G349">
        <v>173351588</v>
      </c>
      <c r="H349">
        <v>329803958</v>
      </c>
      <c r="I349" t="s">
        <v>957</v>
      </c>
      <c r="J349" t="s">
        <v>361</v>
      </c>
      <c r="K349" t="s">
        <v>27</v>
      </c>
    </row>
    <row r="350" spans="1:11" x14ac:dyDescent="0.3">
      <c r="A350">
        <v>348</v>
      </c>
      <c r="B350" t="s">
        <v>958</v>
      </c>
      <c r="C350" t="s">
        <v>959</v>
      </c>
      <c r="D350" t="s">
        <v>95</v>
      </c>
      <c r="E350" s="1">
        <v>36728</v>
      </c>
      <c r="F350">
        <v>155464351</v>
      </c>
      <c r="G350">
        <v>135956000</v>
      </c>
      <c r="H350">
        <v>291420351</v>
      </c>
      <c r="I350" t="s">
        <v>960</v>
      </c>
      <c r="J350" t="s">
        <v>132</v>
      </c>
      <c r="K350" t="s">
        <v>15</v>
      </c>
    </row>
    <row r="351" spans="1:11" x14ac:dyDescent="0.3">
      <c r="A351">
        <v>349</v>
      </c>
      <c r="B351" t="s">
        <v>961</v>
      </c>
      <c r="C351" t="s">
        <v>962</v>
      </c>
      <c r="D351" t="s">
        <v>22</v>
      </c>
      <c r="E351" s="1">
        <v>42508</v>
      </c>
      <c r="F351">
        <v>155442489</v>
      </c>
      <c r="G351">
        <v>388491616</v>
      </c>
      <c r="H351">
        <v>543934105</v>
      </c>
      <c r="I351" t="s">
        <v>13</v>
      </c>
      <c r="J351" t="s">
        <v>256</v>
      </c>
      <c r="K351" t="s">
        <v>15</v>
      </c>
    </row>
    <row r="352" spans="1:11" x14ac:dyDescent="0.3">
      <c r="A352">
        <v>350</v>
      </c>
      <c r="B352" t="s">
        <v>963</v>
      </c>
      <c r="C352" t="s">
        <v>964</v>
      </c>
      <c r="D352" t="s">
        <v>43</v>
      </c>
      <c r="E352" s="1">
        <v>36287</v>
      </c>
      <c r="F352">
        <v>155385488</v>
      </c>
      <c r="G352">
        <v>260547918</v>
      </c>
      <c r="H352">
        <v>415933406</v>
      </c>
      <c r="I352" t="s">
        <v>117</v>
      </c>
      <c r="J352" t="s">
        <v>44</v>
      </c>
      <c r="K352" t="s">
        <v>15</v>
      </c>
    </row>
    <row r="353" spans="1:11" x14ac:dyDescent="0.3">
      <c r="A353">
        <v>351</v>
      </c>
      <c r="B353" t="s">
        <v>965</v>
      </c>
      <c r="C353" t="s">
        <v>966</v>
      </c>
      <c r="D353" t="s">
        <v>43</v>
      </c>
      <c r="E353" s="1">
        <v>41059</v>
      </c>
      <c r="F353">
        <v>155332381</v>
      </c>
      <c r="G353">
        <v>241260448</v>
      </c>
      <c r="H353">
        <v>396592829</v>
      </c>
      <c r="I353" t="s">
        <v>171</v>
      </c>
      <c r="J353" t="s">
        <v>148</v>
      </c>
      <c r="K353" t="s">
        <v>15</v>
      </c>
    </row>
    <row r="354" spans="1:11" x14ac:dyDescent="0.3">
      <c r="A354">
        <v>352</v>
      </c>
      <c r="B354" t="s">
        <v>967</v>
      </c>
      <c r="C354" t="s">
        <v>968</v>
      </c>
      <c r="D354" t="s">
        <v>61</v>
      </c>
      <c r="E354" s="1">
        <v>42146</v>
      </c>
      <c r="F354">
        <v>155190832</v>
      </c>
      <c r="G354">
        <v>318818322</v>
      </c>
      <c r="H354">
        <v>474009154</v>
      </c>
      <c r="I354" t="s">
        <v>289</v>
      </c>
      <c r="J354" t="s">
        <v>969</v>
      </c>
      <c r="K354" t="s">
        <v>15</v>
      </c>
    </row>
    <row r="355" spans="1:11" x14ac:dyDescent="0.3">
      <c r="A355">
        <v>353</v>
      </c>
      <c r="B355" t="s">
        <v>970</v>
      </c>
      <c r="C355" t="s">
        <v>971</v>
      </c>
      <c r="D355" t="s">
        <v>43</v>
      </c>
      <c r="E355" s="1">
        <v>39905</v>
      </c>
      <c r="F355">
        <v>155064265</v>
      </c>
      <c r="G355">
        <v>205302605</v>
      </c>
      <c r="H355">
        <v>360366870</v>
      </c>
      <c r="I355" t="s">
        <v>448</v>
      </c>
      <c r="J355" t="s">
        <v>309</v>
      </c>
      <c r="K355" t="s">
        <v>15</v>
      </c>
    </row>
    <row r="356" spans="1:11" x14ac:dyDescent="0.3">
      <c r="A356">
        <v>354</v>
      </c>
      <c r="B356" t="s">
        <v>972</v>
      </c>
      <c r="C356" t="s">
        <v>973</v>
      </c>
      <c r="D356" t="s">
        <v>151</v>
      </c>
      <c r="E356" t="s">
        <v>27</v>
      </c>
      <c r="F356">
        <v>155019340</v>
      </c>
      <c r="G356">
        <v>184776550</v>
      </c>
      <c r="H356">
        <v>339795890</v>
      </c>
      <c r="I356" t="s">
        <v>75</v>
      </c>
      <c r="J356" t="s">
        <v>704</v>
      </c>
      <c r="K356" t="s">
        <v>27</v>
      </c>
    </row>
    <row r="357" spans="1:11" x14ac:dyDescent="0.3">
      <c r="A357">
        <v>355</v>
      </c>
      <c r="B357" t="s">
        <v>974</v>
      </c>
      <c r="C357" t="s">
        <v>975</v>
      </c>
      <c r="D357" t="s">
        <v>22</v>
      </c>
      <c r="E357" s="1">
        <v>38539</v>
      </c>
      <c r="F357">
        <v>154696080</v>
      </c>
      <c r="G357">
        <v>178839854</v>
      </c>
      <c r="H357">
        <v>333535934</v>
      </c>
      <c r="I357" t="s">
        <v>23</v>
      </c>
      <c r="J357" t="s">
        <v>190</v>
      </c>
      <c r="K357" t="s">
        <v>15</v>
      </c>
    </row>
    <row r="358" spans="1:11" x14ac:dyDescent="0.3">
      <c r="A358">
        <v>356</v>
      </c>
      <c r="B358" t="s">
        <v>976</v>
      </c>
      <c r="C358" t="s">
        <v>977</v>
      </c>
      <c r="D358" t="s">
        <v>22</v>
      </c>
      <c r="E358" s="1">
        <v>39519</v>
      </c>
      <c r="F358">
        <v>154529439</v>
      </c>
      <c r="G358">
        <v>144043360</v>
      </c>
      <c r="H358">
        <v>298572799</v>
      </c>
      <c r="I358" t="s">
        <v>978</v>
      </c>
      <c r="J358" t="s">
        <v>562</v>
      </c>
      <c r="K358" t="s">
        <v>27</v>
      </c>
    </row>
    <row r="359" spans="1:11" x14ac:dyDescent="0.3">
      <c r="A359">
        <v>357</v>
      </c>
      <c r="B359" t="s">
        <v>979</v>
      </c>
      <c r="C359" t="s">
        <v>980</v>
      </c>
      <c r="D359" t="s">
        <v>61</v>
      </c>
      <c r="E359" s="1">
        <v>42131</v>
      </c>
      <c r="F359">
        <v>154058340</v>
      </c>
      <c r="G359">
        <v>221600410</v>
      </c>
      <c r="H359">
        <v>375658750</v>
      </c>
      <c r="I359" t="s">
        <v>138</v>
      </c>
      <c r="J359" t="s">
        <v>474</v>
      </c>
      <c r="K359" t="s">
        <v>179</v>
      </c>
    </row>
    <row r="360" spans="1:11" x14ac:dyDescent="0.3">
      <c r="A360">
        <v>358</v>
      </c>
      <c r="B360" t="s">
        <v>981</v>
      </c>
      <c r="C360" t="s">
        <v>982</v>
      </c>
      <c r="D360" t="s">
        <v>34</v>
      </c>
      <c r="E360" s="1">
        <v>35412</v>
      </c>
      <c r="F360">
        <v>153952592</v>
      </c>
      <c r="G360">
        <v>119600000</v>
      </c>
      <c r="H360">
        <v>273552592</v>
      </c>
      <c r="I360" t="s">
        <v>983</v>
      </c>
      <c r="J360" t="s">
        <v>221</v>
      </c>
      <c r="K360" t="s">
        <v>179</v>
      </c>
    </row>
    <row r="361" spans="1:11" x14ac:dyDescent="0.3">
      <c r="A361">
        <v>359</v>
      </c>
      <c r="B361" t="s">
        <v>984</v>
      </c>
      <c r="C361" t="s">
        <v>985</v>
      </c>
      <c r="D361" t="s">
        <v>22</v>
      </c>
      <c r="E361" s="1">
        <v>42656</v>
      </c>
      <c r="F361">
        <v>153707064</v>
      </c>
      <c r="G361">
        <v>193157822</v>
      </c>
      <c r="H361">
        <v>346864886</v>
      </c>
      <c r="I361" t="s">
        <v>536</v>
      </c>
      <c r="J361" t="s">
        <v>328</v>
      </c>
      <c r="K361" t="s">
        <v>58</v>
      </c>
    </row>
    <row r="362" spans="1:11" x14ac:dyDescent="0.3">
      <c r="A362">
        <v>360</v>
      </c>
      <c r="B362" t="s">
        <v>986</v>
      </c>
      <c r="C362" t="s">
        <v>987</v>
      </c>
      <c r="D362" t="s">
        <v>61</v>
      </c>
      <c r="E362" s="1">
        <v>37421</v>
      </c>
      <c r="F362">
        <v>153294164</v>
      </c>
      <c r="G362">
        <v>122356539</v>
      </c>
      <c r="H362">
        <v>275650703</v>
      </c>
      <c r="I362" t="s">
        <v>988</v>
      </c>
      <c r="J362" t="s">
        <v>367</v>
      </c>
      <c r="K362" t="s">
        <v>58</v>
      </c>
    </row>
    <row r="363" spans="1:11" x14ac:dyDescent="0.3">
      <c r="A363">
        <v>361</v>
      </c>
      <c r="B363" t="s">
        <v>989</v>
      </c>
      <c r="C363" t="s">
        <v>990</v>
      </c>
      <c r="D363" t="s">
        <v>12</v>
      </c>
      <c r="E363" t="s">
        <v>27</v>
      </c>
      <c r="F363">
        <v>152901115</v>
      </c>
      <c r="G363">
        <v>231029541</v>
      </c>
      <c r="H363">
        <v>383930656</v>
      </c>
      <c r="I363" t="s">
        <v>423</v>
      </c>
      <c r="J363" t="s">
        <v>154</v>
      </c>
      <c r="K363" t="s">
        <v>27</v>
      </c>
    </row>
    <row r="364" spans="1:11" x14ac:dyDescent="0.3">
      <c r="A364">
        <v>362</v>
      </c>
      <c r="B364" t="s">
        <v>991</v>
      </c>
      <c r="C364" t="s">
        <v>992</v>
      </c>
      <c r="D364" t="s">
        <v>61</v>
      </c>
      <c r="E364" s="1">
        <v>39596</v>
      </c>
      <c r="F364">
        <v>152647258</v>
      </c>
      <c r="G364">
        <v>266118261</v>
      </c>
      <c r="H364">
        <v>418765519</v>
      </c>
      <c r="I364" t="s">
        <v>438</v>
      </c>
      <c r="J364" t="s">
        <v>284</v>
      </c>
      <c r="K364" t="s">
        <v>179</v>
      </c>
    </row>
    <row r="365" spans="1:11" x14ac:dyDescent="0.3">
      <c r="A365">
        <v>363</v>
      </c>
      <c r="B365" t="s">
        <v>993</v>
      </c>
      <c r="C365" t="s">
        <v>994</v>
      </c>
      <c r="D365" t="s">
        <v>38</v>
      </c>
      <c r="E365" s="1">
        <v>36371</v>
      </c>
      <c r="F365">
        <v>152257509</v>
      </c>
      <c r="G365">
        <v>157202783</v>
      </c>
      <c r="H365">
        <v>309460292</v>
      </c>
      <c r="I365" t="s">
        <v>346</v>
      </c>
      <c r="J365" t="s">
        <v>457</v>
      </c>
      <c r="K365" t="s">
        <v>58</v>
      </c>
    </row>
    <row r="366" spans="1:11" x14ac:dyDescent="0.3">
      <c r="A366">
        <v>364</v>
      </c>
      <c r="B366" t="s">
        <v>995</v>
      </c>
      <c r="C366" t="s">
        <v>996</v>
      </c>
      <c r="D366" t="s">
        <v>112</v>
      </c>
      <c r="E366" s="1">
        <v>42711</v>
      </c>
      <c r="F366">
        <v>151101803</v>
      </c>
      <c r="G366">
        <v>297805062</v>
      </c>
      <c r="H366">
        <v>448906865</v>
      </c>
      <c r="I366" t="s">
        <v>997</v>
      </c>
      <c r="J366" t="s">
        <v>124</v>
      </c>
      <c r="K366" t="s">
        <v>15</v>
      </c>
    </row>
    <row r="367" spans="1:11" x14ac:dyDescent="0.3">
      <c r="A367">
        <v>365</v>
      </c>
      <c r="B367" t="s">
        <v>998</v>
      </c>
      <c r="C367" t="s">
        <v>999</v>
      </c>
      <c r="D367" t="s">
        <v>112</v>
      </c>
      <c r="E367" s="1">
        <v>41718</v>
      </c>
      <c r="F367">
        <v>150947895</v>
      </c>
      <c r="G367">
        <v>137937923</v>
      </c>
      <c r="H367">
        <v>288885818</v>
      </c>
      <c r="I367" t="s">
        <v>1000</v>
      </c>
      <c r="J367" t="s">
        <v>221</v>
      </c>
      <c r="K367" t="s">
        <v>15</v>
      </c>
    </row>
    <row r="368" spans="1:11" x14ac:dyDescent="0.3">
      <c r="A368">
        <v>366</v>
      </c>
      <c r="B368" t="s">
        <v>1001</v>
      </c>
      <c r="C368" t="s">
        <v>1002</v>
      </c>
      <c r="D368" t="s">
        <v>61</v>
      </c>
      <c r="E368" s="1">
        <v>41150</v>
      </c>
      <c r="F368">
        <v>150394119</v>
      </c>
      <c r="G368">
        <v>119600000</v>
      </c>
      <c r="H368">
        <v>269994119</v>
      </c>
      <c r="I368" t="s">
        <v>1003</v>
      </c>
      <c r="J368" t="s">
        <v>676</v>
      </c>
      <c r="K368" t="s">
        <v>179</v>
      </c>
    </row>
    <row r="369" spans="1:11" x14ac:dyDescent="0.3">
      <c r="A369">
        <v>367</v>
      </c>
      <c r="B369" t="s">
        <v>1004</v>
      </c>
      <c r="C369" t="s">
        <v>1005</v>
      </c>
      <c r="D369" t="s">
        <v>61</v>
      </c>
      <c r="E369" s="1">
        <v>37804</v>
      </c>
      <c r="F369">
        <v>150371112</v>
      </c>
      <c r="G369">
        <v>283000000</v>
      </c>
      <c r="H369">
        <v>433371112</v>
      </c>
      <c r="I369" t="s">
        <v>339</v>
      </c>
      <c r="J369" t="s">
        <v>1006</v>
      </c>
      <c r="K369" t="s">
        <v>179</v>
      </c>
    </row>
    <row r="370" spans="1:11" x14ac:dyDescent="0.3">
      <c r="A370">
        <v>368</v>
      </c>
      <c r="B370" t="s">
        <v>1007</v>
      </c>
      <c r="C370" t="s">
        <v>1008</v>
      </c>
      <c r="D370" t="s">
        <v>38</v>
      </c>
      <c r="E370" t="s">
        <v>27</v>
      </c>
      <c r="F370">
        <v>150357137</v>
      </c>
      <c r="G370">
        <v>92429000</v>
      </c>
      <c r="H370">
        <v>242786137</v>
      </c>
      <c r="I370" t="s">
        <v>334</v>
      </c>
      <c r="J370" t="s">
        <v>313</v>
      </c>
      <c r="K370" t="s">
        <v>27</v>
      </c>
    </row>
    <row r="371" spans="1:11" x14ac:dyDescent="0.3">
      <c r="A371">
        <v>369</v>
      </c>
      <c r="B371" t="s">
        <v>1009</v>
      </c>
      <c r="C371" t="s">
        <v>1010</v>
      </c>
      <c r="D371" t="s">
        <v>38</v>
      </c>
      <c r="E371" s="1">
        <v>40030</v>
      </c>
      <c r="F371">
        <v>150201498</v>
      </c>
      <c r="G371">
        <v>152267519</v>
      </c>
      <c r="H371">
        <v>302469017</v>
      </c>
      <c r="I371" t="s">
        <v>138</v>
      </c>
      <c r="J371" t="s">
        <v>54</v>
      </c>
      <c r="K371" t="s">
        <v>15</v>
      </c>
    </row>
    <row r="372" spans="1:11" x14ac:dyDescent="0.3">
      <c r="A372">
        <v>370</v>
      </c>
      <c r="B372" t="s">
        <v>1011</v>
      </c>
      <c r="C372" t="s">
        <v>1012</v>
      </c>
      <c r="D372" t="s">
        <v>43</v>
      </c>
      <c r="E372" s="1">
        <v>41767</v>
      </c>
      <c r="F372">
        <v>150157400</v>
      </c>
      <c r="G372">
        <v>120507734</v>
      </c>
      <c r="H372">
        <v>270665134</v>
      </c>
      <c r="I372" t="s">
        <v>349</v>
      </c>
      <c r="J372" t="s">
        <v>76</v>
      </c>
      <c r="K372" t="s">
        <v>179</v>
      </c>
    </row>
    <row r="373" spans="1:11" x14ac:dyDescent="0.3">
      <c r="A373">
        <v>371</v>
      </c>
      <c r="B373" t="s">
        <v>1013</v>
      </c>
      <c r="C373" t="s">
        <v>1014</v>
      </c>
      <c r="D373" t="s">
        <v>34</v>
      </c>
      <c r="E373" s="1">
        <v>41620</v>
      </c>
      <c r="F373">
        <v>150117807</v>
      </c>
      <c r="G373">
        <v>101054000</v>
      </c>
      <c r="H373">
        <v>251171807</v>
      </c>
      <c r="I373" t="s">
        <v>1015</v>
      </c>
      <c r="J373" t="s">
        <v>14</v>
      </c>
      <c r="K373" t="s">
        <v>179</v>
      </c>
    </row>
    <row r="374" spans="1:11" x14ac:dyDescent="0.3">
      <c r="A374">
        <v>372</v>
      </c>
      <c r="B374" t="s">
        <v>1016</v>
      </c>
      <c r="C374" t="s">
        <v>1017</v>
      </c>
      <c r="D374" t="s">
        <v>151</v>
      </c>
      <c r="E374" s="1">
        <v>40843</v>
      </c>
      <c r="F374">
        <v>149260504</v>
      </c>
      <c r="G374">
        <v>405726973</v>
      </c>
      <c r="H374">
        <v>554987477</v>
      </c>
      <c r="I374" t="s">
        <v>104</v>
      </c>
      <c r="J374" t="s">
        <v>364</v>
      </c>
      <c r="K374" t="s">
        <v>58</v>
      </c>
    </row>
    <row r="375" spans="1:11" x14ac:dyDescent="0.3">
      <c r="A375">
        <v>373</v>
      </c>
      <c r="B375" t="s">
        <v>1018</v>
      </c>
      <c r="C375" t="s">
        <v>1019</v>
      </c>
      <c r="D375" t="s">
        <v>38</v>
      </c>
      <c r="E375" s="1">
        <v>43873</v>
      </c>
      <c r="F375">
        <v>148974665</v>
      </c>
      <c r="G375">
        <v>170741018</v>
      </c>
      <c r="H375">
        <v>319715683</v>
      </c>
      <c r="I375" t="s">
        <v>159</v>
      </c>
      <c r="J375" t="s">
        <v>1020</v>
      </c>
      <c r="K375" t="s">
        <v>58</v>
      </c>
    </row>
    <row r="376" spans="1:11" x14ac:dyDescent="0.3">
      <c r="A376">
        <v>374</v>
      </c>
      <c r="B376" t="s">
        <v>1021</v>
      </c>
      <c r="C376" t="s">
        <v>1022</v>
      </c>
      <c r="D376" t="s">
        <v>43</v>
      </c>
      <c r="E376" s="1">
        <v>41262</v>
      </c>
      <c r="F376">
        <v>148809770</v>
      </c>
      <c r="G376">
        <v>293489539</v>
      </c>
      <c r="H376">
        <v>442299309</v>
      </c>
      <c r="I376" t="s">
        <v>1023</v>
      </c>
      <c r="J376" t="s">
        <v>873</v>
      </c>
      <c r="K376" t="s">
        <v>15</v>
      </c>
    </row>
    <row r="377" spans="1:11" x14ac:dyDescent="0.3">
      <c r="A377">
        <v>375</v>
      </c>
      <c r="B377" t="s">
        <v>1024</v>
      </c>
      <c r="C377" t="s">
        <v>1025</v>
      </c>
      <c r="D377" t="s">
        <v>43</v>
      </c>
      <c r="E377" s="1">
        <v>39234</v>
      </c>
      <c r="F377">
        <v>148768917</v>
      </c>
      <c r="G377">
        <v>71153500</v>
      </c>
      <c r="H377">
        <v>219922417</v>
      </c>
      <c r="I377" t="s">
        <v>346</v>
      </c>
      <c r="J377" t="s">
        <v>72</v>
      </c>
      <c r="K377" t="s">
        <v>179</v>
      </c>
    </row>
    <row r="378" spans="1:11" x14ac:dyDescent="0.3">
      <c r="A378">
        <v>376</v>
      </c>
      <c r="B378" t="s">
        <v>1026</v>
      </c>
      <c r="C378" t="s">
        <v>1027</v>
      </c>
      <c r="D378" t="s">
        <v>34</v>
      </c>
      <c r="E378" s="1">
        <v>35787</v>
      </c>
      <c r="F378">
        <v>148478011</v>
      </c>
      <c r="G378">
        <v>165700000</v>
      </c>
      <c r="H378">
        <v>314178011</v>
      </c>
      <c r="I378" t="s">
        <v>438</v>
      </c>
      <c r="J378" t="s">
        <v>221</v>
      </c>
      <c r="K378" t="s">
        <v>15</v>
      </c>
    </row>
    <row r="379" spans="1:11" x14ac:dyDescent="0.3">
      <c r="A379">
        <v>377</v>
      </c>
      <c r="B379" t="s">
        <v>1028</v>
      </c>
      <c r="C379" t="s">
        <v>1029</v>
      </c>
      <c r="D379" t="s">
        <v>43</v>
      </c>
      <c r="E379" s="1">
        <v>40534</v>
      </c>
      <c r="F379">
        <v>148438600</v>
      </c>
      <c r="G379">
        <v>162211985</v>
      </c>
      <c r="H379">
        <v>310650585</v>
      </c>
      <c r="I379" t="s">
        <v>346</v>
      </c>
      <c r="J379" t="s">
        <v>186</v>
      </c>
      <c r="K379" t="s">
        <v>15</v>
      </c>
    </row>
    <row r="380" spans="1:11" x14ac:dyDescent="0.3">
      <c r="A380">
        <v>378</v>
      </c>
      <c r="B380" t="s">
        <v>1030</v>
      </c>
      <c r="C380" t="s">
        <v>1031</v>
      </c>
      <c r="D380" t="s">
        <v>151</v>
      </c>
      <c r="E380" s="1">
        <v>40479</v>
      </c>
      <c r="F380">
        <v>148415853</v>
      </c>
      <c r="G380">
        <v>173469912</v>
      </c>
      <c r="H380">
        <v>321885765</v>
      </c>
      <c r="I380" t="s">
        <v>1032</v>
      </c>
      <c r="J380" t="s">
        <v>197</v>
      </c>
      <c r="K380" t="s">
        <v>58</v>
      </c>
    </row>
    <row r="381" spans="1:11" x14ac:dyDescent="0.3">
      <c r="A381">
        <v>379</v>
      </c>
      <c r="B381" t="s">
        <v>1033</v>
      </c>
      <c r="C381" t="s">
        <v>1034</v>
      </c>
      <c r="D381" t="s">
        <v>34</v>
      </c>
      <c r="E381" s="1">
        <v>41172</v>
      </c>
      <c r="F381">
        <v>148313048</v>
      </c>
      <c r="G381">
        <v>210062555</v>
      </c>
      <c r="H381">
        <v>358375603</v>
      </c>
      <c r="I381" t="s">
        <v>1035</v>
      </c>
      <c r="J381" t="s">
        <v>224</v>
      </c>
      <c r="K381" t="s">
        <v>58</v>
      </c>
    </row>
    <row r="382" spans="1:11" x14ac:dyDescent="0.3">
      <c r="A382">
        <v>380</v>
      </c>
      <c r="B382" t="s">
        <v>1036</v>
      </c>
      <c r="C382" t="s">
        <v>1037</v>
      </c>
      <c r="D382" t="s">
        <v>34</v>
      </c>
      <c r="E382" s="1">
        <v>38933</v>
      </c>
      <c r="F382">
        <v>148213377</v>
      </c>
      <c r="G382">
        <v>15148718</v>
      </c>
      <c r="H382">
        <v>163362095</v>
      </c>
      <c r="I382" t="s">
        <v>913</v>
      </c>
      <c r="J382" t="s">
        <v>193</v>
      </c>
      <c r="K382" t="s">
        <v>15</v>
      </c>
    </row>
    <row r="383" spans="1:11" x14ac:dyDescent="0.3">
      <c r="A383">
        <v>381</v>
      </c>
      <c r="B383" t="s">
        <v>1038</v>
      </c>
      <c r="C383" t="s">
        <v>1039</v>
      </c>
      <c r="D383" t="s">
        <v>61</v>
      </c>
      <c r="E383" s="1">
        <v>39794</v>
      </c>
      <c r="F383">
        <v>148095302</v>
      </c>
      <c r="G383">
        <v>121862926</v>
      </c>
      <c r="H383">
        <v>269958228</v>
      </c>
      <c r="I383" t="s">
        <v>178</v>
      </c>
      <c r="J383" t="s">
        <v>457</v>
      </c>
      <c r="K383" t="s">
        <v>179</v>
      </c>
    </row>
    <row r="384" spans="1:11" x14ac:dyDescent="0.3">
      <c r="A384">
        <v>382</v>
      </c>
      <c r="B384" t="s">
        <v>1040</v>
      </c>
      <c r="C384" t="s">
        <v>1041</v>
      </c>
      <c r="D384" t="s">
        <v>61</v>
      </c>
      <c r="E384" t="s">
        <v>27</v>
      </c>
      <c r="F384">
        <v>147253986</v>
      </c>
      <c r="G384">
        <v>80600000</v>
      </c>
      <c r="H384">
        <v>227853986</v>
      </c>
      <c r="I384" t="s">
        <v>448</v>
      </c>
      <c r="J384" t="s">
        <v>969</v>
      </c>
      <c r="K384" t="s">
        <v>27</v>
      </c>
    </row>
    <row r="385" spans="1:11" x14ac:dyDescent="0.3">
      <c r="A385">
        <v>383</v>
      </c>
      <c r="B385" t="s">
        <v>1042</v>
      </c>
      <c r="C385" t="s">
        <v>1043</v>
      </c>
      <c r="D385" t="s">
        <v>22</v>
      </c>
      <c r="E385" s="1">
        <v>42927</v>
      </c>
      <c r="F385">
        <v>146880162</v>
      </c>
      <c r="G385">
        <v>343839601</v>
      </c>
      <c r="H385">
        <v>490719763</v>
      </c>
      <c r="I385" t="s">
        <v>113</v>
      </c>
      <c r="J385" t="s">
        <v>167</v>
      </c>
      <c r="K385" t="s">
        <v>15</v>
      </c>
    </row>
    <row r="386" spans="1:11" x14ac:dyDescent="0.3">
      <c r="A386">
        <v>384</v>
      </c>
      <c r="B386" t="s">
        <v>1044</v>
      </c>
      <c r="C386" t="s">
        <v>1045</v>
      </c>
      <c r="D386" t="s">
        <v>22</v>
      </c>
      <c r="E386" s="1">
        <v>40695</v>
      </c>
      <c r="F386">
        <v>146408305</v>
      </c>
      <c r="G386">
        <v>206208385</v>
      </c>
      <c r="H386">
        <v>352616690</v>
      </c>
      <c r="I386" t="s">
        <v>13</v>
      </c>
      <c r="J386" t="s">
        <v>281</v>
      </c>
      <c r="K386" t="s">
        <v>15</v>
      </c>
    </row>
    <row r="387" spans="1:11" x14ac:dyDescent="0.3">
      <c r="A387">
        <v>385</v>
      </c>
      <c r="B387" t="s">
        <v>1046</v>
      </c>
      <c r="C387" t="s">
        <v>1047</v>
      </c>
      <c r="D387" t="s">
        <v>34</v>
      </c>
      <c r="E387" s="1">
        <v>39829</v>
      </c>
      <c r="F387">
        <v>146336178</v>
      </c>
      <c r="G387">
        <v>37012251</v>
      </c>
      <c r="H387">
        <v>183348429</v>
      </c>
      <c r="I387" t="s">
        <v>1048</v>
      </c>
      <c r="J387" t="s">
        <v>224</v>
      </c>
      <c r="K387" t="s">
        <v>58</v>
      </c>
    </row>
    <row r="388" spans="1:11" x14ac:dyDescent="0.3">
      <c r="A388">
        <v>386</v>
      </c>
      <c r="B388" t="s">
        <v>1049</v>
      </c>
      <c r="C388" t="s">
        <v>1050</v>
      </c>
      <c r="D388" t="s">
        <v>22</v>
      </c>
      <c r="E388" s="1">
        <v>34530</v>
      </c>
      <c r="F388">
        <v>146282411</v>
      </c>
      <c r="G388">
        <v>232600000</v>
      </c>
      <c r="H388">
        <v>378882411</v>
      </c>
      <c r="I388" t="s">
        <v>1051</v>
      </c>
      <c r="J388" t="s">
        <v>68</v>
      </c>
      <c r="K388" t="s">
        <v>179</v>
      </c>
    </row>
    <row r="389" spans="1:11" x14ac:dyDescent="0.3">
      <c r="A389">
        <v>387</v>
      </c>
      <c r="B389" t="s">
        <v>1052</v>
      </c>
      <c r="C389" t="s">
        <v>1053</v>
      </c>
      <c r="D389" t="s">
        <v>12</v>
      </c>
      <c r="E389" s="1">
        <v>37428</v>
      </c>
      <c r="F389">
        <v>145794338</v>
      </c>
      <c r="G389">
        <v>127349813</v>
      </c>
      <c r="H389">
        <v>273144151</v>
      </c>
      <c r="I389" t="s">
        <v>196</v>
      </c>
      <c r="J389" t="s">
        <v>355</v>
      </c>
      <c r="K389" t="s">
        <v>58</v>
      </c>
    </row>
    <row r="390" spans="1:11" x14ac:dyDescent="0.3">
      <c r="A390">
        <v>388</v>
      </c>
      <c r="B390" t="s">
        <v>1054</v>
      </c>
      <c r="C390" t="s">
        <v>1055</v>
      </c>
      <c r="D390" t="s">
        <v>12</v>
      </c>
      <c r="E390" s="1">
        <v>34649</v>
      </c>
      <c r="F390">
        <v>145539357</v>
      </c>
      <c r="G390">
        <v>45000000</v>
      </c>
      <c r="H390">
        <v>190539357</v>
      </c>
      <c r="I390" t="s">
        <v>1056</v>
      </c>
      <c r="J390" t="s">
        <v>76</v>
      </c>
      <c r="K390" t="s">
        <v>58</v>
      </c>
    </row>
    <row r="391" spans="1:11" x14ac:dyDescent="0.3">
      <c r="A391">
        <v>389</v>
      </c>
      <c r="B391" t="s">
        <v>1057</v>
      </c>
      <c r="C391" t="s">
        <v>1058</v>
      </c>
      <c r="D391" t="s">
        <v>61</v>
      </c>
      <c r="E391" s="1">
        <v>43320</v>
      </c>
      <c r="F391">
        <v>145443742</v>
      </c>
      <c r="G391">
        <v>384994536</v>
      </c>
      <c r="H391">
        <v>530438278</v>
      </c>
      <c r="I391" t="s">
        <v>1059</v>
      </c>
      <c r="J391" t="s">
        <v>434</v>
      </c>
      <c r="K391" t="s">
        <v>15</v>
      </c>
    </row>
    <row r="392" spans="1:11" x14ac:dyDescent="0.3">
      <c r="A392">
        <v>390</v>
      </c>
      <c r="B392" t="s">
        <v>1060</v>
      </c>
      <c r="C392" t="s">
        <v>1061</v>
      </c>
      <c r="D392" t="s">
        <v>43</v>
      </c>
      <c r="E392" s="1">
        <v>37113</v>
      </c>
      <c r="F392">
        <v>145103595</v>
      </c>
      <c r="G392">
        <v>142450000</v>
      </c>
      <c r="H392">
        <v>287553595</v>
      </c>
      <c r="I392" t="s">
        <v>349</v>
      </c>
      <c r="J392" t="s">
        <v>193</v>
      </c>
      <c r="K392" t="s">
        <v>179</v>
      </c>
    </row>
    <row r="393" spans="1:11" x14ac:dyDescent="0.3">
      <c r="A393">
        <v>391</v>
      </c>
      <c r="B393" t="s">
        <v>1062</v>
      </c>
      <c r="C393" t="s">
        <v>1063</v>
      </c>
      <c r="D393" t="s">
        <v>22</v>
      </c>
      <c r="E393" s="1">
        <v>39505</v>
      </c>
      <c r="F393">
        <v>145000989</v>
      </c>
      <c r="G393">
        <v>81836771</v>
      </c>
      <c r="H393">
        <v>226837760</v>
      </c>
      <c r="I393" t="s">
        <v>448</v>
      </c>
      <c r="J393" t="s">
        <v>364</v>
      </c>
      <c r="K393" t="s">
        <v>15</v>
      </c>
    </row>
    <row r="394" spans="1:11" x14ac:dyDescent="0.3">
      <c r="A394">
        <v>392</v>
      </c>
      <c r="B394" t="s">
        <v>1064</v>
      </c>
      <c r="C394" t="s">
        <v>1065</v>
      </c>
      <c r="D394" t="s">
        <v>61</v>
      </c>
      <c r="E394" s="1">
        <v>41404</v>
      </c>
      <c r="F394">
        <v>144840419</v>
      </c>
      <c r="G394">
        <v>208801855</v>
      </c>
      <c r="H394">
        <v>353642274</v>
      </c>
      <c r="I394" t="s">
        <v>39</v>
      </c>
      <c r="J394" t="s">
        <v>47</v>
      </c>
      <c r="K394" t="s">
        <v>15</v>
      </c>
    </row>
    <row r="395" spans="1:11" x14ac:dyDescent="0.3">
      <c r="A395">
        <v>393</v>
      </c>
      <c r="B395" t="s">
        <v>1066</v>
      </c>
      <c r="C395" t="s">
        <v>1067</v>
      </c>
      <c r="D395" t="s">
        <v>22</v>
      </c>
      <c r="E395" s="1">
        <v>38183</v>
      </c>
      <c r="F395">
        <v>144801023</v>
      </c>
      <c r="G395">
        <v>208332875</v>
      </c>
      <c r="H395">
        <v>353133898</v>
      </c>
      <c r="I395" t="s">
        <v>1068</v>
      </c>
      <c r="J395" t="s">
        <v>101</v>
      </c>
      <c r="K395" t="s">
        <v>15</v>
      </c>
    </row>
    <row r="396" spans="1:11" x14ac:dyDescent="0.3">
      <c r="A396">
        <v>394</v>
      </c>
      <c r="B396" t="s">
        <v>1069</v>
      </c>
      <c r="C396" t="s">
        <v>1070</v>
      </c>
      <c r="D396" t="s">
        <v>61</v>
      </c>
      <c r="E396" s="1">
        <v>33739</v>
      </c>
      <c r="F396">
        <v>144731527</v>
      </c>
      <c r="G396">
        <v>177000000</v>
      </c>
      <c r="H396">
        <v>321731527</v>
      </c>
      <c r="I396" t="s">
        <v>448</v>
      </c>
      <c r="J396" t="s">
        <v>54</v>
      </c>
      <c r="K396" t="s">
        <v>179</v>
      </c>
    </row>
    <row r="397" spans="1:11" x14ac:dyDescent="0.3">
      <c r="A397">
        <v>395</v>
      </c>
      <c r="B397" t="s">
        <v>1071</v>
      </c>
      <c r="C397" t="s">
        <v>1072</v>
      </c>
      <c r="D397" t="s">
        <v>43</v>
      </c>
      <c r="E397" s="1">
        <v>37064</v>
      </c>
      <c r="F397">
        <v>144533925</v>
      </c>
      <c r="G397">
        <v>62771584</v>
      </c>
      <c r="H397">
        <v>207305509</v>
      </c>
      <c r="I397" t="s">
        <v>448</v>
      </c>
      <c r="J397" t="s">
        <v>190</v>
      </c>
      <c r="K397" t="s">
        <v>15</v>
      </c>
    </row>
    <row r="398" spans="1:11" x14ac:dyDescent="0.3">
      <c r="A398">
        <v>396</v>
      </c>
      <c r="B398" t="s">
        <v>1073</v>
      </c>
      <c r="C398" t="s">
        <v>1074</v>
      </c>
      <c r="D398" t="s">
        <v>43</v>
      </c>
      <c r="E398" s="1">
        <v>39626</v>
      </c>
      <c r="F398">
        <v>144169664</v>
      </c>
      <c r="G398">
        <v>467088155</v>
      </c>
      <c r="H398">
        <v>611257819</v>
      </c>
      <c r="I398" t="s">
        <v>675</v>
      </c>
      <c r="J398" t="s">
        <v>193</v>
      </c>
      <c r="K398" t="s">
        <v>15</v>
      </c>
    </row>
    <row r="399" spans="1:11" x14ac:dyDescent="0.3">
      <c r="A399">
        <v>397</v>
      </c>
      <c r="B399" t="s">
        <v>1075</v>
      </c>
      <c r="C399" t="s">
        <v>1076</v>
      </c>
      <c r="D399" t="s">
        <v>22</v>
      </c>
      <c r="E399" t="s">
        <v>27</v>
      </c>
      <c r="F399">
        <v>144156605</v>
      </c>
      <c r="G399">
        <v>150300000</v>
      </c>
      <c r="H399">
        <v>294456605</v>
      </c>
      <c r="I399" t="s">
        <v>381</v>
      </c>
      <c r="J399" t="s">
        <v>355</v>
      </c>
      <c r="K399" t="s">
        <v>27</v>
      </c>
    </row>
    <row r="400" spans="1:11" x14ac:dyDescent="0.3">
      <c r="A400">
        <v>398</v>
      </c>
      <c r="B400" t="s">
        <v>1077</v>
      </c>
      <c r="C400" t="s">
        <v>1078</v>
      </c>
      <c r="D400" t="s">
        <v>61</v>
      </c>
      <c r="E400" s="1">
        <v>43588</v>
      </c>
      <c r="F400">
        <v>144105346</v>
      </c>
      <c r="G400">
        <v>289409488</v>
      </c>
      <c r="H400">
        <v>433514834</v>
      </c>
      <c r="I400" t="s">
        <v>1079</v>
      </c>
      <c r="J400" t="s">
        <v>361</v>
      </c>
      <c r="K400" t="s">
        <v>58</v>
      </c>
    </row>
    <row r="401" spans="1:11" x14ac:dyDescent="0.3">
      <c r="A401">
        <v>399</v>
      </c>
      <c r="B401" t="s">
        <v>1080</v>
      </c>
      <c r="C401" t="s">
        <v>1081</v>
      </c>
      <c r="D401" t="s">
        <v>22</v>
      </c>
      <c r="E401" s="1">
        <v>40637</v>
      </c>
      <c r="F401">
        <v>143619809</v>
      </c>
      <c r="G401">
        <v>340246709</v>
      </c>
      <c r="H401">
        <v>483866518</v>
      </c>
      <c r="I401" t="s">
        <v>1082</v>
      </c>
      <c r="J401" t="s">
        <v>313</v>
      </c>
      <c r="K401" t="s">
        <v>58</v>
      </c>
    </row>
    <row r="402" spans="1:11" x14ac:dyDescent="0.3">
      <c r="A402">
        <v>400</v>
      </c>
      <c r="B402" t="s">
        <v>1083</v>
      </c>
      <c r="C402" t="s">
        <v>1084</v>
      </c>
      <c r="D402" t="s">
        <v>22</v>
      </c>
      <c r="E402" s="1">
        <v>42397</v>
      </c>
      <c r="F402">
        <v>143528619</v>
      </c>
      <c r="G402">
        <v>377642206</v>
      </c>
      <c r="H402">
        <v>521170825</v>
      </c>
      <c r="I402" t="s">
        <v>530</v>
      </c>
      <c r="J402" t="s">
        <v>197</v>
      </c>
      <c r="K402" t="s">
        <v>58</v>
      </c>
    </row>
    <row r="403" spans="1:11" x14ac:dyDescent="0.3">
      <c r="A403">
        <v>401</v>
      </c>
      <c r="B403" t="s">
        <v>1085</v>
      </c>
      <c r="C403" t="s">
        <v>1086</v>
      </c>
      <c r="D403" t="s">
        <v>1087</v>
      </c>
      <c r="E403" s="1">
        <v>39421</v>
      </c>
      <c r="F403">
        <v>143495265</v>
      </c>
      <c r="G403">
        <v>88877416</v>
      </c>
      <c r="H403">
        <v>232372681</v>
      </c>
      <c r="I403" t="s">
        <v>894</v>
      </c>
      <c r="J403" t="s">
        <v>313</v>
      </c>
      <c r="K403" t="s">
        <v>15</v>
      </c>
    </row>
    <row r="404" spans="1:11" x14ac:dyDescent="0.3">
      <c r="A404">
        <v>402</v>
      </c>
      <c r="B404" t="s">
        <v>1088</v>
      </c>
      <c r="C404" t="s">
        <v>1089</v>
      </c>
      <c r="D404" t="s">
        <v>22</v>
      </c>
      <c r="E404" t="s">
        <v>27</v>
      </c>
      <c r="F404">
        <v>143153751</v>
      </c>
      <c r="G404">
        <v>112589342</v>
      </c>
      <c r="H404">
        <v>255743093</v>
      </c>
      <c r="I404" t="s">
        <v>513</v>
      </c>
      <c r="J404" t="s">
        <v>604</v>
      </c>
      <c r="K404" t="s">
        <v>27</v>
      </c>
    </row>
    <row r="405" spans="1:11" x14ac:dyDescent="0.3">
      <c r="A405">
        <v>403</v>
      </c>
      <c r="B405" t="s">
        <v>1090</v>
      </c>
      <c r="C405" t="s">
        <v>1091</v>
      </c>
      <c r="D405" t="s">
        <v>34</v>
      </c>
      <c r="E405" s="1">
        <v>40751</v>
      </c>
      <c r="F405">
        <v>142614158</v>
      </c>
      <c r="G405">
        <v>421135165</v>
      </c>
      <c r="H405">
        <v>563749323</v>
      </c>
      <c r="I405" t="s">
        <v>104</v>
      </c>
      <c r="J405" t="s">
        <v>80</v>
      </c>
      <c r="K405" t="s">
        <v>58</v>
      </c>
    </row>
    <row r="406" spans="1:11" x14ac:dyDescent="0.3">
      <c r="A406">
        <v>404</v>
      </c>
      <c r="B406" t="s">
        <v>1092</v>
      </c>
      <c r="C406" t="s">
        <v>1093</v>
      </c>
      <c r="D406" t="s">
        <v>34</v>
      </c>
      <c r="E406" s="1">
        <v>43671</v>
      </c>
      <c r="F406">
        <v>142502728</v>
      </c>
      <c r="G406">
        <v>232063026</v>
      </c>
      <c r="H406">
        <v>374565754</v>
      </c>
      <c r="I406" t="s">
        <v>894</v>
      </c>
      <c r="J406" t="s">
        <v>370</v>
      </c>
      <c r="K406" t="s">
        <v>179</v>
      </c>
    </row>
    <row r="407" spans="1:11" x14ac:dyDescent="0.3">
      <c r="A407">
        <v>405</v>
      </c>
      <c r="B407" t="s">
        <v>1094</v>
      </c>
      <c r="C407" t="s">
        <v>1095</v>
      </c>
      <c r="D407" t="s">
        <v>1096</v>
      </c>
      <c r="E407" s="1">
        <v>37477</v>
      </c>
      <c r="F407">
        <v>142109382</v>
      </c>
      <c r="G407">
        <v>135339000</v>
      </c>
      <c r="H407">
        <v>277448382</v>
      </c>
      <c r="I407" t="s">
        <v>289</v>
      </c>
      <c r="J407" t="s">
        <v>44</v>
      </c>
      <c r="K407" t="s">
        <v>15</v>
      </c>
    </row>
    <row r="408" spans="1:11" x14ac:dyDescent="0.3">
      <c r="A408">
        <v>406</v>
      </c>
      <c r="B408" t="s">
        <v>1097</v>
      </c>
      <c r="C408" t="s">
        <v>1098</v>
      </c>
      <c r="D408" t="s">
        <v>12</v>
      </c>
      <c r="E408" s="1">
        <v>39583</v>
      </c>
      <c r="F408">
        <v>141621490</v>
      </c>
      <c r="G408">
        <v>278044078</v>
      </c>
      <c r="H408">
        <v>419665568</v>
      </c>
      <c r="I408" t="s">
        <v>1099</v>
      </c>
      <c r="J408" t="s">
        <v>738</v>
      </c>
      <c r="K408" t="s">
        <v>58</v>
      </c>
    </row>
    <row r="409" spans="1:11" x14ac:dyDescent="0.3">
      <c r="A409">
        <v>407</v>
      </c>
      <c r="B409" t="s">
        <v>1100</v>
      </c>
      <c r="C409" t="s">
        <v>1101</v>
      </c>
      <c r="D409" t="s">
        <v>12</v>
      </c>
      <c r="E409" t="s">
        <v>27</v>
      </c>
      <c r="F409">
        <v>141579773</v>
      </c>
      <c r="G409">
        <v>204500000</v>
      </c>
      <c r="H409">
        <v>346079773</v>
      </c>
      <c r="I409" t="s">
        <v>1102</v>
      </c>
      <c r="J409" t="s">
        <v>785</v>
      </c>
      <c r="K409" t="s">
        <v>27</v>
      </c>
    </row>
    <row r="410" spans="1:11" x14ac:dyDescent="0.3">
      <c r="A410">
        <v>408</v>
      </c>
      <c r="B410" t="s">
        <v>1103</v>
      </c>
      <c r="C410" t="s">
        <v>1104</v>
      </c>
      <c r="D410" t="s">
        <v>426</v>
      </c>
      <c r="E410" s="1">
        <v>33949</v>
      </c>
      <c r="F410">
        <v>141340178</v>
      </c>
      <c r="G410">
        <v>101900000</v>
      </c>
      <c r="H410">
        <v>243240178</v>
      </c>
      <c r="I410" t="s">
        <v>1105</v>
      </c>
      <c r="J410" t="s">
        <v>14</v>
      </c>
      <c r="K410" t="s">
        <v>179</v>
      </c>
    </row>
    <row r="411" spans="1:11" x14ac:dyDescent="0.3">
      <c r="A411">
        <v>409</v>
      </c>
      <c r="B411" t="s">
        <v>1106</v>
      </c>
      <c r="C411" t="s">
        <v>1107</v>
      </c>
      <c r="D411" t="s">
        <v>1087</v>
      </c>
      <c r="E411" s="1">
        <v>39764</v>
      </c>
      <c r="F411">
        <v>141319928</v>
      </c>
      <c r="G411">
        <v>237090614</v>
      </c>
      <c r="H411">
        <v>378410542</v>
      </c>
      <c r="I411" t="s">
        <v>39</v>
      </c>
      <c r="J411" t="s">
        <v>474</v>
      </c>
      <c r="K411" t="s">
        <v>179</v>
      </c>
    </row>
    <row r="412" spans="1:11" x14ac:dyDescent="0.3">
      <c r="A412">
        <v>410</v>
      </c>
      <c r="B412" t="s">
        <v>1108</v>
      </c>
      <c r="C412" t="s">
        <v>1109</v>
      </c>
      <c r="D412" t="s">
        <v>170</v>
      </c>
      <c r="E412" s="1">
        <v>36056</v>
      </c>
      <c r="F412">
        <v>141186864</v>
      </c>
      <c r="G412">
        <v>103534200</v>
      </c>
      <c r="H412">
        <v>244721064</v>
      </c>
      <c r="I412" t="s">
        <v>493</v>
      </c>
      <c r="J412" t="s">
        <v>186</v>
      </c>
      <c r="K412" t="s">
        <v>15</v>
      </c>
    </row>
    <row r="413" spans="1:11" x14ac:dyDescent="0.3">
      <c r="A413">
        <v>411</v>
      </c>
      <c r="B413" t="s">
        <v>1110</v>
      </c>
      <c r="C413" t="s">
        <v>1111</v>
      </c>
      <c r="D413" t="s">
        <v>1112</v>
      </c>
      <c r="E413" s="1">
        <v>36357</v>
      </c>
      <c r="F413">
        <v>140539099</v>
      </c>
      <c r="G413">
        <v>108100000</v>
      </c>
      <c r="H413">
        <v>248639099</v>
      </c>
      <c r="I413" t="s">
        <v>1113</v>
      </c>
      <c r="J413" t="s">
        <v>785</v>
      </c>
      <c r="K413" t="s">
        <v>179</v>
      </c>
    </row>
    <row r="414" spans="1:11" x14ac:dyDescent="0.3">
      <c r="A414">
        <v>412</v>
      </c>
      <c r="B414" t="s">
        <v>1114</v>
      </c>
      <c r="C414" t="s">
        <v>1115</v>
      </c>
      <c r="D414" t="s">
        <v>38</v>
      </c>
      <c r="E414" t="s">
        <v>27</v>
      </c>
      <c r="F414">
        <v>140464664</v>
      </c>
      <c r="G414">
        <v>209000000</v>
      </c>
      <c r="H414">
        <v>349464664</v>
      </c>
      <c r="I414" t="s">
        <v>352</v>
      </c>
      <c r="J414" t="s">
        <v>474</v>
      </c>
      <c r="K414" t="s">
        <v>27</v>
      </c>
    </row>
    <row r="415" spans="1:11" x14ac:dyDescent="0.3">
      <c r="A415">
        <v>413</v>
      </c>
      <c r="B415" t="s">
        <v>1116</v>
      </c>
      <c r="C415" t="s">
        <v>1117</v>
      </c>
      <c r="D415" t="s">
        <v>61</v>
      </c>
      <c r="E415" s="1">
        <v>43558</v>
      </c>
      <c r="F415">
        <v>140371656</v>
      </c>
      <c r="G415">
        <v>225600000</v>
      </c>
      <c r="H415">
        <v>365971656</v>
      </c>
      <c r="I415" t="s">
        <v>144</v>
      </c>
      <c r="J415" t="s">
        <v>460</v>
      </c>
      <c r="K415" t="s">
        <v>15</v>
      </c>
    </row>
    <row r="416" spans="1:11" x14ac:dyDescent="0.3">
      <c r="A416">
        <v>414</v>
      </c>
      <c r="B416" t="s">
        <v>1118</v>
      </c>
      <c r="C416" t="s">
        <v>1119</v>
      </c>
      <c r="D416" t="s">
        <v>61</v>
      </c>
      <c r="E416" s="1">
        <v>43258</v>
      </c>
      <c r="F416">
        <v>140218711</v>
      </c>
      <c r="G416">
        <v>157500000</v>
      </c>
      <c r="H416">
        <v>297718711</v>
      </c>
      <c r="I416" t="s">
        <v>493</v>
      </c>
      <c r="J416" t="s">
        <v>676</v>
      </c>
      <c r="K416" t="s">
        <v>15</v>
      </c>
    </row>
    <row r="417" spans="1:11" x14ac:dyDescent="0.3">
      <c r="A417">
        <v>415</v>
      </c>
      <c r="B417" t="s">
        <v>1120</v>
      </c>
      <c r="C417" t="s">
        <v>1121</v>
      </c>
      <c r="D417" t="s">
        <v>170</v>
      </c>
      <c r="E417" s="1">
        <v>39302</v>
      </c>
      <c r="F417">
        <v>140125968</v>
      </c>
      <c r="G417">
        <v>117971154</v>
      </c>
      <c r="H417">
        <v>258097122</v>
      </c>
      <c r="I417" t="s">
        <v>493</v>
      </c>
      <c r="J417" t="s">
        <v>224</v>
      </c>
      <c r="K417" t="s">
        <v>15</v>
      </c>
    </row>
    <row r="418" spans="1:11" x14ac:dyDescent="0.3">
      <c r="A418">
        <v>416</v>
      </c>
      <c r="B418" t="s">
        <v>1122</v>
      </c>
      <c r="C418" t="s">
        <v>1123</v>
      </c>
      <c r="D418" t="s">
        <v>34</v>
      </c>
      <c r="E418" s="1">
        <v>36511</v>
      </c>
      <c r="F418">
        <v>140035367</v>
      </c>
      <c r="G418">
        <v>160100000</v>
      </c>
      <c r="H418">
        <v>300135367</v>
      </c>
      <c r="I418" t="s">
        <v>407</v>
      </c>
      <c r="J418" t="s">
        <v>518</v>
      </c>
      <c r="K418" t="s">
        <v>58</v>
      </c>
    </row>
    <row r="419" spans="1:11" x14ac:dyDescent="0.3">
      <c r="A419">
        <v>417</v>
      </c>
      <c r="B419" t="s">
        <v>1124</v>
      </c>
      <c r="C419" t="s">
        <v>1125</v>
      </c>
      <c r="D419" t="s">
        <v>22</v>
      </c>
      <c r="E419" s="1">
        <v>41179</v>
      </c>
      <c r="F419">
        <v>139854287</v>
      </c>
      <c r="G419">
        <v>236298168</v>
      </c>
      <c r="H419">
        <v>376152455</v>
      </c>
      <c r="I419" t="s">
        <v>448</v>
      </c>
      <c r="J419" t="s">
        <v>328</v>
      </c>
      <c r="K419" t="s">
        <v>15</v>
      </c>
    </row>
    <row r="420" spans="1:11" x14ac:dyDescent="0.3">
      <c r="A420">
        <v>418</v>
      </c>
      <c r="B420" t="s">
        <v>1126</v>
      </c>
      <c r="C420" t="s">
        <v>1127</v>
      </c>
      <c r="D420" t="s">
        <v>12</v>
      </c>
      <c r="E420" t="s">
        <v>27</v>
      </c>
      <c r="F420">
        <v>139605150</v>
      </c>
      <c r="G420">
        <v>92000000</v>
      </c>
      <c r="H420">
        <v>231605150</v>
      </c>
      <c r="I420" t="s">
        <v>1128</v>
      </c>
      <c r="J420" t="s">
        <v>105</v>
      </c>
      <c r="K420" t="s">
        <v>27</v>
      </c>
    </row>
    <row r="421" spans="1:11" x14ac:dyDescent="0.3">
      <c r="A421">
        <v>419</v>
      </c>
      <c r="B421" t="s">
        <v>1129</v>
      </c>
      <c r="C421" t="s">
        <v>1130</v>
      </c>
      <c r="D421" t="s">
        <v>61</v>
      </c>
      <c r="E421" s="1">
        <v>37930</v>
      </c>
      <c r="F421">
        <v>139313948</v>
      </c>
      <c r="G421">
        <v>288030377</v>
      </c>
      <c r="H421">
        <v>427344325</v>
      </c>
      <c r="I421" t="s">
        <v>339</v>
      </c>
      <c r="J421" t="s">
        <v>72</v>
      </c>
      <c r="K421" t="s">
        <v>179</v>
      </c>
    </row>
    <row r="422" spans="1:11" x14ac:dyDescent="0.3">
      <c r="A422">
        <v>420</v>
      </c>
      <c r="B422" t="s">
        <v>1131</v>
      </c>
      <c r="C422" t="s">
        <v>1132</v>
      </c>
      <c r="D422" t="s">
        <v>12</v>
      </c>
      <c r="E422" s="1">
        <v>37561</v>
      </c>
      <c r="F422">
        <v>139236327</v>
      </c>
      <c r="G422">
        <v>33618738</v>
      </c>
      <c r="H422">
        <v>172855065</v>
      </c>
      <c r="I422" t="s">
        <v>381</v>
      </c>
      <c r="J422" t="s">
        <v>361</v>
      </c>
      <c r="K422" t="s">
        <v>27</v>
      </c>
    </row>
    <row r="423" spans="1:11" x14ac:dyDescent="0.3">
      <c r="A423">
        <v>421</v>
      </c>
      <c r="B423" t="s">
        <v>1133</v>
      </c>
      <c r="C423" t="s">
        <v>1134</v>
      </c>
      <c r="D423" t="s">
        <v>904</v>
      </c>
      <c r="E423" s="1">
        <v>40508</v>
      </c>
      <c r="F423">
        <v>138797449</v>
      </c>
      <c r="G423">
        <v>288576868</v>
      </c>
      <c r="H423">
        <v>427374317</v>
      </c>
      <c r="I423" t="s">
        <v>848</v>
      </c>
      <c r="J423" t="s">
        <v>54</v>
      </c>
      <c r="K423" t="s">
        <v>179</v>
      </c>
    </row>
    <row r="424" spans="1:11" x14ac:dyDescent="0.3">
      <c r="A424">
        <v>422</v>
      </c>
      <c r="B424" t="s">
        <v>1135</v>
      </c>
      <c r="C424" t="s">
        <v>1136</v>
      </c>
      <c r="D424" t="s">
        <v>22</v>
      </c>
      <c r="E424" s="1">
        <v>37980</v>
      </c>
      <c r="F424">
        <v>138614544</v>
      </c>
      <c r="G424">
        <v>51924086</v>
      </c>
      <c r="H424">
        <v>190538630</v>
      </c>
      <c r="I424" t="s">
        <v>334</v>
      </c>
      <c r="J424" t="s">
        <v>186</v>
      </c>
      <c r="K424" t="s">
        <v>58</v>
      </c>
    </row>
    <row r="425" spans="1:11" x14ac:dyDescent="0.3">
      <c r="A425">
        <v>423</v>
      </c>
      <c r="B425" t="s">
        <v>1137</v>
      </c>
      <c r="C425" t="s">
        <v>1138</v>
      </c>
      <c r="D425" t="s">
        <v>34</v>
      </c>
      <c r="E425" s="1">
        <v>37820</v>
      </c>
      <c r="F425">
        <v>138608444</v>
      </c>
      <c r="G425">
        <v>134731112</v>
      </c>
      <c r="H425">
        <v>273339556</v>
      </c>
      <c r="I425" t="s">
        <v>493</v>
      </c>
      <c r="J425" t="s">
        <v>135</v>
      </c>
      <c r="K425" t="s">
        <v>179</v>
      </c>
    </row>
    <row r="426" spans="1:11" x14ac:dyDescent="0.3">
      <c r="A426">
        <v>424</v>
      </c>
      <c r="B426" t="s">
        <v>1139</v>
      </c>
      <c r="C426" t="s">
        <v>1140</v>
      </c>
      <c r="D426" t="s">
        <v>710</v>
      </c>
      <c r="E426" s="1">
        <v>31765</v>
      </c>
      <c r="F426">
        <v>138530565</v>
      </c>
      <c r="G426">
        <v>15067</v>
      </c>
      <c r="H426">
        <v>138545632</v>
      </c>
      <c r="I426" t="s">
        <v>541</v>
      </c>
      <c r="J426" t="s">
        <v>474</v>
      </c>
      <c r="K426" t="s">
        <v>27</v>
      </c>
    </row>
    <row r="427" spans="1:11" x14ac:dyDescent="0.3">
      <c r="A427">
        <v>425</v>
      </c>
      <c r="B427" t="s">
        <v>1141</v>
      </c>
      <c r="C427" t="s">
        <v>1142</v>
      </c>
      <c r="D427" t="s">
        <v>34</v>
      </c>
      <c r="E427" s="1">
        <v>40983</v>
      </c>
      <c r="F427">
        <v>138447667</v>
      </c>
      <c r="G427">
        <v>63137661</v>
      </c>
      <c r="H427">
        <v>201585328</v>
      </c>
      <c r="I427" t="s">
        <v>665</v>
      </c>
      <c r="J427" t="s">
        <v>1006</v>
      </c>
      <c r="K427" t="s">
        <v>179</v>
      </c>
    </row>
    <row r="428" spans="1:11" x14ac:dyDescent="0.3">
      <c r="A428">
        <v>426</v>
      </c>
      <c r="B428" t="s">
        <v>1143</v>
      </c>
      <c r="C428" t="s">
        <v>1144</v>
      </c>
      <c r="D428" t="s">
        <v>839</v>
      </c>
      <c r="E428" t="s">
        <v>27</v>
      </c>
      <c r="F428">
        <v>138433435</v>
      </c>
      <c r="G428">
        <v>87500000</v>
      </c>
      <c r="H428">
        <v>225933435</v>
      </c>
      <c r="I428" t="s">
        <v>39</v>
      </c>
      <c r="J428" t="s">
        <v>259</v>
      </c>
      <c r="K428" t="s">
        <v>27</v>
      </c>
    </row>
    <row r="429" spans="1:11" x14ac:dyDescent="0.3">
      <c r="A429">
        <v>427</v>
      </c>
      <c r="B429" t="s">
        <v>1145</v>
      </c>
      <c r="C429" t="s">
        <v>1146</v>
      </c>
      <c r="D429" t="s">
        <v>43</v>
      </c>
      <c r="E429" s="1">
        <v>42753</v>
      </c>
      <c r="F429">
        <v>138291365</v>
      </c>
      <c r="G429">
        <v>140163052</v>
      </c>
      <c r="H429">
        <v>278454417</v>
      </c>
      <c r="I429" t="s">
        <v>1147</v>
      </c>
      <c r="J429" t="s">
        <v>343</v>
      </c>
      <c r="K429" t="s">
        <v>15</v>
      </c>
    </row>
    <row r="430" spans="1:11" x14ac:dyDescent="0.3">
      <c r="A430">
        <v>428</v>
      </c>
      <c r="B430" t="s">
        <v>1148</v>
      </c>
      <c r="C430" t="s">
        <v>1149</v>
      </c>
      <c r="D430" t="s">
        <v>12</v>
      </c>
      <c r="E430" s="1">
        <v>40065</v>
      </c>
      <c r="F430">
        <v>137855863</v>
      </c>
      <c r="G430">
        <v>187430783</v>
      </c>
      <c r="H430">
        <v>325286646</v>
      </c>
      <c r="I430" t="s">
        <v>1150</v>
      </c>
      <c r="J430" t="s">
        <v>313</v>
      </c>
      <c r="K430" t="s">
        <v>58</v>
      </c>
    </row>
    <row r="431" spans="1:11" x14ac:dyDescent="0.3">
      <c r="A431">
        <v>429</v>
      </c>
      <c r="B431" t="s">
        <v>1151</v>
      </c>
      <c r="C431" t="s">
        <v>1152</v>
      </c>
      <c r="D431" t="s">
        <v>12</v>
      </c>
      <c r="E431" s="1">
        <v>36665</v>
      </c>
      <c r="F431">
        <v>137748063</v>
      </c>
      <c r="G431">
        <v>212074702</v>
      </c>
      <c r="H431">
        <v>349822765</v>
      </c>
      <c r="I431" t="s">
        <v>1153</v>
      </c>
      <c r="J431" t="s">
        <v>1154</v>
      </c>
      <c r="K431" t="s">
        <v>58</v>
      </c>
    </row>
    <row r="432" spans="1:11" x14ac:dyDescent="0.3">
      <c r="A432">
        <v>430</v>
      </c>
      <c r="B432" t="s">
        <v>1155</v>
      </c>
      <c r="C432" t="s">
        <v>1156</v>
      </c>
      <c r="D432" t="s">
        <v>61</v>
      </c>
      <c r="E432" s="1">
        <v>43187</v>
      </c>
      <c r="F432">
        <v>137690172</v>
      </c>
      <c r="G432">
        <v>445203499</v>
      </c>
      <c r="H432">
        <v>582893671</v>
      </c>
      <c r="I432" t="s">
        <v>13</v>
      </c>
      <c r="J432" t="s">
        <v>167</v>
      </c>
      <c r="K432" t="s">
        <v>15</v>
      </c>
    </row>
    <row r="433" spans="1:11" x14ac:dyDescent="0.3">
      <c r="A433">
        <v>431</v>
      </c>
      <c r="B433" t="s">
        <v>1157</v>
      </c>
      <c r="C433" t="s">
        <v>1158</v>
      </c>
      <c r="D433" t="s">
        <v>61</v>
      </c>
      <c r="E433" s="1">
        <v>41473</v>
      </c>
      <c r="F433">
        <v>137400141</v>
      </c>
      <c r="G433">
        <v>182890848</v>
      </c>
      <c r="H433">
        <v>320290989</v>
      </c>
      <c r="I433" t="s">
        <v>792</v>
      </c>
      <c r="J433" t="s">
        <v>567</v>
      </c>
      <c r="K433" t="s">
        <v>179</v>
      </c>
    </row>
    <row r="434" spans="1:11" x14ac:dyDescent="0.3">
      <c r="A434">
        <v>432</v>
      </c>
      <c r="B434" t="s">
        <v>1159</v>
      </c>
      <c r="C434" t="s">
        <v>1160</v>
      </c>
      <c r="D434" t="s">
        <v>1096</v>
      </c>
      <c r="E434" s="1">
        <v>38890</v>
      </c>
      <c r="F434">
        <v>137355633</v>
      </c>
      <c r="G434">
        <v>103329693</v>
      </c>
      <c r="H434">
        <v>240685326</v>
      </c>
      <c r="I434" t="s">
        <v>1161</v>
      </c>
      <c r="J434" t="s">
        <v>309</v>
      </c>
      <c r="K434" t="s">
        <v>15</v>
      </c>
    </row>
    <row r="435" spans="1:11" x14ac:dyDescent="0.3">
      <c r="A435">
        <v>433</v>
      </c>
      <c r="B435" t="s">
        <v>1162</v>
      </c>
      <c r="C435" t="s">
        <v>1163</v>
      </c>
      <c r="D435" t="s">
        <v>61</v>
      </c>
      <c r="E435" s="1">
        <v>36504</v>
      </c>
      <c r="F435">
        <v>136801374</v>
      </c>
      <c r="G435">
        <v>150000000</v>
      </c>
      <c r="H435">
        <v>286801374</v>
      </c>
      <c r="I435" t="s">
        <v>1164</v>
      </c>
      <c r="J435" t="s">
        <v>1165</v>
      </c>
      <c r="K435" t="s">
        <v>179</v>
      </c>
    </row>
    <row r="436" spans="1:11" x14ac:dyDescent="0.3">
      <c r="A436">
        <v>434</v>
      </c>
      <c r="B436" t="s">
        <v>1166</v>
      </c>
      <c r="C436" t="s">
        <v>1167</v>
      </c>
      <c r="D436" t="s">
        <v>12</v>
      </c>
      <c r="E436" t="s">
        <v>27</v>
      </c>
      <c r="F436">
        <v>136492681</v>
      </c>
      <c r="G436">
        <v>173000000</v>
      </c>
      <c r="H436">
        <v>309492681</v>
      </c>
      <c r="I436" t="s">
        <v>448</v>
      </c>
      <c r="J436" t="s">
        <v>86</v>
      </c>
      <c r="K436" t="s">
        <v>27</v>
      </c>
    </row>
    <row r="437" spans="1:11" x14ac:dyDescent="0.3">
      <c r="A437">
        <v>435</v>
      </c>
      <c r="B437" t="s">
        <v>1168</v>
      </c>
      <c r="C437" t="s">
        <v>1169</v>
      </c>
      <c r="D437" t="s">
        <v>34</v>
      </c>
      <c r="E437" s="1">
        <v>35935</v>
      </c>
      <c r="F437">
        <v>136314294</v>
      </c>
      <c r="G437">
        <v>242700000</v>
      </c>
      <c r="H437">
        <v>379014294</v>
      </c>
      <c r="I437" t="s">
        <v>558</v>
      </c>
      <c r="J437" t="s">
        <v>221</v>
      </c>
      <c r="K437" t="s">
        <v>15</v>
      </c>
    </row>
    <row r="438" spans="1:11" x14ac:dyDescent="0.3">
      <c r="A438">
        <v>436</v>
      </c>
      <c r="B438" t="s">
        <v>1170</v>
      </c>
      <c r="C438" t="s">
        <v>1171</v>
      </c>
      <c r="D438" t="s">
        <v>61</v>
      </c>
      <c r="E438" s="1">
        <v>41193</v>
      </c>
      <c r="F438">
        <v>136025503</v>
      </c>
      <c r="G438">
        <v>96300000</v>
      </c>
      <c r="H438">
        <v>232325503</v>
      </c>
      <c r="I438" t="s">
        <v>1172</v>
      </c>
      <c r="J438" t="s">
        <v>474</v>
      </c>
      <c r="K438" t="s">
        <v>179</v>
      </c>
    </row>
    <row r="439" spans="1:11" x14ac:dyDescent="0.3">
      <c r="A439">
        <v>437</v>
      </c>
      <c r="B439" t="s">
        <v>1173</v>
      </c>
      <c r="C439" t="s">
        <v>1174</v>
      </c>
      <c r="D439" t="s">
        <v>1096</v>
      </c>
      <c r="E439" s="1">
        <v>37722</v>
      </c>
      <c r="F439">
        <v>135645823</v>
      </c>
      <c r="G439">
        <v>60100000</v>
      </c>
      <c r="H439">
        <v>195745823</v>
      </c>
      <c r="I439" t="s">
        <v>349</v>
      </c>
      <c r="J439" t="s">
        <v>190</v>
      </c>
      <c r="K439" t="s">
        <v>15</v>
      </c>
    </row>
    <row r="440" spans="1:11" x14ac:dyDescent="0.3">
      <c r="A440">
        <v>438</v>
      </c>
      <c r="B440" t="s">
        <v>1175</v>
      </c>
      <c r="C440" t="s">
        <v>1176</v>
      </c>
      <c r="D440" t="s">
        <v>12</v>
      </c>
      <c r="E440" s="1">
        <v>38660</v>
      </c>
      <c r="F440">
        <v>135386665</v>
      </c>
      <c r="G440">
        <v>179046172</v>
      </c>
      <c r="H440">
        <v>314432837</v>
      </c>
      <c r="I440" t="s">
        <v>629</v>
      </c>
      <c r="J440" t="s">
        <v>785</v>
      </c>
      <c r="K440" t="s">
        <v>106</v>
      </c>
    </row>
    <row r="441" spans="1:11" x14ac:dyDescent="0.3">
      <c r="A441">
        <v>439</v>
      </c>
      <c r="B441" t="s">
        <v>1177</v>
      </c>
      <c r="C441" t="s">
        <v>1178</v>
      </c>
      <c r="D441" t="s">
        <v>170</v>
      </c>
      <c r="E441" s="1">
        <v>32962</v>
      </c>
      <c r="F441">
        <v>135265915</v>
      </c>
      <c r="G441">
        <v>66700000</v>
      </c>
      <c r="H441">
        <v>201965915</v>
      </c>
      <c r="I441" t="s">
        <v>1179</v>
      </c>
      <c r="J441" t="s">
        <v>97</v>
      </c>
      <c r="K441" t="s">
        <v>27</v>
      </c>
    </row>
    <row r="442" spans="1:11" x14ac:dyDescent="0.3">
      <c r="A442">
        <v>440</v>
      </c>
      <c r="B442" t="s">
        <v>1180</v>
      </c>
      <c r="C442" t="s">
        <v>1181</v>
      </c>
      <c r="D442" t="s">
        <v>43</v>
      </c>
      <c r="E442" s="1">
        <v>36154</v>
      </c>
      <c r="F442">
        <v>135026902</v>
      </c>
      <c r="G442">
        <v>67266000</v>
      </c>
      <c r="H442">
        <v>202292902</v>
      </c>
      <c r="I442" t="s">
        <v>1182</v>
      </c>
      <c r="J442" t="s">
        <v>101</v>
      </c>
      <c r="K442" t="s">
        <v>15</v>
      </c>
    </row>
    <row r="443" spans="1:11" x14ac:dyDescent="0.3">
      <c r="A443">
        <v>441</v>
      </c>
      <c r="B443" t="s">
        <v>1183</v>
      </c>
      <c r="C443" t="s">
        <v>1184</v>
      </c>
      <c r="D443" t="s">
        <v>38</v>
      </c>
      <c r="E443" s="1">
        <v>26373</v>
      </c>
      <c r="F443">
        <v>134966411</v>
      </c>
      <c r="G443">
        <v>111154575</v>
      </c>
      <c r="H443">
        <v>246120986</v>
      </c>
      <c r="I443" t="s">
        <v>1015</v>
      </c>
      <c r="J443" t="s">
        <v>1185</v>
      </c>
      <c r="K443" t="s">
        <v>27</v>
      </c>
    </row>
    <row r="444" spans="1:11" x14ac:dyDescent="0.3">
      <c r="A444">
        <v>442</v>
      </c>
      <c r="B444" t="s">
        <v>1186</v>
      </c>
      <c r="C444" t="s">
        <v>1187</v>
      </c>
      <c r="D444" t="s">
        <v>43</v>
      </c>
      <c r="E444" s="1">
        <v>41656</v>
      </c>
      <c r="F444">
        <v>134938200</v>
      </c>
      <c r="G444">
        <v>19530702</v>
      </c>
      <c r="H444">
        <v>154468902</v>
      </c>
      <c r="I444" t="s">
        <v>665</v>
      </c>
      <c r="J444" t="s">
        <v>1020</v>
      </c>
      <c r="K444" t="s">
        <v>15</v>
      </c>
    </row>
    <row r="445" spans="1:11" x14ac:dyDescent="0.3">
      <c r="A445">
        <v>443</v>
      </c>
      <c r="B445" t="s">
        <v>1188</v>
      </c>
      <c r="C445" t="s">
        <v>1189</v>
      </c>
      <c r="D445" t="s">
        <v>43</v>
      </c>
      <c r="E445" s="1">
        <v>39610</v>
      </c>
      <c r="F445">
        <v>134806913</v>
      </c>
      <c r="G445">
        <v>129964083</v>
      </c>
      <c r="H445">
        <v>264770996</v>
      </c>
      <c r="I445" t="s">
        <v>13</v>
      </c>
      <c r="J445" t="s">
        <v>567</v>
      </c>
      <c r="K445" t="s">
        <v>15</v>
      </c>
    </row>
    <row r="446" spans="1:11" x14ac:dyDescent="0.3">
      <c r="A446">
        <v>444</v>
      </c>
      <c r="B446" t="s">
        <v>1190</v>
      </c>
      <c r="C446" t="s">
        <v>1191</v>
      </c>
      <c r="D446" t="s">
        <v>22</v>
      </c>
      <c r="E446" s="1">
        <v>39259</v>
      </c>
      <c r="F446">
        <v>134529403</v>
      </c>
      <c r="G446">
        <v>253626608</v>
      </c>
      <c r="H446">
        <v>388156011</v>
      </c>
      <c r="I446" t="s">
        <v>203</v>
      </c>
      <c r="J446" t="s">
        <v>124</v>
      </c>
      <c r="K446" t="s">
        <v>15</v>
      </c>
    </row>
    <row r="447" spans="1:11" x14ac:dyDescent="0.3">
      <c r="A447">
        <v>445</v>
      </c>
      <c r="B447" t="s">
        <v>1192</v>
      </c>
      <c r="C447" t="s">
        <v>1193</v>
      </c>
      <c r="D447" t="s">
        <v>43</v>
      </c>
      <c r="E447" s="1">
        <v>39625</v>
      </c>
      <c r="F447">
        <v>134508551</v>
      </c>
      <c r="G447">
        <v>207954512</v>
      </c>
      <c r="H447">
        <v>342463063</v>
      </c>
      <c r="I447" t="s">
        <v>448</v>
      </c>
      <c r="J447" t="s">
        <v>676</v>
      </c>
      <c r="K447" t="s">
        <v>179</v>
      </c>
    </row>
    <row r="448" spans="1:11" x14ac:dyDescent="0.3">
      <c r="A448">
        <v>446</v>
      </c>
      <c r="B448" t="s">
        <v>1194</v>
      </c>
      <c r="C448" t="s">
        <v>1195</v>
      </c>
      <c r="D448" t="s">
        <v>43</v>
      </c>
      <c r="E448" s="1">
        <v>41312</v>
      </c>
      <c r="F448">
        <v>134506920</v>
      </c>
      <c r="G448">
        <v>39458090</v>
      </c>
      <c r="H448">
        <v>173965010</v>
      </c>
      <c r="I448" t="s">
        <v>1196</v>
      </c>
      <c r="J448" t="s">
        <v>604</v>
      </c>
      <c r="K448" t="s">
        <v>179</v>
      </c>
    </row>
    <row r="449" spans="1:11" x14ac:dyDescent="0.3">
      <c r="A449">
        <v>447</v>
      </c>
      <c r="B449" t="s">
        <v>1197</v>
      </c>
      <c r="C449" t="s">
        <v>1198</v>
      </c>
      <c r="D449" t="s">
        <v>61</v>
      </c>
      <c r="E449" s="1">
        <v>28839</v>
      </c>
      <c r="F449">
        <v>134451603</v>
      </c>
      <c r="G449">
        <v>166000000</v>
      </c>
      <c r="H449">
        <v>300451603</v>
      </c>
      <c r="I449" t="s">
        <v>13</v>
      </c>
      <c r="J449" t="s">
        <v>47</v>
      </c>
      <c r="K449" t="s">
        <v>58</v>
      </c>
    </row>
    <row r="450" spans="1:11" x14ac:dyDescent="0.3">
      <c r="A450">
        <v>448</v>
      </c>
      <c r="B450" t="s">
        <v>1199</v>
      </c>
      <c r="C450" t="s">
        <v>1200</v>
      </c>
      <c r="D450" t="s">
        <v>12</v>
      </c>
      <c r="E450" s="1">
        <v>35223</v>
      </c>
      <c r="F450">
        <v>134069511</v>
      </c>
      <c r="G450">
        <v>200993110</v>
      </c>
      <c r="H450">
        <v>335062621</v>
      </c>
      <c r="I450" t="s">
        <v>289</v>
      </c>
      <c r="J450" t="s">
        <v>83</v>
      </c>
      <c r="K450" t="s">
        <v>179</v>
      </c>
    </row>
    <row r="451" spans="1:11" x14ac:dyDescent="0.3">
      <c r="A451">
        <v>449</v>
      </c>
      <c r="B451" t="s">
        <v>1201</v>
      </c>
      <c r="C451" t="s">
        <v>1202</v>
      </c>
      <c r="D451" t="s">
        <v>38</v>
      </c>
      <c r="E451" s="1">
        <v>38840</v>
      </c>
      <c r="F451">
        <v>134029801</v>
      </c>
      <c r="G451">
        <v>264449696</v>
      </c>
      <c r="H451">
        <v>398479497</v>
      </c>
      <c r="I451" t="s">
        <v>289</v>
      </c>
      <c r="J451" t="s">
        <v>259</v>
      </c>
      <c r="K451" t="s">
        <v>15</v>
      </c>
    </row>
    <row r="452" spans="1:11" x14ac:dyDescent="0.3">
      <c r="A452">
        <v>450</v>
      </c>
      <c r="B452" t="s">
        <v>1203</v>
      </c>
      <c r="C452" t="s">
        <v>1204</v>
      </c>
      <c r="D452" t="s">
        <v>34</v>
      </c>
      <c r="E452" s="1">
        <v>41466</v>
      </c>
      <c r="F452">
        <v>133668525</v>
      </c>
      <c r="G452">
        <v>113315753</v>
      </c>
      <c r="H452">
        <v>246984278</v>
      </c>
      <c r="I452" t="s">
        <v>349</v>
      </c>
      <c r="J452" t="s">
        <v>393</v>
      </c>
      <c r="K452" t="s">
        <v>15</v>
      </c>
    </row>
    <row r="453" spans="1:11" x14ac:dyDescent="0.3">
      <c r="A453">
        <v>451</v>
      </c>
      <c r="B453" t="s">
        <v>1205</v>
      </c>
      <c r="C453" t="s">
        <v>1206</v>
      </c>
      <c r="D453" t="s">
        <v>61</v>
      </c>
      <c r="E453" s="1">
        <v>38119</v>
      </c>
      <c r="F453">
        <v>133378256</v>
      </c>
      <c r="G453">
        <v>364031596</v>
      </c>
      <c r="H453">
        <v>497409852</v>
      </c>
      <c r="I453" t="s">
        <v>1207</v>
      </c>
      <c r="J453" t="s">
        <v>928</v>
      </c>
      <c r="K453" t="s">
        <v>179</v>
      </c>
    </row>
    <row r="454" spans="1:11" x14ac:dyDescent="0.3">
      <c r="A454">
        <v>452</v>
      </c>
      <c r="B454" t="s">
        <v>1208</v>
      </c>
      <c r="C454" t="s">
        <v>1209</v>
      </c>
      <c r="D454" t="s">
        <v>34</v>
      </c>
      <c r="E454" s="1">
        <v>39946</v>
      </c>
      <c r="F454">
        <v>133375846</v>
      </c>
      <c r="G454">
        <v>352554970</v>
      </c>
      <c r="H454">
        <v>485930816</v>
      </c>
      <c r="I454" t="s">
        <v>488</v>
      </c>
      <c r="J454" t="s">
        <v>14</v>
      </c>
      <c r="K454" t="s">
        <v>15</v>
      </c>
    </row>
    <row r="455" spans="1:11" x14ac:dyDescent="0.3">
      <c r="A455">
        <v>453</v>
      </c>
      <c r="B455" t="s">
        <v>1210</v>
      </c>
      <c r="C455" t="s">
        <v>1211</v>
      </c>
      <c r="D455" t="s">
        <v>22</v>
      </c>
      <c r="E455" s="1">
        <v>40891</v>
      </c>
      <c r="F455">
        <v>133110742</v>
      </c>
      <c r="G455">
        <v>209584693</v>
      </c>
      <c r="H455">
        <v>342695435</v>
      </c>
      <c r="I455" t="s">
        <v>1212</v>
      </c>
      <c r="J455" t="s">
        <v>182</v>
      </c>
      <c r="K455" t="s">
        <v>106</v>
      </c>
    </row>
    <row r="456" spans="1:11" x14ac:dyDescent="0.3">
      <c r="A456">
        <v>454</v>
      </c>
      <c r="B456" t="s">
        <v>1213</v>
      </c>
      <c r="C456" t="s">
        <v>1214</v>
      </c>
      <c r="D456" t="s">
        <v>12</v>
      </c>
      <c r="E456" s="1">
        <v>37687</v>
      </c>
      <c r="F456">
        <v>132716677</v>
      </c>
      <c r="G456">
        <v>32013002</v>
      </c>
      <c r="H456">
        <v>164729679</v>
      </c>
      <c r="I456" t="s">
        <v>349</v>
      </c>
      <c r="J456" t="s">
        <v>428</v>
      </c>
      <c r="K456" t="s">
        <v>15</v>
      </c>
    </row>
    <row r="457" spans="1:11" x14ac:dyDescent="0.3">
      <c r="A457">
        <v>455</v>
      </c>
      <c r="B457" t="s">
        <v>1215</v>
      </c>
      <c r="C457" t="s">
        <v>1216</v>
      </c>
      <c r="D457" t="s">
        <v>22</v>
      </c>
      <c r="E457" s="1">
        <v>41479</v>
      </c>
      <c r="F457">
        <v>132556852</v>
      </c>
      <c r="G457">
        <v>282271394</v>
      </c>
      <c r="H457">
        <v>414828246</v>
      </c>
      <c r="I457" t="s">
        <v>339</v>
      </c>
      <c r="J457" t="s">
        <v>259</v>
      </c>
      <c r="K457" t="s">
        <v>15</v>
      </c>
    </row>
    <row r="458" spans="1:11" x14ac:dyDescent="0.3">
      <c r="A458">
        <v>456</v>
      </c>
      <c r="B458" t="s">
        <v>1217</v>
      </c>
      <c r="C458" t="s">
        <v>1218</v>
      </c>
      <c r="D458" t="s">
        <v>112</v>
      </c>
      <c r="E458" t="s">
        <v>27</v>
      </c>
      <c r="F458">
        <v>132422809</v>
      </c>
      <c r="G458">
        <v>173786480</v>
      </c>
      <c r="H458">
        <v>306209289</v>
      </c>
      <c r="I458" t="s">
        <v>1219</v>
      </c>
      <c r="J458" t="s">
        <v>434</v>
      </c>
      <c r="K458" t="s">
        <v>27</v>
      </c>
    </row>
    <row r="459" spans="1:11" x14ac:dyDescent="0.3">
      <c r="A459">
        <v>457</v>
      </c>
      <c r="B459" t="s">
        <v>1220</v>
      </c>
      <c r="C459" t="s">
        <v>1221</v>
      </c>
      <c r="D459" t="s">
        <v>61</v>
      </c>
      <c r="E459" s="1">
        <v>38995</v>
      </c>
      <c r="F459">
        <v>132384315</v>
      </c>
      <c r="G459">
        <v>159081058</v>
      </c>
      <c r="H459">
        <v>291465373</v>
      </c>
      <c r="I459" t="s">
        <v>227</v>
      </c>
      <c r="J459" t="s">
        <v>118</v>
      </c>
      <c r="K459" t="s">
        <v>179</v>
      </c>
    </row>
    <row r="460" spans="1:11" x14ac:dyDescent="0.3">
      <c r="A460">
        <v>458</v>
      </c>
      <c r="B460" t="s">
        <v>1222</v>
      </c>
      <c r="C460" t="s">
        <v>1223</v>
      </c>
      <c r="D460" t="s">
        <v>43</v>
      </c>
      <c r="E460" s="1">
        <v>37791</v>
      </c>
      <c r="F460">
        <v>132177234</v>
      </c>
      <c r="G460">
        <v>113107931</v>
      </c>
      <c r="H460">
        <v>245285165</v>
      </c>
      <c r="I460" t="s">
        <v>339</v>
      </c>
      <c r="J460" t="s">
        <v>14</v>
      </c>
      <c r="K460" t="s">
        <v>15</v>
      </c>
    </row>
    <row r="461" spans="1:11" x14ac:dyDescent="0.3">
      <c r="A461">
        <v>459</v>
      </c>
      <c r="B461" t="s">
        <v>1224</v>
      </c>
      <c r="C461" t="s">
        <v>1225</v>
      </c>
      <c r="D461" t="s">
        <v>904</v>
      </c>
      <c r="E461" s="1">
        <v>41229</v>
      </c>
      <c r="F461">
        <v>132092958</v>
      </c>
      <c r="G461">
        <v>104319495</v>
      </c>
      <c r="H461">
        <v>236412453</v>
      </c>
      <c r="I461" t="s">
        <v>438</v>
      </c>
      <c r="J461" t="s">
        <v>228</v>
      </c>
      <c r="K461" t="s">
        <v>179</v>
      </c>
    </row>
    <row r="462" spans="1:11" x14ac:dyDescent="0.3">
      <c r="A462">
        <v>460</v>
      </c>
      <c r="B462" t="s">
        <v>1226</v>
      </c>
      <c r="C462" t="s">
        <v>1227</v>
      </c>
      <c r="D462" t="s">
        <v>22</v>
      </c>
      <c r="E462" s="1">
        <v>37427</v>
      </c>
      <c r="F462">
        <v>132072926</v>
      </c>
      <c r="G462">
        <v>226300000</v>
      </c>
      <c r="H462">
        <v>358372926</v>
      </c>
      <c r="I462" t="s">
        <v>1228</v>
      </c>
      <c r="J462" t="s">
        <v>284</v>
      </c>
      <c r="K462" t="s">
        <v>15</v>
      </c>
    </row>
    <row r="463" spans="1:11" x14ac:dyDescent="0.3">
      <c r="A463">
        <v>461</v>
      </c>
      <c r="B463" t="s">
        <v>1229</v>
      </c>
      <c r="C463" t="s">
        <v>1230</v>
      </c>
      <c r="D463" t="s">
        <v>22</v>
      </c>
      <c r="E463" s="1">
        <v>39246</v>
      </c>
      <c r="F463">
        <v>131921738</v>
      </c>
      <c r="G463">
        <v>169991393</v>
      </c>
      <c r="H463">
        <v>301913131</v>
      </c>
      <c r="I463" t="s">
        <v>23</v>
      </c>
      <c r="J463" t="s">
        <v>328</v>
      </c>
      <c r="K463" t="s">
        <v>58</v>
      </c>
    </row>
    <row r="464" spans="1:11" x14ac:dyDescent="0.3">
      <c r="A464">
        <v>462</v>
      </c>
      <c r="B464" t="s">
        <v>1231</v>
      </c>
      <c r="C464" t="s">
        <v>1232</v>
      </c>
      <c r="D464" t="s">
        <v>38</v>
      </c>
      <c r="E464" s="1">
        <v>40360</v>
      </c>
      <c r="F464">
        <v>131772187</v>
      </c>
      <c r="G464">
        <v>187941694</v>
      </c>
      <c r="H464">
        <v>319713881</v>
      </c>
      <c r="I464" t="s">
        <v>1099</v>
      </c>
      <c r="J464" t="s">
        <v>80</v>
      </c>
      <c r="K464" t="s">
        <v>58</v>
      </c>
    </row>
    <row r="465" spans="1:11" x14ac:dyDescent="0.3">
      <c r="A465">
        <v>463</v>
      </c>
      <c r="B465" t="s">
        <v>1233</v>
      </c>
      <c r="C465" t="s">
        <v>1234</v>
      </c>
      <c r="D465" t="s">
        <v>22</v>
      </c>
      <c r="E465" s="1">
        <v>41718</v>
      </c>
      <c r="F465">
        <v>131538435</v>
      </c>
      <c r="G465">
        <v>367242682</v>
      </c>
      <c r="H465">
        <v>498781117</v>
      </c>
      <c r="I465" t="s">
        <v>1082</v>
      </c>
      <c r="J465" t="s">
        <v>393</v>
      </c>
      <c r="K465" t="s">
        <v>106</v>
      </c>
    </row>
    <row r="466" spans="1:11" x14ac:dyDescent="0.3">
      <c r="A466">
        <v>464</v>
      </c>
      <c r="B466" t="s">
        <v>1235</v>
      </c>
      <c r="C466" t="s">
        <v>1236</v>
      </c>
      <c r="D466" t="s">
        <v>38</v>
      </c>
      <c r="E466" s="1">
        <v>37057</v>
      </c>
      <c r="F466">
        <v>131168070</v>
      </c>
      <c r="G466">
        <v>143535270</v>
      </c>
      <c r="H466">
        <v>274703340</v>
      </c>
      <c r="I466" t="s">
        <v>621</v>
      </c>
      <c r="J466" t="s">
        <v>105</v>
      </c>
      <c r="K466" t="s">
        <v>15</v>
      </c>
    </row>
    <row r="467" spans="1:11" x14ac:dyDescent="0.3">
      <c r="A467">
        <v>465</v>
      </c>
      <c r="B467" t="s">
        <v>1237</v>
      </c>
      <c r="C467" t="s">
        <v>1238</v>
      </c>
      <c r="D467" t="s">
        <v>710</v>
      </c>
      <c r="E467" s="1">
        <v>33283</v>
      </c>
      <c r="F467">
        <v>130742922</v>
      </c>
      <c r="G467">
        <v>142000000</v>
      </c>
      <c r="H467">
        <v>272742922</v>
      </c>
      <c r="I467" t="s">
        <v>1239</v>
      </c>
      <c r="J467" t="s">
        <v>54</v>
      </c>
      <c r="K467" t="s">
        <v>27</v>
      </c>
    </row>
    <row r="468" spans="1:11" x14ac:dyDescent="0.3">
      <c r="A468">
        <v>466</v>
      </c>
      <c r="B468" t="s">
        <v>1240</v>
      </c>
      <c r="C468" t="s">
        <v>1241</v>
      </c>
      <c r="D468" t="s">
        <v>43</v>
      </c>
      <c r="E468" s="1">
        <v>34481</v>
      </c>
      <c r="F468">
        <v>130531208</v>
      </c>
      <c r="G468">
        <v>211100000</v>
      </c>
      <c r="H468">
        <v>341631208</v>
      </c>
      <c r="I468" t="s">
        <v>381</v>
      </c>
      <c r="J468" t="s">
        <v>224</v>
      </c>
      <c r="K468" t="s">
        <v>58</v>
      </c>
    </row>
    <row r="469" spans="1:11" x14ac:dyDescent="0.3">
      <c r="A469">
        <v>467</v>
      </c>
      <c r="B469" t="s">
        <v>1242</v>
      </c>
      <c r="C469" t="s">
        <v>1243</v>
      </c>
      <c r="D469" t="s">
        <v>61</v>
      </c>
      <c r="E469" s="1">
        <v>35986</v>
      </c>
      <c r="F469">
        <v>130444603</v>
      </c>
      <c r="G469">
        <v>155000000</v>
      </c>
      <c r="H469">
        <v>285444603</v>
      </c>
      <c r="I469" t="s">
        <v>448</v>
      </c>
      <c r="J469" t="s">
        <v>148</v>
      </c>
      <c r="K469" t="s">
        <v>179</v>
      </c>
    </row>
    <row r="470" spans="1:11" x14ac:dyDescent="0.3">
      <c r="A470">
        <v>468</v>
      </c>
      <c r="B470" t="s">
        <v>1244</v>
      </c>
      <c r="C470" t="s">
        <v>1245</v>
      </c>
      <c r="D470" t="s">
        <v>61</v>
      </c>
      <c r="E470" s="1">
        <v>39618</v>
      </c>
      <c r="F470">
        <v>130319208</v>
      </c>
      <c r="G470">
        <v>100366245</v>
      </c>
      <c r="H470">
        <v>230685453</v>
      </c>
      <c r="I470" t="s">
        <v>855</v>
      </c>
      <c r="J470" t="s">
        <v>676</v>
      </c>
      <c r="K470" t="s">
        <v>15</v>
      </c>
    </row>
    <row r="471" spans="1:11" x14ac:dyDescent="0.3">
      <c r="A471">
        <v>469</v>
      </c>
      <c r="B471" t="s">
        <v>1246</v>
      </c>
      <c r="C471" t="s">
        <v>1247</v>
      </c>
      <c r="D471" t="s">
        <v>112</v>
      </c>
      <c r="E471" s="1">
        <v>42081</v>
      </c>
      <c r="F471">
        <v>130179072</v>
      </c>
      <c r="G471">
        <v>166823455</v>
      </c>
      <c r="H471">
        <v>297002527</v>
      </c>
      <c r="I471" t="s">
        <v>138</v>
      </c>
      <c r="J471" t="s">
        <v>145</v>
      </c>
      <c r="K471" t="s">
        <v>15</v>
      </c>
    </row>
    <row r="472" spans="1:11" x14ac:dyDescent="0.3">
      <c r="A472">
        <v>470</v>
      </c>
      <c r="B472" t="s">
        <v>1248</v>
      </c>
      <c r="C472" t="s">
        <v>1249</v>
      </c>
      <c r="D472" t="s">
        <v>22</v>
      </c>
      <c r="E472" s="1">
        <v>42306</v>
      </c>
      <c r="F472">
        <v>130178411</v>
      </c>
      <c r="G472">
        <v>116054702</v>
      </c>
      <c r="H472">
        <v>246233113</v>
      </c>
      <c r="I472" t="s">
        <v>312</v>
      </c>
      <c r="J472" t="s">
        <v>121</v>
      </c>
      <c r="K472" t="s">
        <v>106</v>
      </c>
    </row>
    <row r="473" spans="1:11" x14ac:dyDescent="0.3">
      <c r="A473">
        <v>471</v>
      </c>
      <c r="B473" t="s">
        <v>1250</v>
      </c>
      <c r="C473" t="s">
        <v>1251</v>
      </c>
      <c r="D473" t="s">
        <v>38</v>
      </c>
      <c r="E473" s="1">
        <v>42907</v>
      </c>
      <c r="F473">
        <v>130168683</v>
      </c>
      <c r="G473">
        <v>475256474</v>
      </c>
      <c r="H473">
        <v>605425157</v>
      </c>
      <c r="I473" t="s">
        <v>13</v>
      </c>
      <c r="J473" t="s">
        <v>207</v>
      </c>
      <c r="K473" t="s">
        <v>15</v>
      </c>
    </row>
    <row r="474" spans="1:11" x14ac:dyDescent="0.3">
      <c r="A474">
        <v>472</v>
      </c>
      <c r="B474" t="s">
        <v>1252</v>
      </c>
      <c r="C474" t="s">
        <v>1253</v>
      </c>
      <c r="D474" t="s">
        <v>43</v>
      </c>
      <c r="E474" s="1">
        <v>39388</v>
      </c>
      <c r="F474">
        <v>130164645</v>
      </c>
      <c r="G474">
        <v>139590785</v>
      </c>
      <c r="H474">
        <v>269755430</v>
      </c>
      <c r="I474" t="s">
        <v>887</v>
      </c>
      <c r="J474" t="s">
        <v>331</v>
      </c>
      <c r="K474" t="s">
        <v>179</v>
      </c>
    </row>
    <row r="475" spans="1:11" x14ac:dyDescent="0.3">
      <c r="A475">
        <v>473</v>
      </c>
      <c r="B475" t="s">
        <v>1254</v>
      </c>
      <c r="C475" t="s">
        <v>1255</v>
      </c>
      <c r="D475" t="s">
        <v>95</v>
      </c>
      <c r="E475" s="1">
        <v>36418</v>
      </c>
      <c r="F475">
        <v>130096601</v>
      </c>
      <c r="G475">
        <v>226200000</v>
      </c>
      <c r="H475">
        <v>356296601</v>
      </c>
      <c r="I475" t="s">
        <v>178</v>
      </c>
      <c r="J475" t="s">
        <v>228</v>
      </c>
      <c r="K475" t="s">
        <v>179</v>
      </c>
    </row>
    <row r="476" spans="1:11" x14ac:dyDescent="0.3">
      <c r="A476">
        <v>474</v>
      </c>
      <c r="B476" t="s">
        <v>1256</v>
      </c>
      <c r="C476" t="s">
        <v>1257</v>
      </c>
      <c r="D476" t="s">
        <v>95</v>
      </c>
      <c r="E476" s="1">
        <v>37547</v>
      </c>
      <c r="F476">
        <v>129128133</v>
      </c>
      <c r="G476">
        <v>120220800</v>
      </c>
      <c r="H476">
        <v>249348933</v>
      </c>
      <c r="I476" t="s">
        <v>1113</v>
      </c>
      <c r="J476" t="s">
        <v>101</v>
      </c>
      <c r="K476" t="s">
        <v>15</v>
      </c>
    </row>
    <row r="477" spans="1:11" x14ac:dyDescent="0.3">
      <c r="A477">
        <v>475</v>
      </c>
      <c r="B477" t="s">
        <v>1258</v>
      </c>
      <c r="C477" t="s">
        <v>1259</v>
      </c>
      <c r="D477" t="s">
        <v>43</v>
      </c>
      <c r="E477" s="1">
        <v>35244</v>
      </c>
      <c r="F477">
        <v>128814019</v>
      </c>
      <c r="G477">
        <v>145147000</v>
      </c>
      <c r="H477">
        <v>273961019</v>
      </c>
      <c r="I477" t="s">
        <v>1260</v>
      </c>
      <c r="J477" t="s">
        <v>197</v>
      </c>
      <c r="K477" t="s">
        <v>15</v>
      </c>
    </row>
    <row r="478" spans="1:11" x14ac:dyDescent="0.3">
      <c r="A478">
        <v>476</v>
      </c>
      <c r="B478" t="s">
        <v>1261</v>
      </c>
      <c r="C478" t="s">
        <v>1262</v>
      </c>
      <c r="D478" t="s">
        <v>22</v>
      </c>
      <c r="E478" s="1">
        <v>38771</v>
      </c>
      <c r="F478">
        <v>128505958</v>
      </c>
      <c r="G478">
        <v>134046935</v>
      </c>
      <c r="H478">
        <v>262552893</v>
      </c>
      <c r="I478" t="s">
        <v>349</v>
      </c>
      <c r="J478" t="s">
        <v>518</v>
      </c>
      <c r="K478" t="s">
        <v>179</v>
      </c>
    </row>
    <row r="479" spans="1:11" x14ac:dyDescent="0.3">
      <c r="A479">
        <v>477</v>
      </c>
      <c r="B479" t="s">
        <v>1263</v>
      </c>
      <c r="C479" t="s">
        <v>1264</v>
      </c>
      <c r="D479" t="s">
        <v>34</v>
      </c>
      <c r="E479" s="1">
        <v>42562</v>
      </c>
      <c r="F479">
        <v>128350574</v>
      </c>
      <c r="G479">
        <v>100796935</v>
      </c>
      <c r="H479">
        <v>229147509</v>
      </c>
      <c r="I479" t="s">
        <v>427</v>
      </c>
      <c r="J479" t="s">
        <v>343</v>
      </c>
      <c r="K479" t="s">
        <v>15</v>
      </c>
    </row>
    <row r="480" spans="1:11" x14ac:dyDescent="0.3">
      <c r="A480">
        <v>478</v>
      </c>
      <c r="B480" t="s">
        <v>1265</v>
      </c>
      <c r="C480" t="s">
        <v>1266</v>
      </c>
      <c r="D480" t="s">
        <v>22</v>
      </c>
      <c r="E480" s="1">
        <v>42034</v>
      </c>
      <c r="F480">
        <v>128261724</v>
      </c>
      <c r="G480">
        <v>286089822</v>
      </c>
      <c r="H480">
        <v>414351546</v>
      </c>
      <c r="I480" t="s">
        <v>1267</v>
      </c>
      <c r="J480" t="s">
        <v>72</v>
      </c>
      <c r="K480" t="s">
        <v>179</v>
      </c>
    </row>
    <row r="481" spans="1:11" x14ac:dyDescent="0.3">
      <c r="A481">
        <v>479</v>
      </c>
      <c r="B481" t="s">
        <v>1268</v>
      </c>
      <c r="C481" t="s">
        <v>1269</v>
      </c>
      <c r="D481" t="s">
        <v>22</v>
      </c>
      <c r="E481" s="1">
        <v>38421</v>
      </c>
      <c r="F481">
        <v>128200012</v>
      </c>
      <c r="G481">
        <v>134311478</v>
      </c>
      <c r="H481">
        <v>262511490</v>
      </c>
      <c r="I481" t="s">
        <v>1270</v>
      </c>
      <c r="J481" t="s">
        <v>224</v>
      </c>
      <c r="K481" t="s">
        <v>58</v>
      </c>
    </row>
    <row r="482" spans="1:11" x14ac:dyDescent="0.3">
      <c r="A482">
        <v>480</v>
      </c>
      <c r="B482" t="s">
        <v>1271</v>
      </c>
      <c r="C482" t="s">
        <v>1272</v>
      </c>
      <c r="D482" t="s">
        <v>1273</v>
      </c>
      <c r="E482" s="1">
        <v>36868</v>
      </c>
      <c r="F482">
        <v>128078872</v>
      </c>
      <c r="G482">
        <v>85446864</v>
      </c>
      <c r="H482">
        <v>213525736</v>
      </c>
      <c r="I482" t="s">
        <v>1274</v>
      </c>
      <c r="J482" t="s">
        <v>474</v>
      </c>
      <c r="K482" t="s">
        <v>15</v>
      </c>
    </row>
    <row r="483" spans="1:11" x14ac:dyDescent="0.3">
      <c r="A483">
        <v>481</v>
      </c>
      <c r="B483" t="s">
        <v>1275</v>
      </c>
      <c r="C483" t="s">
        <v>1276</v>
      </c>
      <c r="D483" t="s">
        <v>38</v>
      </c>
      <c r="E483" s="1">
        <v>40227</v>
      </c>
      <c r="F483">
        <v>128012934</v>
      </c>
      <c r="G483">
        <v>166792763</v>
      </c>
      <c r="H483">
        <v>294805697</v>
      </c>
      <c r="I483" t="s">
        <v>533</v>
      </c>
      <c r="J483" t="s">
        <v>14</v>
      </c>
      <c r="K483" t="s">
        <v>179</v>
      </c>
    </row>
    <row r="484" spans="1:11" x14ac:dyDescent="0.3">
      <c r="A484">
        <v>482</v>
      </c>
      <c r="B484" t="s">
        <v>1277</v>
      </c>
      <c r="C484" t="s">
        <v>1278</v>
      </c>
      <c r="D484" t="s">
        <v>12</v>
      </c>
      <c r="E484" s="1">
        <v>41997</v>
      </c>
      <c r="F484">
        <v>128002372</v>
      </c>
      <c r="G484">
        <v>84900000</v>
      </c>
      <c r="H484">
        <v>212902372</v>
      </c>
      <c r="I484" t="s">
        <v>1279</v>
      </c>
      <c r="J484" t="s">
        <v>514</v>
      </c>
      <c r="K484" t="s">
        <v>58</v>
      </c>
    </row>
    <row r="485" spans="1:11" x14ac:dyDescent="0.3">
      <c r="A485">
        <v>483</v>
      </c>
      <c r="B485" t="s">
        <v>1280</v>
      </c>
      <c r="C485" t="s">
        <v>1281</v>
      </c>
      <c r="D485" t="s">
        <v>1282</v>
      </c>
      <c r="E485" t="s">
        <v>27</v>
      </c>
      <c r="F485">
        <v>127873716</v>
      </c>
      <c r="G485">
        <v>172600000</v>
      </c>
      <c r="H485">
        <v>300473716</v>
      </c>
      <c r="I485" t="s">
        <v>1283</v>
      </c>
      <c r="J485" t="s">
        <v>224</v>
      </c>
      <c r="K485" t="s">
        <v>27</v>
      </c>
    </row>
    <row r="486" spans="1:11" x14ac:dyDescent="0.3">
      <c r="A486">
        <v>484</v>
      </c>
      <c r="B486" t="s">
        <v>1284</v>
      </c>
      <c r="C486" t="s">
        <v>1285</v>
      </c>
      <c r="D486" t="s">
        <v>12</v>
      </c>
      <c r="E486" s="1">
        <v>39407</v>
      </c>
      <c r="F486">
        <v>127807262</v>
      </c>
      <c r="G486">
        <v>212680574</v>
      </c>
      <c r="H486">
        <v>340487836</v>
      </c>
      <c r="I486" t="s">
        <v>536</v>
      </c>
      <c r="J486" t="s">
        <v>309</v>
      </c>
      <c r="K486" t="s">
        <v>58</v>
      </c>
    </row>
    <row r="487" spans="1:11" x14ac:dyDescent="0.3">
      <c r="A487">
        <v>485</v>
      </c>
      <c r="B487" t="s">
        <v>1286</v>
      </c>
      <c r="C487" t="s">
        <v>1287</v>
      </c>
      <c r="D487" t="s">
        <v>38</v>
      </c>
      <c r="E487" s="1">
        <v>39807</v>
      </c>
      <c r="F487">
        <v>127509326</v>
      </c>
      <c r="G487">
        <v>208293460</v>
      </c>
      <c r="H487">
        <v>335802786</v>
      </c>
      <c r="I487" t="s">
        <v>657</v>
      </c>
      <c r="J487" t="s">
        <v>1288</v>
      </c>
      <c r="K487" t="s">
        <v>15</v>
      </c>
    </row>
    <row r="488" spans="1:11" x14ac:dyDescent="0.3">
      <c r="A488">
        <v>486</v>
      </c>
      <c r="B488" t="s">
        <v>1289</v>
      </c>
      <c r="C488" t="s">
        <v>1290</v>
      </c>
      <c r="D488" t="s">
        <v>61</v>
      </c>
      <c r="E488" s="1">
        <v>42536</v>
      </c>
      <c r="F488">
        <v>127440871</v>
      </c>
      <c r="G488">
        <v>89531672</v>
      </c>
      <c r="H488">
        <v>216972543</v>
      </c>
      <c r="I488" t="s">
        <v>665</v>
      </c>
      <c r="J488" t="s">
        <v>309</v>
      </c>
      <c r="K488" t="s">
        <v>15</v>
      </c>
    </row>
    <row r="489" spans="1:11" x14ac:dyDescent="0.3">
      <c r="A489">
        <v>487</v>
      </c>
      <c r="B489" t="s">
        <v>1291</v>
      </c>
      <c r="C489" t="s">
        <v>1292</v>
      </c>
      <c r="D489" t="s">
        <v>38</v>
      </c>
      <c r="E489" s="1">
        <v>41626</v>
      </c>
      <c r="F489">
        <v>127352707</v>
      </c>
      <c r="G489">
        <v>46297224</v>
      </c>
      <c r="H489">
        <v>173649931</v>
      </c>
      <c r="I489" t="s">
        <v>349</v>
      </c>
      <c r="J489" t="s">
        <v>145</v>
      </c>
      <c r="K489" t="s">
        <v>15</v>
      </c>
    </row>
    <row r="490" spans="1:11" x14ac:dyDescent="0.3">
      <c r="A490">
        <v>488</v>
      </c>
      <c r="B490" t="s">
        <v>1293</v>
      </c>
      <c r="C490" t="s">
        <v>1294</v>
      </c>
      <c r="D490" t="s">
        <v>12</v>
      </c>
      <c r="E490" s="1">
        <v>37526</v>
      </c>
      <c r="F490">
        <v>127223418</v>
      </c>
      <c r="G490">
        <v>53399006</v>
      </c>
      <c r="H490">
        <v>180622424</v>
      </c>
      <c r="I490" t="s">
        <v>346</v>
      </c>
      <c r="J490" t="s">
        <v>193</v>
      </c>
      <c r="K490" t="s">
        <v>15</v>
      </c>
    </row>
    <row r="491" spans="1:11" x14ac:dyDescent="0.3">
      <c r="A491">
        <v>489</v>
      </c>
      <c r="B491" t="s">
        <v>1295</v>
      </c>
      <c r="C491" t="s">
        <v>1296</v>
      </c>
      <c r="D491" t="s">
        <v>38</v>
      </c>
      <c r="E491" s="1">
        <v>43453</v>
      </c>
      <c r="F491">
        <v>127195589</v>
      </c>
      <c r="G491">
        <v>340794056</v>
      </c>
      <c r="H491">
        <v>467989645</v>
      </c>
      <c r="I491" t="s">
        <v>13</v>
      </c>
      <c r="J491" t="s">
        <v>969</v>
      </c>
      <c r="K491" t="s">
        <v>15</v>
      </c>
    </row>
    <row r="492" spans="1:11" x14ac:dyDescent="0.3">
      <c r="A492">
        <v>490</v>
      </c>
      <c r="B492" t="s">
        <v>1297</v>
      </c>
      <c r="C492" t="s">
        <v>1298</v>
      </c>
      <c r="D492" t="s">
        <v>170</v>
      </c>
      <c r="E492" s="1">
        <v>34684</v>
      </c>
      <c r="F492">
        <v>127175374</v>
      </c>
      <c r="G492">
        <v>120100000</v>
      </c>
      <c r="H492">
        <v>247275374</v>
      </c>
      <c r="I492" t="s">
        <v>349</v>
      </c>
      <c r="J492" t="s">
        <v>309</v>
      </c>
      <c r="K492" t="s">
        <v>27</v>
      </c>
    </row>
    <row r="493" spans="1:11" x14ac:dyDescent="0.3">
      <c r="A493">
        <v>491</v>
      </c>
      <c r="B493" t="s">
        <v>1299</v>
      </c>
      <c r="C493" t="s">
        <v>1300</v>
      </c>
      <c r="D493" t="s">
        <v>43</v>
      </c>
      <c r="E493" s="1">
        <v>37777</v>
      </c>
      <c r="F493">
        <v>127154901</v>
      </c>
      <c r="G493">
        <v>109195760</v>
      </c>
      <c r="H493">
        <v>236350661</v>
      </c>
      <c r="I493" t="s">
        <v>448</v>
      </c>
      <c r="J493" t="s">
        <v>309</v>
      </c>
      <c r="K493" t="s">
        <v>15</v>
      </c>
    </row>
    <row r="494" spans="1:11" x14ac:dyDescent="0.3">
      <c r="A494">
        <v>492</v>
      </c>
      <c r="B494" t="s">
        <v>1301</v>
      </c>
      <c r="C494" t="s">
        <v>1302</v>
      </c>
      <c r="D494" t="s">
        <v>34</v>
      </c>
      <c r="E494" s="1">
        <v>35601</v>
      </c>
      <c r="F494">
        <v>127120029</v>
      </c>
      <c r="G494">
        <v>172168576</v>
      </c>
      <c r="H494">
        <v>299288605</v>
      </c>
      <c r="I494" t="s">
        <v>438</v>
      </c>
      <c r="J494" t="s">
        <v>428</v>
      </c>
      <c r="K494" t="s">
        <v>15</v>
      </c>
    </row>
    <row r="495" spans="1:11" x14ac:dyDescent="0.3">
      <c r="A495">
        <v>493</v>
      </c>
      <c r="B495" t="s">
        <v>1303</v>
      </c>
      <c r="C495" t="s">
        <v>1304</v>
      </c>
      <c r="D495" t="s">
        <v>38</v>
      </c>
      <c r="E495" s="1">
        <v>40703</v>
      </c>
      <c r="F495">
        <v>127004179</v>
      </c>
      <c r="G495">
        <v>133091807</v>
      </c>
      <c r="H495">
        <v>260095986</v>
      </c>
      <c r="I495" t="s">
        <v>1068</v>
      </c>
      <c r="J495" t="s">
        <v>567</v>
      </c>
      <c r="K495" t="s">
        <v>15</v>
      </c>
    </row>
    <row r="496" spans="1:11" x14ac:dyDescent="0.3">
      <c r="A496">
        <v>494</v>
      </c>
      <c r="B496" t="s">
        <v>1305</v>
      </c>
      <c r="C496" t="s">
        <v>1306</v>
      </c>
      <c r="D496" t="s">
        <v>817</v>
      </c>
      <c r="E496" s="1">
        <v>36483</v>
      </c>
      <c r="F496">
        <v>126943684</v>
      </c>
      <c r="G496">
        <v>234888716</v>
      </c>
      <c r="H496">
        <v>361832400</v>
      </c>
      <c r="I496" t="s">
        <v>289</v>
      </c>
      <c r="J496" t="s">
        <v>124</v>
      </c>
      <c r="K496" t="s">
        <v>15</v>
      </c>
    </row>
    <row r="497" spans="1:11" x14ac:dyDescent="0.3">
      <c r="A497">
        <v>495</v>
      </c>
      <c r="B497" t="s">
        <v>1307</v>
      </c>
      <c r="C497" t="s">
        <v>1308</v>
      </c>
      <c r="D497" t="s">
        <v>613</v>
      </c>
      <c r="E497" s="1">
        <v>34145</v>
      </c>
      <c r="F497">
        <v>126808165</v>
      </c>
      <c r="G497">
        <v>101119000</v>
      </c>
      <c r="H497">
        <v>227927165</v>
      </c>
      <c r="I497" t="s">
        <v>438</v>
      </c>
      <c r="J497" t="s">
        <v>428</v>
      </c>
      <c r="K497" t="s">
        <v>58</v>
      </c>
    </row>
    <row r="498" spans="1:11" x14ac:dyDescent="0.3">
      <c r="A498">
        <v>496</v>
      </c>
      <c r="B498" t="s">
        <v>1309</v>
      </c>
      <c r="C498" t="s">
        <v>1310</v>
      </c>
      <c r="D498" t="s">
        <v>43</v>
      </c>
      <c r="E498" s="1">
        <v>41845</v>
      </c>
      <c r="F498">
        <v>126663600</v>
      </c>
      <c r="G498">
        <v>332200000</v>
      </c>
      <c r="H498">
        <v>458863600</v>
      </c>
      <c r="I498" t="s">
        <v>558</v>
      </c>
      <c r="J498" t="s">
        <v>367</v>
      </c>
      <c r="K498" t="s">
        <v>179</v>
      </c>
    </row>
    <row r="499" spans="1:11" x14ac:dyDescent="0.3">
      <c r="A499">
        <v>497</v>
      </c>
      <c r="B499" t="s">
        <v>1311</v>
      </c>
      <c r="C499" t="s">
        <v>1312</v>
      </c>
      <c r="D499" t="s">
        <v>61</v>
      </c>
      <c r="E499" s="1">
        <v>42550</v>
      </c>
      <c r="F499">
        <v>126643061</v>
      </c>
      <c r="G499">
        <v>230057296</v>
      </c>
      <c r="H499">
        <v>356700357</v>
      </c>
      <c r="I499" t="s">
        <v>1274</v>
      </c>
      <c r="J499" t="s">
        <v>676</v>
      </c>
      <c r="K499" t="s">
        <v>15</v>
      </c>
    </row>
    <row r="500" spans="1:11" x14ac:dyDescent="0.3">
      <c r="A500">
        <v>498</v>
      </c>
      <c r="B500" t="s">
        <v>1313</v>
      </c>
      <c r="C500" t="s">
        <v>1314</v>
      </c>
      <c r="D500" t="s">
        <v>151</v>
      </c>
      <c r="E500" s="1">
        <v>39387</v>
      </c>
      <c r="F500">
        <v>126631277</v>
      </c>
      <c r="G500">
        <v>166883059</v>
      </c>
      <c r="H500">
        <v>293514336</v>
      </c>
      <c r="I500" t="s">
        <v>312</v>
      </c>
      <c r="J500" t="s">
        <v>224</v>
      </c>
      <c r="K500" t="s">
        <v>58</v>
      </c>
    </row>
    <row r="501" spans="1:11" x14ac:dyDescent="0.3">
      <c r="A501">
        <v>499</v>
      </c>
      <c r="B501" t="s">
        <v>1315</v>
      </c>
      <c r="C501" t="s">
        <v>1316</v>
      </c>
      <c r="D501" t="s">
        <v>22</v>
      </c>
      <c r="E501" s="1">
        <v>41059</v>
      </c>
      <c r="F501">
        <v>126477084</v>
      </c>
      <c r="G501">
        <v>276877385</v>
      </c>
      <c r="H501">
        <v>403354469</v>
      </c>
      <c r="I501" t="s">
        <v>1317</v>
      </c>
      <c r="J501" t="s">
        <v>44</v>
      </c>
      <c r="K501" t="s">
        <v>179</v>
      </c>
    </row>
    <row r="502" spans="1:11" x14ac:dyDescent="0.3">
      <c r="A502">
        <v>500</v>
      </c>
      <c r="B502" t="s">
        <v>1318</v>
      </c>
      <c r="C502" t="s">
        <v>1319</v>
      </c>
      <c r="D502" t="s">
        <v>43</v>
      </c>
      <c r="E502" s="1">
        <v>40947</v>
      </c>
      <c r="F502">
        <v>126373434</v>
      </c>
      <c r="G502">
        <v>81702771</v>
      </c>
      <c r="H502">
        <v>208076205</v>
      </c>
      <c r="I502" t="s">
        <v>203</v>
      </c>
      <c r="J502" t="s">
        <v>101</v>
      </c>
      <c r="K502" t="s">
        <v>179</v>
      </c>
    </row>
    <row r="503" spans="1:11" x14ac:dyDescent="0.3">
      <c r="A503">
        <v>501</v>
      </c>
      <c r="B503" t="s">
        <v>1320</v>
      </c>
      <c r="C503" t="s">
        <v>1321</v>
      </c>
      <c r="D503" t="s">
        <v>34</v>
      </c>
      <c r="E503" s="1">
        <v>37435</v>
      </c>
      <c r="F503">
        <v>126293452</v>
      </c>
      <c r="G503">
        <v>44976083</v>
      </c>
      <c r="H503">
        <v>171269535</v>
      </c>
      <c r="I503" t="s">
        <v>346</v>
      </c>
      <c r="J503" t="s">
        <v>313</v>
      </c>
      <c r="K503" t="s">
        <v>15</v>
      </c>
    </row>
    <row r="504" spans="1:11" x14ac:dyDescent="0.3">
      <c r="A504">
        <v>502</v>
      </c>
      <c r="B504" t="s">
        <v>1322</v>
      </c>
      <c r="C504" t="s">
        <v>1323</v>
      </c>
      <c r="D504" t="s">
        <v>38</v>
      </c>
      <c r="E504" t="s">
        <v>27</v>
      </c>
      <c r="F504">
        <v>125618201</v>
      </c>
      <c r="G504">
        <v>138500000</v>
      </c>
      <c r="H504">
        <v>264118201</v>
      </c>
      <c r="I504" t="s">
        <v>894</v>
      </c>
      <c r="J504" t="s">
        <v>80</v>
      </c>
      <c r="K504" t="s">
        <v>27</v>
      </c>
    </row>
    <row r="505" spans="1:11" x14ac:dyDescent="0.3">
      <c r="A505">
        <v>503</v>
      </c>
      <c r="B505" t="s">
        <v>1324</v>
      </c>
      <c r="C505" t="s">
        <v>1325</v>
      </c>
      <c r="D505" t="s">
        <v>43</v>
      </c>
      <c r="E505" s="1">
        <v>36602</v>
      </c>
      <c r="F505">
        <v>125595205</v>
      </c>
      <c r="G505">
        <v>130676081</v>
      </c>
      <c r="H505">
        <v>256271286</v>
      </c>
      <c r="I505" t="s">
        <v>836</v>
      </c>
      <c r="J505" t="s">
        <v>281</v>
      </c>
      <c r="K505" t="s">
        <v>179</v>
      </c>
    </row>
    <row r="506" spans="1:11" x14ac:dyDescent="0.3">
      <c r="A506">
        <v>504</v>
      </c>
      <c r="B506" t="s">
        <v>1326</v>
      </c>
      <c r="C506" t="s">
        <v>1327</v>
      </c>
      <c r="D506" t="s">
        <v>61</v>
      </c>
      <c r="E506" s="1">
        <v>38330</v>
      </c>
      <c r="F506">
        <v>125544280</v>
      </c>
      <c r="G506">
        <v>237200000</v>
      </c>
      <c r="H506">
        <v>362744280</v>
      </c>
      <c r="I506" t="s">
        <v>725</v>
      </c>
      <c r="J506" t="s">
        <v>514</v>
      </c>
      <c r="K506" t="s">
        <v>15</v>
      </c>
    </row>
    <row r="507" spans="1:11" x14ac:dyDescent="0.3">
      <c r="A507">
        <v>505</v>
      </c>
      <c r="B507" t="s">
        <v>1328</v>
      </c>
      <c r="C507" t="s">
        <v>1329</v>
      </c>
      <c r="D507" t="s">
        <v>61</v>
      </c>
      <c r="E507" s="1">
        <v>39953</v>
      </c>
      <c r="F507">
        <v>125322469</v>
      </c>
      <c r="G507">
        <v>246030532</v>
      </c>
      <c r="H507">
        <v>371353001</v>
      </c>
      <c r="I507" t="s">
        <v>339</v>
      </c>
      <c r="J507" t="s">
        <v>101</v>
      </c>
      <c r="K507" t="s">
        <v>15</v>
      </c>
    </row>
    <row r="508" spans="1:11" x14ac:dyDescent="0.3">
      <c r="A508">
        <v>506</v>
      </c>
      <c r="B508" t="s">
        <v>1330</v>
      </c>
      <c r="C508" t="s">
        <v>1331</v>
      </c>
      <c r="D508" t="s">
        <v>34</v>
      </c>
      <c r="E508" s="1">
        <v>36833</v>
      </c>
      <c r="F508">
        <v>125305545</v>
      </c>
      <c r="G508">
        <v>138800000</v>
      </c>
      <c r="H508">
        <v>264105545</v>
      </c>
      <c r="I508" t="s">
        <v>1332</v>
      </c>
      <c r="J508" t="s">
        <v>186</v>
      </c>
      <c r="K508" t="s">
        <v>15</v>
      </c>
    </row>
    <row r="509" spans="1:11" x14ac:dyDescent="0.3">
      <c r="A509">
        <v>507</v>
      </c>
      <c r="B509" t="s">
        <v>1333</v>
      </c>
      <c r="C509" t="s">
        <v>1334</v>
      </c>
      <c r="D509" t="s">
        <v>817</v>
      </c>
      <c r="E509" t="s">
        <v>27</v>
      </c>
      <c r="F509">
        <v>125304276</v>
      </c>
      <c r="G509">
        <v>207706792</v>
      </c>
      <c r="H509">
        <v>333011068</v>
      </c>
      <c r="I509" t="s">
        <v>289</v>
      </c>
      <c r="J509" t="s">
        <v>145</v>
      </c>
      <c r="K509" t="s">
        <v>27</v>
      </c>
    </row>
    <row r="510" spans="1:11" x14ac:dyDescent="0.3">
      <c r="A510">
        <v>508</v>
      </c>
      <c r="B510" t="s">
        <v>1335</v>
      </c>
      <c r="C510" t="s">
        <v>1336</v>
      </c>
      <c r="D510" t="s">
        <v>34</v>
      </c>
      <c r="E510" t="s">
        <v>27</v>
      </c>
      <c r="F510">
        <v>125278330</v>
      </c>
      <c r="G510">
        <v>66100000</v>
      </c>
      <c r="H510">
        <v>191378330</v>
      </c>
      <c r="I510" t="s">
        <v>1337</v>
      </c>
      <c r="J510" t="s">
        <v>44</v>
      </c>
      <c r="K510" t="s">
        <v>27</v>
      </c>
    </row>
    <row r="511" spans="1:11" x14ac:dyDescent="0.3">
      <c r="A511">
        <v>509</v>
      </c>
      <c r="B511" t="s">
        <v>1338</v>
      </c>
      <c r="C511" t="s">
        <v>1339</v>
      </c>
      <c r="D511" t="s">
        <v>43</v>
      </c>
      <c r="E511" s="1">
        <v>41633</v>
      </c>
      <c r="F511">
        <v>125095601</v>
      </c>
      <c r="G511">
        <v>29707311</v>
      </c>
      <c r="H511">
        <v>154802912</v>
      </c>
      <c r="I511" t="s">
        <v>210</v>
      </c>
      <c r="J511" t="s">
        <v>86</v>
      </c>
      <c r="K511" t="s">
        <v>179</v>
      </c>
    </row>
    <row r="512" spans="1:11" x14ac:dyDescent="0.3">
      <c r="A512">
        <v>510</v>
      </c>
      <c r="B512" t="s">
        <v>1340</v>
      </c>
      <c r="C512" t="s">
        <v>1341</v>
      </c>
      <c r="D512" t="s">
        <v>61</v>
      </c>
      <c r="E512" s="1">
        <v>42621</v>
      </c>
      <c r="F512">
        <v>125070033</v>
      </c>
      <c r="G512">
        <v>115727590</v>
      </c>
      <c r="H512">
        <v>240797623</v>
      </c>
      <c r="I512" t="s">
        <v>836</v>
      </c>
      <c r="J512" t="s">
        <v>313</v>
      </c>
      <c r="K512" t="s">
        <v>15</v>
      </c>
    </row>
    <row r="513" spans="1:11" x14ac:dyDescent="0.3">
      <c r="A513">
        <v>511</v>
      </c>
      <c r="B513" t="s">
        <v>1342</v>
      </c>
      <c r="C513" t="s">
        <v>1343</v>
      </c>
      <c r="D513" t="s">
        <v>1344</v>
      </c>
      <c r="E513" s="1">
        <v>40948</v>
      </c>
      <c r="F513">
        <v>125014030</v>
      </c>
      <c r="G513">
        <v>71100540</v>
      </c>
      <c r="H513">
        <v>196114570</v>
      </c>
      <c r="I513" t="s">
        <v>39</v>
      </c>
      <c r="J513" t="s">
        <v>361</v>
      </c>
      <c r="K513" t="s">
        <v>15</v>
      </c>
    </row>
    <row r="514" spans="1:11" x14ac:dyDescent="0.3">
      <c r="A514">
        <v>512</v>
      </c>
      <c r="B514" t="s">
        <v>1345</v>
      </c>
      <c r="C514" t="s">
        <v>1346</v>
      </c>
      <c r="D514" t="s">
        <v>22</v>
      </c>
      <c r="E514" s="1">
        <v>41234</v>
      </c>
      <c r="F514">
        <v>124987023</v>
      </c>
      <c r="G514">
        <v>484029542</v>
      </c>
      <c r="H514">
        <v>609016565</v>
      </c>
      <c r="I514" t="s">
        <v>1347</v>
      </c>
      <c r="J514" t="s">
        <v>148</v>
      </c>
      <c r="K514" t="s">
        <v>58</v>
      </c>
    </row>
    <row r="515" spans="1:11" x14ac:dyDescent="0.3">
      <c r="A515">
        <v>513</v>
      </c>
      <c r="B515" t="s">
        <v>1348</v>
      </c>
      <c r="C515" t="s">
        <v>1349</v>
      </c>
      <c r="D515" t="s">
        <v>22</v>
      </c>
      <c r="E515" s="1">
        <v>41794</v>
      </c>
      <c r="F515">
        <v>124872350</v>
      </c>
      <c r="G515">
        <v>182294484</v>
      </c>
      <c r="H515">
        <v>307166834</v>
      </c>
      <c r="I515" t="s">
        <v>39</v>
      </c>
      <c r="J515" t="s">
        <v>259</v>
      </c>
      <c r="K515" t="s">
        <v>15</v>
      </c>
    </row>
    <row r="516" spans="1:11" x14ac:dyDescent="0.3">
      <c r="A516">
        <v>514</v>
      </c>
      <c r="B516" t="s">
        <v>1350</v>
      </c>
      <c r="C516" t="s">
        <v>1351</v>
      </c>
      <c r="D516" t="s">
        <v>34</v>
      </c>
      <c r="E516" s="1">
        <v>40072</v>
      </c>
      <c r="F516">
        <v>124870275</v>
      </c>
      <c r="G516">
        <v>118135851</v>
      </c>
      <c r="H516">
        <v>243006126</v>
      </c>
      <c r="I516" t="s">
        <v>196</v>
      </c>
      <c r="J516" t="s">
        <v>364</v>
      </c>
      <c r="K516" t="s">
        <v>58</v>
      </c>
    </row>
    <row r="517" spans="1:11" x14ac:dyDescent="0.3">
      <c r="A517">
        <v>515</v>
      </c>
      <c r="B517" t="s">
        <v>1352</v>
      </c>
      <c r="C517" t="s">
        <v>1353</v>
      </c>
      <c r="D517" t="s">
        <v>22</v>
      </c>
      <c r="E517" s="1">
        <v>38898</v>
      </c>
      <c r="F517">
        <v>124740460</v>
      </c>
      <c r="G517">
        <v>201965655</v>
      </c>
      <c r="H517">
        <v>326706115</v>
      </c>
      <c r="I517" t="s">
        <v>894</v>
      </c>
      <c r="J517" t="s">
        <v>1006</v>
      </c>
      <c r="K517" t="s">
        <v>15</v>
      </c>
    </row>
    <row r="518" spans="1:11" x14ac:dyDescent="0.3">
      <c r="A518">
        <v>516</v>
      </c>
      <c r="B518" t="s">
        <v>1354</v>
      </c>
      <c r="C518" t="s">
        <v>1355</v>
      </c>
      <c r="D518" t="s">
        <v>34</v>
      </c>
      <c r="E518" s="1">
        <v>37967</v>
      </c>
      <c r="F518">
        <v>124728738</v>
      </c>
      <c r="G518">
        <v>140600000</v>
      </c>
      <c r="H518">
        <v>265328738</v>
      </c>
      <c r="I518" t="s">
        <v>438</v>
      </c>
      <c r="J518" t="s">
        <v>124</v>
      </c>
      <c r="K518" t="s">
        <v>15</v>
      </c>
    </row>
    <row r="519" spans="1:11" x14ac:dyDescent="0.3">
      <c r="A519">
        <v>517</v>
      </c>
      <c r="B519" t="s">
        <v>1356</v>
      </c>
      <c r="C519" t="s">
        <v>1357</v>
      </c>
      <c r="D519" t="s">
        <v>1358</v>
      </c>
      <c r="E519" t="s">
        <v>27</v>
      </c>
      <c r="F519">
        <v>124115725</v>
      </c>
      <c r="G519">
        <v>83400000</v>
      </c>
      <c r="H519">
        <v>207515725</v>
      </c>
      <c r="I519" t="s">
        <v>227</v>
      </c>
      <c r="J519" t="s">
        <v>135</v>
      </c>
      <c r="K519" t="s">
        <v>27</v>
      </c>
    </row>
    <row r="520" spans="1:11" x14ac:dyDescent="0.3">
      <c r="A520">
        <v>518</v>
      </c>
      <c r="B520" t="s">
        <v>1359</v>
      </c>
      <c r="C520" t="s">
        <v>1360</v>
      </c>
      <c r="D520" t="s">
        <v>817</v>
      </c>
      <c r="E520" t="s">
        <v>27</v>
      </c>
      <c r="F520">
        <v>124060553</v>
      </c>
      <c r="G520">
        <v>61200000</v>
      </c>
      <c r="H520">
        <v>185260553</v>
      </c>
      <c r="I520" t="s">
        <v>349</v>
      </c>
      <c r="J520" t="s">
        <v>343</v>
      </c>
      <c r="K520" t="s">
        <v>27</v>
      </c>
    </row>
    <row r="521" spans="1:11" x14ac:dyDescent="0.3">
      <c r="A521">
        <v>519</v>
      </c>
      <c r="B521" t="s">
        <v>1361</v>
      </c>
      <c r="C521" t="s">
        <v>1362</v>
      </c>
      <c r="D521" t="s">
        <v>426</v>
      </c>
      <c r="E521" s="1">
        <v>33396</v>
      </c>
      <c r="F521">
        <v>124033791</v>
      </c>
      <c r="G521">
        <v>55000000</v>
      </c>
      <c r="H521">
        <v>179033791</v>
      </c>
      <c r="I521" t="s">
        <v>1363</v>
      </c>
      <c r="J521" t="s">
        <v>434</v>
      </c>
      <c r="K521" t="s">
        <v>27</v>
      </c>
    </row>
    <row r="522" spans="1:11" x14ac:dyDescent="0.3">
      <c r="A522">
        <v>520</v>
      </c>
      <c r="B522" t="s">
        <v>1364</v>
      </c>
      <c r="C522" t="s">
        <v>1365</v>
      </c>
      <c r="D522" t="s">
        <v>38</v>
      </c>
      <c r="E522" s="1">
        <v>40604</v>
      </c>
      <c r="F522">
        <v>123477607</v>
      </c>
      <c r="G522">
        <v>122246996</v>
      </c>
      <c r="H522">
        <v>245724603</v>
      </c>
      <c r="I522" t="s">
        <v>1366</v>
      </c>
      <c r="J522" t="s">
        <v>309</v>
      </c>
      <c r="K522" t="s">
        <v>58</v>
      </c>
    </row>
    <row r="523" spans="1:11" x14ac:dyDescent="0.3">
      <c r="A523">
        <v>521</v>
      </c>
      <c r="B523" t="s">
        <v>1367</v>
      </c>
      <c r="C523" t="s">
        <v>1368</v>
      </c>
      <c r="D523" t="s">
        <v>43</v>
      </c>
      <c r="E523" s="1">
        <v>36735</v>
      </c>
      <c r="F523">
        <v>123309890</v>
      </c>
      <c r="G523">
        <v>43030000</v>
      </c>
      <c r="H523">
        <v>166339890</v>
      </c>
      <c r="I523" t="s">
        <v>1260</v>
      </c>
      <c r="J523" t="s">
        <v>190</v>
      </c>
      <c r="K523" t="s">
        <v>15</v>
      </c>
    </row>
    <row r="524" spans="1:11" x14ac:dyDescent="0.3">
      <c r="A524">
        <v>522</v>
      </c>
      <c r="B524" t="s">
        <v>1369</v>
      </c>
      <c r="C524" t="s">
        <v>1370</v>
      </c>
      <c r="D524" t="s">
        <v>12</v>
      </c>
      <c r="E524" t="s">
        <v>27</v>
      </c>
      <c r="F524">
        <v>123087120</v>
      </c>
      <c r="G524">
        <v>209120551</v>
      </c>
      <c r="H524">
        <v>332207671</v>
      </c>
      <c r="I524" t="s">
        <v>312</v>
      </c>
      <c r="J524" t="s">
        <v>97</v>
      </c>
      <c r="K524" t="s">
        <v>27</v>
      </c>
    </row>
    <row r="525" spans="1:11" x14ac:dyDescent="0.3">
      <c r="A525">
        <v>523</v>
      </c>
      <c r="B525" t="s">
        <v>1371</v>
      </c>
      <c r="C525" t="s">
        <v>1372</v>
      </c>
      <c r="D525" t="s">
        <v>38</v>
      </c>
      <c r="E525" s="1">
        <v>41360</v>
      </c>
      <c r="F525">
        <v>122523060</v>
      </c>
      <c r="G525">
        <v>253217645</v>
      </c>
      <c r="H525">
        <v>375740705</v>
      </c>
      <c r="I525" t="s">
        <v>138</v>
      </c>
      <c r="J525" t="s">
        <v>676</v>
      </c>
      <c r="K525" t="s">
        <v>15</v>
      </c>
    </row>
    <row r="526" spans="1:11" x14ac:dyDescent="0.3">
      <c r="A526">
        <v>524</v>
      </c>
      <c r="B526" t="s">
        <v>1373</v>
      </c>
      <c r="C526" t="s">
        <v>1374</v>
      </c>
      <c r="D526" t="s">
        <v>38</v>
      </c>
      <c r="E526" s="1">
        <v>34551</v>
      </c>
      <c r="F526">
        <v>122187717</v>
      </c>
      <c r="G526">
        <v>93700000</v>
      </c>
      <c r="H526">
        <v>215887717</v>
      </c>
      <c r="I526" t="s">
        <v>62</v>
      </c>
      <c r="J526" t="s">
        <v>68</v>
      </c>
      <c r="K526" t="s">
        <v>15</v>
      </c>
    </row>
    <row r="527" spans="1:11" x14ac:dyDescent="0.3">
      <c r="A527">
        <v>525</v>
      </c>
      <c r="B527" t="s">
        <v>1375</v>
      </c>
      <c r="C527" t="s">
        <v>1376</v>
      </c>
      <c r="D527" t="s">
        <v>38</v>
      </c>
      <c r="E527" s="1">
        <v>32934</v>
      </c>
      <c r="F527">
        <v>122012643</v>
      </c>
      <c r="G527">
        <v>78500000</v>
      </c>
      <c r="H527">
        <v>200512643</v>
      </c>
      <c r="I527" t="s">
        <v>289</v>
      </c>
      <c r="J527" t="s">
        <v>245</v>
      </c>
      <c r="K527" t="s">
        <v>27</v>
      </c>
    </row>
    <row r="528" spans="1:11" x14ac:dyDescent="0.3">
      <c r="A528">
        <v>526</v>
      </c>
      <c r="B528" t="s">
        <v>1377</v>
      </c>
      <c r="C528" t="s">
        <v>1378</v>
      </c>
      <c r="D528" t="s">
        <v>61</v>
      </c>
      <c r="E528" t="s">
        <v>27</v>
      </c>
      <c r="F528">
        <v>122006740</v>
      </c>
      <c r="G528">
        <v>289000000</v>
      </c>
      <c r="H528">
        <v>411006740</v>
      </c>
      <c r="I528" t="s">
        <v>1379</v>
      </c>
      <c r="J528" t="s">
        <v>72</v>
      </c>
      <c r="K528" t="s">
        <v>27</v>
      </c>
    </row>
    <row r="529" spans="1:11" x14ac:dyDescent="0.3">
      <c r="A529">
        <v>527</v>
      </c>
      <c r="B529" t="s">
        <v>1380</v>
      </c>
      <c r="C529" t="s">
        <v>1381</v>
      </c>
      <c r="D529" t="s">
        <v>38</v>
      </c>
      <c r="E529" s="1">
        <v>33648</v>
      </c>
      <c r="F529">
        <v>121697323</v>
      </c>
      <c r="G529">
        <v>61400000</v>
      </c>
      <c r="H529">
        <v>183097323</v>
      </c>
      <c r="I529" t="s">
        <v>707</v>
      </c>
      <c r="J529" t="s">
        <v>571</v>
      </c>
      <c r="K529" t="s">
        <v>15</v>
      </c>
    </row>
    <row r="530" spans="1:11" x14ac:dyDescent="0.3">
      <c r="A530">
        <v>528</v>
      </c>
      <c r="B530" t="s">
        <v>1382</v>
      </c>
      <c r="C530" t="s">
        <v>1383</v>
      </c>
      <c r="D530" t="s">
        <v>43</v>
      </c>
      <c r="E530" s="1">
        <v>37421</v>
      </c>
      <c r="F530">
        <v>121661683</v>
      </c>
      <c r="G530">
        <v>92372541</v>
      </c>
      <c r="H530">
        <v>214034224</v>
      </c>
      <c r="I530" t="s">
        <v>488</v>
      </c>
      <c r="J530" t="s">
        <v>145</v>
      </c>
      <c r="K530" t="s">
        <v>15</v>
      </c>
    </row>
    <row r="531" spans="1:11" x14ac:dyDescent="0.3">
      <c r="A531">
        <v>529</v>
      </c>
      <c r="B531" t="s">
        <v>1384</v>
      </c>
      <c r="C531" t="s">
        <v>1385</v>
      </c>
      <c r="D531" t="s">
        <v>1386</v>
      </c>
      <c r="E531" t="s">
        <v>27</v>
      </c>
      <c r="F531">
        <v>121626598</v>
      </c>
      <c r="G531">
        <v>209877159</v>
      </c>
      <c r="H531">
        <v>331503757</v>
      </c>
      <c r="I531" t="s">
        <v>271</v>
      </c>
      <c r="J531" t="s">
        <v>101</v>
      </c>
      <c r="K531" t="s">
        <v>27</v>
      </c>
    </row>
    <row r="532" spans="1:11" x14ac:dyDescent="0.3">
      <c r="A532">
        <v>530</v>
      </c>
      <c r="B532" t="s">
        <v>1387</v>
      </c>
      <c r="C532" t="s">
        <v>1388</v>
      </c>
      <c r="D532" t="s">
        <v>34</v>
      </c>
      <c r="E532" s="1">
        <v>39311</v>
      </c>
      <c r="F532">
        <v>121463226</v>
      </c>
      <c r="G532">
        <v>49349300</v>
      </c>
      <c r="H532">
        <v>170812526</v>
      </c>
      <c r="I532" t="s">
        <v>349</v>
      </c>
      <c r="J532" t="s">
        <v>434</v>
      </c>
      <c r="K532" t="s">
        <v>179</v>
      </c>
    </row>
    <row r="533" spans="1:11" x14ac:dyDescent="0.3">
      <c r="A533">
        <v>531</v>
      </c>
      <c r="B533" t="s">
        <v>1389</v>
      </c>
      <c r="C533" t="s">
        <v>1390</v>
      </c>
      <c r="D533" t="s">
        <v>22</v>
      </c>
      <c r="E533" s="1">
        <v>34495</v>
      </c>
      <c r="F533">
        <v>121248145</v>
      </c>
      <c r="G533">
        <v>229200000</v>
      </c>
      <c r="H533">
        <v>350448145</v>
      </c>
      <c r="I533" t="s">
        <v>289</v>
      </c>
      <c r="J533" t="s">
        <v>457</v>
      </c>
      <c r="K533" t="s">
        <v>179</v>
      </c>
    </row>
    <row r="534" spans="1:11" x14ac:dyDescent="0.3">
      <c r="A534">
        <v>532</v>
      </c>
      <c r="B534" t="s">
        <v>1391</v>
      </c>
      <c r="C534" t="s">
        <v>1392</v>
      </c>
      <c r="D534" t="s">
        <v>34</v>
      </c>
      <c r="E534" s="1">
        <v>38030</v>
      </c>
      <c r="F534">
        <v>120908074</v>
      </c>
      <c r="G534">
        <v>77612860</v>
      </c>
      <c r="H534">
        <v>198520934</v>
      </c>
      <c r="I534" t="s">
        <v>438</v>
      </c>
      <c r="J534" t="s">
        <v>1020</v>
      </c>
      <c r="K534" t="s">
        <v>15</v>
      </c>
    </row>
    <row r="535" spans="1:11" x14ac:dyDescent="0.3">
      <c r="A535">
        <v>533</v>
      </c>
      <c r="B535" t="s">
        <v>1393</v>
      </c>
      <c r="C535" t="s">
        <v>1394</v>
      </c>
      <c r="D535" t="s">
        <v>43</v>
      </c>
      <c r="E535" s="1">
        <v>43299</v>
      </c>
      <c r="F535">
        <v>120634935</v>
      </c>
      <c r="G535">
        <v>281619449</v>
      </c>
      <c r="H535">
        <v>402254384</v>
      </c>
      <c r="I535" t="s">
        <v>675</v>
      </c>
      <c r="J535" t="s">
        <v>969</v>
      </c>
      <c r="K535" t="s">
        <v>15</v>
      </c>
    </row>
    <row r="536" spans="1:11" x14ac:dyDescent="0.3">
      <c r="A536">
        <v>534</v>
      </c>
      <c r="B536" t="s">
        <v>1395</v>
      </c>
      <c r="C536" t="s">
        <v>1396</v>
      </c>
      <c r="D536" t="s">
        <v>904</v>
      </c>
      <c r="E536" s="1">
        <v>40044</v>
      </c>
      <c r="F536">
        <v>120540719</v>
      </c>
      <c r="G536">
        <v>200917028</v>
      </c>
      <c r="H536">
        <v>321457747</v>
      </c>
      <c r="I536" t="s">
        <v>1397</v>
      </c>
      <c r="J536" t="s">
        <v>296</v>
      </c>
      <c r="K536" t="s">
        <v>179</v>
      </c>
    </row>
    <row r="537" spans="1:11" x14ac:dyDescent="0.3">
      <c r="A537">
        <v>535</v>
      </c>
      <c r="B537" t="s">
        <v>1398</v>
      </c>
      <c r="C537" t="s">
        <v>1399</v>
      </c>
      <c r="D537" t="s">
        <v>43</v>
      </c>
      <c r="E537" s="1">
        <v>37827</v>
      </c>
      <c r="F537">
        <v>120277854</v>
      </c>
      <c r="G537">
        <v>28058591</v>
      </c>
      <c r="H537">
        <v>148336445</v>
      </c>
      <c r="I537" t="s">
        <v>1400</v>
      </c>
      <c r="J537" t="s">
        <v>167</v>
      </c>
      <c r="K537" t="s">
        <v>15</v>
      </c>
    </row>
    <row r="538" spans="1:11" x14ac:dyDescent="0.3">
      <c r="A538">
        <v>536</v>
      </c>
      <c r="B538" t="s">
        <v>1401</v>
      </c>
      <c r="C538" t="s">
        <v>1402</v>
      </c>
      <c r="D538" t="s">
        <v>43</v>
      </c>
      <c r="E538" s="1">
        <v>38112</v>
      </c>
      <c r="F538">
        <v>120177084</v>
      </c>
      <c r="G538">
        <v>179980554</v>
      </c>
      <c r="H538">
        <v>300157638</v>
      </c>
      <c r="I538" t="s">
        <v>621</v>
      </c>
      <c r="J538" t="s">
        <v>281</v>
      </c>
      <c r="K538" t="s">
        <v>15</v>
      </c>
    </row>
    <row r="539" spans="1:11" x14ac:dyDescent="0.3">
      <c r="A539">
        <v>537</v>
      </c>
      <c r="B539" t="s">
        <v>1403</v>
      </c>
      <c r="C539" t="s">
        <v>1404</v>
      </c>
      <c r="D539" t="s">
        <v>61</v>
      </c>
      <c r="E539" s="1">
        <v>39778</v>
      </c>
      <c r="F539">
        <v>120146040</v>
      </c>
      <c r="G539">
        <v>43966681</v>
      </c>
      <c r="H539">
        <v>164112721</v>
      </c>
      <c r="I539" t="s">
        <v>438</v>
      </c>
      <c r="J539" t="s">
        <v>121</v>
      </c>
      <c r="K539" t="s">
        <v>15</v>
      </c>
    </row>
    <row r="540" spans="1:11" x14ac:dyDescent="0.3">
      <c r="A540">
        <v>538</v>
      </c>
      <c r="B540" t="s">
        <v>1405</v>
      </c>
      <c r="C540" t="s">
        <v>1406</v>
      </c>
      <c r="D540" t="s">
        <v>43</v>
      </c>
      <c r="E540" s="1">
        <v>39283</v>
      </c>
      <c r="F540">
        <v>120059556</v>
      </c>
      <c r="G540">
        <v>67074561</v>
      </c>
      <c r="H540">
        <v>187134117</v>
      </c>
      <c r="I540" t="s">
        <v>346</v>
      </c>
      <c r="J540" t="s">
        <v>101</v>
      </c>
      <c r="K540" t="s">
        <v>15</v>
      </c>
    </row>
    <row r="541" spans="1:11" x14ac:dyDescent="0.3">
      <c r="A541">
        <v>539</v>
      </c>
      <c r="B541" t="s">
        <v>1407</v>
      </c>
      <c r="C541" t="s">
        <v>1408</v>
      </c>
      <c r="D541" t="s">
        <v>170</v>
      </c>
      <c r="E541" s="1">
        <v>34544</v>
      </c>
      <c r="F541">
        <v>119938730</v>
      </c>
      <c r="G541">
        <v>231644677</v>
      </c>
      <c r="H541">
        <v>351583407</v>
      </c>
      <c r="I541" t="s">
        <v>1409</v>
      </c>
      <c r="J541" t="s">
        <v>393</v>
      </c>
      <c r="K541" t="s">
        <v>15</v>
      </c>
    </row>
    <row r="542" spans="1:11" x14ac:dyDescent="0.3">
      <c r="A542">
        <v>540</v>
      </c>
      <c r="B542" t="s">
        <v>1410</v>
      </c>
      <c r="C542" t="s">
        <v>1411</v>
      </c>
      <c r="D542" t="s">
        <v>34</v>
      </c>
      <c r="E542" s="1">
        <v>41543</v>
      </c>
      <c r="F542">
        <v>119793567</v>
      </c>
      <c r="G542">
        <v>154532382</v>
      </c>
      <c r="H542">
        <v>274325949</v>
      </c>
      <c r="I542" t="s">
        <v>196</v>
      </c>
      <c r="J542" t="s">
        <v>197</v>
      </c>
      <c r="K542" t="s">
        <v>58</v>
      </c>
    </row>
    <row r="543" spans="1:11" x14ac:dyDescent="0.3">
      <c r="A543">
        <v>541</v>
      </c>
      <c r="B543" t="s">
        <v>1412</v>
      </c>
      <c r="C543" t="s">
        <v>1413</v>
      </c>
      <c r="D543" t="s">
        <v>613</v>
      </c>
      <c r="E543" s="1">
        <v>33583</v>
      </c>
      <c r="F543">
        <v>119654823</v>
      </c>
      <c r="G543">
        <v>181200000</v>
      </c>
      <c r="H543">
        <v>300854823</v>
      </c>
      <c r="I543" t="s">
        <v>407</v>
      </c>
      <c r="J543" t="s">
        <v>139</v>
      </c>
      <c r="K543" t="s">
        <v>27</v>
      </c>
    </row>
    <row r="544" spans="1:11" x14ac:dyDescent="0.3">
      <c r="A544">
        <v>542</v>
      </c>
      <c r="B544" t="s">
        <v>1414</v>
      </c>
      <c r="C544" t="s">
        <v>1415</v>
      </c>
      <c r="D544" t="s">
        <v>22</v>
      </c>
      <c r="E544" s="1">
        <v>38385</v>
      </c>
      <c r="F544">
        <v>119519402</v>
      </c>
      <c r="G544">
        <v>67278584</v>
      </c>
      <c r="H544">
        <v>186797986</v>
      </c>
      <c r="I544" t="s">
        <v>1416</v>
      </c>
      <c r="J544" t="s">
        <v>83</v>
      </c>
      <c r="K544" t="s">
        <v>15</v>
      </c>
    </row>
    <row r="545" spans="1:11" x14ac:dyDescent="0.3">
      <c r="A545">
        <v>543</v>
      </c>
      <c r="B545" t="s">
        <v>1417</v>
      </c>
      <c r="C545" t="s">
        <v>1418</v>
      </c>
      <c r="D545" t="s">
        <v>12</v>
      </c>
      <c r="E545" s="1">
        <v>40017</v>
      </c>
      <c r="F545">
        <v>119436770</v>
      </c>
      <c r="G545">
        <v>173381128</v>
      </c>
      <c r="H545">
        <v>292817898</v>
      </c>
      <c r="I545" t="s">
        <v>388</v>
      </c>
      <c r="J545" t="s">
        <v>121</v>
      </c>
      <c r="K545" t="s">
        <v>58</v>
      </c>
    </row>
    <row r="546" spans="1:11" x14ac:dyDescent="0.3">
      <c r="A546">
        <v>544</v>
      </c>
      <c r="B546" t="s">
        <v>1419</v>
      </c>
      <c r="C546" t="s">
        <v>1420</v>
      </c>
      <c r="D546" t="s">
        <v>34</v>
      </c>
      <c r="E546" s="1">
        <v>33025</v>
      </c>
      <c r="F546">
        <v>119412921</v>
      </c>
      <c r="G546">
        <v>141905000</v>
      </c>
      <c r="H546">
        <v>261317921</v>
      </c>
      <c r="I546" t="s">
        <v>13</v>
      </c>
      <c r="J546" t="s">
        <v>434</v>
      </c>
      <c r="K546" t="s">
        <v>27</v>
      </c>
    </row>
    <row r="547" spans="1:11" x14ac:dyDescent="0.3">
      <c r="A547">
        <v>545</v>
      </c>
      <c r="B547" t="s">
        <v>1421</v>
      </c>
      <c r="C547" t="s">
        <v>1422</v>
      </c>
      <c r="D547" t="s">
        <v>34</v>
      </c>
      <c r="E547" s="1">
        <v>40396</v>
      </c>
      <c r="F547">
        <v>119219978</v>
      </c>
      <c r="G547">
        <v>51238944</v>
      </c>
      <c r="H547">
        <v>170458922</v>
      </c>
      <c r="I547" t="s">
        <v>665</v>
      </c>
      <c r="J547" t="s">
        <v>309</v>
      </c>
      <c r="K547" t="s">
        <v>15</v>
      </c>
    </row>
    <row r="548" spans="1:11" x14ac:dyDescent="0.3">
      <c r="A548">
        <v>546</v>
      </c>
      <c r="B548" t="s">
        <v>1423</v>
      </c>
      <c r="C548" t="s">
        <v>1424</v>
      </c>
      <c r="D548" t="s">
        <v>112</v>
      </c>
      <c r="E548" s="1">
        <v>38161</v>
      </c>
      <c r="F548">
        <v>119194771</v>
      </c>
      <c r="G548">
        <v>103252111</v>
      </c>
      <c r="H548">
        <v>222446882</v>
      </c>
      <c r="I548" t="s">
        <v>1425</v>
      </c>
      <c r="J548" t="s">
        <v>228</v>
      </c>
      <c r="K548" t="s">
        <v>179</v>
      </c>
    </row>
    <row r="549" spans="1:11" x14ac:dyDescent="0.3">
      <c r="A549">
        <v>547</v>
      </c>
      <c r="B549" t="s">
        <v>1426</v>
      </c>
      <c r="C549" t="s">
        <v>1427</v>
      </c>
      <c r="D549" t="s">
        <v>43</v>
      </c>
      <c r="E549" s="1">
        <v>32834</v>
      </c>
      <c r="F549">
        <v>119000002</v>
      </c>
      <c r="G549">
        <v>213500000</v>
      </c>
      <c r="H549">
        <v>332500002</v>
      </c>
      <c r="I549" t="s">
        <v>579</v>
      </c>
      <c r="J549" t="s">
        <v>193</v>
      </c>
      <c r="K549" t="s">
        <v>27</v>
      </c>
    </row>
    <row r="550" spans="1:11" x14ac:dyDescent="0.3">
      <c r="A550">
        <v>548</v>
      </c>
      <c r="B550" t="s">
        <v>1428</v>
      </c>
      <c r="C550" t="s">
        <v>1429</v>
      </c>
      <c r="D550" t="s">
        <v>38</v>
      </c>
      <c r="E550" s="1">
        <v>37407</v>
      </c>
      <c r="F550">
        <v>118907036</v>
      </c>
      <c r="G550">
        <v>75014336</v>
      </c>
      <c r="H550">
        <v>193921372</v>
      </c>
      <c r="I550" t="s">
        <v>1430</v>
      </c>
      <c r="J550" t="s">
        <v>44</v>
      </c>
      <c r="K550" t="s">
        <v>15</v>
      </c>
    </row>
    <row r="551" spans="1:11" x14ac:dyDescent="0.3">
      <c r="A551">
        <v>549</v>
      </c>
      <c r="B551" t="s">
        <v>1431</v>
      </c>
      <c r="C551" t="s">
        <v>1432</v>
      </c>
      <c r="D551" t="s">
        <v>170</v>
      </c>
      <c r="E551" t="s">
        <v>27</v>
      </c>
      <c r="F551">
        <v>118871849</v>
      </c>
      <c r="G551">
        <v>84681462</v>
      </c>
      <c r="H551">
        <v>203553311</v>
      </c>
      <c r="I551" t="s">
        <v>1433</v>
      </c>
      <c r="J551" t="s">
        <v>343</v>
      </c>
      <c r="K551" t="s">
        <v>27</v>
      </c>
    </row>
    <row r="552" spans="1:11" x14ac:dyDescent="0.3">
      <c r="A552">
        <v>550</v>
      </c>
      <c r="B552" t="s">
        <v>1434</v>
      </c>
      <c r="C552" t="s">
        <v>1435</v>
      </c>
      <c r="D552" t="s">
        <v>43</v>
      </c>
      <c r="E552" s="1">
        <v>38870</v>
      </c>
      <c r="F552">
        <v>118703275</v>
      </c>
      <c r="G552">
        <v>86964935</v>
      </c>
      <c r="H552">
        <v>205668210</v>
      </c>
      <c r="I552" t="s">
        <v>438</v>
      </c>
      <c r="J552" t="s">
        <v>190</v>
      </c>
      <c r="K552" t="s">
        <v>15</v>
      </c>
    </row>
    <row r="553" spans="1:11" x14ac:dyDescent="0.3">
      <c r="A553">
        <v>551</v>
      </c>
      <c r="B553" t="s">
        <v>1436</v>
      </c>
      <c r="C553" t="s">
        <v>1437</v>
      </c>
      <c r="D553" t="s">
        <v>38</v>
      </c>
      <c r="E553" s="1">
        <v>38337</v>
      </c>
      <c r="F553">
        <v>118634549</v>
      </c>
      <c r="G553">
        <v>92833686</v>
      </c>
      <c r="H553">
        <v>211468235</v>
      </c>
      <c r="I553" t="s">
        <v>407</v>
      </c>
      <c r="J553" t="s">
        <v>193</v>
      </c>
      <c r="K553" t="s">
        <v>58</v>
      </c>
    </row>
    <row r="554" spans="1:11" x14ac:dyDescent="0.3">
      <c r="A554">
        <v>552</v>
      </c>
      <c r="B554" t="s">
        <v>1438</v>
      </c>
      <c r="C554" t="s">
        <v>1439</v>
      </c>
      <c r="D554" t="s">
        <v>151</v>
      </c>
      <c r="E554" s="1">
        <v>39171</v>
      </c>
      <c r="F554">
        <v>118594548</v>
      </c>
      <c r="G554">
        <v>27115799</v>
      </c>
      <c r="H554">
        <v>145710347</v>
      </c>
      <c r="I554" t="s">
        <v>913</v>
      </c>
      <c r="J554" t="s">
        <v>97</v>
      </c>
      <c r="K554" t="s">
        <v>15</v>
      </c>
    </row>
    <row r="555" spans="1:11" x14ac:dyDescent="0.3">
      <c r="A555">
        <v>553</v>
      </c>
      <c r="B555" t="s">
        <v>1440</v>
      </c>
      <c r="C555" t="s">
        <v>1441</v>
      </c>
      <c r="D555" t="s">
        <v>34</v>
      </c>
      <c r="E555" s="1">
        <v>40380</v>
      </c>
      <c r="F555">
        <v>118311368</v>
      </c>
      <c r="G555">
        <v>175191986</v>
      </c>
      <c r="H555">
        <v>293503354</v>
      </c>
      <c r="I555" t="s">
        <v>203</v>
      </c>
      <c r="J555" t="s">
        <v>105</v>
      </c>
      <c r="K555" t="s">
        <v>15</v>
      </c>
    </row>
    <row r="556" spans="1:11" x14ac:dyDescent="0.3">
      <c r="A556">
        <v>554</v>
      </c>
      <c r="B556" t="s">
        <v>1442</v>
      </c>
      <c r="C556" t="s">
        <v>1443</v>
      </c>
      <c r="D556" t="s">
        <v>613</v>
      </c>
      <c r="E556" s="1">
        <v>33683</v>
      </c>
      <c r="F556">
        <v>117727224</v>
      </c>
      <c r="G556">
        <v>235200000</v>
      </c>
      <c r="H556">
        <v>352927224</v>
      </c>
      <c r="I556" t="s">
        <v>308</v>
      </c>
      <c r="J556" t="s">
        <v>148</v>
      </c>
      <c r="K556" t="s">
        <v>179</v>
      </c>
    </row>
    <row r="557" spans="1:11" x14ac:dyDescent="0.3">
      <c r="A557">
        <v>555</v>
      </c>
      <c r="B557" t="s">
        <v>1444</v>
      </c>
      <c r="C557" t="s">
        <v>1445</v>
      </c>
      <c r="D557" t="s">
        <v>112</v>
      </c>
      <c r="E557" s="1">
        <v>41423</v>
      </c>
      <c r="F557">
        <v>117723989</v>
      </c>
      <c r="G557">
        <v>234000000</v>
      </c>
      <c r="H557">
        <v>351723989</v>
      </c>
      <c r="I557" t="s">
        <v>1446</v>
      </c>
      <c r="J557" t="s">
        <v>101</v>
      </c>
      <c r="K557" t="s">
        <v>15</v>
      </c>
    </row>
    <row r="558" spans="1:11" x14ac:dyDescent="0.3">
      <c r="A558">
        <v>556</v>
      </c>
      <c r="B558" t="s">
        <v>1447</v>
      </c>
      <c r="C558" t="s">
        <v>1448</v>
      </c>
      <c r="D558" t="s">
        <v>22</v>
      </c>
      <c r="E558" s="1">
        <v>43782</v>
      </c>
      <c r="F558">
        <v>117624357</v>
      </c>
      <c r="G558">
        <v>107883853</v>
      </c>
      <c r="H558">
        <v>225508210</v>
      </c>
      <c r="I558" t="s">
        <v>1449</v>
      </c>
      <c r="J558" t="s">
        <v>50</v>
      </c>
      <c r="K558" t="s">
        <v>15</v>
      </c>
    </row>
    <row r="559" spans="1:11" x14ac:dyDescent="0.3">
      <c r="A559">
        <v>557</v>
      </c>
      <c r="B559" t="s">
        <v>1450</v>
      </c>
      <c r="C559" t="s">
        <v>1451</v>
      </c>
      <c r="D559" t="s">
        <v>22</v>
      </c>
      <c r="E559" s="1">
        <v>36679</v>
      </c>
      <c r="F559">
        <v>117559438</v>
      </c>
      <c r="G559">
        <v>56400000</v>
      </c>
      <c r="H559">
        <v>173959438</v>
      </c>
      <c r="I559" t="s">
        <v>665</v>
      </c>
      <c r="J559" t="s">
        <v>1020</v>
      </c>
      <c r="K559" t="s">
        <v>15</v>
      </c>
    </row>
    <row r="560" spans="1:11" x14ac:dyDescent="0.3">
      <c r="A560">
        <v>558</v>
      </c>
      <c r="B560" t="s">
        <v>1452</v>
      </c>
      <c r="C560" t="s">
        <v>1453</v>
      </c>
      <c r="D560" t="s">
        <v>22</v>
      </c>
      <c r="E560" s="1">
        <v>33060</v>
      </c>
      <c r="F560">
        <v>117540947</v>
      </c>
      <c r="G560">
        <v>122490327</v>
      </c>
      <c r="H560">
        <v>240031274</v>
      </c>
      <c r="I560" t="s">
        <v>203</v>
      </c>
      <c r="J560" t="s">
        <v>44</v>
      </c>
      <c r="K560" t="s">
        <v>27</v>
      </c>
    </row>
    <row r="561" spans="1:11" x14ac:dyDescent="0.3">
      <c r="A561">
        <v>559</v>
      </c>
      <c r="B561" t="s">
        <v>1454</v>
      </c>
      <c r="C561" t="s">
        <v>1455</v>
      </c>
      <c r="D561" t="s">
        <v>61</v>
      </c>
      <c r="E561" s="1">
        <v>40731</v>
      </c>
      <c r="F561">
        <v>117538559</v>
      </c>
      <c r="G561">
        <v>92300000</v>
      </c>
      <c r="H561">
        <v>209838559</v>
      </c>
      <c r="I561" t="s">
        <v>1003</v>
      </c>
      <c r="J561" t="s">
        <v>186</v>
      </c>
      <c r="K561" t="s">
        <v>179</v>
      </c>
    </row>
    <row r="562" spans="1:11" x14ac:dyDescent="0.3">
      <c r="A562">
        <v>560</v>
      </c>
      <c r="B562" t="s">
        <v>1456</v>
      </c>
      <c r="C562" t="s">
        <v>1457</v>
      </c>
      <c r="D562" t="s">
        <v>61</v>
      </c>
      <c r="E562" s="1">
        <v>43348</v>
      </c>
      <c r="F562">
        <v>117450119</v>
      </c>
      <c r="G562">
        <v>248101575</v>
      </c>
      <c r="H562">
        <v>365551694</v>
      </c>
      <c r="I562" t="s">
        <v>792</v>
      </c>
      <c r="J562" t="s">
        <v>313</v>
      </c>
      <c r="K562" t="s">
        <v>179</v>
      </c>
    </row>
    <row r="563" spans="1:11" x14ac:dyDescent="0.3">
      <c r="A563">
        <v>561</v>
      </c>
      <c r="B563" t="s">
        <v>1458</v>
      </c>
      <c r="C563" t="s">
        <v>1459</v>
      </c>
      <c r="D563" t="s">
        <v>38</v>
      </c>
      <c r="E563" s="1">
        <v>40466</v>
      </c>
      <c r="F563">
        <v>117229692</v>
      </c>
      <c r="G563">
        <v>54456100</v>
      </c>
      <c r="H563">
        <v>171685792</v>
      </c>
      <c r="I563" t="s">
        <v>1460</v>
      </c>
      <c r="J563" t="s">
        <v>197</v>
      </c>
      <c r="K563" t="s">
        <v>179</v>
      </c>
    </row>
    <row r="564" spans="1:11" x14ac:dyDescent="0.3">
      <c r="A564">
        <v>562</v>
      </c>
      <c r="B564" t="s">
        <v>1461</v>
      </c>
      <c r="C564" t="s">
        <v>1462</v>
      </c>
      <c r="D564" t="s">
        <v>61</v>
      </c>
      <c r="E564" t="s">
        <v>27</v>
      </c>
      <c r="F564">
        <v>117154724</v>
      </c>
      <c r="G564">
        <v>194157900</v>
      </c>
      <c r="H564">
        <v>311312624</v>
      </c>
      <c r="I564" t="s">
        <v>725</v>
      </c>
      <c r="J564" t="s">
        <v>228</v>
      </c>
      <c r="K564" t="s">
        <v>27</v>
      </c>
    </row>
    <row r="565" spans="1:11" x14ac:dyDescent="0.3">
      <c r="A565">
        <v>563</v>
      </c>
      <c r="B565" t="s">
        <v>1463</v>
      </c>
      <c r="C565" t="s">
        <v>1464</v>
      </c>
      <c r="D565" t="s">
        <v>12</v>
      </c>
      <c r="E565" t="s">
        <v>27</v>
      </c>
      <c r="F565">
        <v>116987516</v>
      </c>
      <c r="G565">
        <v>103901930</v>
      </c>
      <c r="H565">
        <v>220889446</v>
      </c>
      <c r="I565" t="s">
        <v>144</v>
      </c>
      <c r="J565" t="s">
        <v>148</v>
      </c>
      <c r="K565" t="s">
        <v>27</v>
      </c>
    </row>
    <row r="566" spans="1:11" x14ac:dyDescent="0.3">
      <c r="A566">
        <v>564</v>
      </c>
      <c r="B566" t="s">
        <v>1465</v>
      </c>
      <c r="C566" t="s">
        <v>1466</v>
      </c>
      <c r="D566" t="s">
        <v>34</v>
      </c>
      <c r="E566" s="1">
        <v>37841</v>
      </c>
      <c r="F566">
        <v>116934650</v>
      </c>
      <c r="G566">
        <v>90790989</v>
      </c>
      <c r="H566">
        <v>207725639</v>
      </c>
      <c r="I566" t="s">
        <v>1467</v>
      </c>
      <c r="J566" t="s">
        <v>343</v>
      </c>
      <c r="K566" t="s">
        <v>15</v>
      </c>
    </row>
    <row r="567" spans="1:11" x14ac:dyDescent="0.3">
      <c r="A567">
        <v>565</v>
      </c>
      <c r="B567" t="s">
        <v>1468</v>
      </c>
      <c r="C567" t="s">
        <v>1469</v>
      </c>
      <c r="D567" t="s">
        <v>38</v>
      </c>
      <c r="E567" s="1">
        <v>41633</v>
      </c>
      <c r="F567">
        <v>116900694</v>
      </c>
      <c r="G567">
        <v>275100000</v>
      </c>
      <c r="H567">
        <v>392000694</v>
      </c>
      <c r="I567" t="s">
        <v>1470</v>
      </c>
      <c r="J567" t="s">
        <v>1471</v>
      </c>
      <c r="K567" t="s">
        <v>179</v>
      </c>
    </row>
    <row r="568" spans="1:11" x14ac:dyDescent="0.3">
      <c r="A568">
        <v>566</v>
      </c>
      <c r="B568" t="s">
        <v>1472</v>
      </c>
      <c r="C568" t="s">
        <v>1473</v>
      </c>
      <c r="D568" t="s">
        <v>43</v>
      </c>
      <c r="E568" s="1">
        <v>37568</v>
      </c>
      <c r="F568">
        <v>116750901</v>
      </c>
      <c r="G568">
        <v>126124177</v>
      </c>
      <c r="H568">
        <v>242875078</v>
      </c>
      <c r="I568" t="s">
        <v>1474</v>
      </c>
      <c r="J568" t="s">
        <v>676</v>
      </c>
      <c r="K568" t="s">
        <v>179</v>
      </c>
    </row>
    <row r="569" spans="1:11" x14ac:dyDescent="0.3">
      <c r="A569">
        <v>567</v>
      </c>
      <c r="B569" t="s">
        <v>1475</v>
      </c>
      <c r="C569" t="s">
        <v>1476</v>
      </c>
      <c r="D569" t="s">
        <v>38</v>
      </c>
      <c r="E569" s="1">
        <v>36427</v>
      </c>
      <c r="F569">
        <v>116741558</v>
      </c>
      <c r="G569">
        <v>61100000</v>
      </c>
      <c r="H569">
        <v>177841558</v>
      </c>
      <c r="I569" t="s">
        <v>1477</v>
      </c>
      <c r="J569" t="s">
        <v>428</v>
      </c>
      <c r="K569" t="s">
        <v>179</v>
      </c>
    </row>
    <row r="570" spans="1:11" x14ac:dyDescent="0.3">
      <c r="A570">
        <v>568</v>
      </c>
      <c r="B570" t="s">
        <v>1478</v>
      </c>
      <c r="C570" t="s">
        <v>1479</v>
      </c>
      <c r="D570" t="s">
        <v>904</v>
      </c>
      <c r="E570" s="1">
        <v>41502</v>
      </c>
      <c r="F570">
        <v>116632095</v>
      </c>
      <c r="G570">
        <v>60681700</v>
      </c>
      <c r="H570">
        <v>177313795</v>
      </c>
      <c r="I570" t="s">
        <v>836</v>
      </c>
      <c r="J570" t="s">
        <v>460</v>
      </c>
      <c r="K570" t="s">
        <v>15</v>
      </c>
    </row>
    <row r="571" spans="1:11" x14ac:dyDescent="0.3">
      <c r="A571">
        <v>569</v>
      </c>
      <c r="B571" t="s">
        <v>1480</v>
      </c>
      <c r="C571" t="s">
        <v>1481</v>
      </c>
      <c r="D571" t="s">
        <v>61</v>
      </c>
      <c r="E571" s="1">
        <v>40709</v>
      </c>
      <c r="F571">
        <v>116601172</v>
      </c>
      <c r="G571">
        <v>103250000</v>
      </c>
      <c r="H571">
        <v>219851172</v>
      </c>
      <c r="I571" t="s">
        <v>13</v>
      </c>
      <c r="J571" t="s">
        <v>969</v>
      </c>
      <c r="K571" t="s">
        <v>15</v>
      </c>
    </row>
    <row r="572" spans="1:11" x14ac:dyDescent="0.3">
      <c r="A572">
        <v>570</v>
      </c>
      <c r="B572" t="s">
        <v>1482</v>
      </c>
      <c r="C572" t="s">
        <v>1483</v>
      </c>
      <c r="D572" t="s">
        <v>43</v>
      </c>
      <c r="E572" s="1">
        <v>36308</v>
      </c>
      <c r="F572">
        <v>116089678</v>
      </c>
      <c r="G572">
        <v>247800000</v>
      </c>
      <c r="H572">
        <v>363889678</v>
      </c>
      <c r="I572" t="s">
        <v>438</v>
      </c>
      <c r="J572" t="s">
        <v>44</v>
      </c>
      <c r="K572" t="s">
        <v>15</v>
      </c>
    </row>
    <row r="573" spans="1:11" x14ac:dyDescent="0.3">
      <c r="A573">
        <v>571</v>
      </c>
      <c r="B573" t="s">
        <v>1484</v>
      </c>
      <c r="C573" t="s">
        <v>1485</v>
      </c>
      <c r="D573" t="s">
        <v>61</v>
      </c>
      <c r="E573" s="1">
        <v>36147</v>
      </c>
      <c r="F573">
        <v>115821495</v>
      </c>
      <c r="G573">
        <v>135000000</v>
      </c>
      <c r="H573">
        <v>250821495</v>
      </c>
      <c r="I573" t="s">
        <v>438</v>
      </c>
      <c r="J573" t="s">
        <v>145</v>
      </c>
      <c r="K573" t="s">
        <v>58</v>
      </c>
    </row>
    <row r="574" spans="1:11" x14ac:dyDescent="0.3">
      <c r="A574">
        <v>572</v>
      </c>
      <c r="B574" t="s">
        <v>1486</v>
      </c>
      <c r="C574" t="s">
        <v>1487</v>
      </c>
      <c r="D574" t="s">
        <v>34</v>
      </c>
      <c r="E574" s="1">
        <v>39127</v>
      </c>
      <c r="F574">
        <v>115802596</v>
      </c>
      <c r="G574">
        <v>112935797</v>
      </c>
      <c r="H574">
        <v>228738393</v>
      </c>
      <c r="I574" t="s">
        <v>1488</v>
      </c>
      <c r="J574" t="s">
        <v>676</v>
      </c>
      <c r="K574" t="s">
        <v>15</v>
      </c>
    </row>
    <row r="575" spans="1:11" x14ac:dyDescent="0.3">
      <c r="A575">
        <v>573</v>
      </c>
      <c r="B575" t="s">
        <v>1489</v>
      </c>
      <c r="C575" t="s">
        <v>1490</v>
      </c>
      <c r="D575" t="s">
        <v>12</v>
      </c>
      <c r="E575" s="1">
        <v>36798</v>
      </c>
      <c r="F575">
        <v>115719751</v>
      </c>
      <c r="G575">
        <v>21051932</v>
      </c>
      <c r="H575">
        <v>136771683</v>
      </c>
      <c r="I575" t="s">
        <v>396</v>
      </c>
      <c r="J575" t="s">
        <v>434</v>
      </c>
      <c r="K575" t="s">
        <v>58</v>
      </c>
    </row>
    <row r="576" spans="1:11" x14ac:dyDescent="0.3">
      <c r="A576">
        <v>574</v>
      </c>
      <c r="B576" t="s">
        <v>1491</v>
      </c>
      <c r="C576" t="s">
        <v>1492</v>
      </c>
      <c r="D576" t="s">
        <v>817</v>
      </c>
      <c r="E576" s="1">
        <v>43425</v>
      </c>
      <c r="F576">
        <v>115715889</v>
      </c>
      <c r="G576">
        <v>98500000</v>
      </c>
      <c r="H576">
        <v>214215889</v>
      </c>
      <c r="I576" t="s">
        <v>1283</v>
      </c>
      <c r="J576" t="s">
        <v>132</v>
      </c>
      <c r="K576" t="s">
        <v>15</v>
      </c>
    </row>
    <row r="577" spans="1:11" x14ac:dyDescent="0.3">
      <c r="A577">
        <v>575</v>
      </c>
      <c r="B577" t="s">
        <v>1493</v>
      </c>
      <c r="C577" t="s">
        <v>1494</v>
      </c>
      <c r="D577" t="s">
        <v>613</v>
      </c>
      <c r="E577" s="1">
        <v>40038</v>
      </c>
      <c r="F577">
        <v>115646235</v>
      </c>
      <c r="G577">
        <v>95242715</v>
      </c>
      <c r="H577">
        <v>210888950</v>
      </c>
      <c r="I577" t="s">
        <v>558</v>
      </c>
      <c r="J577" t="s">
        <v>567</v>
      </c>
      <c r="K577" t="s">
        <v>179</v>
      </c>
    </row>
    <row r="578" spans="1:11" x14ac:dyDescent="0.3">
      <c r="A578">
        <v>576</v>
      </c>
      <c r="B578" t="s">
        <v>1495</v>
      </c>
      <c r="C578" t="s">
        <v>1496</v>
      </c>
      <c r="D578" t="s">
        <v>43</v>
      </c>
      <c r="E578" s="1">
        <v>41998</v>
      </c>
      <c r="F578">
        <v>115637895</v>
      </c>
      <c r="G578">
        <v>45821402</v>
      </c>
      <c r="H578">
        <v>161459297</v>
      </c>
      <c r="I578" t="s">
        <v>1497</v>
      </c>
      <c r="J578" t="s">
        <v>204</v>
      </c>
      <c r="K578" t="s">
        <v>15</v>
      </c>
    </row>
    <row r="579" spans="1:11" x14ac:dyDescent="0.3">
      <c r="A579">
        <v>577</v>
      </c>
      <c r="B579" t="s">
        <v>1498</v>
      </c>
      <c r="C579" t="s">
        <v>1499</v>
      </c>
      <c r="D579" t="s">
        <v>34</v>
      </c>
      <c r="E579" s="1">
        <v>43139</v>
      </c>
      <c r="F579">
        <v>115253424</v>
      </c>
      <c r="G579">
        <v>236242642</v>
      </c>
      <c r="H579">
        <v>351496066</v>
      </c>
      <c r="I579" t="s">
        <v>1500</v>
      </c>
      <c r="J579" t="s">
        <v>197</v>
      </c>
      <c r="K579" t="s">
        <v>58</v>
      </c>
    </row>
    <row r="580" spans="1:11" x14ac:dyDescent="0.3">
      <c r="A580">
        <v>578</v>
      </c>
      <c r="B580" t="s">
        <v>1501</v>
      </c>
      <c r="C580" t="s">
        <v>1502</v>
      </c>
      <c r="D580" t="s">
        <v>43</v>
      </c>
      <c r="E580" s="1">
        <v>42937</v>
      </c>
      <c r="F580">
        <v>115171585</v>
      </c>
      <c r="G580">
        <v>25380774</v>
      </c>
      <c r="H580">
        <v>140552359</v>
      </c>
      <c r="I580" t="s">
        <v>1503</v>
      </c>
      <c r="J580" t="s">
        <v>228</v>
      </c>
      <c r="K580" t="s">
        <v>179</v>
      </c>
    </row>
    <row r="581" spans="1:11" x14ac:dyDescent="0.3">
      <c r="A581">
        <v>579</v>
      </c>
      <c r="B581" t="s">
        <v>1504</v>
      </c>
      <c r="C581" t="s">
        <v>1505</v>
      </c>
      <c r="D581" t="s">
        <v>12</v>
      </c>
      <c r="E581" s="1">
        <v>43551</v>
      </c>
      <c r="F581">
        <v>114766307</v>
      </c>
      <c r="G581">
        <v>238518314</v>
      </c>
      <c r="H581">
        <v>353284621</v>
      </c>
      <c r="I581" t="s">
        <v>262</v>
      </c>
      <c r="J581" t="s">
        <v>567</v>
      </c>
      <c r="K581" t="s">
        <v>58</v>
      </c>
    </row>
    <row r="582" spans="1:11" x14ac:dyDescent="0.3">
      <c r="A582">
        <v>580</v>
      </c>
      <c r="B582" t="s">
        <v>1506</v>
      </c>
      <c r="C582" t="s">
        <v>1507</v>
      </c>
      <c r="D582" t="s">
        <v>43</v>
      </c>
      <c r="E582" s="1">
        <v>42774</v>
      </c>
      <c r="F582">
        <v>114581250</v>
      </c>
      <c r="G582">
        <v>266964596</v>
      </c>
      <c r="H582">
        <v>381545846</v>
      </c>
      <c r="I582" t="s">
        <v>39</v>
      </c>
      <c r="J582" t="s">
        <v>54</v>
      </c>
      <c r="K582" t="s">
        <v>179</v>
      </c>
    </row>
    <row r="583" spans="1:11" x14ac:dyDescent="0.3">
      <c r="A583">
        <v>581</v>
      </c>
      <c r="B583" t="s">
        <v>1508</v>
      </c>
      <c r="C583" t="s">
        <v>1509</v>
      </c>
      <c r="D583" t="s">
        <v>22</v>
      </c>
      <c r="E583" s="1">
        <v>38156</v>
      </c>
      <c r="F583">
        <v>114326736</v>
      </c>
      <c r="G583">
        <v>54096491</v>
      </c>
      <c r="H583">
        <v>168423227</v>
      </c>
      <c r="I583" t="s">
        <v>913</v>
      </c>
      <c r="J583" t="s">
        <v>328</v>
      </c>
      <c r="K583" t="s">
        <v>15</v>
      </c>
    </row>
    <row r="584" spans="1:11" x14ac:dyDescent="0.3">
      <c r="A584">
        <v>582</v>
      </c>
      <c r="B584" t="s">
        <v>1510</v>
      </c>
      <c r="C584" t="s">
        <v>1511</v>
      </c>
      <c r="D584" t="s">
        <v>12</v>
      </c>
      <c r="E584" s="1">
        <v>37846</v>
      </c>
      <c r="F584">
        <v>114197520</v>
      </c>
      <c r="G584">
        <v>142500000</v>
      </c>
      <c r="H584">
        <v>256697520</v>
      </c>
      <c r="I584" t="s">
        <v>308</v>
      </c>
      <c r="J584" t="s">
        <v>193</v>
      </c>
      <c r="K584" t="s">
        <v>15</v>
      </c>
    </row>
    <row r="585" spans="1:11" x14ac:dyDescent="0.3">
      <c r="A585">
        <v>583</v>
      </c>
      <c r="B585" t="s">
        <v>1512</v>
      </c>
      <c r="C585" t="s">
        <v>1513</v>
      </c>
      <c r="D585" t="s">
        <v>12</v>
      </c>
      <c r="E585" s="1">
        <v>39773</v>
      </c>
      <c r="F585">
        <v>114053579</v>
      </c>
      <c r="G585">
        <v>195926415</v>
      </c>
      <c r="H585">
        <v>309979994</v>
      </c>
      <c r="I585" t="s">
        <v>1514</v>
      </c>
      <c r="J585" t="s">
        <v>313</v>
      </c>
      <c r="K585" t="s">
        <v>58</v>
      </c>
    </row>
    <row r="586" spans="1:11" x14ac:dyDescent="0.3">
      <c r="A586">
        <v>584</v>
      </c>
      <c r="B586" t="s">
        <v>1515</v>
      </c>
      <c r="C586" t="s">
        <v>1516</v>
      </c>
      <c r="D586" t="s">
        <v>12</v>
      </c>
      <c r="E586" s="1">
        <v>43754</v>
      </c>
      <c r="F586">
        <v>113929605</v>
      </c>
      <c r="G586">
        <v>377800484</v>
      </c>
      <c r="H586">
        <v>491730089</v>
      </c>
      <c r="I586" t="s">
        <v>262</v>
      </c>
      <c r="J586" t="s">
        <v>145</v>
      </c>
      <c r="K586" t="s">
        <v>58</v>
      </c>
    </row>
    <row r="587" spans="1:11" x14ac:dyDescent="0.3">
      <c r="A587">
        <v>585</v>
      </c>
      <c r="B587" t="s">
        <v>1517</v>
      </c>
      <c r="C587" t="s">
        <v>1518</v>
      </c>
      <c r="D587" t="s">
        <v>61</v>
      </c>
      <c r="E587" s="1">
        <v>36341</v>
      </c>
      <c r="F587">
        <v>113804681</v>
      </c>
      <c r="G587">
        <v>108300000</v>
      </c>
      <c r="H587">
        <v>222104681</v>
      </c>
      <c r="I587" t="s">
        <v>1519</v>
      </c>
      <c r="J587" t="s">
        <v>190</v>
      </c>
      <c r="K587" t="s">
        <v>15</v>
      </c>
    </row>
    <row r="588" spans="1:11" x14ac:dyDescent="0.3">
      <c r="A588">
        <v>586</v>
      </c>
      <c r="B588" t="s">
        <v>1520</v>
      </c>
      <c r="C588" t="s">
        <v>1521</v>
      </c>
      <c r="D588" t="s">
        <v>22</v>
      </c>
      <c r="E588" s="1">
        <v>41990</v>
      </c>
      <c r="F588">
        <v>113746621</v>
      </c>
      <c r="G588">
        <v>249458014</v>
      </c>
      <c r="H588">
        <v>363204635</v>
      </c>
      <c r="I588" t="s">
        <v>407</v>
      </c>
      <c r="J588" t="s">
        <v>186</v>
      </c>
      <c r="K588" t="s">
        <v>58</v>
      </c>
    </row>
    <row r="589" spans="1:11" x14ac:dyDescent="0.3">
      <c r="A589">
        <v>587</v>
      </c>
      <c r="B589" t="s">
        <v>1522</v>
      </c>
      <c r="C589" t="s">
        <v>1523</v>
      </c>
      <c r="D589" t="s">
        <v>61</v>
      </c>
      <c r="E589" s="1">
        <v>41088</v>
      </c>
      <c r="F589">
        <v>113721571</v>
      </c>
      <c r="G589">
        <v>54018390</v>
      </c>
      <c r="H589">
        <v>167739961</v>
      </c>
      <c r="I589" t="s">
        <v>894</v>
      </c>
      <c r="J589" t="s">
        <v>676</v>
      </c>
      <c r="K589" t="s">
        <v>179</v>
      </c>
    </row>
    <row r="590" spans="1:11" x14ac:dyDescent="0.3">
      <c r="A590">
        <v>588</v>
      </c>
      <c r="B590" t="s">
        <v>1524</v>
      </c>
      <c r="C590" t="s">
        <v>1525</v>
      </c>
      <c r="D590" t="s">
        <v>38</v>
      </c>
      <c r="E590" s="1">
        <v>33564</v>
      </c>
      <c r="F590">
        <v>113502426</v>
      </c>
      <c r="G590">
        <v>78000000</v>
      </c>
      <c r="H590">
        <v>191502426</v>
      </c>
      <c r="I590" t="s">
        <v>431</v>
      </c>
      <c r="J590" t="s">
        <v>1020</v>
      </c>
      <c r="K590" t="s">
        <v>27</v>
      </c>
    </row>
    <row r="591" spans="1:11" x14ac:dyDescent="0.3">
      <c r="A591">
        <v>589</v>
      </c>
      <c r="B591" t="s">
        <v>1526</v>
      </c>
      <c r="C591" t="s">
        <v>1527</v>
      </c>
      <c r="D591" t="s">
        <v>34</v>
      </c>
      <c r="E591" s="1">
        <v>36705</v>
      </c>
      <c r="F591">
        <v>113330342</v>
      </c>
      <c r="G591">
        <v>101964000</v>
      </c>
      <c r="H591">
        <v>215294342</v>
      </c>
      <c r="I591" t="s">
        <v>1528</v>
      </c>
      <c r="J591" t="s">
        <v>420</v>
      </c>
      <c r="K591" t="s">
        <v>179</v>
      </c>
    </row>
    <row r="592" spans="1:11" x14ac:dyDescent="0.3">
      <c r="A592">
        <v>590</v>
      </c>
      <c r="B592" t="s">
        <v>1529</v>
      </c>
      <c r="C592" t="s">
        <v>1530</v>
      </c>
      <c r="D592" t="s">
        <v>1531</v>
      </c>
      <c r="E592" s="1">
        <v>42579</v>
      </c>
      <c r="F592">
        <v>113257297</v>
      </c>
      <c r="G592">
        <v>70678777</v>
      </c>
      <c r="H592">
        <v>183936074</v>
      </c>
      <c r="I592" t="s">
        <v>349</v>
      </c>
      <c r="J592" t="s">
        <v>105</v>
      </c>
      <c r="K592" t="s">
        <v>179</v>
      </c>
    </row>
    <row r="593" spans="1:11" x14ac:dyDescent="0.3">
      <c r="A593">
        <v>591</v>
      </c>
      <c r="B593" t="s">
        <v>1532</v>
      </c>
      <c r="C593" t="s">
        <v>1533</v>
      </c>
      <c r="D593" t="s">
        <v>43</v>
      </c>
      <c r="E593" s="1">
        <v>41129</v>
      </c>
      <c r="F593">
        <v>113203870</v>
      </c>
      <c r="G593">
        <v>162940880</v>
      </c>
      <c r="H593">
        <v>276144750</v>
      </c>
      <c r="I593" t="s">
        <v>289</v>
      </c>
      <c r="J593" t="s">
        <v>245</v>
      </c>
      <c r="K593" t="s">
        <v>15</v>
      </c>
    </row>
    <row r="594" spans="1:11" x14ac:dyDescent="0.3">
      <c r="A594">
        <v>592</v>
      </c>
      <c r="B594" t="s">
        <v>1534</v>
      </c>
      <c r="C594" t="s">
        <v>1535</v>
      </c>
      <c r="D594" t="s">
        <v>12</v>
      </c>
      <c r="E594" s="1">
        <v>38415</v>
      </c>
      <c r="F594">
        <v>113086868</v>
      </c>
      <c r="G594">
        <v>85550000</v>
      </c>
      <c r="H594">
        <v>198636868</v>
      </c>
      <c r="I594" t="s">
        <v>1536</v>
      </c>
      <c r="J594" t="s">
        <v>197</v>
      </c>
      <c r="K594" t="s">
        <v>58</v>
      </c>
    </row>
    <row r="595" spans="1:11" x14ac:dyDescent="0.3">
      <c r="A595">
        <v>593</v>
      </c>
      <c r="B595" t="s">
        <v>1537</v>
      </c>
      <c r="C595" t="s">
        <v>1538</v>
      </c>
      <c r="D595" t="s">
        <v>22</v>
      </c>
      <c r="E595" s="1">
        <v>37064</v>
      </c>
      <c r="F595">
        <v>112952899</v>
      </c>
      <c r="G595">
        <v>63151445</v>
      </c>
      <c r="H595">
        <v>176104344</v>
      </c>
      <c r="I595" t="s">
        <v>381</v>
      </c>
      <c r="J595" t="s">
        <v>182</v>
      </c>
      <c r="K595" t="s">
        <v>58</v>
      </c>
    </row>
    <row r="596" spans="1:11" x14ac:dyDescent="0.3">
      <c r="A596">
        <v>594</v>
      </c>
      <c r="B596" t="s">
        <v>1539</v>
      </c>
      <c r="C596" t="s">
        <v>1540</v>
      </c>
      <c r="D596" t="s">
        <v>43</v>
      </c>
      <c r="E596" s="1">
        <v>40170</v>
      </c>
      <c r="F596">
        <v>112735375</v>
      </c>
      <c r="G596">
        <v>106368280</v>
      </c>
      <c r="H596">
        <v>219103655</v>
      </c>
      <c r="I596" t="s">
        <v>438</v>
      </c>
      <c r="J596" t="s">
        <v>86</v>
      </c>
      <c r="K596" t="s">
        <v>179</v>
      </c>
    </row>
    <row r="597" spans="1:11" x14ac:dyDescent="0.3">
      <c r="A597">
        <v>595</v>
      </c>
      <c r="B597" t="s">
        <v>1541</v>
      </c>
      <c r="C597" t="s">
        <v>1542</v>
      </c>
      <c r="D597" t="s">
        <v>839</v>
      </c>
      <c r="E597" s="1">
        <v>36980</v>
      </c>
      <c r="F597">
        <v>112719001</v>
      </c>
      <c r="G597">
        <v>35215179</v>
      </c>
      <c r="H597">
        <v>147934180</v>
      </c>
      <c r="I597" t="s">
        <v>1179</v>
      </c>
      <c r="J597" t="s">
        <v>121</v>
      </c>
      <c r="K597" t="s">
        <v>58</v>
      </c>
    </row>
    <row r="598" spans="1:11" x14ac:dyDescent="0.3">
      <c r="A598">
        <v>596</v>
      </c>
      <c r="B598" t="s">
        <v>1543</v>
      </c>
      <c r="C598" t="s">
        <v>1544</v>
      </c>
      <c r="D598" t="s">
        <v>38</v>
      </c>
      <c r="E598" s="1">
        <v>35608</v>
      </c>
      <c r="F598">
        <v>112276146</v>
      </c>
      <c r="G598">
        <v>133400000</v>
      </c>
      <c r="H598">
        <v>245676146</v>
      </c>
      <c r="I598" t="s">
        <v>1545</v>
      </c>
      <c r="J598" t="s">
        <v>14</v>
      </c>
      <c r="K598" t="s">
        <v>179</v>
      </c>
    </row>
    <row r="599" spans="1:11" x14ac:dyDescent="0.3">
      <c r="A599">
        <v>597</v>
      </c>
      <c r="B599" t="s">
        <v>1546</v>
      </c>
      <c r="C599" t="s">
        <v>1547</v>
      </c>
      <c r="D599" t="s">
        <v>61</v>
      </c>
      <c r="E599" s="1">
        <v>41417</v>
      </c>
      <c r="F599">
        <v>112200072</v>
      </c>
      <c r="G599">
        <v>249800000</v>
      </c>
      <c r="H599">
        <v>362000072</v>
      </c>
      <c r="I599" t="s">
        <v>1003</v>
      </c>
      <c r="J599" t="s">
        <v>105</v>
      </c>
      <c r="K599" t="s">
        <v>179</v>
      </c>
    </row>
    <row r="600" spans="1:11" x14ac:dyDescent="0.3">
      <c r="A600">
        <v>598</v>
      </c>
      <c r="B600" t="s">
        <v>1548</v>
      </c>
      <c r="C600" t="s">
        <v>1549</v>
      </c>
      <c r="D600" t="s">
        <v>43</v>
      </c>
      <c r="E600" s="1">
        <v>32486</v>
      </c>
      <c r="F600">
        <v>111938388</v>
      </c>
      <c r="G600">
        <v>104676000</v>
      </c>
      <c r="H600">
        <v>216614388</v>
      </c>
      <c r="I600" t="s">
        <v>1003</v>
      </c>
      <c r="J600" t="s">
        <v>309</v>
      </c>
      <c r="K600" t="s">
        <v>27</v>
      </c>
    </row>
    <row r="601" spans="1:11" x14ac:dyDescent="0.3">
      <c r="A601">
        <v>599</v>
      </c>
      <c r="B601" t="s">
        <v>1550</v>
      </c>
      <c r="C601" t="s">
        <v>1551</v>
      </c>
      <c r="D601" t="s">
        <v>1552</v>
      </c>
      <c r="E601" s="1">
        <v>37827</v>
      </c>
      <c r="F601">
        <v>111761982</v>
      </c>
      <c r="G601">
        <v>85339696</v>
      </c>
      <c r="H601">
        <v>197101678</v>
      </c>
      <c r="I601" t="s">
        <v>1179</v>
      </c>
      <c r="J601" t="s">
        <v>518</v>
      </c>
      <c r="K601" t="s">
        <v>58</v>
      </c>
    </row>
    <row r="602" spans="1:11" x14ac:dyDescent="0.3">
      <c r="A602">
        <v>600</v>
      </c>
      <c r="B602" t="s">
        <v>1553</v>
      </c>
      <c r="C602" t="s">
        <v>1554</v>
      </c>
      <c r="D602" t="s">
        <v>12</v>
      </c>
      <c r="E602" s="1">
        <v>36119</v>
      </c>
      <c r="F602">
        <v>111549836</v>
      </c>
      <c r="G602">
        <v>139299953</v>
      </c>
      <c r="H602">
        <v>250849789</v>
      </c>
      <c r="I602" t="s">
        <v>203</v>
      </c>
      <c r="J602" t="s">
        <v>460</v>
      </c>
      <c r="K602" t="s">
        <v>179</v>
      </c>
    </row>
    <row r="603" spans="1:11" x14ac:dyDescent="0.3">
      <c r="A603">
        <v>601</v>
      </c>
      <c r="B603" t="s">
        <v>1555</v>
      </c>
      <c r="C603" t="s">
        <v>1556</v>
      </c>
      <c r="D603" t="s">
        <v>22</v>
      </c>
      <c r="E603" s="1">
        <v>41677</v>
      </c>
      <c r="F603">
        <v>111506430</v>
      </c>
      <c r="G603">
        <v>164191609</v>
      </c>
      <c r="H603">
        <v>275698039</v>
      </c>
      <c r="I603" t="s">
        <v>1557</v>
      </c>
      <c r="J603" t="s">
        <v>328</v>
      </c>
      <c r="K603" t="s">
        <v>58</v>
      </c>
    </row>
    <row r="604" spans="1:11" x14ac:dyDescent="0.3">
      <c r="A604">
        <v>602</v>
      </c>
      <c r="B604" t="s">
        <v>1558</v>
      </c>
      <c r="C604" t="s">
        <v>1559</v>
      </c>
      <c r="D604" t="s">
        <v>61</v>
      </c>
      <c r="E604" s="1">
        <v>37960</v>
      </c>
      <c r="F604">
        <v>111127263</v>
      </c>
      <c r="G604">
        <v>343500000</v>
      </c>
      <c r="H604">
        <v>454627263</v>
      </c>
      <c r="I604" t="s">
        <v>582</v>
      </c>
      <c r="J604" t="s">
        <v>207</v>
      </c>
      <c r="K604" t="s">
        <v>179</v>
      </c>
    </row>
    <row r="605" spans="1:11" x14ac:dyDescent="0.3">
      <c r="A605">
        <v>603</v>
      </c>
      <c r="B605" t="s">
        <v>1560</v>
      </c>
      <c r="C605" t="s">
        <v>1561</v>
      </c>
      <c r="D605" t="s">
        <v>43</v>
      </c>
      <c r="E605" s="1">
        <v>43481</v>
      </c>
      <c r="F605">
        <v>111048468</v>
      </c>
      <c r="G605">
        <v>135950571</v>
      </c>
      <c r="H605">
        <v>246999039</v>
      </c>
      <c r="I605" t="s">
        <v>1562</v>
      </c>
      <c r="J605" t="s">
        <v>72</v>
      </c>
      <c r="K605" t="s">
        <v>15</v>
      </c>
    </row>
    <row r="606" spans="1:11" x14ac:dyDescent="0.3">
      <c r="A606">
        <v>604</v>
      </c>
      <c r="B606" t="s">
        <v>1563</v>
      </c>
      <c r="C606" t="s">
        <v>1564</v>
      </c>
      <c r="D606" t="s">
        <v>22</v>
      </c>
      <c r="E606" s="1">
        <v>42145</v>
      </c>
      <c r="F606">
        <v>110825712</v>
      </c>
      <c r="G606">
        <v>124840507</v>
      </c>
      <c r="H606">
        <v>235666219</v>
      </c>
      <c r="I606" t="s">
        <v>1565</v>
      </c>
      <c r="J606" t="s">
        <v>474</v>
      </c>
      <c r="K606" t="s">
        <v>179</v>
      </c>
    </row>
    <row r="607" spans="1:11" x14ac:dyDescent="0.3">
      <c r="A607">
        <v>605</v>
      </c>
      <c r="B607" t="s">
        <v>1566</v>
      </c>
      <c r="C607" t="s">
        <v>1567</v>
      </c>
      <c r="D607" t="s">
        <v>43</v>
      </c>
      <c r="E607" t="s">
        <v>27</v>
      </c>
      <c r="F607">
        <v>110540715</v>
      </c>
      <c r="G607">
        <v>82129000</v>
      </c>
      <c r="H607">
        <v>192669715</v>
      </c>
      <c r="I607" t="s">
        <v>1082</v>
      </c>
      <c r="J607" t="s">
        <v>676</v>
      </c>
      <c r="K607" t="s">
        <v>27</v>
      </c>
    </row>
    <row r="608" spans="1:11" x14ac:dyDescent="0.3">
      <c r="A608">
        <v>606</v>
      </c>
      <c r="B608" t="s">
        <v>1568</v>
      </c>
      <c r="C608" t="s">
        <v>1569</v>
      </c>
      <c r="D608" t="s">
        <v>151</v>
      </c>
      <c r="E608" s="1">
        <v>39673</v>
      </c>
      <c r="F608">
        <v>110515313</v>
      </c>
      <c r="G608">
        <v>85187650</v>
      </c>
      <c r="H608">
        <v>195702963</v>
      </c>
      <c r="I608" t="s">
        <v>1570</v>
      </c>
      <c r="J608" t="s">
        <v>309</v>
      </c>
      <c r="K608" t="s">
        <v>179</v>
      </c>
    </row>
    <row r="609" spans="1:11" x14ac:dyDescent="0.3">
      <c r="A609">
        <v>607</v>
      </c>
      <c r="B609" t="s">
        <v>1571</v>
      </c>
      <c r="C609" t="s">
        <v>1572</v>
      </c>
      <c r="D609" t="s">
        <v>61</v>
      </c>
      <c r="E609" s="1">
        <v>43614</v>
      </c>
      <c r="F609">
        <v>110500138</v>
      </c>
      <c r="G609">
        <v>276100000</v>
      </c>
      <c r="H609">
        <v>386600138</v>
      </c>
      <c r="I609" t="s">
        <v>23</v>
      </c>
      <c r="J609" t="s">
        <v>460</v>
      </c>
      <c r="K609" t="s">
        <v>15</v>
      </c>
    </row>
    <row r="610" spans="1:11" x14ac:dyDescent="0.3">
      <c r="A610">
        <v>608</v>
      </c>
      <c r="B610" t="s">
        <v>1573</v>
      </c>
      <c r="C610" t="s">
        <v>1574</v>
      </c>
      <c r="D610" t="s">
        <v>61</v>
      </c>
      <c r="E610" s="1">
        <v>40219</v>
      </c>
      <c r="F610">
        <v>110485654</v>
      </c>
      <c r="G610">
        <v>106000000</v>
      </c>
      <c r="H610">
        <v>216485654</v>
      </c>
      <c r="I610" t="s">
        <v>346</v>
      </c>
      <c r="J610" t="s">
        <v>514</v>
      </c>
      <c r="K610" t="s">
        <v>15</v>
      </c>
    </row>
    <row r="611" spans="1:11" x14ac:dyDescent="0.3">
      <c r="A611">
        <v>609</v>
      </c>
      <c r="B611" t="s">
        <v>1575</v>
      </c>
      <c r="C611" t="s">
        <v>1576</v>
      </c>
      <c r="D611" t="s">
        <v>34</v>
      </c>
      <c r="E611" s="1">
        <v>38282</v>
      </c>
      <c r="F611">
        <v>110359362</v>
      </c>
      <c r="G611">
        <v>76921753</v>
      </c>
      <c r="H611">
        <v>187281115</v>
      </c>
      <c r="I611" t="s">
        <v>792</v>
      </c>
      <c r="J611" t="s">
        <v>224</v>
      </c>
      <c r="K611" t="s">
        <v>15</v>
      </c>
    </row>
    <row r="612" spans="1:11" x14ac:dyDescent="0.3">
      <c r="A612">
        <v>610</v>
      </c>
      <c r="B612" t="s">
        <v>1577</v>
      </c>
      <c r="C612" t="s">
        <v>1578</v>
      </c>
      <c r="D612" t="s">
        <v>34</v>
      </c>
      <c r="E612" s="1">
        <v>38707</v>
      </c>
      <c r="F612">
        <v>110332737</v>
      </c>
      <c r="G612">
        <v>94349162</v>
      </c>
      <c r="H612">
        <v>204681899</v>
      </c>
      <c r="I612" t="s">
        <v>1003</v>
      </c>
      <c r="J612" t="s">
        <v>364</v>
      </c>
      <c r="K612" t="s">
        <v>15</v>
      </c>
    </row>
    <row r="613" spans="1:11" x14ac:dyDescent="0.3">
      <c r="A613">
        <v>611</v>
      </c>
      <c r="B613" t="s">
        <v>1579</v>
      </c>
      <c r="C613" t="s">
        <v>1580</v>
      </c>
      <c r="D613" t="s">
        <v>12</v>
      </c>
      <c r="E613" s="1">
        <v>37839</v>
      </c>
      <c r="F613">
        <v>110230332</v>
      </c>
      <c r="G613">
        <v>50616000</v>
      </c>
      <c r="H613">
        <v>160846332</v>
      </c>
      <c r="I613" t="s">
        <v>1581</v>
      </c>
      <c r="J613" t="s">
        <v>76</v>
      </c>
      <c r="K613" t="s">
        <v>58</v>
      </c>
    </row>
    <row r="614" spans="1:11" x14ac:dyDescent="0.3">
      <c r="A614">
        <v>612</v>
      </c>
      <c r="B614" t="s">
        <v>1582</v>
      </c>
      <c r="C614" t="s">
        <v>1583</v>
      </c>
      <c r="D614" t="s">
        <v>43</v>
      </c>
      <c r="E614" s="1">
        <v>42202</v>
      </c>
      <c r="F614">
        <v>110212700</v>
      </c>
      <c r="G614">
        <v>30583093</v>
      </c>
      <c r="H614">
        <v>140795793</v>
      </c>
      <c r="I614" t="s">
        <v>438</v>
      </c>
      <c r="J614" t="s">
        <v>514</v>
      </c>
      <c r="K614" t="s">
        <v>179</v>
      </c>
    </row>
    <row r="615" spans="1:11" x14ac:dyDescent="0.3">
      <c r="A615">
        <v>613</v>
      </c>
      <c r="B615" t="s">
        <v>1584</v>
      </c>
      <c r="C615" t="s">
        <v>1585</v>
      </c>
      <c r="D615" t="s">
        <v>12</v>
      </c>
      <c r="E615" s="1">
        <v>39806</v>
      </c>
      <c r="F615">
        <v>110101975</v>
      </c>
      <c r="G615">
        <v>102772889</v>
      </c>
      <c r="H615">
        <v>212874864</v>
      </c>
      <c r="I615" t="s">
        <v>1586</v>
      </c>
      <c r="J615" t="s">
        <v>1020</v>
      </c>
      <c r="K615" t="s">
        <v>58</v>
      </c>
    </row>
    <row r="616" spans="1:11" x14ac:dyDescent="0.3">
      <c r="A616">
        <v>614</v>
      </c>
      <c r="B616" t="s">
        <v>1587</v>
      </c>
      <c r="C616" t="s">
        <v>1588</v>
      </c>
      <c r="D616" t="s">
        <v>1552</v>
      </c>
      <c r="E616" s="1">
        <v>37918</v>
      </c>
      <c r="F616">
        <v>110003217</v>
      </c>
      <c r="G616">
        <v>110670000</v>
      </c>
      <c r="H616">
        <v>220673217</v>
      </c>
      <c r="I616" t="s">
        <v>349</v>
      </c>
      <c r="J616" t="s">
        <v>518</v>
      </c>
      <c r="K616" t="s">
        <v>15</v>
      </c>
    </row>
    <row r="617" spans="1:11" x14ac:dyDescent="0.3">
      <c r="A617">
        <v>615</v>
      </c>
      <c r="B617" t="s">
        <v>1589</v>
      </c>
      <c r="C617" t="s">
        <v>1590</v>
      </c>
      <c r="D617" t="s">
        <v>61</v>
      </c>
      <c r="E617" s="1">
        <v>42333</v>
      </c>
      <c r="F617">
        <v>109767581</v>
      </c>
      <c r="G617">
        <v>63800000</v>
      </c>
      <c r="H617">
        <v>173567581</v>
      </c>
      <c r="I617" t="s">
        <v>1591</v>
      </c>
      <c r="J617" t="s">
        <v>65</v>
      </c>
      <c r="K617" t="s">
        <v>15</v>
      </c>
    </row>
    <row r="618" spans="1:11" x14ac:dyDescent="0.3">
      <c r="A618">
        <v>616</v>
      </c>
      <c r="B618" t="s">
        <v>1592</v>
      </c>
      <c r="C618" t="s">
        <v>1593</v>
      </c>
      <c r="D618" t="s">
        <v>38</v>
      </c>
      <c r="E618" t="s">
        <v>27</v>
      </c>
      <c r="F618">
        <v>109713132</v>
      </c>
      <c r="G618">
        <v>109713132</v>
      </c>
      <c r="H618">
        <v>109713132</v>
      </c>
      <c r="I618" t="s">
        <v>159</v>
      </c>
      <c r="J618" t="s">
        <v>145</v>
      </c>
      <c r="K618" t="s">
        <v>27</v>
      </c>
    </row>
    <row r="619" spans="1:11" x14ac:dyDescent="0.3">
      <c r="A619">
        <v>617</v>
      </c>
      <c r="B619" t="s">
        <v>1594</v>
      </c>
      <c r="C619" t="s">
        <v>1595</v>
      </c>
      <c r="D619" t="s">
        <v>43</v>
      </c>
      <c r="E619" s="1">
        <v>38583</v>
      </c>
      <c r="F619">
        <v>109449237</v>
      </c>
      <c r="G619">
        <v>67929408</v>
      </c>
      <c r="H619">
        <v>177378645</v>
      </c>
      <c r="I619" t="s">
        <v>346</v>
      </c>
      <c r="J619" t="s">
        <v>457</v>
      </c>
      <c r="K619" t="s">
        <v>179</v>
      </c>
    </row>
    <row r="620" spans="1:11" x14ac:dyDescent="0.3">
      <c r="A620">
        <v>618</v>
      </c>
      <c r="B620" t="s">
        <v>1596</v>
      </c>
      <c r="C620" t="s">
        <v>1597</v>
      </c>
      <c r="D620" t="s">
        <v>43</v>
      </c>
      <c r="E620" s="1">
        <v>40094</v>
      </c>
      <c r="F620">
        <v>109204945</v>
      </c>
      <c r="G620">
        <v>62639895</v>
      </c>
      <c r="H620">
        <v>171844840</v>
      </c>
      <c r="I620" t="s">
        <v>349</v>
      </c>
      <c r="J620" t="s">
        <v>434</v>
      </c>
      <c r="K620" t="s">
        <v>15</v>
      </c>
    </row>
    <row r="621" spans="1:11" x14ac:dyDescent="0.3">
      <c r="A621">
        <v>619</v>
      </c>
      <c r="B621" t="s">
        <v>1598</v>
      </c>
      <c r="C621" t="s">
        <v>1599</v>
      </c>
      <c r="D621" t="s">
        <v>61</v>
      </c>
      <c r="E621" t="s">
        <v>27</v>
      </c>
      <c r="F621">
        <v>108766007</v>
      </c>
      <c r="G621">
        <v>43500000</v>
      </c>
      <c r="H621">
        <v>152266007</v>
      </c>
      <c r="I621" t="s">
        <v>227</v>
      </c>
      <c r="J621" t="s">
        <v>31</v>
      </c>
      <c r="K621" t="s">
        <v>27</v>
      </c>
    </row>
    <row r="622" spans="1:11" x14ac:dyDescent="0.3">
      <c r="A622">
        <v>620</v>
      </c>
      <c r="B622" t="s">
        <v>1600</v>
      </c>
      <c r="C622" t="s">
        <v>1601</v>
      </c>
      <c r="D622" t="s">
        <v>1096</v>
      </c>
      <c r="E622" s="1">
        <v>37253</v>
      </c>
      <c r="F622">
        <v>108638745</v>
      </c>
      <c r="G622">
        <v>64350906</v>
      </c>
      <c r="H622">
        <v>172989651</v>
      </c>
      <c r="I622" t="s">
        <v>1528</v>
      </c>
      <c r="J622" t="s">
        <v>256</v>
      </c>
      <c r="K622" t="s">
        <v>179</v>
      </c>
    </row>
    <row r="623" spans="1:11" x14ac:dyDescent="0.3">
      <c r="A623">
        <v>621</v>
      </c>
      <c r="B623" t="s">
        <v>1602</v>
      </c>
      <c r="C623" t="s">
        <v>1603</v>
      </c>
      <c r="D623" t="s">
        <v>38</v>
      </c>
      <c r="E623" s="1">
        <v>30643</v>
      </c>
      <c r="F623">
        <v>108423489</v>
      </c>
      <c r="G623">
        <v>260</v>
      </c>
      <c r="H623">
        <v>108423749</v>
      </c>
      <c r="I623" t="s">
        <v>894</v>
      </c>
      <c r="J623" t="s">
        <v>460</v>
      </c>
      <c r="K623" t="s">
        <v>27</v>
      </c>
    </row>
    <row r="624" spans="1:11" x14ac:dyDescent="0.3">
      <c r="A624">
        <v>622</v>
      </c>
      <c r="B624" t="s">
        <v>1604</v>
      </c>
      <c r="C624" t="s">
        <v>1605</v>
      </c>
      <c r="D624" t="s">
        <v>61</v>
      </c>
      <c r="E624" t="s">
        <v>27</v>
      </c>
      <c r="F624">
        <v>108385533</v>
      </c>
      <c r="G624">
        <v>104000000</v>
      </c>
      <c r="H624">
        <v>212385533</v>
      </c>
      <c r="I624" t="s">
        <v>1606</v>
      </c>
      <c r="J624" t="s">
        <v>364</v>
      </c>
      <c r="K624" t="s">
        <v>27</v>
      </c>
    </row>
    <row r="625" spans="1:11" x14ac:dyDescent="0.3">
      <c r="A625">
        <v>623</v>
      </c>
      <c r="B625" t="s">
        <v>1607</v>
      </c>
      <c r="C625" t="s">
        <v>1608</v>
      </c>
      <c r="D625" t="s">
        <v>1531</v>
      </c>
      <c r="E625" s="1">
        <v>43475</v>
      </c>
      <c r="F625">
        <v>108252517</v>
      </c>
      <c r="G625">
        <v>17603663</v>
      </c>
      <c r="H625">
        <v>125856180</v>
      </c>
      <c r="I625" t="s">
        <v>894</v>
      </c>
      <c r="J625" t="s">
        <v>259</v>
      </c>
      <c r="K625" t="s">
        <v>15</v>
      </c>
    </row>
    <row r="626" spans="1:11" x14ac:dyDescent="0.3">
      <c r="A626">
        <v>624</v>
      </c>
      <c r="B626" t="s">
        <v>1609</v>
      </c>
      <c r="C626" t="s">
        <v>1610</v>
      </c>
      <c r="D626" t="s">
        <v>12</v>
      </c>
      <c r="E626" s="1">
        <v>37106</v>
      </c>
      <c r="F626">
        <v>108248956</v>
      </c>
      <c r="G626">
        <v>57086197</v>
      </c>
      <c r="H626">
        <v>165335153</v>
      </c>
      <c r="I626" t="s">
        <v>1611</v>
      </c>
      <c r="J626" t="s">
        <v>101</v>
      </c>
      <c r="K626" t="s">
        <v>106</v>
      </c>
    </row>
    <row r="627" spans="1:11" x14ac:dyDescent="0.3">
      <c r="A627">
        <v>625</v>
      </c>
      <c r="B627" t="s">
        <v>1612</v>
      </c>
      <c r="C627" t="s">
        <v>1613</v>
      </c>
      <c r="D627" t="s">
        <v>61</v>
      </c>
      <c r="E627" s="1">
        <v>29756</v>
      </c>
      <c r="F627">
        <v>108185706</v>
      </c>
      <c r="G627">
        <v>108185706</v>
      </c>
      <c r="H627">
        <v>108185706</v>
      </c>
      <c r="I627" t="s">
        <v>13</v>
      </c>
      <c r="J627" t="s">
        <v>148</v>
      </c>
      <c r="K627" t="s">
        <v>58</v>
      </c>
    </row>
    <row r="628" spans="1:11" x14ac:dyDescent="0.3">
      <c r="A628">
        <v>626</v>
      </c>
      <c r="B628" t="s">
        <v>1614</v>
      </c>
      <c r="C628" t="s">
        <v>1615</v>
      </c>
      <c r="D628" t="s">
        <v>34</v>
      </c>
      <c r="E628" s="1">
        <v>43824</v>
      </c>
      <c r="F628">
        <v>108101214</v>
      </c>
      <c r="G628">
        <v>108500000</v>
      </c>
      <c r="H628">
        <v>216601214</v>
      </c>
      <c r="I628" t="s">
        <v>39</v>
      </c>
      <c r="J628" t="s">
        <v>245</v>
      </c>
      <c r="K628" t="s">
        <v>58</v>
      </c>
    </row>
    <row r="629" spans="1:11" x14ac:dyDescent="0.3">
      <c r="A629">
        <v>627</v>
      </c>
      <c r="B629" t="s">
        <v>1616</v>
      </c>
      <c r="C629" t="s">
        <v>1617</v>
      </c>
      <c r="D629" t="s">
        <v>43</v>
      </c>
      <c r="E629" s="1">
        <v>40632</v>
      </c>
      <c r="F629">
        <v>108085305</v>
      </c>
      <c r="G629">
        <v>75868840</v>
      </c>
      <c r="H629">
        <v>183954145</v>
      </c>
      <c r="I629" t="s">
        <v>104</v>
      </c>
      <c r="J629" t="s">
        <v>197</v>
      </c>
      <c r="K629" t="s">
        <v>58</v>
      </c>
    </row>
    <row r="630" spans="1:11" x14ac:dyDescent="0.3">
      <c r="A630">
        <v>628</v>
      </c>
      <c r="B630" t="s">
        <v>1618</v>
      </c>
      <c r="C630" t="s">
        <v>1619</v>
      </c>
      <c r="D630" t="s">
        <v>839</v>
      </c>
      <c r="E630" s="1">
        <v>34621</v>
      </c>
      <c r="F630">
        <v>107928762</v>
      </c>
      <c r="G630">
        <v>106000000</v>
      </c>
      <c r="H630">
        <v>213928762</v>
      </c>
      <c r="I630" t="s">
        <v>1015</v>
      </c>
      <c r="J630" t="s">
        <v>207</v>
      </c>
      <c r="K630" t="s">
        <v>179</v>
      </c>
    </row>
    <row r="631" spans="1:11" x14ac:dyDescent="0.3">
      <c r="A631">
        <v>629</v>
      </c>
      <c r="B631" t="s">
        <v>1620</v>
      </c>
      <c r="C631" t="s">
        <v>1621</v>
      </c>
      <c r="D631" t="s">
        <v>38</v>
      </c>
      <c r="E631" s="1">
        <v>40081</v>
      </c>
      <c r="F631">
        <v>107918810</v>
      </c>
      <c r="G631">
        <v>85436990</v>
      </c>
      <c r="H631">
        <v>193355800</v>
      </c>
      <c r="I631" t="s">
        <v>1113</v>
      </c>
      <c r="J631" t="s">
        <v>562</v>
      </c>
      <c r="K631" t="s">
        <v>179</v>
      </c>
    </row>
    <row r="632" spans="1:11" x14ac:dyDescent="0.3">
      <c r="A632">
        <v>630</v>
      </c>
      <c r="B632" t="s">
        <v>1622</v>
      </c>
      <c r="C632" t="s">
        <v>1623</v>
      </c>
      <c r="D632" t="s">
        <v>613</v>
      </c>
      <c r="E632" s="1">
        <v>42914</v>
      </c>
      <c r="F632">
        <v>107825862</v>
      </c>
      <c r="G632">
        <v>119119225</v>
      </c>
      <c r="H632">
        <v>226945087</v>
      </c>
      <c r="I632" t="s">
        <v>1624</v>
      </c>
      <c r="J632" t="s">
        <v>434</v>
      </c>
      <c r="K632" t="s">
        <v>179</v>
      </c>
    </row>
    <row r="633" spans="1:11" x14ac:dyDescent="0.3">
      <c r="A633">
        <v>631</v>
      </c>
      <c r="B633" t="s">
        <v>1625</v>
      </c>
      <c r="C633" t="s">
        <v>1626</v>
      </c>
      <c r="D633" t="s">
        <v>34</v>
      </c>
      <c r="E633" s="1">
        <v>33786</v>
      </c>
      <c r="F633">
        <v>107533928</v>
      </c>
      <c r="G633">
        <v>24906141</v>
      </c>
      <c r="H633">
        <v>132440069</v>
      </c>
      <c r="I633" t="s">
        <v>1627</v>
      </c>
      <c r="J633" t="s">
        <v>124</v>
      </c>
      <c r="K633" t="s">
        <v>58</v>
      </c>
    </row>
    <row r="634" spans="1:11" x14ac:dyDescent="0.3">
      <c r="A634">
        <v>632</v>
      </c>
      <c r="B634" t="s">
        <v>1628</v>
      </c>
      <c r="C634" t="s">
        <v>1629</v>
      </c>
      <c r="D634" t="s">
        <v>22</v>
      </c>
      <c r="E634" s="1">
        <v>41410</v>
      </c>
      <c r="F634">
        <v>107518682</v>
      </c>
      <c r="G634">
        <v>160907952</v>
      </c>
      <c r="H634">
        <v>268426634</v>
      </c>
      <c r="I634" t="s">
        <v>1630</v>
      </c>
      <c r="J634" t="s">
        <v>154</v>
      </c>
      <c r="K634" t="s">
        <v>58</v>
      </c>
    </row>
    <row r="635" spans="1:11" x14ac:dyDescent="0.3">
      <c r="A635">
        <v>633</v>
      </c>
      <c r="B635" t="s">
        <v>1631</v>
      </c>
      <c r="C635" t="s">
        <v>1632</v>
      </c>
      <c r="D635" t="s">
        <v>61</v>
      </c>
      <c r="E635" s="1">
        <v>39876</v>
      </c>
      <c r="F635">
        <v>107509799</v>
      </c>
      <c r="G635">
        <v>77873014</v>
      </c>
      <c r="H635">
        <v>185382813</v>
      </c>
      <c r="I635" t="s">
        <v>1633</v>
      </c>
      <c r="J635" t="s">
        <v>24</v>
      </c>
      <c r="K635" t="s">
        <v>179</v>
      </c>
    </row>
    <row r="636" spans="1:11" x14ac:dyDescent="0.3">
      <c r="A636">
        <v>634</v>
      </c>
      <c r="B636" t="s">
        <v>1634</v>
      </c>
      <c r="C636" t="s">
        <v>1635</v>
      </c>
      <c r="D636" t="s">
        <v>34</v>
      </c>
      <c r="E636" s="1">
        <v>42501</v>
      </c>
      <c r="F636">
        <v>107509366</v>
      </c>
      <c r="G636">
        <v>244824563</v>
      </c>
      <c r="H636">
        <v>352333929</v>
      </c>
      <c r="I636" t="s">
        <v>1636</v>
      </c>
      <c r="J636" t="s">
        <v>76</v>
      </c>
      <c r="K636" t="s">
        <v>58</v>
      </c>
    </row>
    <row r="637" spans="1:11" x14ac:dyDescent="0.3">
      <c r="A637">
        <v>635</v>
      </c>
      <c r="B637" t="s">
        <v>1637</v>
      </c>
      <c r="C637" t="s">
        <v>1638</v>
      </c>
      <c r="D637" t="s">
        <v>61</v>
      </c>
      <c r="E637" s="1">
        <v>35601</v>
      </c>
      <c r="F637">
        <v>107353792</v>
      </c>
      <c r="G637">
        <v>130881927</v>
      </c>
      <c r="H637">
        <v>238235719</v>
      </c>
      <c r="I637" t="s">
        <v>339</v>
      </c>
      <c r="J637" t="s">
        <v>514</v>
      </c>
      <c r="K637" t="s">
        <v>15</v>
      </c>
    </row>
    <row r="638" spans="1:11" x14ac:dyDescent="0.3">
      <c r="A638">
        <v>636</v>
      </c>
      <c r="B638" t="s">
        <v>1639</v>
      </c>
      <c r="C638" t="s">
        <v>1640</v>
      </c>
      <c r="D638" t="s">
        <v>61</v>
      </c>
      <c r="E638" t="s">
        <v>27</v>
      </c>
      <c r="F638">
        <v>107344390</v>
      </c>
      <c r="G638">
        <v>289700000</v>
      </c>
      <c r="H638">
        <v>397044390</v>
      </c>
      <c r="I638" t="s">
        <v>18</v>
      </c>
      <c r="J638" t="s">
        <v>692</v>
      </c>
      <c r="K638" t="s">
        <v>27</v>
      </c>
    </row>
    <row r="639" spans="1:11" x14ac:dyDescent="0.3">
      <c r="A639">
        <v>637</v>
      </c>
      <c r="B639" t="s">
        <v>1641</v>
      </c>
      <c r="C639" t="s">
        <v>1642</v>
      </c>
      <c r="D639" t="s">
        <v>34</v>
      </c>
      <c r="E639" s="1">
        <v>41558</v>
      </c>
      <c r="F639">
        <v>107100855</v>
      </c>
      <c r="G639">
        <v>111690956</v>
      </c>
      <c r="H639">
        <v>218791811</v>
      </c>
      <c r="I639" t="s">
        <v>1643</v>
      </c>
      <c r="J639" t="s">
        <v>28</v>
      </c>
      <c r="K639" t="s">
        <v>15</v>
      </c>
    </row>
    <row r="640" spans="1:11" x14ac:dyDescent="0.3">
      <c r="A640">
        <v>638</v>
      </c>
      <c r="B640" t="s">
        <v>1644</v>
      </c>
      <c r="C640" t="s">
        <v>1645</v>
      </c>
      <c r="D640" t="s">
        <v>1087</v>
      </c>
      <c r="E640" s="1">
        <v>40515</v>
      </c>
      <c r="F640">
        <v>106954678</v>
      </c>
      <c r="G640">
        <v>222443368</v>
      </c>
      <c r="H640">
        <v>329398046</v>
      </c>
      <c r="I640" t="s">
        <v>1105</v>
      </c>
      <c r="J640" t="s">
        <v>193</v>
      </c>
      <c r="K640" t="s">
        <v>179</v>
      </c>
    </row>
    <row r="641" spans="1:11" x14ac:dyDescent="0.3">
      <c r="A641">
        <v>639</v>
      </c>
      <c r="B641" t="s">
        <v>1646</v>
      </c>
      <c r="C641" t="s">
        <v>1647</v>
      </c>
      <c r="D641" t="s">
        <v>61</v>
      </c>
      <c r="E641" s="1">
        <v>36224</v>
      </c>
      <c r="F641">
        <v>106885658</v>
      </c>
      <c r="G641">
        <v>70000000</v>
      </c>
      <c r="H641">
        <v>176885658</v>
      </c>
      <c r="I641" t="s">
        <v>1003</v>
      </c>
      <c r="J641" t="s">
        <v>80</v>
      </c>
      <c r="K641" t="s">
        <v>179</v>
      </c>
    </row>
    <row r="642" spans="1:11" x14ac:dyDescent="0.3">
      <c r="A642">
        <v>640</v>
      </c>
      <c r="B642" t="s">
        <v>1648</v>
      </c>
      <c r="C642" t="s">
        <v>1649</v>
      </c>
      <c r="D642" t="s">
        <v>95</v>
      </c>
      <c r="E642" s="1">
        <v>36700</v>
      </c>
      <c r="F642">
        <v>106834564</v>
      </c>
      <c r="G642">
        <v>118000000</v>
      </c>
      <c r="H642">
        <v>224834564</v>
      </c>
      <c r="I642" t="s">
        <v>312</v>
      </c>
      <c r="J642" t="s">
        <v>518</v>
      </c>
      <c r="K642" t="s">
        <v>27</v>
      </c>
    </row>
    <row r="643" spans="1:11" x14ac:dyDescent="0.3">
      <c r="A643">
        <v>641</v>
      </c>
      <c r="B643" t="s">
        <v>1650</v>
      </c>
      <c r="C643" t="s">
        <v>1651</v>
      </c>
      <c r="D643" t="s">
        <v>61</v>
      </c>
      <c r="E643" s="1">
        <v>36882</v>
      </c>
      <c r="F643">
        <v>106807667</v>
      </c>
      <c r="G643">
        <v>105935053</v>
      </c>
      <c r="H643">
        <v>212742720</v>
      </c>
      <c r="I643" t="s">
        <v>1652</v>
      </c>
      <c r="J643" t="s">
        <v>1006</v>
      </c>
      <c r="K643" t="s">
        <v>15</v>
      </c>
    </row>
    <row r="644" spans="1:11" x14ac:dyDescent="0.3">
      <c r="A644">
        <v>642</v>
      </c>
      <c r="B644" t="s">
        <v>1653</v>
      </c>
      <c r="C644" t="s">
        <v>1654</v>
      </c>
      <c r="D644" t="s">
        <v>38</v>
      </c>
      <c r="E644" t="s">
        <v>27</v>
      </c>
      <c r="F644">
        <v>106614059</v>
      </c>
      <c r="G644">
        <v>160000000</v>
      </c>
      <c r="H644">
        <v>266614059</v>
      </c>
      <c r="I644" t="s">
        <v>39</v>
      </c>
      <c r="J644" t="s">
        <v>343</v>
      </c>
      <c r="K644" t="s">
        <v>27</v>
      </c>
    </row>
    <row r="645" spans="1:11" x14ac:dyDescent="0.3">
      <c r="A645">
        <v>643</v>
      </c>
      <c r="B645" t="s">
        <v>1655</v>
      </c>
      <c r="C645" t="s">
        <v>1656</v>
      </c>
      <c r="D645" t="s">
        <v>61</v>
      </c>
      <c r="E645" s="1">
        <v>41703</v>
      </c>
      <c r="F645">
        <v>106580051</v>
      </c>
      <c r="G645">
        <v>231000000</v>
      </c>
      <c r="H645">
        <v>337580051</v>
      </c>
      <c r="I645" t="s">
        <v>582</v>
      </c>
      <c r="J645" t="s">
        <v>154</v>
      </c>
      <c r="K645" t="s">
        <v>179</v>
      </c>
    </row>
    <row r="646" spans="1:11" x14ac:dyDescent="0.3">
      <c r="A646">
        <v>644</v>
      </c>
      <c r="B646" t="s">
        <v>1657</v>
      </c>
      <c r="C646" t="s">
        <v>1658</v>
      </c>
      <c r="D646" t="s">
        <v>817</v>
      </c>
      <c r="E646" t="s">
        <v>27</v>
      </c>
      <c r="F646">
        <v>106429941</v>
      </c>
      <c r="G646">
        <v>245764093</v>
      </c>
      <c r="H646">
        <v>352194034</v>
      </c>
      <c r="I646" t="s">
        <v>289</v>
      </c>
      <c r="J646" t="s">
        <v>132</v>
      </c>
      <c r="K646" t="s">
        <v>27</v>
      </c>
    </row>
    <row r="647" spans="1:11" x14ac:dyDescent="0.3">
      <c r="A647">
        <v>645</v>
      </c>
      <c r="B647" t="s">
        <v>1659</v>
      </c>
      <c r="C647" t="s">
        <v>1660</v>
      </c>
      <c r="D647" t="s">
        <v>38</v>
      </c>
      <c r="E647" s="1">
        <v>37771</v>
      </c>
      <c r="F647">
        <v>106128601</v>
      </c>
      <c r="G647">
        <v>69941570</v>
      </c>
      <c r="H647">
        <v>176070171</v>
      </c>
      <c r="I647" t="s">
        <v>448</v>
      </c>
      <c r="J647" t="s">
        <v>604</v>
      </c>
      <c r="K647" t="s">
        <v>15</v>
      </c>
    </row>
    <row r="648" spans="1:11" x14ac:dyDescent="0.3">
      <c r="A648">
        <v>646</v>
      </c>
      <c r="B648" t="s">
        <v>1661</v>
      </c>
      <c r="C648" t="s">
        <v>1662</v>
      </c>
      <c r="D648" t="s">
        <v>38</v>
      </c>
      <c r="E648" t="s">
        <v>27</v>
      </c>
      <c r="F648">
        <v>105813373</v>
      </c>
      <c r="G648">
        <v>71689014</v>
      </c>
      <c r="H648">
        <v>177502387</v>
      </c>
      <c r="I648" t="s">
        <v>346</v>
      </c>
      <c r="J648" t="s">
        <v>457</v>
      </c>
      <c r="K648" t="s">
        <v>27</v>
      </c>
    </row>
    <row r="649" spans="1:11" x14ac:dyDescent="0.3">
      <c r="A649">
        <v>647</v>
      </c>
      <c r="B649" t="s">
        <v>1663</v>
      </c>
      <c r="C649" t="s">
        <v>1664</v>
      </c>
      <c r="D649" t="s">
        <v>61</v>
      </c>
      <c r="E649" s="1">
        <v>43502</v>
      </c>
      <c r="F649">
        <v>105806508</v>
      </c>
      <c r="G649">
        <v>86500000</v>
      </c>
      <c r="H649">
        <v>192306508</v>
      </c>
      <c r="I649" t="s">
        <v>629</v>
      </c>
      <c r="J649" t="s">
        <v>309</v>
      </c>
      <c r="K649" t="s">
        <v>58</v>
      </c>
    </row>
    <row r="650" spans="1:11" x14ac:dyDescent="0.3">
      <c r="A650">
        <v>648</v>
      </c>
      <c r="B650" t="s">
        <v>1665</v>
      </c>
      <c r="C650" t="s">
        <v>1666</v>
      </c>
      <c r="D650" t="s">
        <v>38</v>
      </c>
      <c r="E650" t="s">
        <v>27</v>
      </c>
      <c r="F650">
        <v>105489203</v>
      </c>
      <c r="G650">
        <v>76000000</v>
      </c>
      <c r="H650">
        <v>181489203</v>
      </c>
      <c r="I650" t="s">
        <v>349</v>
      </c>
      <c r="J650" t="s">
        <v>80</v>
      </c>
      <c r="K650" t="s">
        <v>27</v>
      </c>
    </row>
    <row r="651" spans="1:11" x14ac:dyDescent="0.3">
      <c r="A651">
        <v>649</v>
      </c>
      <c r="B651" t="s">
        <v>1667</v>
      </c>
      <c r="C651" t="s">
        <v>1668</v>
      </c>
      <c r="D651" t="s">
        <v>43</v>
      </c>
      <c r="E651" s="1">
        <v>40310</v>
      </c>
      <c r="F651">
        <v>105269730</v>
      </c>
      <c r="G651">
        <v>216400011</v>
      </c>
      <c r="H651">
        <v>321669741</v>
      </c>
      <c r="I651" t="s">
        <v>1669</v>
      </c>
      <c r="J651" t="s">
        <v>167</v>
      </c>
      <c r="K651" t="s">
        <v>15</v>
      </c>
    </row>
    <row r="652" spans="1:11" x14ac:dyDescent="0.3">
      <c r="A652">
        <v>650</v>
      </c>
      <c r="B652" t="s">
        <v>1670</v>
      </c>
      <c r="C652" t="s">
        <v>1671</v>
      </c>
      <c r="D652" t="s">
        <v>61</v>
      </c>
      <c r="E652" s="1">
        <v>34649</v>
      </c>
      <c r="F652">
        <v>105264608</v>
      </c>
      <c r="G652">
        <v>118400000</v>
      </c>
      <c r="H652">
        <v>223664608</v>
      </c>
      <c r="I652" t="s">
        <v>576</v>
      </c>
      <c r="J652" t="s">
        <v>109</v>
      </c>
      <c r="K652" t="s">
        <v>179</v>
      </c>
    </row>
    <row r="653" spans="1:11" x14ac:dyDescent="0.3">
      <c r="A653">
        <v>651</v>
      </c>
      <c r="B653" t="s">
        <v>1672</v>
      </c>
      <c r="C653" t="s">
        <v>1673</v>
      </c>
      <c r="D653" t="s">
        <v>12</v>
      </c>
      <c r="E653" s="1">
        <v>35629</v>
      </c>
      <c r="F653">
        <v>105263257</v>
      </c>
      <c r="G653">
        <v>69200000</v>
      </c>
      <c r="H653">
        <v>174463257</v>
      </c>
      <c r="I653" t="s">
        <v>1674</v>
      </c>
      <c r="J653" t="s">
        <v>328</v>
      </c>
      <c r="K653" t="s">
        <v>58</v>
      </c>
    </row>
    <row r="654" spans="1:11" x14ac:dyDescent="0.3">
      <c r="A654">
        <v>652</v>
      </c>
      <c r="B654" t="s">
        <v>1675</v>
      </c>
      <c r="C654" t="s">
        <v>1676</v>
      </c>
      <c r="D654" t="s">
        <v>1531</v>
      </c>
      <c r="E654" s="1">
        <v>43720</v>
      </c>
      <c r="F654">
        <v>104963598</v>
      </c>
      <c r="G654">
        <v>52600000</v>
      </c>
      <c r="H654">
        <v>157563598</v>
      </c>
      <c r="I654" t="s">
        <v>1196</v>
      </c>
      <c r="J654" t="s">
        <v>676</v>
      </c>
      <c r="K654" t="s">
        <v>179</v>
      </c>
    </row>
    <row r="655" spans="1:11" x14ac:dyDescent="0.3">
      <c r="A655">
        <v>653</v>
      </c>
      <c r="B655" t="s">
        <v>1677</v>
      </c>
      <c r="C655" t="s">
        <v>1678</v>
      </c>
      <c r="D655" t="s">
        <v>43</v>
      </c>
      <c r="E655" s="1">
        <v>43090</v>
      </c>
      <c r="F655">
        <v>104897530</v>
      </c>
      <c r="G655">
        <v>80502815</v>
      </c>
      <c r="H655">
        <v>185400345</v>
      </c>
      <c r="I655" t="s">
        <v>707</v>
      </c>
      <c r="J655" t="s">
        <v>97</v>
      </c>
      <c r="K655" t="s">
        <v>15</v>
      </c>
    </row>
    <row r="656" spans="1:11" x14ac:dyDescent="0.3">
      <c r="A656">
        <v>654</v>
      </c>
      <c r="B656" t="s">
        <v>1679</v>
      </c>
      <c r="C656" t="s">
        <v>1680</v>
      </c>
      <c r="D656" t="s">
        <v>12</v>
      </c>
      <c r="E656" t="s">
        <v>27</v>
      </c>
      <c r="F656">
        <v>104636382</v>
      </c>
      <c r="G656">
        <v>47400000</v>
      </c>
      <c r="H656">
        <v>152036382</v>
      </c>
      <c r="I656" t="s">
        <v>1681</v>
      </c>
      <c r="J656" t="s">
        <v>109</v>
      </c>
      <c r="K656" t="s">
        <v>27</v>
      </c>
    </row>
    <row r="657" spans="1:11" x14ac:dyDescent="0.3">
      <c r="A657">
        <v>655</v>
      </c>
      <c r="B657" t="s">
        <v>1682</v>
      </c>
      <c r="C657" t="s">
        <v>1683</v>
      </c>
      <c r="D657" t="s">
        <v>43</v>
      </c>
      <c r="E657" s="1">
        <v>37834</v>
      </c>
      <c r="F657">
        <v>104565114</v>
      </c>
      <c r="G657">
        <v>128157821</v>
      </c>
      <c r="H657">
        <v>232722935</v>
      </c>
      <c r="I657" t="s">
        <v>349</v>
      </c>
      <c r="J657" t="s">
        <v>313</v>
      </c>
      <c r="K657" t="s">
        <v>179</v>
      </c>
    </row>
    <row r="658" spans="1:11" x14ac:dyDescent="0.3">
      <c r="A658">
        <v>656</v>
      </c>
      <c r="B658" t="s">
        <v>1684</v>
      </c>
      <c r="C658" t="s">
        <v>1685</v>
      </c>
      <c r="D658" t="s">
        <v>95</v>
      </c>
      <c r="E658" s="1">
        <v>37449</v>
      </c>
      <c r="F658">
        <v>104454762</v>
      </c>
      <c r="G658">
        <v>76546716</v>
      </c>
      <c r="H658">
        <v>181001478</v>
      </c>
      <c r="I658" t="s">
        <v>227</v>
      </c>
      <c r="J658" t="s">
        <v>343</v>
      </c>
      <c r="K658" t="s">
        <v>179</v>
      </c>
    </row>
    <row r="659" spans="1:11" x14ac:dyDescent="0.3">
      <c r="A659">
        <v>657</v>
      </c>
      <c r="B659" t="s">
        <v>1686</v>
      </c>
      <c r="C659" t="s">
        <v>1687</v>
      </c>
      <c r="D659" t="s">
        <v>12</v>
      </c>
      <c r="E659" s="1">
        <v>40142</v>
      </c>
      <c r="F659">
        <v>104400899</v>
      </c>
      <c r="G659">
        <v>162644866</v>
      </c>
      <c r="H659">
        <v>267045765</v>
      </c>
      <c r="I659" t="s">
        <v>536</v>
      </c>
      <c r="J659" t="s">
        <v>76</v>
      </c>
      <c r="K659" t="s">
        <v>27</v>
      </c>
    </row>
    <row r="660" spans="1:11" x14ac:dyDescent="0.3">
      <c r="A660">
        <v>658</v>
      </c>
      <c r="B660" t="s">
        <v>1688</v>
      </c>
      <c r="C660" t="s">
        <v>1689</v>
      </c>
      <c r="D660" t="s">
        <v>22</v>
      </c>
      <c r="E660" s="1">
        <v>40514</v>
      </c>
      <c r="F660">
        <v>104386950</v>
      </c>
      <c r="G660">
        <v>311299267</v>
      </c>
      <c r="H660">
        <v>415686217</v>
      </c>
      <c r="I660" t="s">
        <v>262</v>
      </c>
      <c r="J660" t="s">
        <v>434</v>
      </c>
      <c r="K660" t="s">
        <v>58</v>
      </c>
    </row>
    <row r="661" spans="1:11" x14ac:dyDescent="0.3">
      <c r="A661">
        <v>659</v>
      </c>
      <c r="B661" t="s">
        <v>1690</v>
      </c>
      <c r="C661" t="s">
        <v>1691</v>
      </c>
      <c r="D661" t="s">
        <v>1096</v>
      </c>
      <c r="E661" s="1">
        <v>37750</v>
      </c>
      <c r="F661">
        <v>104297061</v>
      </c>
      <c r="G661">
        <v>60136806</v>
      </c>
      <c r="H661">
        <v>164433867</v>
      </c>
      <c r="I661" t="s">
        <v>334</v>
      </c>
      <c r="J661" t="s">
        <v>328</v>
      </c>
      <c r="K661" t="s">
        <v>58</v>
      </c>
    </row>
    <row r="662" spans="1:11" x14ac:dyDescent="0.3">
      <c r="A662">
        <v>660</v>
      </c>
      <c r="B662" t="s">
        <v>1692</v>
      </c>
      <c r="C662" t="s">
        <v>1693</v>
      </c>
      <c r="D662" t="s">
        <v>38</v>
      </c>
      <c r="E662" s="1">
        <v>43048</v>
      </c>
      <c r="F662">
        <v>104029443</v>
      </c>
      <c r="G662">
        <v>76584381</v>
      </c>
      <c r="H662">
        <v>180613824</v>
      </c>
      <c r="I662" t="s">
        <v>349</v>
      </c>
      <c r="J662" t="s">
        <v>105</v>
      </c>
      <c r="K662" t="s">
        <v>15</v>
      </c>
    </row>
    <row r="663" spans="1:11" x14ac:dyDescent="0.3">
      <c r="A663">
        <v>661</v>
      </c>
      <c r="B663" t="s">
        <v>1694</v>
      </c>
      <c r="C663" t="s">
        <v>1695</v>
      </c>
      <c r="D663" t="s">
        <v>38</v>
      </c>
      <c r="E663" s="1">
        <v>40835</v>
      </c>
      <c r="F663">
        <v>104028807</v>
      </c>
      <c r="G663">
        <v>103011037</v>
      </c>
      <c r="H663">
        <v>207039844</v>
      </c>
      <c r="I663" t="s">
        <v>1113</v>
      </c>
      <c r="J663" t="s">
        <v>704</v>
      </c>
      <c r="K663" t="s">
        <v>179</v>
      </c>
    </row>
    <row r="664" spans="1:11" x14ac:dyDescent="0.3">
      <c r="A664">
        <v>662</v>
      </c>
      <c r="B664" t="s">
        <v>1696</v>
      </c>
      <c r="C664" t="s">
        <v>1697</v>
      </c>
      <c r="D664" t="s">
        <v>61</v>
      </c>
      <c r="E664" s="1">
        <v>40927</v>
      </c>
      <c r="F664">
        <v>103860290</v>
      </c>
      <c r="G664">
        <v>231400000</v>
      </c>
      <c r="H664">
        <v>335260290</v>
      </c>
      <c r="I664" t="s">
        <v>1698</v>
      </c>
      <c r="J664" t="s">
        <v>571</v>
      </c>
      <c r="K664" t="s">
        <v>58</v>
      </c>
    </row>
    <row r="665" spans="1:11" x14ac:dyDescent="0.3">
      <c r="A665">
        <v>663</v>
      </c>
      <c r="B665" t="s">
        <v>1699</v>
      </c>
      <c r="C665" t="s">
        <v>1700</v>
      </c>
      <c r="D665" t="s">
        <v>61</v>
      </c>
      <c r="E665" s="1">
        <v>43448</v>
      </c>
      <c r="F665">
        <v>103804407</v>
      </c>
      <c r="G665">
        <v>71000000</v>
      </c>
      <c r="H665">
        <v>174804407</v>
      </c>
      <c r="I665" t="s">
        <v>227</v>
      </c>
      <c r="J665" t="s">
        <v>457</v>
      </c>
      <c r="K665" t="s">
        <v>179</v>
      </c>
    </row>
    <row r="666" spans="1:11" x14ac:dyDescent="0.3">
      <c r="A666">
        <v>664</v>
      </c>
      <c r="B666" t="s">
        <v>1701</v>
      </c>
      <c r="C666" t="s">
        <v>1702</v>
      </c>
      <c r="D666" t="s">
        <v>12</v>
      </c>
      <c r="E666" s="1">
        <v>33039</v>
      </c>
      <c r="F666">
        <v>103738726</v>
      </c>
      <c r="G666">
        <v>59000000</v>
      </c>
      <c r="H666">
        <v>162738726</v>
      </c>
      <c r="I666" t="s">
        <v>1703</v>
      </c>
      <c r="J666" t="s">
        <v>428</v>
      </c>
      <c r="K666" t="s">
        <v>27</v>
      </c>
    </row>
    <row r="667" spans="1:11" x14ac:dyDescent="0.3">
      <c r="A667">
        <v>665</v>
      </c>
      <c r="B667" t="s">
        <v>1704</v>
      </c>
      <c r="C667" t="s">
        <v>1705</v>
      </c>
      <c r="D667" t="s">
        <v>151</v>
      </c>
      <c r="E667" s="1">
        <v>41234</v>
      </c>
      <c r="F667">
        <v>103412758</v>
      </c>
      <c r="G667">
        <v>203528912</v>
      </c>
      <c r="H667">
        <v>306941670</v>
      </c>
      <c r="I667" t="s">
        <v>1706</v>
      </c>
      <c r="J667" t="s">
        <v>76</v>
      </c>
      <c r="K667" t="s">
        <v>58</v>
      </c>
    </row>
    <row r="668" spans="1:11" x14ac:dyDescent="0.3">
      <c r="A668">
        <v>666</v>
      </c>
      <c r="B668" t="s">
        <v>1707</v>
      </c>
      <c r="C668" t="s">
        <v>1708</v>
      </c>
      <c r="D668" t="s">
        <v>151</v>
      </c>
      <c r="E668" t="s">
        <v>27</v>
      </c>
      <c r="F668">
        <v>103365956</v>
      </c>
      <c r="G668">
        <v>52064379</v>
      </c>
      <c r="H668">
        <v>155430335</v>
      </c>
      <c r="I668" t="s">
        <v>1709</v>
      </c>
      <c r="J668" t="s">
        <v>132</v>
      </c>
      <c r="K668" t="s">
        <v>27</v>
      </c>
    </row>
    <row r="669" spans="1:11" x14ac:dyDescent="0.3">
      <c r="A669">
        <v>667</v>
      </c>
      <c r="B669" t="s">
        <v>1710</v>
      </c>
      <c r="C669" t="s">
        <v>1711</v>
      </c>
      <c r="D669" t="s">
        <v>22</v>
      </c>
      <c r="E669" s="1">
        <v>42543</v>
      </c>
      <c r="F669">
        <v>103144286</v>
      </c>
      <c r="G669">
        <v>286537649</v>
      </c>
      <c r="H669">
        <v>389681935</v>
      </c>
      <c r="I669" t="s">
        <v>13</v>
      </c>
      <c r="J669" t="s">
        <v>474</v>
      </c>
      <c r="K669" t="s">
        <v>15</v>
      </c>
    </row>
    <row r="670" spans="1:11" x14ac:dyDescent="0.3">
      <c r="A670">
        <v>668</v>
      </c>
      <c r="B670" t="s">
        <v>1712</v>
      </c>
      <c r="C670" t="s">
        <v>1713</v>
      </c>
      <c r="D670" t="s">
        <v>112</v>
      </c>
      <c r="E670" s="1">
        <v>40402</v>
      </c>
      <c r="F670">
        <v>103068524</v>
      </c>
      <c r="G670">
        <v>171401870</v>
      </c>
      <c r="H670">
        <v>274470394</v>
      </c>
      <c r="I670" t="s">
        <v>289</v>
      </c>
      <c r="J670" t="s">
        <v>80</v>
      </c>
      <c r="K670" t="s">
        <v>179</v>
      </c>
    </row>
    <row r="671" spans="1:11" x14ac:dyDescent="0.3">
      <c r="A671">
        <v>669</v>
      </c>
      <c r="B671" t="s">
        <v>1714</v>
      </c>
      <c r="C671" t="s">
        <v>1715</v>
      </c>
      <c r="D671" t="s">
        <v>1552</v>
      </c>
      <c r="E671" s="1">
        <v>35419</v>
      </c>
      <c r="F671">
        <v>103046663</v>
      </c>
      <c r="G671">
        <v>70000000</v>
      </c>
      <c r="H671">
        <v>173046663</v>
      </c>
      <c r="I671" t="s">
        <v>1113</v>
      </c>
      <c r="J671" t="s">
        <v>604</v>
      </c>
      <c r="K671" t="s">
        <v>179</v>
      </c>
    </row>
    <row r="672" spans="1:11" x14ac:dyDescent="0.3">
      <c r="A672">
        <v>670</v>
      </c>
      <c r="B672" t="s">
        <v>1716</v>
      </c>
      <c r="C672" t="s">
        <v>1717</v>
      </c>
      <c r="D672" t="s">
        <v>34</v>
      </c>
      <c r="E672" s="1">
        <v>40583</v>
      </c>
      <c r="F672">
        <v>103028109</v>
      </c>
      <c r="G672">
        <v>111917482</v>
      </c>
      <c r="H672">
        <v>214945591</v>
      </c>
      <c r="I672" t="s">
        <v>346</v>
      </c>
      <c r="J672" t="s">
        <v>343</v>
      </c>
      <c r="K672" t="s">
        <v>15</v>
      </c>
    </row>
    <row r="673" spans="1:11" x14ac:dyDescent="0.3">
      <c r="A673">
        <v>671</v>
      </c>
      <c r="B673" t="s">
        <v>1718</v>
      </c>
      <c r="C673" t="s">
        <v>1719</v>
      </c>
      <c r="D673" t="s">
        <v>22</v>
      </c>
      <c r="E673" s="1">
        <v>43042</v>
      </c>
      <c r="F673">
        <v>102826543</v>
      </c>
      <c r="G673">
        <v>249967538</v>
      </c>
      <c r="H673">
        <v>352794081</v>
      </c>
      <c r="I673" t="s">
        <v>1720</v>
      </c>
      <c r="J673" t="s">
        <v>969</v>
      </c>
      <c r="K673" t="s">
        <v>15</v>
      </c>
    </row>
    <row r="674" spans="1:11" x14ac:dyDescent="0.3">
      <c r="A674">
        <v>672</v>
      </c>
      <c r="B674" t="s">
        <v>1721</v>
      </c>
      <c r="C674" t="s">
        <v>1722</v>
      </c>
      <c r="D674" t="s">
        <v>38</v>
      </c>
      <c r="E674" s="1">
        <v>36329</v>
      </c>
      <c r="F674">
        <v>102705852</v>
      </c>
      <c r="G674">
        <v>47000000</v>
      </c>
      <c r="H674">
        <v>149705852</v>
      </c>
      <c r="I674" t="s">
        <v>1477</v>
      </c>
      <c r="J674" t="s">
        <v>457</v>
      </c>
      <c r="K674" t="s">
        <v>179</v>
      </c>
    </row>
    <row r="675" spans="1:11" x14ac:dyDescent="0.3">
      <c r="A675">
        <v>673</v>
      </c>
      <c r="B675" t="s">
        <v>1723</v>
      </c>
      <c r="C675" t="s">
        <v>1724</v>
      </c>
      <c r="D675" t="s">
        <v>839</v>
      </c>
      <c r="E675" s="1">
        <v>38338</v>
      </c>
      <c r="F675">
        <v>102610330</v>
      </c>
      <c r="G675">
        <v>111109612</v>
      </c>
      <c r="H675">
        <v>213719942</v>
      </c>
      <c r="I675" t="s">
        <v>836</v>
      </c>
      <c r="J675" t="s">
        <v>1725</v>
      </c>
      <c r="K675" t="s">
        <v>15</v>
      </c>
    </row>
    <row r="676" spans="1:11" x14ac:dyDescent="0.3">
      <c r="A676">
        <v>674</v>
      </c>
      <c r="B676" t="s">
        <v>1726</v>
      </c>
      <c r="C676" t="s">
        <v>1727</v>
      </c>
      <c r="D676" t="s">
        <v>43</v>
      </c>
      <c r="E676" s="1">
        <v>36350</v>
      </c>
      <c r="F676">
        <v>102561004</v>
      </c>
      <c r="G676">
        <v>132922000</v>
      </c>
      <c r="H676">
        <v>235483004</v>
      </c>
      <c r="I676" t="s">
        <v>349</v>
      </c>
      <c r="J676" t="s">
        <v>197</v>
      </c>
      <c r="K676" t="s">
        <v>179</v>
      </c>
    </row>
    <row r="677" spans="1:11" x14ac:dyDescent="0.3">
      <c r="A677">
        <v>675</v>
      </c>
      <c r="B677" t="s">
        <v>1728</v>
      </c>
      <c r="C677" t="s">
        <v>1729</v>
      </c>
      <c r="D677" t="s">
        <v>22</v>
      </c>
      <c r="E677" s="1">
        <v>37666</v>
      </c>
      <c r="F677">
        <v>102543518</v>
      </c>
      <c r="G677">
        <v>76636200</v>
      </c>
      <c r="H677">
        <v>179179718</v>
      </c>
      <c r="I677" t="s">
        <v>1730</v>
      </c>
      <c r="J677" t="s">
        <v>80</v>
      </c>
      <c r="K677" t="s">
        <v>15</v>
      </c>
    </row>
    <row r="678" spans="1:11" x14ac:dyDescent="0.3">
      <c r="A678">
        <v>676</v>
      </c>
      <c r="B678" t="s">
        <v>1731</v>
      </c>
      <c r="C678" t="s">
        <v>1732</v>
      </c>
      <c r="D678" t="s">
        <v>34</v>
      </c>
      <c r="E678" s="1">
        <v>40898</v>
      </c>
      <c r="F678">
        <v>102515793</v>
      </c>
      <c r="G678">
        <v>130101637</v>
      </c>
      <c r="H678">
        <v>232617430</v>
      </c>
      <c r="I678" t="s">
        <v>1477</v>
      </c>
      <c r="J678" t="s">
        <v>873</v>
      </c>
      <c r="K678" t="s">
        <v>179</v>
      </c>
    </row>
    <row r="679" spans="1:11" x14ac:dyDescent="0.3">
      <c r="A679">
        <v>677</v>
      </c>
      <c r="B679" t="s">
        <v>1733</v>
      </c>
      <c r="C679" t="s">
        <v>1734</v>
      </c>
      <c r="D679" t="s">
        <v>43</v>
      </c>
      <c r="E679" s="1">
        <v>39659</v>
      </c>
      <c r="F679">
        <v>102491776</v>
      </c>
      <c r="G679">
        <v>300958054</v>
      </c>
      <c r="H679">
        <v>403449830</v>
      </c>
      <c r="I679" t="s">
        <v>1735</v>
      </c>
      <c r="J679" t="s">
        <v>567</v>
      </c>
      <c r="K679" t="s">
        <v>15</v>
      </c>
    </row>
    <row r="680" spans="1:11" x14ac:dyDescent="0.3">
      <c r="A680">
        <v>678</v>
      </c>
      <c r="B680" t="s">
        <v>1736</v>
      </c>
      <c r="C680" t="s">
        <v>1737</v>
      </c>
      <c r="D680" t="s">
        <v>61</v>
      </c>
      <c r="E680" s="1">
        <v>42529</v>
      </c>
      <c r="F680">
        <v>102470008</v>
      </c>
      <c r="G680">
        <v>219318211</v>
      </c>
      <c r="H680">
        <v>321788219</v>
      </c>
      <c r="I680" t="s">
        <v>792</v>
      </c>
      <c r="J680" t="s">
        <v>28</v>
      </c>
      <c r="K680" t="s">
        <v>179</v>
      </c>
    </row>
    <row r="681" spans="1:11" x14ac:dyDescent="0.3">
      <c r="A681">
        <v>679</v>
      </c>
      <c r="B681" t="s">
        <v>1738</v>
      </c>
      <c r="C681" t="s">
        <v>1739</v>
      </c>
      <c r="D681" t="s">
        <v>22</v>
      </c>
      <c r="E681" s="1">
        <v>41893</v>
      </c>
      <c r="F681">
        <v>102427862</v>
      </c>
      <c r="G681">
        <v>245891999</v>
      </c>
      <c r="H681">
        <v>348319861</v>
      </c>
      <c r="I681" t="s">
        <v>1068</v>
      </c>
      <c r="J681" t="s">
        <v>434</v>
      </c>
      <c r="K681" t="s">
        <v>15</v>
      </c>
    </row>
    <row r="682" spans="1:11" x14ac:dyDescent="0.3">
      <c r="A682">
        <v>680</v>
      </c>
      <c r="B682" t="s">
        <v>1740</v>
      </c>
      <c r="C682" t="s">
        <v>1741</v>
      </c>
      <c r="D682" t="s">
        <v>426</v>
      </c>
      <c r="E682" s="1">
        <v>34159</v>
      </c>
      <c r="F682">
        <v>102314823</v>
      </c>
      <c r="G682">
        <v>74682345</v>
      </c>
      <c r="H682">
        <v>176997168</v>
      </c>
      <c r="I682" t="s">
        <v>62</v>
      </c>
      <c r="J682" t="s">
        <v>124</v>
      </c>
      <c r="K682" t="s">
        <v>179</v>
      </c>
    </row>
    <row r="683" spans="1:11" x14ac:dyDescent="0.3">
      <c r="A683">
        <v>681</v>
      </c>
      <c r="B683" t="s">
        <v>1742</v>
      </c>
      <c r="C683" t="s">
        <v>1743</v>
      </c>
      <c r="D683" t="s">
        <v>61</v>
      </c>
      <c r="E683" s="1">
        <v>42950</v>
      </c>
      <c r="F683">
        <v>102092201</v>
      </c>
      <c r="G683">
        <v>204423683</v>
      </c>
      <c r="H683">
        <v>306515884</v>
      </c>
      <c r="I683" t="s">
        <v>792</v>
      </c>
      <c r="J683" t="s">
        <v>1006</v>
      </c>
      <c r="K683" t="s">
        <v>179</v>
      </c>
    </row>
    <row r="684" spans="1:11" x14ac:dyDescent="0.3">
      <c r="A684">
        <v>682</v>
      </c>
      <c r="B684" t="s">
        <v>1744</v>
      </c>
      <c r="C684" t="s">
        <v>1745</v>
      </c>
      <c r="D684" t="s">
        <v>34</v>
      </c>
      <c r="E684" s="1">
        <v>43299</v>
      </c>
      <c r="F684">
        <v>102084362</v>
      </c>
      <c r="G684">
        <v>88315795</v>
      </c>
      <c r="H684">
        <v>190400157</v>
      </c>
      <c r="I684" t="s">
        <v>448</v>
      </c>
      <c r="J684" t="s">
        <v>86</v>
      </c>
      <c r="K684" t="s">
        <v>179</v>
      </c>
    </row>
    <row r="685" spans="1:11" x14ac:dyDescent="0.3">
      <c r="A685">
        <v>683</v>
      </c>
      <c r="B685" t="s">
        <v>1746</v>
      </c>
      <c r="C685" t="s">
        <v>1747</v>
      </c>
      <c r="D685" t="s">
        <v>38</v>
      </c>
      <c r="E685" s="1">
        <v>41570</v>
      </c>
      <c r="F685">
        <v>102003019</v>
      </c>
      <c r="G685">
        <v>49823528</v>
      </c>
      <c r="H685">
        <v>151826547</v>
      </c>
      <c r="I685" t="s">
        <v>349</v>
      </c>
      <c r="J685" t="s">
        <v>328</v>
      </c>
      <c r="K685" t="s">
        <v>179</v>
      </c>
    </row>
    <row r="686" spans="1:11" x14ac:dyDescent="0.3">
      <c r="A686">
        <v>684</v>
      </c>
      <c r="B686" t="s">
        <v>1748</v>
      </c>
      <c r="C686" t="s">
        <v>1749</v>
      </c>
      <c r="D686" t="s">
        <v>61</v>
      </c>
      <c r="E686" s="1">
        <v>41466</v>
      </c>
      <c r="F686">
        <v>101802906</v>
      </c>
      <c r="G686">
        <v>309200000</v>
      </c>
      <c r="H686">
        <v>411002906</v>
      </c>
      <c r="I686" t="s">
        <v>13</v>
      </c>
      <c r="J686" t="s">
        <v>281</v>
      </c>
      <c r="K686" t="s">
        <v>15</v>
      </c>
    </row>
    <row r="687" spans="1:11" x14ac:dyDescent="0.3">
      <c r="A687">
        <v>685</v>
      </c>
      <c r="B687" t="s">
        <v>1750</v>
      </c>
      <c r="C687" t="s">
        <v>1751</v>
      </c>
      <c r="D687" t="s">
        <v>61</v>
      </c>
      <c r="E687" s="1">
        <v>39639</v>
      </c>
      <c r="F687">
        <v>101704370</v>
      </c>
      <c r="G687">
        <v>142528318</v>
      </c>
      <c r="H687">
        <v>244232688</v>
      </c>
      <c r="I687" t="s">
        <v>1752</v>
      </c>
      <c r="J687" t="s">
        <v>97</v>
      </c>
      <c r="K687" t="s">
        <v>58</v>
      </c>
    </row>
    <row r="688" spans="1:11" x14ac:dyDescent="0.3">
      <c r="A688">
        <v>686</v>
      </c>
      <c r="B688" t="s">
        <v>1753</v>
      </c>
      <c r="C688" t="s">
        <v>1754</v>
      </c>
      <c r="D688" t="s">
        <v>12</v>
      </c>
      <c r="E688" s="1">
        <v>36686</v>
      </c>
      <c r="F688">
        <v>101648571</v>
      </c>
      <c r="G688">
        <v>135553728</v>
      </c>
      <c r="H688">
        <v>237202299</v>
      </c>
      <c r="I688" t="s">
        <v>448</v>
      </c>
      <c r="J688" t="s">
        <v>54</v>
      </c>
      <c r="K688" t="s">
        <v>15</v>
      </c>
    </row>
    <row r="689" spans="1:11" x14ac:dyDescent="0.3">
      <c r="A689">
        <v>687</v>
      </c>
      <c r="B689" t="s">
        <v>1755</v>
      </c>
      <c r="C689" t="s">
        <v>1756</v>
      </c>
      <c r="D689" t="s">
        <v>61</v>
      </c>
      <c r="E689" t="s">
        <v>27</v>
      </c>
      <c r="F689">
        <v>101631272</v>
      </c>
      <c r="G689">
        <v>81400000</v>
      </c>
      <c r="H689">
        <v>183031272</v>
      </c>
      <c r="I689" t="s">
        <v>1757</v>
      </c>
      <c r="J689" t="s">
        <v>148</v>
      </c>
      <c r="K689" t="s">
        <v>27</v>
      </c>
    </row>
    <row r="690" spans="1:11" x14ac:dyDescent="0.3">
      <c r="A690">
        <v>688</v>
      </c>
      <c r="B690" t="s">
        <v>1758</v>
      </c>
      <c r="C690" t="s">
        <v>1759</v>
      </c>
      <c r="D690" t="s">
        <v>22</v>
      </c>
      <c r="E690" s="1">
        <v>33277</v>
      </c>
      <c r="F690">
        <v>101599005</v>
      </c>
      <c r="G690">
        <v>73400000</v>
      </c>
      <c r="H690">
        <v>174999005</v>
      </c>
      <c r="I690" t="s">
        <v>1105</v>
      </c>
      <c r="J690" t="s">
        <v>1020</v>
      </c>
      <c r="K690" t="s">
        <v>179</v>
      </c>
    </row>
    <row r="691" spans="1:11" x14ac:dyDescent="0.3">
      <c r="A691">
        <v>689</v>
      </c>
      <c r="B691" t="s">
        <v>1760</v>
      </c>
      <c r="C691" t="s">
        <v>1761</v>
      </c>
      <c r="D691" t="s">
        <v>34</v>
      </c>
      <c r="E691" s="1">
        <v>41906</v>
      </c>
      <c r="F691">
        <v>101530738</v>
      </c>
      <c r="G691">
        <v>90800000</v>
      </c>
      <c r="H691">
        <v>192330738</v>
      </c>
      <c r="I691" t="s">
        <v>448</v>
      </c>
      <c r="J691" t="s">
        <v>460</v>
      </c>
      <c r="K691" t="s">
        <v>179</v>
      </c>
    </row>
    <row r="692" spans="1:11" x14ac:dyDescent="0.3">
      <c r="A692">
        <v>690</v>
      </c>
      <c r="B692" t="s">
        <v>1762</v>
      </c>
      <c r="C692" t="s">
        <v>1763</v>
      </c>
      <c r="D692" t="s">
        <v>34</v>
      </c>
      <c r="E692" s="1">
        <v>41437</v>
      </c>
      <c r="F692">
        <v>101470202</v>
      </c>
      <c r="G692">
        <v>24571120</v>
      </c>
      <c r="H692">
        <v>126041322</v>
      </c>
      <c r="I692" t="s">
        <v>349</v>
      </c>
      <c r="J692" t="s">
        <v>309</v>
      </c>
      <c r="K692" t="s">
        <v>179</v>
      </c>
    </row>
    <row r="693" spans="1:11" x14ac:dyDescent="0.3">
      <c r="A693">
        <v>691</v>
      </c>
      <c r="B693" t="s">
        <v>1764</v>
      </c>
      <c r="C693" t="s">
        <v>1765</v>
      </c>
      <c r="D693" t="s">
        <v>151</v>
      </c>
      <c r="E693" s="1">
        <v>39716</v>
      </c>
      <c r="F693">
        <v>101440743</v>
      </c>
      <c r="G693">
        <v>77326640</v>
      </c>
      <c r="H693">
        <v>178767383</v>
      </c>
      <c r="I693" t="s">
        <v>488</v>
      </c>
      <c r="J693" t="s">
        <v>54</v>
      </c>
      <c r="K693" t="s">
        <v>15</v>
      </c>
    </row>
    <row r="694" spans="1:11" x14ac:dyDescent="0.3">
      <c r="A694">
        <v>692</v>
      </c>
      <c r="B694" t="s">
        <v>1766</v>
      </c>
      <c r="C694" t="s">
        <v>1767</v>
      </c>
      <c r="D694" t="s">
        <v>95</v>
      </c>
      <c r="E694" s="1">
        <v>36147</v>
      </c>
      <c r="F694">
        <v>101413188</v>
      </c>
      <c r="G694">
        <v>117200000</v>
      </c>
      <c r="H694">
        <v>218613188</v>
      </c>
      <c r="I694" t="s">
        <v>1768</v>
      </c>
      <c r="J694" t="s">
        <v>1020</v>
      </c>
      <c r="K694" t="s">
        <v>58</v>
      </c>
    </row>
    <row r="695" spans="1:11" x14ac:dyDescent="0.3">
      <c r="A695">
        <v>693</v>
      </c>
      <c r="B695" t="s">
        <v>1769</v>
      </c>
      <c r="C695" t="s">
        <v>1770</v>
      </c>
      <c r="D695" t="s">
        <v>1552</v>
      </c>
      <c r="E695" s="1">
        <v>35776</v>
      </c>
      <c r="F695">
        <v>101363301</v>
      </c>
      <c r="G695">
        <v>71000000</v>
      </c>
      <c r="H695">
        <v>172363301</v>
      </c>
      <c r="I695" t="s">
        <v>1113</v>
      </c>
      <c r="J695" t="s">
        <v>474</v>
      </c>
      <c r="K695" t="s">
        <v>179</v>
      </c>
    </row>
    <row r="696" spans="1:11" x14ac:dyDescent="0.3">
      <c r="A696">
        <v>694</v>
      </c>
      <c r="B696" t="s">
        <v>1771</v>
      </c>
      <c r="C696" t="s">
        <v>1772</v>
      </c>
      <c r="D696" t="s">
        <v>61</v>
      </c>
      <c r="E696" s="1">
        <v>35237</v>
      </c>
      <c r="F696">
        <v>101295562</v>
      </c>
      <c r="G696">
        <v>141000000</v>
      </c>
      <c r="H696">
        <v>242295562</v>
      </c>
      <c r="I696" t="s">
        <v>448</v>
      </c>
      <c r="J696" t="s">
        <v>101</v>
      </c>
      <c r="K696" t="s">
        <v>179</v>
      </c>
    </row>
    <row r="697" spans="1:11" x14ac:dyDescent="0.3">
      <c r="A697">
        <v>695</v>
      </c>
      <c r="B697" t="s">
        <v>1773</v>
      </c>
      <c r="C697" t="s">
        <v>1774</v>
      </c>
      <c r="D697" t="s">
        <v>38</v>
      </c>
      <c r="E697" s="1">
        <v>41718</v>
      </c>
      <c r="F697">
        <v>101200044</v>
      </c>
      <c r="G697">
        <v>258000000</v>
      </c>
      <c r="H697">
        <v>359200044</v>
      </c>
      <c r="I697" t="s">
        <v>691</v>
      </c>
      <c r="J697" t="s">
        <v>14</v>
      </c>
      <c r="K697" t="s">
        <v>15</v>
      </c>
    </row>
    <row r="698" spans="1:11" x14ac:dyDescent="0.3">
      <c r="A698">
        <v>696</v>
      </c>
      <c r="B698" t="s">
        <v>1775</v>
      </c>
      <c r="C698" t="s">
        <v>1776</v>
      </c>
      <c r="D698" t="s">
        <v>61</v>
      </c>
      <c r="E698" t="s">
        <v>27</v>
      </c>
      <c r="F698">
        <v>101157447</v>
      </c>
      <c r="G698">
        <v>58000000</v>
      </c>
      <c r="H698">
        <v>159157447</v>
      </c>
      <c r="I698" t="s">
        <v>828</v>
      </c>
      <c r="J698" t="s">
        <v>132</v>
      </c>
      <c r="K698" t="s">
        <v>27</v>
      </c>
    </row>
    <row r="699" spans="1:11" x14ac:dyDescent="0.3">
      <c r="A699">
        <v>697</v>
      </c>
      <c r="B699" t="s">
        <v>1777</v>
      </c>
      <c r="C699" t="s">
        <v>1778</v>
      </c>
      <c r="D699" t="s">
        <v>43</v>
      </c>
      <c r="E699" s="1">
        <v>37946</v>
      </c>
      <c r="F699">
        <v>101149285</v>
      </c>
      <c r="G699">
        <v>32811256</v>
      </c>
      <c r="H699">
        <v>133960541</v>
      </c>
      <c r="I699" t="s">
        <v>407</v>
      </c>
      <c r="J699" t="s">
        <v>1154</v>
      </c>
      <c r="K699" t="s">
        <v>58</v>
      </c>
    </row>
    <row r="700" spans="1:11" x14ac:dyDescent="0.3">
      <c r="A700">
        <v>698</v>
      </c>
      <c r="B700" t="s">
        <v>1779</v>
      </c>
      <c r="C700" t="s">
        <v>1780</v>
      </c>
      <c r="D700" t="s">
        <v>12</v>
      </c>
      <c r="E700" s="1">
        <v>35587</v>
      </c>
      <c r="F700">
        <v>101117573</v>
      </c>
      <c r="G700">
        <v>122894661</v>
      </c>
      <c r="H700">
        <v>224012234</v>
      </c>
      <c r="I700" t="s">
        <v>448</v>
      </c>
      <c r="J700" t="s">
        <v>101</v>
      </c>
      <c r="K700" t="s">
        <v>179</v>
      </c>
    </row>
    <row r="701" spans="1:11" x14ac:dyDescent="0.3">
      <c r="A701">
        <v>699</v>
      </c>
      <c r="B701" t="s">
        <v>1781</v>
      </c>
      <c r="C701" t="s">
        <v>1782</v>
      </c>
      <c r="D701" t="s">
        <v>38</v>
      </c>
      <c r="E701" s="1">
        <v>36483</v>
      </c>
      <c r="F701">
        <v>101071502</v>
      </c>
      <c r="G701">
        <v>105000000</v>
      </c>
      <c r="H701">
        <v>206071502</v>
      </c>
      <c r="I701" t="s">
        <v>1783</v>
      </c>
      <c r="J701" t="s">
        <v>428</v>
      </c>
      <c r="K701" t="s">
        <v>179</v>
      </c>
    </row>
    <row r="702" spans="1:11" x14ac:dyDescent="0.3">
      <c r="A702">
        <v>700</v>
      </c>
      <c r="B702" t="s">
        <v>1784</v>
      </c>
      <c r="C702" t="s">
        <v>1785</v>
      </c>
      <c r="D702" t="s">
        <v>61</v>
      </c>
      <c r="E702" s="1">
        <v>43201</v>
      </c>
      <c r="F702">
        <v>101028233</v>
      </c>
      <c r="G702">
        <v>327000000</v>
      </c>
      <c r="H702">
        <v>428028233</v>
      </c>
      <c r="I702" t="s">
        <v>13</v>
      </c>
      <c r="J702" t="s">
        <v>309</v>
      </c>
      <c r="K702" t="s">
        <v>15</v>
      </c>
    </row>
    <row r="703" spans="1:11" x14ac:dyDescent="0.3">
      <c r="A703">
        <v>701</v>
      </c>
      <c r="B703" t="s">
        <v>1786</v>
      </c>
      <c r="C703" t="s">
        <v>1787</v>
      </c>
      <c r="D703" t="s">
        <v>95</v>
      </c>
      <c r="E703" s="1">
        <v>38204</v>
      </c>
      <c r="F703">
        <v>101005703</v>
      </c>
      <c r="G703">
        <v>119234222</v>
      </c>
      <c r="H703">
        <v>220239925</v>
      </c>
      <c r="I703" t="s">
        <v>62</v>
      </c>
      <c r="J703" t="s">
        <v>474</v>
      </c>
      <c r="K703" t="s">
        <v>179</v>
      </c>
    </row>
    <row r="704" spans="1:11" x14ac:dyDescent="0.3">
      <c r="A704">
        <v>702</v>
      </c>
      <c r="B704" t="s">
        <v>1788</v>
      </c>
      <c r="C704" t="s">
        <v>1789</v>
      </c>
      <c r="D704" t="s">
        <v>61</v>
      </c>
      <c r="E704" s="1">
        <v>35622</v>
      </c>
      <c r="F704">
        <v>100920329</v>
      </c>
      <c r="G704">
        <v>70200000</v>
      </c>
      <c r="H704">
        <v>171120329</v>
      </c>
      <c r="I704" t="s">
        <v>482</v>
      </c>
      <c r="J704" t="s">
        <v>738</v>
      </c>
      <c r="K704" t="s">
        <v>58</v>
      </c>
    </row>
    <row r="705" spans="1:11" x14ac:dyDescent="0.3">
      <c r="A705">
        <v>703</v>
      </c>
      <c r="B705" t="s">
        <v>1790</v>
      </c>
      <c r="C705" t="s">
        <v>1791</v>
      </c>
      <c r="D705" t="s">
        <v>34</v>
      </c>
      <c r="E705" s="1">
        <v>37798</v>
      </c>
      <c r="F705">
        <v>100830111</v>
      </c>
      <c r="G705">
        <v>158345677</v>
      </c>
      <c r="H705">
        <v>259175788</v>
      </c>
      <c r="I705" t="s">
        <v>570</v>
      </c>
      <c r="J705" t="s">
        <v>190</v>
      </c>
      <c r="K705" t="s">
        <v>15</v>
      </c>
    </row>
    <row r="706" spans="1:11" x14ac:dyDescent="0.3">
      <c r="A706">
        <v>704</v>
      </c>
      <c r="B706" t="s">
        <v>1792</v>
      </c>
      <c r="C706" t="s">
        <v>1793</v>
      </c>
      <c r="D706" t="s">
        <v>61</v>
      </c>
      <c r="E706" t="s">
        <v>27</v>
      </c>
      <c r="F706">
        <v>100768056</v>
      </c>
      <c r="G706">
        <v>94500000</v>
      </c>
      <c r="H706">
        <v>195268056</v>
      </c>
      <c r="I706" t="s">
        <v>1477</v>
      </c>
      <c r="J706" t="s">
        <v>68</v>
      </c>
      <c r="K706" t="s">
        <v>27</v>
      </c>
    </row>
    <row r="707" spans="1:11" x14ac:dyDescent="0.3">
      <c r="A707">
        <v>705</v>
      </c>
      <c r="B707" t="s">
        <v>1794</v>
      </c>
      <c r="C707" t="s">
        <v>1795</v>
      </c>
      <c r="D707" t="s">
        <v>1796</v>
      </c>
      <c r="E707" s="1">
        <v>43749</v>
      </c>
      <c r="F707">
        <v>100723831</v>
      </c>
      <c r="G707">
        <v>103060014</v>
      </c>
      <c r="H707">
        <v>203783845</v>
      </c>
      <c r="I707" t="s">
        <v>1035</v>
      </c>
      <c r="J707" t="s">
        <v>562</v>
      </c>
      <c r="K707" t="s">
        <v>58</v>
      </c>
    </row>
    <row r="708" spans="1:11" x14ac:dyDescent="0.3">
      <c r="A708">
        <v>706</v>
      </c>
      <c r="B708" t="s">
        <v>1797</v>
      </c>
      <c r="C708" t="s">
        <v>1798</v>
      </c>
      <c r="D708" t="s">
        <v>38</v>
      </c>
      <c r="E708" s="1">
        <v>37239</v>
      </c>
      <c r="F708">
        <v>100618344</v>
      </c>
      <c r="G708">
        <v>102769997</v>
      </c>
      <c r="H708">
        <v>203388341</v>
      </c>
      <c r="I708" t="s">
        <v>1799</v>
      </c>
      <c r="J708" t="s">
        <v>83</v>
      </c>
      <c r="K708" t="s">
        <v>179</v>
      </c>
    </row>
    <row r="709" spans="1:11" x14ac:dyDescent="0.3">
      <c r="A709">
        <v>707</v>
      </c>
      <c r="B709" t="s">
        <v>1800</v>
      </c>
      <c r="C709" t="s">
        <v>1801</v>
      </c>
      <c r="D709" t="s">
        <v>61</v>
      </c>
      <c r="E709" t="s">
        <v>27</v>
      </c>
      <c r="F709">
        <v>100563133</v>
      </c>
      <c r="G709">
        <v>367300000</v>
      </c>
      <c r="H709">
        <v>467863133</v>
      </c>
      <c r="I709" t="s">
        <v>558</v>
      </c>
      <c r="J709" t="s">
        <v>434</v>
      </c>
      <c r="K709" t="s">
        <v>27</v>
      </c>
    </row>
    <row r="710" spans="1:11" x14ac:dyDescent="0.3">
      <c r="A710">
        <v>708</v>
      </c>
      <c r="B710" t="s">
        <v>1802</v>
      </c>
      <c r="C710" t="s">
        <v>1803</v>
      </c>
      <c r="D710" t="s">
        <v>38</v>
      </c>
      <c r="E710" s="1">
        <v>42684</v>
      </c>
      <c r="F710">
        <v>100546139</v>
      </c>
      <c r="G710">
        <v>102842047</v>
      </c>
      <c r="H710">
        <v>203388186</v>
      </c>
      <c r="I710" t="s">
        <v>1804</v>
      </c>
      <c r="J710" t="s">
        <v>457</v>
      </c>
      <c r="K710" t="s">
        <v>15</v>
      </c>
    </row>
    <row r="711" spans="1:11" x14ac:dyDescent="0.3">
      <c r="A711">
        <v>709</v>
      </c>
      <c r="B711" t="s">
        <v>1805</v>
      </c>
      <c r="C711" t="s">
        <v>1806</v>
      </c>
      <c r="D711" t="s">
        <v>61</v>
      </c>
      <c r="E711" s="1">
        <v>40485</v>
      </c>
      <c r="F711">
        <v>100539043</v>
      </c>
      <c r="G711">
        <v>111241781</v>
      </c>
      <c r="H711">
        <v>211780824</v>
      </c>
      <c r="I711" t="s">
        <v>894</v>
      </c>
      <c r="J711" t="s">
        <v>197</v>
      </c>
      <c r="K711" t="s">
        <v>179</v>
      </c>
    </row>
    <row r="712" spans="1:11" x14ac:dyDescent="0.3">
      <c r="A712">
        <v>710</v>
      </c>
      <c r="B712" t="s">
        <v>1807</v>
      </c>
      <c r="C712" t="s">
        <v>1808</v>
      </c>
      <c r="D712" t="s">
        <v>34</v>
      </c>
      <c r="E712" s="1">
        <v>35048</v>
      </c>
      <c r="F712">
        <v>100499940</v>
      </c>
      <c r="G712">
        <v>162322000</v>
      </c>
      <c r="H712">
        <v>262821940</v>
      </c>
      <c r="I712" t="s">
        <v>407</v>
      </c>
      <c r="J712" t="s">
        <v>361</v>
      </c>
      <c r="K712" t="s">
        <v>58</v>
      </c>
    </row>
    <row r="713" spans="1:11" x14ac:dyDescent="0.3">
      <c r="A713">
        <v>711</v>
      </c>
      <c r="B713" t="s">
        <v>1809</v>
      </c>
      <c r="C713" t="s">
        <v>1810</v>
      </c>
      <c r="D713" t="s">
        <v>38</v>
      </c>
      <c r="E713" s="1">
        <v>36119</v>
      </c>
      <c r="F713">
        <v>100494675</v>
      </c>
      <c r="G713">
        <v>40400000</v>
      </c>
      <c r="H713">
        <v>140894675</v>
      </c>
      <c r="I713" t="s">
        <v>1811</v>
      </c>
      <c r="J713" t="s">
        <v>1812</v>
      </c>
      <c r="K713" t="s">
        <v>27</v>
      </c>
    </row>
    <row r="714" spans="1:11" x14ac:dyDescent="0.3">
      <c r="A714">
        <v>712</v>
      </c>
      <c r="B714" t="s">
        <v>1813</v>
      </c>
      <c r="C714" t="s">
        <v>1814</v>
      </c>
      <c r="D714" t="s">
        <v>61</v>
      </c>
      <c r="E714" s="1">
        <v>38336</v>
      </c>
      <c r="F714">
        <v>100492203</v>
      </c>
      <c r="G714">
        <v>116271443</v>
      </c>
      <c r="H714">
        <v>216763646</v>
      </c>
      <c r="I714" t="s">
        <v>1283</v>
      </c>
      <c r="J714" t="s">
        <v>460</v>
      </c>
      <c r="K714" t="s">
        <v>15</v>
      </c>
    </row>
    <row r="715" spans="1:11" x14ac:dyDescent="0.3">
      <c r="A715">
        <v>713</v>
      </c>
      <c r="B715" t="s">
        <v>1815</v>
      </c>
      <c r="C715" t="s">
        <v>1816</v>
      </c>
      <c r="D715" t="s">
        <v>12</v>
      </c>
      <c r="E715" t="s">
        <v>27</v>
      </c>
      <c r="F715">
        <v>100478608</v>
      </c>
      <c r="G715">
        <v>32197256</v>
      </c>
      <c r="H715">
        <v>132675864</v>
      </c>
      <c r="I715" t="s">
        <v>1817</v>
      </c>
      <c r="J715" t="s">
        <v>1006</v>
      </c>
      <c r="K715" t="s">
        <v>27</v>
      </c>
    </row>
    <row r="716" spans="1:11" x14ac:dyDescent="0.3">
      <c r="A716">
        <v>714</v>
      </c>
      <c r="B716" t="s">
        <v>1818</v>
      </c>
      <c r="C716" t="s">
        <v>1819</v>
      </c>
      <c r="D716" t="s">
        <v>34</v>
      </c>
      <c r="E716" s="1">
        <v>39654</v>
      </c>
      <c r="F716">
        <v>100468793</v>
      </c>
      <c r="G716">
        <v>27639418</v>
      </c>
      <c r="H716">
        <v>128108211</v>
      </c>
      <c r="I716" t="s">
        <v>349</v>
      </c>
      <c r="J716" t="s">
        <v>186</v>
      </c>
      <c r="K716" t="s">
        <v>179</v>
      </c>
    </row>
    <row r="717" spans="1:11" x14ac:dyDescent="0.3">
      <c r="A717">
        <v>715</v>
      </c>
      <c r="B717" t="s">
        <v>1820</v>
      </c>
      <c r="C717" t="s">
        <v>1821</v>
      </c>
      <c r="D717" t="s">
        <v>43</v>
      </c>
      <c r="E717" s="1">
        <v>39254</v>
      </c>
      <c r="F717">
        <v>100462298</v>
      </c>
      <c r="G717">
        <v>73978426</v>
      </c>
      <c r="H717">
        <v>174440724</v>
      </c>
      <c r="I717" t="s">
        <v>381</v>
      </c>
      <c r="J717" t="s">
        <v>313</v>
      </c>
      <c r="K717" t="s">
        <v>58</v>
      </c>
    </row>
    <row r="718" spans="1:11" x14ac:dyDescent="0.3">
      <c r="A718">
        <v>716</v>
      </c>
      <c r="B718" t="s">
        <v>1822</v>
      </c>
      <c r="C718" t="s">
        <v>1823</v>
      </c>
      <c r="D718" t="s">
        <v>43</v>
      </c>
      <c r="E718" s="1">
        <v>43138</v>
      </c>
      <c r="F718">
        <v>100407760</v>
      </c>
      <c r="G718">
        <v>271580078</v>
      </c>
      <c r="H718">
        <v>371987838</v>
      </c>
      <c r="I718" t="s">
        <v>870</v>
      </c>
      <c r="J718" t="s">
        <v>428</v>
      </c>
      <c r="K718" t="s">
        <v>179</v>
      </c>
    </row>
    <row r="719" spans="1:11" x14ac:dyDescent="0.3">
      <c r="A719">
        <v>717</v>
      </c>
      <c r="B719" t="s">
        <v>1824</v>
      </c>
      <c r="C719" t="s">
        <v>1825</v>
      </c>
      <c r="D719" t="s">
        <v>43</v>
      </c>
      <c r="E719" t="s">
        <v>27</v>
      </c>
      <c r="F719">
        <v>100328194</v>
      </c>
      <c r="G719">
        <v>187600000</v>
      </c>
      <c r="H719">
        <v>287928194</v>
      </c>
      <c r="I719" t="s">
        <v>381</v>
      </c>
      <c r="J719" t="s">
        <v>105</v>
      </c>
      <c r="K719" t="s">
        <v>27</v>
      </c>
    </row>
    <row r="720" spans="1:11" x14ac:dyDescent="0.3">
      <c r="A720">
        <v>718</v>
      </c>
      <c r="B720" t="s">
        <v>1826</v>
      </c>
      <c r="C720" t="s">
        <v>1827</v>
      </c>
      <c r="D720" t="s">
        <v>839</v>
      </c>
      <c r="E720" s="1">
        <v>36140</v>
      </c>
      <c r="F720">
        <v>100317794</v>
      </c>
      <c r="G720">
        <v>189000000</v>
      </c>
      <c r="H720">
        <v>289317794</v>
      </c>
      <c r="I720" t="s">
        <v>1828</v>
      </c>
      <c r="J720" t="s">
        <v>109</v>
      </c>
      <c r="K720" t="s">
        <v>179</v>
      </c>
    </row>
    <row r="721" spans="1:11" x14ac:dyDescent="0.3">
      <c r="A721">
        <v>719</v>
      </c>
      <c r="B721" t="s">
        <v>1829</v>
      </c>
      <c r="C721" t="s">
        <v>1830</v>
      </c>
      <c r="D721" t="s">
        <v>34</v>
      </c>
      <c r="E721" s="1">
        <v>40711</v>
      </c>
      <c r="F721">
        <v>100292856</v>
      </c>
      <c r="G721">
        <v>115904636</v>
      </c>
      <c r="H721">
        <v>216197492</v>
      </c>
      <c r="I721" t="s">
        <v>346</v>
      </c>
      <c r="J721" t="s">
        <v>328</v>
      </c>
      <c r="K721" t="s">
        <v>179</v>
      </c>
    </row>
    <row r="722" spans="1:11" x14ac:dyDescent="0.3">
      <c r="A722">
        <v>720</v>
      </c>
      <c r="B722" t="s">
        <v>1831</v>
      </c>
      <c r="C722" t="s">
        <v>1832</v>
      </c>
      <c r="D722" t="s">
        <v>61</v>
      </c>
      <c r="E722" s="1">
        <v>40529</v>
      </c>
      <c r="F722">
        <v>100246011</v>
      </c>
      <c r="G722">
        <v>103263363</v>
      </c>
      <c r="H722">
        <v>203509374</v>
      </c>
      <c r="I722" t="s">
        <v>75</v>
      </c>
      <c r="J722" t="s">
        <v>785</v>
      </c>
      <c r="K722" t="s">
        <v>58</v>
      </c>
    </row>
    <row r="723" spans="1:11" x14ac:dyDescent="0.3">
      <c r="A723">
        <v>721</v>
      </c>
      <c r="B723" t="s">
        <v>1833</v>
      </c>
      <c r="C723" t="s">
        <v>1834</v>
      </c>
      <c r="D723" t="s">
        <v>43</v>
      </c>
      <c r="E723" s="1">
        <v>40753</v>
      </c>
      <c r="F723">
        <v>100240551</v>
      </c>
      <c r="G723">
        <v>74581774</v>
      </c>
      <c r="H723">
        <v>174822325</v>
      </c>
      <c r="I723" t="s">
        <v>1835</v>
      </c>
      <c r="J723" t="s">
        <v>145</v>
      </c>
      <c r="K723" t="s">
        <v>15</v>
      </c>
    </row>
    <row r="724" spans="1:11" x14ac:dyDescent="0.3">
      <c r="A724">
        <v>722</v>
      </c>
      <c r="B724" t="s">
        <v>1836</v>
      </c>
      <c r="C724" t="s">
        <v>1837</v>
      </c>
      <c r="D724" t="s">
        <v>22</v>
      </c>
      <c r="E724" s="1">
        <v>42998</v>
      </c>
      <c r="F724">
        <v>100234838</v>
      </c>
      <c r="G724">
        <v>310667824</v>
      </c>
      <c r="H724">
        <v>410902662</v>
      </c>
      <c r="I724" t="s">
        <v>1332</v>
      </c>
      <c r="J724" t="s">
        <v>68</v>
      </c>
      <c r="K724" t="s">
        <v>179</v>
      </c>
    </row>
    <row r="725" spans="1:11" x14ac:dyDescent="0.3">
      <c r="A725">
        <v>723</v>
      </c>
      <c r="B725" t="s">
        <v>1838</v>
      </c>
      <c r="C725" t="s">
        <v>1839</v>
      </c>
      <c r="D725" t="s">
        <v>61</v>
      </c>
      <c r="E725" s="1">
        <v>41787</v>
      </c>
      <c r="F725">
        <v>100206256</v>
      </c>
      <c r="G725">
        <v>270335000</v>
      </c>
      <c r="H725">
        <v>370541256</v>
      </c>
      <c r="I725" t="s">
        <v>13</v>
      </c>
      <c r="J725" t="s">
        <v>434</v>
      </c>
      <c r="K725" t="s">
        <v>15</v>
      </c>
    </row>
    <row r="726" spans="1:11" x14ac:dyDescent="0.3">
      <c r="A726">
        <v>724</v>
      </c>
      <c r="B726" t="s">
        <v>1840</v>
      </c>
      <c r="C726" t="s">
        <v>1841</v>
      </c>
      <c r="D726" t="s">
        <v>12</v>
      </c>
      <c r="E726" s="1">
        <v>35237</v>
      </c>
      <c r="F726">
        <v>100138851</v>
      </c>
      <c r="G726">
        <v>225200000</v>
      </c>
      <c r="H726">
        <v>325338851</v>
      </c>
      <c r="I726" t="s">
        <v>1842</v>
      </c>
      <c r="J726" t="s">
        <v>224</v>
      </c>
      <c r="K726" t="s">
        <v>27</v>
      </c>
    </row>
    <row r="727" spans="1:11" x14ac:dyDescent="0.3">
      <c r="A727">
        <v>725</v>
      </c>
      <c r="B727" t="s">
        <v>1843</v>
      </c>
      <c r="C727" t="s">
        <v>1844</v>
      </c>
      <c r="D727" t="s">
        <v>170</v>
      </c>
      <c r="E727" s="1">
        <v>34964</v>
      </c>
      <c r="F727">
        <v>100125643</v>
      </c>
      <c r="G727">
        <v>227207916</v>
      </c>
      <c r="H727">
        <v>327333559</v>
      </c>
      <c r="I727" t="s">
        <v>1477</v>
      </c>
      <c r="J727" t="s">
        <v>148</v>
      </c>
      <c r="K727" t="s">
        <v>179</v>
      </c>
    </row>
    <row r="728" spans="1:11" x14ac:dyDescent="0.3">
      <c r="A728">
        <v>726</v>
      </c>
      <c r="B728" t="s">
        <v>1845</v>
      </c>
      <c r="C728" t="s">
        <v>1846</v>
      </c>
      <c r="D728" t="s">
        <v>34</v>
      </c>
      <c r="E728" s="1">
        <v>39604</v>
      </c>
      <c r="F728">
        <v>100018837</v>
      </c>
      <c r="G728">
        <v>104294563</v>
      </c>
      <c r="H728">
        <v>204313400</v>
      </c>
      <c r="I728" t="s">
        <v>349</v>
      </c>
      <c r="J728" t="s">
        <v>434</v>
      </c>
      <c r="K728" t="s">
        <v>15</v>
      </c>
    </row>
    <row r="729" spans="1:11" x14ac:dyDescent="0.3">
      <c r="A729">
        <v>727</v>
      </c>
      <c r="B729" t="s">
        <v>1847</v>
      </c>
      <c r="C729" t="s">
        <v>1848</v>
      </c>
      <c r="D729" t="s">
        <v>34</v>
      </c>
      <c r="E729" s="1">
        <v>42725</v>
      </c>
      <c r="F729">
        <v>100014699</v>
      </c>
      <c r="G729">
        <v>203129453</v>
      </c>
      <c r="H729">
        <v>303144152</v>
      </c>
      <c r="I729" t="s">
        <v>1849</v>
      </c>
      <c r="J729" t="s">
        <v>457</v>
      </c>
      <c r="K729" t="s">
        <v>15</v>
      </c>
    </row>
    <row r="730" spans="1:11" x14ac:dyDescent="0.3">
      <c r="A730">
        <v>728</v>
      </c>
      <c r="B730" t="s">
        <v>1850</v>
      </c>
      <c r="C730" t="s">
        <v>1851</v>
      </c>
      <c r="D730" t="s">
        <v>22</v>
      </c>
      <c r="E730" s="1">
        <v>34838</v>
      </c>
      <c r="F730">
        <v>100012499</v>
      </c>
      <c r="G730">
        <v>266089167</v>
      </c>
      <c r="H730">
        <v>366101666</v>
      </c>
      <c r="I730" t="s">
        <v>289</v>
      </c>
      <c r="J730" t="s">
        <v>124</v>
      </c>
      <c r="K730" t="s">
        <v>179</v>
      </c>
    </row>
    <row r="731" spans="1:11" x14ac:dyDescent="0.3">
      <c r="A731">
        <v>729</v>
      </c>
      <c r="B731" t="s">
        <v>1852</v>
      </c>
      <c r="C731" t="s">
        <v>1853</v>
      </c>
      <c r="D731" t="s">
        <v>12</v>
      </c>
      <c r="E731" s="1">
        <v>43313</v>
      </c>
      <c r="F731">
        <v>99215042</v>
      </c>
      <c r="G731">
        <v>98529335</v>
      </c>
      <c r="H731">
        <v>197744377</v>
      </c>
      <c r="I731" t="s">
        <v>1150</v>
      </c>
      <c r="J731" t="s">
        <v>361</v>
      </c>
      <c r="K731" t="s">
        <v>58</v>
      </c>
    </row>
    <row r="732" spans="1:11" x14ac:dyDescent="0.3">
      <c r="A732">
        <v>730</v>
      </c>
      <c r="B732" t="s">
        <v>1854</v>
      </c>
      <c r="C732" t="s">
        <v>1855</v>
      </c>
      <c r="D732" t="s">
        <v>12</v>
      </c>
      <c r="E732" s="1">
        <v>35596</v>
      </c>
      <c r="F732">
        <v>99112101</v>
      </c>
      <c r="G732">
        <v>153600000</v>
      </c>
      <c r="H732">
        <v>252712101</v>
      </c>
      <c r="I732" t="s">
        <v>536</v>
      </c>
      <c r="J732" t="s">
        <v>97</v>
      </c>
      <c r="K732" t="s">
        <v>27</v>
      </c>
    </row>
    <row r="733" spans="1:11" x14ac:dyDescent="0.3">
      <c r="A733">
        <v>731</v>
      </c>
      <c r="B733" t="s">
        <v>1856</v>
      </c>
      <c r="C733" t="s">
        <v>1857</v>
      </c>
      <c r="D733" t="s">
        <v>1858</v>
      </c>
      <c r="E733" s="1">
        <v>41353</v>
      </c>
      <c r="F733">
        <v>98925640</v>
      </c>
      <c r="G733">
        <v>71344561</v>
      </c>
      <c r="H733">
        <v>170270201</v>
      </c>
      <c r="I733" t="s">
        <v>203</v>
      </c>
      <c r="J733" t="s">
        <v>145</v>
      </c>
      <c r="K733" t="s">
        <v>179</v>
      </c>
    </row>
    <row r="734" spans="1:11" x14ac:dyDescent="0.3">
      <c r="A734">
        <v>732</v>
      </c>
      <c r="B734" t="s">
        <v>1859</v>
      </c>
      <c r="C734" t="s">
        <v>1860</v>
      </c>
      <c r="D734" t="s">
        <v>34</v>
      </c>
      <c r="E734" s="1">
        <v>40555</v>
      </c>
      <c r="F734">
        <v>98780042</v>
      </c>
      <c r="G734">
        <v>129037206</v>
      </c>
      <c r="H734">
        <v>227817248</v>
      </c>
      <c r="I734" t="s">
        <v>665</v>
      </c>
      <c r="J734" t="s">
        <v>145</v>
      </c>
      <c r="K734" t="s">
        <v>15</v>
      </c>
    </row>
    <row r="735" spans="1:11" x14ac:dyDescent="0.3">
      <c r="A735">
        <v>733</v>
      </c>
      <c r="B735" t="s">
        <v>1861</v>
      </c>
      <c r="C735" t="s">
        <v>1862</v>
      </c>
      <c r="D735" t="s">
        <v>22</v>
      </c>
      <c r="E735" s="1">
        <v>40276</v>
      </c>
      <c r="F735">
        <v>98711404</v>
      </c>
      <c r="G735">
        <v>53552476</v>
      </c>
      <c r="H735">
        <v>152263880</v>
      </c>
      <c r="I735" t="s">
        <v>1863</v>
      </c>
      <c r="J735" t="s">
        <v>121</v>
      </c>
      <c r="K735" t="s">
        <v>15</v>
      </c>
    </row>
    <row r="736" spans="1:11" x14ac:dyDescent="0.3">
      <c r="A736">
        <v>734</v>
      </c>
      <c r="B736" t="s">
        <v>1864</v>
      </c>
      <c r="C736" t="s">
        <v>1865</v>
      </c>
      <c r="D736" t="s">
        <v>12</v>
      </c>
      <c r="E736" t="s">
        <v>27</v>
      </c>
      <c r="F736">
        <v>97822171</v>
      </c>
      <c r="G736">
        <v>71510863</v>
      </c>
      <c r="H736">
        <v>169333034</v>
      </c>
      <c r="I736" t="s">
        <v>196</v>
      </c>
      <c r="J736" t="s">
        <v>197</v>
      </c>
      <c r="K736" t="s">
        <v>27</v>
      </c>
    </row>
    <row r="737" spans="1:11" x14ac:dyDescent="0.3">
      <c r="A737">
        <v>735</v>
      </c>
      <c r="B737" t="s">
        <v>1866</v>
      </c>
      <c r="C737" t="s">
        <v>1867</v>
      </c>
      <c r="D737" t="s">
        <v>61</v>
      </c>
      <c r="E737" s="1">
        <v>39800</v>
      </c>
      <c r="F737">
        <v>97690976</v>
      </c>
      <c r="G737">
        <v>125550661</v>
      </c>
      <c r="H737">
        <v>223241637</v>
      </c>
      <c r="I737" t="s">
        <v>346</v>
      </c>
      <c r="J737" t="s">
        <v>361</v>
      </c>
      <c r="K737" t="s">
        <v>15</v>
      </c>
    </row>
    <row r="738" spans="1:11" x14ac:dyDescent="0.3">
      <c r="A738">
        <v>736</v>
      </c>
      <c r="B738" t="s">
        <v>1868</v>
      </c>
      <c r="C738" t="s">
        <v>1869</v>
      </c>
      <c r="D738" t="s">
        <v>34</v>
      </c>
      <c r="E738" s="1">
        <v>42593</v>
      </c>
      <c r="F738">
        <v>97685686</v>
      </c>
      <c r="G738">
        <v>43019636</v>
      </c>
      <c r="H738">
        <v>140705322</v>
      </c>
      <c r="I738" t="s">
        <v>1870</v>
      </c>
      <c r="J738" t="s">
        <v>367</v>
      </c>
      <c r="K738" t="s">
        <v>179</v>
      </c>
    </row>
    <row r="739" spans="1:11" x14ac:dyDescent="0.3">
      <c r="A739">
        <v>737</v>
      </c>
      <c r="B739" t="s">
        <v>1871</v>
      </c>
      <c r="C739" t="s">
        <v>1872</v>
      </c>
      <c r="D739" t="s">
        <v>12</v>
      </c>
      <c r="E739" s="1">
        <v>36364</v>
      </c>
      <c r="F739">
        <v>97403112</v>
      </c>
      <c r="G739">
        <v>37000000</v>
      </c>
      <c r="H739">
        <v>134403112</v>
      </c>
      <c r="I739" t="s">
        <v>1873</v>
      </c>
      <c r="J739" t="s">
        <v>1874</v>
      </c>
      <c r="K739" t="s">
        <v>58</v>
      </c>
    </row>
    <row r="740" spans="1:11" x14ac:dyDescent="0.3">
      <c r="A740">
        <v>738</v>
      </c>
      <c r="B740" t="s">
        <v>1875</v>
      </c>
      <c r="C740" t="s">
        <v>1876</v>
      </c>
      <c r="D740" t="s">
        <v>43</v>
      </c>
      <c r="E740" s="1">
        <v>39988</v>
      </c>
      <c r="F740">
        <v>97104620</v>
      </c>
      <c r="G740">
        <v>117000000</v>
      </c>
      <c r="H740">
        <v>214104620</v>
      </c>
      <c r="I740" t="s">
        <v>1877</v>
      </c>
      <c r="J740" t="s">
        <v>167</v>
      </c>
      <c r="K740" t="s">
        <v>179</v>
      </c>
    </row>
    <row r="741" spans="1:11" x14ac:dyDescent="0.3">
      <c r="A741">
        <v>739</v>
      </c>
      <c r="B741" t="s">
        <v>1878</v>
      </c>
      <c r="C741" t="s">
        <v>1879</v>
      </c>
      <c r="D741" t="s">
        <v>34</v>
      </c>
      <c r="E741" s="1">
        <v>40452</v>
      </c>
      <c r="F741">
        <v>96962694</v>
      </c>
      <c r="G741">
        <v>127957681</v>
      </c>
      <c r="H741">
        <v>224920375</v>
      </c>
      <c r="I741" t="s">
        <v>836</v>
      </c>
      <c r="J741" t="s">
        <v>474</v>
      </c>
      <c r="K741" t="s">
        <v>15</v>
      </c>
    </row>
    <row r="742" spans="1:11" x14ac:dyDescent="0.3">
      <c r="A742">
        <v>740</v>
      </c>
      <c r="B742" t="s">
        <v>1880</v>
      </c>
      <c r="C742" t="s">
        <v>1881</v>
      </c>
      <c r="D742" t="s">
        <v>43</v>
      </c>
      <c r="E742" s="1">
        <v>34318</v>
      </c>
      <c r="F742">
        <v>96898818</v>
      </c>
      <c r="G742">
        <v>225262427</v>
      </c>
      <c r="H742">
        <v>322161245</v>
      </c>
      <c r="I742" t="s">
        <v>848</v>
      </c>
      <c r="J742" t="s">
        <v>1882</v>
      </c>
      <c r="K742" t="s">
        <v>179</v>
      </c>
    </row>
    <row r="743" spans="1:11" x14ac:dyDescent="0.3">
      <c r="A743">
        <v>741</v>
      </c>
      <c r="B743" t="s">
        <v>1883</v>
      </c>
      <c r="C743" t="s">
        <v>1884</v>
      </c>
      <c r="D743" t="s">
        <v>1885</v>
      </c>
      <c r="E743" s="1">
        <v>43720</v>
      </c>
      <c r="F743">
        <v>96854135</v>
      </c>
      <c r="G743">
        <v>96941361</v>
      </c>
      <c r="H743">
        <v>237860050</v>
      </c>
      <c r="I743" t="s">
        <v>39</v>
      </c>
      <c r="J743" t="s">
        <v>228</v>
      </c>
      <c r="K743" t="s">
        <v>58</v>
      </c>
    </row>
    <row r="744" spans="1:11" x14ac:dyDescent="0.3">
      <c r="A744">
        <v>742</v>
      </c>
      <c r="B744" t="s">
        <v>1886</v>
      </c>
      <c r="C744" t="s">
        <v>1887</v>
      </c>
      <c r="D744" t="s">
        <v>839</v>
      </c>
      <c r="E744" s="1">
        <v>37113</v>
      </c>
      <c r="F744">
        <v>96522687</v>
      </c>
      <c r="G744">
        <v>113424350</v>
      </c>
      <c r="H744">
        <v>209947037</v>
      </c>
      <c r="I744" t="s">
        <v>792</v>
      </c>
      <c r="J744" t="s">
        <v>393</v>
      </c>
      <c r="K744" t="s">
        <v>15</v>
      </c>
    </row>
    <row r="745" spans="1:11" x14ac:dyDescent="0.3">
      <c r="A745">
        <v>743</v>
      </c>
      <c r="B745" t="s">
        <v>1888</v>
      </c>
      <c r="C745" t="s">
        <v>1889</v>
      </c>
      <c r="D745" t="s">
        <v>817</v>
      </c>
      <c r="E745" s="1">
        <v>37085</v>
      </c>
      <c r="F745">
        <v>96520674</v>
      </c>
      <c r="G745">
        <v>45254005</v>
      </c>
      <c r="H745">
        <v>141774679</v>
      </c>
      <c r="I745" t="s">
        <v>346</v>
      </c>
      <c r="J745" t="s">
        <v>313</v>
      </c>
      <c r="K745" t="s">
        <v>27</v>
      </c>
    </row>
    <row r="746" spans="1:11" x14ac:dyDescent="0.3">
      <c r="A746">
        <v>744</v>
      </c>
      <c r="B746" t="s">
        <v>1890</v>
      </c>
      <c r="C746" t="s">
        <v>1891</v>
      </c>
      <c r="D746" t="s">
        <v>34</v>
      </c>
      <c r="E746" s="1">
        <v>37344</v>
      </c>
      <c r="F746">
        <v>96397334</v>
      </c>
      <c r="G746">
        <v>100682212</v>
      </c>
      <c r="H746">
        <v>197079546</v>
      </c>
      <c r="I746" t="s">
        <v>227</v>
      </c>
      <c r="J746" t="s">
        <v>567</v>
      </c>
      <c r="K746" t="s">
        <v>179</v>
      </c>
    </row>
    <row r="747" spans="1:11" x14ac:dyDescent="0.3">
      <c r="A747">
        <v>745</v>
      </c>
      <c r="B747" t="s">
        <v>1892</v>
      </c>
      <c r="C747" t="s">
        <v>1893</v>
      </c>
      <c r="D747" t="s">
        <v>38</v>
      </c>
      <c r="E747" s="1">
        <v>43609</v>
      </c>
      <c r="F747">
        <v>96368160</v>
      </c>
      <c r="G747">
        <v>98952240</v>
      </c>
      <c r="H747">
        <v>195320400</v>
      </c>
      <c r="I747" t="s">
        <v>799</v>
      </c>
      <c r="J747" t="s">
        <v>86</v>
      </c>
      <c r="K747" t="s">
        <v>179</v>
      </c>
    </row>
    <row r="748" spans="1:11" x14ac:dyDescent="0.3">
      <c r="A748">
        <v>746</v>
      </c>
      <c r="B748" t="s">
        <v>1894</v>
      </c>
      <c r="C748" t="s">
        <v>1895</v>
      </c>
      <c r="D748" t="s">
        <v>34</v>
      </c>
      <c r="E748" s="1">
        <v>41262</v>
      </c>
      <c r="F748">
        <v>95720716</v>
      </c>
      <c r="G748">
        <v>37100000</v>
      </c>
      <c r="H748">
        <v>132820716</v>
      </c>
      <c r="I748" t="s">
        <v>1896</v>
      </c>
      <c r="J748" t="s">
        <v>331</v>
      </c>
      <c r="K748" t="s">
        <v>179</v>
      </c>
    </row>
    <row r="749" spans="1:11" x14ac:dyDescent="0.3">
      <c r="A749">
        <v>747</v>
      </c>
      <c r="B749" t="s">
        <v>1897</v>
      </c>
      <c r="C749" t="s">
        <v>1898</v>
      </c>
      <c r="D749" t="s">
        <v>151</v>
      </c>
      <c r="E749" s="1">
        <v>39122</v>
      </c>
      <c r="F749">
        <v>95673607</v>
      </c>
      <c r="G749">
        <v>64140883</v>
      </c>
      <c r="H749">
        <v>159814490</v>
      </c>
      <c r="I749" t="s">
        <v>346</v>
      </c>
      <c r="J749" t="s">
        <v>80</v>
      </c>
      <c r="K749" t="s">
        <v>15</v>
      </c>
    </row>
    <row r="750" spans="1:11" x14ac:dyDescent="0.3">
      <c r="A750">
        <v>748</v>
      </c>
      <c r="B750" t="s">
        <v>1899</v>
      </c>
      <c r="C750" t="s">
        <v>1900</v>
      </c>
      <c r="D750" t="s">
        <v>839</v>
      </c>
      <c r="E750" s="1">
        <v>37980</v>
      </c>
      <c r="F750">
        <v>95636509</v>
      </c>
      <c r="G750">
        <v>77377000</v>
      </c>
      <c r="H750">
        <v>173013509</v>
      </c>
      <c r="I750" t="s">
        <v>1901</v>
      </c>
      <c r="J750" t="s">
        <v>207</v>
      </c>
      <c r="K750" t="s">
        <v>179</v>
      </c>
    </row>
    <row r="751" spans="1:11" x14ac:dyDescent="0.3">
      <c r="A751">
        <v>749</v>
      </c>
      <c r="B751" t="s">
        <v>1902</v>
      </c>
      <c r="C751" t="s">
        <v>1903</v>
      </c>
      <c r="D751" t="s">
        <v>61</v>
      </c>
      <c r="E751" s="1">
        <v>40325</v>
      </c>
      <c r="F751">
        <v>95347692</v>
      </c>
      <c r="G751">
        <v>195397363</v>
      </c>
      <c r="H751">
        <v>290745055</v>
      </c>
      <c r="I751" t="s">
        <v>438</v>
      </c>
      <c r="J751" t="s">
        <v>114</v>
      </c>
      <c r="K751" t="s">
        <v>179</v>
      </c>
    </row>
    <row r="752" spans="1:11" x14ac:dyDescent="0.3">
      <c r="A752">
        <v>750</v>
      </c>
      <c r="B752" t="s">
        <v>1904</v>
      </c>
      <c r="C752" t="s">
        <v>1905</v>
      </c>
      <c r="D752" t="s">
        <v>170</v>
      </c>
      <c r="E752" t="s">
        <v>27</v>
      </c>
      <c r="F752">
        <v>95318203</v>
      </c>
      <c r="G752">
        <v>24400000</v>
      </c>
      <c r="H752">
        <v>119718203</v>
      </c>
      <c r="I752" t="s">
        <v>1906</v>
      </c>
      <c r="J752" t="s">
        <v>428</v>
      </c>
      <c r="K752" t="s">
        <v>27</v>
      </c>
    </row>
    <row r="753" spans="1:11" x14ac:dyDescent="0.3">
      <c r="A753">
        <v>751</v>
      </c>
      <c r="B753" t="s">
        <v>1907</v>
      </c>
      <c r="C753" t="s">
        <v>1908</v>
      </c>
      <c r="D753" t="s">
        <v>12</v>
      </c>
      <c r="E753" s="1">
        <v>38210</v>
      </c>
      <c r="F753">
        <v>95170481</v>
      </c>
      <c r="G753">
        <v>39564000</v>
      </c>
      <c r="H753">
        <v>134734481</v>
      </c>
      <c r="I753" t="s">
        <v>1611</v>
      </c>
      <c r="J753" t="s">
        <v>434</v>
      </c>
      <c r="K753" t="s">
        <v>27</v>
      </c>
    </row>
    <row r="754" spans="1:11" x14ac:dyDescent="0.3">
      <c r="A754">
        <v>752</v>
      </c>
      <c r="B754" t="s">
        <v>1909</v>
      </c>
      <c r="C754" t="s">
        <v>1910</v>
      </c>
      <c r="D754" t="s">
        <v>61</v>
      </c>
      <c r="E754" s="1">
        <v>41376</v>
      </c>
      <c r="F754">
        <v>95020213</v>
      </c>
      <c r="G754">
        <v>2450488</v>
      </c>
      <c r="H754">
        <v>97470701</v>
      </c>
      <c r="I754" t="s">
        <v>396</v>
      </c>
      <c r="J754" t="s">
        <v>124</v>
      </c>
      <c r="K754" t="s">
        <v>15</v>
      </c>
    </row>
    <row r="755" spans="1:11" x14ac:dyDescent="0.3">
      <c r="A755">
        <v>753</v>
      </c>
      <c r="B755" t="s">
        <v>1911</v>
      </c>
      <c r="C755" t="s">
        <v>1912</v>
      </c>
      <c r="D755" t="s">
        <v>12</v>
      </c>
      <c r="E755" s="1">
        <v>36852</v>
      </c>
      <c r="F755">
        <v>95011339</v>
      </c>
      <c r="G755">
        <v>153106782</v>
      </c>
      <c r="H755">
        <v>248118121</v>
      </c>
      <c r="I755" t="s">
        <v>482</v>
      </c>
      <c r="J755" t="s">
        <v>190</v>
      </c>
      <c r="K755" t="s">
        <v>15</v>
      </c>
    </row>
    <row r="756" spans="1:11" x14ac:dyDescent="0.3">
      <c r="A756">
        <v>754</v>
      </c>
      <c r="B756" t="s">
        <v>1913</v>
      </c>
      <c r="C756" t="s">
        <v>1914</v>
      </c>
      <c r="D756" t="s">
        <v>61</v>
      </c>
      <c r="E756" s="1">
        <v>40192</v>
      </c>
      <c r="F756">
        <v>94835059</v>
      </c>
      <c r="G756">
        <v>62272696</v>
      </c>
      <c r="H756">
        <v>157107755</v>
      </c>
      <c r="I756" t="s">
        <v>734</v>
      </c>
      <c r="J756" t="s">
        <v>54</v>
      </c>
      <c r="K756" t="s">
        <v>179</v>
      </c>
    </row>
    <row r="757" spans="1:11" x14ac:dyDescent="0.3">
      <c r="A757">
        <v>755</v>
      </c>
      <c r="B757" t="s">
        <v>1915</v>
      </c>
      <c r="C757" t="s">
        <v>1916</v>
      </c>
      <c r="D757" t="s">
        <v>61</v>
      </c>
      <c r="E757" s="1">
        <v>39512</v>
      </c>
      <c r="F757">
        <v>94784201</v>
      </c>
      <c r="G757">
        <v>175000000</v>
      </c>
      <c r="H757">
        <v>269784201</v>
      </c>
      <c r="I757" t="s">
        <v>1917</v>
      </c>
      <c r="J757" t="s">
        <v>1006</v>
      </c>
      <c r="K757" t="s">
        <v>15</v>
      </c>
    </row>
    <row r="758" spans="1:11" x14ac:dyDescent="0.3">
      <c r="A758">
        <v>756</v>
      </c>
      <c r="B758" t="s">
        <v>1918</v>
      </c>
      <c r="C758" t="s">
        <v>1919</v>
      </c>
      <c r="D758" t="s">
        <v>12</v>
      </c>
      <c r="E758" t="s">
        <v>27</v>
      </c>
      <c r="F758">
        <v>94514402</v>
      </c>
      <c r="G758">
        <v>54778086</v>
      </c>
      <c r="H758">
        <v>149292488</v>
      </c>
      <c r="I758" t="s">
        <v>1920</v>
      </c>
      <c r="J758" t="s">
        <v>224</v>
      </c>
      <c r="K758" t="s">
        <v>27</v>
      </c>
    </row>
    <row r="759" spans="1:11" x14ac:dyDescent="0.3">
      <c r="A759">
        <v>757</v>
      </c>
      <c r="B759" t="s">
        <v>1921</v>
      </c>
      <c r="C759" t="s">
        <v>1922</v>
      </c>
      <c r="D759" t="s">
        <v>38</v>
      </c>
      <c r="E759" t="s">
        <v>27</v>
      </c>
      <c r="F759">
        <v>94213184</v>
      </c>
      <c r="G759">
        <v>142900000</v>
      </c>
      <c r="H759">
        <v>237113184</v>
      </c>
      <c r="I759" t="s">
        <v>1474</v>
      </c>
      <c r="J759" t="s">
        <v>54</v>
      </c>
      <c r="K759" t="s">
        <v>27</v>
      </c>
    </row>
    <row r="760" spans="1:11" x14ac:dyDescent="0.3">
      <c r="A760">
        <v>758</v>
      </c>
      <c r="B760" t="s">
        <v>1923</v>
      </c>
      <c r="C760" t="s">
        <v>1924</v>
      </c>
      <c r="D760" t="s">
        <v>34</v>
      </c>
      <c r="E760" s="1">
        <v>40031</v>
      </c>
      <c r="F760">
        <v>94125426</v>
      </c>
      <c r="G760">
        <v>35415096</v>
      </c>
      <c r="H760">
        <v>129540522</v>
      </c>
      <c r="I760" t="s">
        <v>1925</v>
      </c>
      <c r="J760" t="s">
        <v>109</v>
      </c>
      <c r="K760" t="s">
        <v>15</v>
      </c>
    </row>
    <row r="761" spans="1:11" x14ac:dyDescent="0.3">
      <c r="A761">
        <v>759</v>
      </c>
      <c r="B761" t="s">
        <v>1926</v>
      </c>
      <c r="C761" t="s">
        <v>1927</v>
      </c>
      <c r="D761" t="s">
        <v>34</v>
      </c>
      <c r="E761" s="1">
        <v>35993</v>
      </c>
      <c r="F761">
        <v>94095523</v>
      </c>
      <c r="G761">
        <v>156193000</v>
      </c>
      <c r="H761">
        <v>250288523</v>
      </c>
      <c r="I761" t="s">
        <v>1928</v>
      </c>
      <c r="J761" t="s">
        <v>83</v>
      </c>
      <c r="K761" t="s">
        <v>15</v>
      </c>
    </row>
    <row r="762" spans="1:11" x14ac:dyDescent="0.3">
      <c r="A762">
        <v>760</v>
      </c>
      <c r="B762" t="s">
        <v>1929</v>
      </c>
      <c r="C762" t="s">
        <v>1930</v>
      </c>
      <c r="D762" t="s">
        <v>1096</v>
      </c>
      <c r="E762" s="1">
        <v>37603</v>
      </c>
      <c r="F762">
        <v>94011225</v>
      </c>
      <c r="G762">
        <v>60895468</v>
      </c>
      <c r="H762">
        <v>154906693</v>
      </c>
      <c r="I762" t="s">
        <v>438</v>
      </c>
      <c r="J762" t="s">
        <v>428</v>
      </c>
      <c r="K762" t="s">
        <v>15</v>
      </c>
    </row>
    <row r="763" spans="1:11" x14ac:dyDescent="0.3">
      <c r="A763">
        <v>761</v>
      </c>
      <c r="B763" t="s">
        <v>1931</v>
      </c>
      <c r="C763" t="s">
        <v>1932</v>
      </c>
      <c r="D763" t="s">
        <v>61</v>
      </c>
      <c r="E763" t="s">
        <v>27</v>
      </c>
      <c r="F763">
        <v>93953653</v>
      </c>
      <c r="G763">
        <v>84912505</v>
      </c>
      <c r="H763">
        <v>178866158</v>
      </c>
      <c r="I763" t="s">
        <v>438</v>
      </c>
      <c r="J763" t="s">
        <v>72</v>
      </c>
      <c r="K763" t="s">
        <v>27</v>
      </c>
    </row>
    <row r="764" spans="1:11" x14ac:dyDescent="0.3">
      <c r="A764">
        <v>762</v>
      </c>
      <c r="B764" t="s">
        <v>1933</v>
      </c>
      <c r="C764" t="s">
        <v>1934</v>
      </c>
      <c r="D764" t="s">
        <v>22</v>
      </c>
      <c r="E764" s="1">
        <v>37939</v>
      </c>
      <c r="F764">
        <v>93927920</v>
      </c>
      <c r="G764">
        <v>117694615</v>
      </c>
      <c r="H764">
        <v>211622535</v>
      </c>
      <c r="I764" t="s">
        <v>1935</v>
      </c>
      <c r="J764" t="s">
        <v>14</v>
      </c>
      <c r="K764" t="s">
        <v>15</v>
      </c>
    </row>
    <row r="765" spans="1:11" x14ac:dyDescent="0.3">
      <c r="A765">
        <v>763</v>
      </c>
      <c r="B765" t="s">
        <v>1936</v>
      </c>
      <c r="C765" t="s">
        <v>1937</v>
      </c>
      <c r="D765" t="s">
        <v>38</v>
      </c>
      <c r="E765" s="1">
        <v>41215</v>
      </c>
      <c r="F765">
        <v>93772375</v>
      </c>
      <c r="G765">
        <v>68000000</v>
      </c>
      <c r="H765">
        <v>161772375</v>
      </c>
      <c r="I765" t="s">
        <v>1105</v>
      </c>
      <c r="J765" t="s">
        <v>14</v>
      </c>
      <c r="K765" t="s">
        <v>179</v>
      </c>
    </row>
    <row r="766" spans="1:11" x14ac:dyDescent="0.3">
      <c r="A766">
        <v>764</v>
      </c>
      <c r="B766" t="s">
        <v>1938</v>
      </c>
      <c r="C766" t="s">
        <v>1939</v>
      </c>
      <c r="D766" t="s">
        <v>38</v>
      </c>
      <c r="E766" s="1">
        <v>40137</v>
      </c>
      <c r="F766">
        <v>93617009</v>
      </c>
      <c r="G766">
        <v>35573860</v>
      </c>
      <c r="H766">
        <v>129190869</v>
      </c>
      <c r="I766" t="s">
        <v>1449</v>
      </c>
      <c r="J766" t="s">
        <v>457</v>
      </c>
      <c r="K766" t="s">
        <v>179</v>
      </c>
    </row>
    <row r="767" spans="1:11" x14ac:dyDescent="0.3">
      <c r="A767">
        <v>765</v>
      </c>
      <c r="B767" t="s">
        <v>1940</v>
      </c>
      <c r="C767" t="s">
        <v>1941</v>
      </c>
      <c r="D767" t="s">
        <v>1096</v>
      </c>
      <c r="E767" s="1">
        <v>37092</v>
      </c>
      <c r="F767">
        <v>93607673</v>
      </c>
      <c r="G767">
        <v>44700000</v>
      </c>
      <c r="H767">
        <v>138307673</v>
      </c>
      <c r="I767" t="s">
        <v>346</v>
      </c>
      <c r="J767" t="s">
        <v>154</v>
      </c>
      <c r="K767" t="s">
        <v>15</v>
      </c>
    </row>
    <row r="768" spans="1:11" x14ac:dyDescent="0.3">
      <c r="A768">
        <v>766</v>
      </c>
      <c r="B768" t="s">
        <v>1942</v>
      </c>
      <c r="C768" t="s">
        <v>1943</v>
      </c>
      <c r="D768" t="s">
        <v>12</v>
      </c>
      <c r="E768" t="s">
        <v>27</v>
      </c>
      <c r="F768">
        <v>93602326</v>
      </c>
      <c r="G768">
        <v>331068</v>
      </c>
      <c r="H768">
        <v>93933394</v>
      </c>
      <c r="I768" t="s">
        <v>1944</v>
      </c>
      <c r="J768" t="s">
        <v>1945</v>
      </c>
      <c r="K768" t="s">
        <v>27</v>
      </c>
    </row>
    <row r="769" spans="1:11" x14ac:dyDescent="0.3">
      <c r="A769">
        <v>767</v>
      </c>
      <c r="B769" t="s">
        <v>1946</v>
      </c>
      <c r="C769" t="s">
        <v>1947</v>
      </c>
      <c r="D769" t="s">
        <v>61</v>
      </c>
      <c r="E769" s="1">
        <v>39441</v>
      </c>
      <c r="F769">
        <v>93466502</v>
      </c>
      <c r="G769">
        <v>81906000</v>
      </c>
      <c r="H769">
        <v>175372502</v>
      </c>
      <c r="I769" t="s">
        <v>1503</v>
      </c>
      <c r="J769" t="s">
        <v>76</v>
      </c>
      <c r="K769" t="s">
        <v>15</v>
      </c>
    </row>
    <row r="770" spans="1:11" x14ac:dyDescent="0.3">
      <c r="A770">
        <v>768</v>
      </c>
      <c r="B770" t="s">
        <v>1948</v>
      </c>
      <c r="C770" t="s">
        <v>1949</v>
      </c>
      <c r="D770" t="s">
        <v>12</v>
      </c>
      <c r="E770" s="1">
        <v>42144</v>
      </c>
      <c r="F770">
        <v>93436322</v>
      </c>
      <c r="G770">
        <v>115599346</v>
      </c>
      <c r="H770">
        <v>209035668</v>
      </c>
      <c r="I770" t="s">
        <v>1950</v>
      </c>
      <c r="J770" t="s">
        <v>132</v>
      </c>
      <c r="K770" t="s">
        <v>58</v>
      </c>
    </row>
    <row r="771" spans="1:11" x14ac:dyDescent="0.3">
      <c r="A771">
        <v>769</v>
      </c>
      <c r="B771" t="s">
        <v>1951</v>
      </c>
      <c r="C771" t="s">
        <v>1952</v>
      </c>
      <c r="D771" t="s">
        <v>34</v>
      </c>
      <c r="E771" s="1">
        <v>42627</v>
      </c>
      <c r="F771">
        <v>93432655</v>
      </c>
      <c r="G771">
        <v>68927981</v>
      </c>
      <c r="H771">
        <v>162360636</v>
      </c>
      <c r="I771" t="s">
        <v>1953</v>
      </c>
      <c r="J771" t="s">
        <v>460</v>
      </c>
      <c r="K771" t="s">
        <v>15</v>
      </c>
    </row>
    <row r="772" spans="1:11" x14ac:dyDescent="0.3">
      <c r="A772">
        <v>770</v>
      </c>
      <c r="B772" t="s">
        <v>1954</v>
      </c>
      <c r="C772" t="s">
        <v>1955</v>
      </c>
      <c r="D772" t="s">
        <v>61</v>
      </c>
      <c r="E772" s="1">
        <v>37076</v>
      </c>
      <c r="F772">
        <v>93385515</v>
      </c>
      <c r="G772">
        <v>107301977</v>
      </c>
      <c r="H772">
        <v>200687492</v>
      </c>
      <c r="I772" t="s">
        <v>1956</v>
      </c>
      <c r="J772" t="s">
        <v>182</v>
      </c>
      <c r="K772" t="s">
        <v>58</v>
      </c>
    </row>
    <row r="773" spans="1:11" x14ac:dyDescent="0.3">
      <c r="A773">
        <v>771</v>
      </c>
      <c r="B773" t="s">
        <v>1957</v>
      </c>
      <c r="C773" t="s">
        <v>1958</v>
      </c>
      <c r="D773" t="s">
        <v>61</v>
      </c>
      <c r="E773" s="1">
        <v>37610</v>
      </c>
      <c r="F773">
        <v>93354851</v>
      </c>
      <c r="G773">
        <v>105688620</v>
      </c>
      <c r="H773">
        <v>199043471</v>
      </c>
      <c r="I773" t="s">
        <v>346</v>
      </c>
      <c r="J773" t="s">
        <v>393</v>
      </c>
      <c r="K773" t="s">
        <v>15</v>
      </c>
    </row>
    <row r="774" spans="1:11" x14ac:dyDescent="0.3">
      <c r="A774">
        <v>772</v>
      </c>
      <c r="B774" t="s">
        <v>1959</v>
      </c>
      <c r="C774" t="s">
        <v>1960</v>
      </c>
      <c r="D774" t="s">
        <v>43</v>
      </c>
      <c r="E774" s="1">
        <v>37533</v>
      </c>
      <c r="F774">
        <v>93149898</v>
      </c>
      <c r="G774">
        <v>116046400</v>
      </c>
      <c r="H774">
        <v>209196298</v>
      </c>
      <c r="I774" t="s">
        <v>227</v>
      </c>
      <c r="J774" t="s">
        <v>44</v>
      </c>
      <c r="K774" t="s">
        <v>179</v>
      </c>
    </row>
    <row r="775" spans="1:11" x14ac:dyDescent="0.3">
      <c r="A775">
        <v>773</v>
      </c>
      <c r="B775" t="s">
        <v>1961</v>
      </c>
      <c r="C775" t="s">
        <v>1962</v>
      </c>
      <c r="D775" t="s">
        <v>613</v>
      </c>
      <c r="E775" s="1">
        <v>41494</v>
      </c>
      <c r="F775">
        <v>93050117</v>
      </c>
      <c r="G775">
        <v>193090583</v>
      </c>
      <c r="H775">
        <v>286140700</v>
      </c>
      <c r="I775" t="s">
        <v>1963</v>
      </c>
      <c r="J775" t="s">
        <v>1006</v>
      </c>
      <c r="K775" t="s">
        <v>179</v>
      </c>
    </row>
    <row r="776" spans="1:11" x14ac:dyDescent="0.3">
      <c r="A776">
        <v>774</v>
      </c>
      <c r="B776" t="s">
        <v>1964</v>
      </c>
      <c r="C776" t="s">
        <v>1965</v>
      </c>
      <c r="D776" t="s">
        <v>12</v>
      </c>
      <c r="E776" t="s">
        <v>27</v>
      </c>
      <c r="F776">
        <v>92977226</v>
      </c>
      <c r="G776">
        <v>85000000</v>
      </c>
      <c r="H776">
        <v>177977226</v>
      </c>
      <c r="I776" t="s">
        <v>1966</v>
      </c>
      <c r="J776" t="s">
        <v>97</v>
      </c>
      <c r="K776" t="s">
        <v>27</v>
      </c>
    </row>
    <row r="777" spans="1:11" x14ac:dyDescent="0.3">
      <c r="A777">
        <v>775</v>
      </c>
      <c r="B777" t="s">
        <v>1967</v>
      </c>
      <c r="C777" t="s">
        <v>1968</v>
      </c>
      <c r="D777" t="s">
        <v>12</v>
      </c>
      <c r="E777" t="s">
        <v>27</v>
      </c>
      <c r="F777">
        <v>92661715</v>
      </c>
      <c r="G777">
        <v>123560300</v>
      </c>
      <c r="H777">
        <v>216222015</v>
      </c>
      <c r="I777" t="s">
        <v>1969</v>
      </c>
      <c r="J777" t="s">
        <v>154</v>
      </c>
      <c r="K777" t="s">
        <v>27</v>
      </c>
    </row>
    <row r="778" spans="1:11" x14ac:dyDescent="0.3">
      <c r="A778">
        <v>776</v>
      </c>
      <c r="B778" t="s">
        <v>1970</v>
      </c>
      <c r="C778" t="s">
        <v>1971</v>
      </c>
      <c r="D778" t="s">
        <v>61</v>
      </c>
      <c r="E778" s="1">
        <v>40436</v>
      </c>
      <c r="F778">
        <v>92186262</v>
      </c>
      <c r="G778">
        <v>61839874</v>
      </c>
      <c r="H778">
        <v>154026136</v>
      </c>
      <c r="I778" t="s">
        <v>227</v>
      </c>
      <c r="J778" t="s">
        <v>514</v>
      </c>
      <c r="K778" t="s">
        <v>179</v>
      </c>
    </row>
    <row r="779" spans="1:11" x14ac:dyDescent="0.3">
      <c r="A779">
        <v>777</v>
      </c>
      <c r="B779" t="s">
        <v>1972</v>
      </c>
      <c r="C779" t="s">
        <v>1973</v>
      </c>
      <c r="D779" t="s">
        <v>43</v>
      </c>
      <c r="E779" s="1">
        <v>41689</v>
      </c>
      <c r="F779">
        <v>92168600</v>
      </c>
      <c r="G779">
        <v>130641000</v>
      </c>
      <c r="H779">
        <v>222809600</v>
      </c>
      <c r="I779" t="s">
        <v>488</v>
      </c>
      <c r="J779" t="s">
        <v>190</v>
      </c>
      <c r="K779" t="s">
        <v>15</v>
      </c>
    </row>
    <row r="780" spans="1:11" x14ac:dyDescent="0.3">
      <c r="A780">
        <v>778</v>
      </c>
      <c r="B780" t="s">
        <v>1974</v>
      </c>
      <c r="C780" t="s">
        <v>1975</v>
      </c>
      <c r="D780" t="s">
        <v>61</v>
      </c>
      <c r="E780" t="s">
        <v>27</v>
      </c>
      <c r="F780">
        <v>92115211</v>
      </c>
      <c r="G780">
        <v>25500000</v>
      </c>
      <c r="H780">
        <v>117615211</v>
      </c>
      <c r="I780" t="s">
        <v>1477</v>
      </c>
      <c r="J780" t="s">
        <v>145</v>
      </c>
      <c r="K780" t="s">
        <v>27</v>
      </c>
    </row>
    <row r="781" spans="1:11" x14ac:dyDescent="0.3">
      <c r="A781">
        <v>779</v>
      </c>
      <c r="B781" t="s">
        <v>1976</v>
      </c>
      <c r="C781" t="s">
        <v>1977</v>
      </c>
      <c r="D781" t="s">
        <v>61</v>
      </c>
      <c r="E781" s="1">
        <v>43012</v>
      </c>
      <c r="F781">
        <v>92054159</v>
      </c>
      <c r="G781">
        <v>167280389</v>
      </c>
      <c r="H781">
        <v>259334548</v>
      </c>
      <c r="I781" t="s">
        <v>1978</v>
      </c>
      <c r="J781" t="s">
        <v>92</v>
      </c>
      <c r="K781" t="s">
        <v>179</v>
      </c>
    </row>
    <row r="782" spans="1:11" x14ac:dyDescent="0.3">
      <c r="A782">
        <v>780</v>
      </c>
      <c r="B782" t="s">
        <v>1979</v>
      </c>
      <c r="C782" t="s">
        <v>1980</v>
      </c>
      <c r="D782" t="s">
        <v>112</v>
      </c>
      <c r="E782" t="s">
        <v>27</v>
      </c>
      <c r="F782">
        <v>92029184</v>
      </c>
      <c r="G782">
        <v>79518618</v>
      </c>
      <c r="H782">
        <v>171547802</v>
      </c>
      <c r="I782" t="s">
        <v>448</v>
      </c>
      <c r="J782" t="s">
        <v>228</v>
      </c>
      <c r="K782" t="s">
        <v>27</v>
      </c>
    </row>
    <row r="783" spans="1:11" x14ac:dyDescent="0.3">
      <c r="A783">
        <v>781</v>
      </c>
      <c r="B783" t="s">
        <v>1981</v>
      </c>
      <c r="C783" t="s">
        <v>1982</v>
      </c>
      <c r="D783" t="s">
        <v>38</v>
      </c>
      <c r="E783" t="s">
        <v>27</v>
      </c>
      <c r="F783">
        <v>92027888</v>
      </c>
      <c r="G783">
        <v>54000000</v>
      </c>
      <c r="H783">
        <v>146027888</v>
      </c>
      <c r="I783" t="s">
        <v>113</v>
      </c>
      <c r="J783" t="s">
        <v>604</v>
      </c>
      <c r="K783" t="s">
        <v>27</v>
      </c>
    </row>
    <row r="784" spans="1:11" x14ac:dyDescent="0.3">
      <c r="A784">
        <v>782</v>
      </c>
      <c r="B784" t="s">
        <v>1983</v>
      </c>
      <c r="C784" t="s">
        <v>1984</v>
      </c>
      <c r="D784" t="s">
        <v>43</v>
      </c>
      <c r="E784" s="1">
        <v>44482</v>
      </c>
      <c r="F784">
        <v>92002155</v>
      </c>
      <c r="G784">
        <v>39645000</v>
      </c>
      <c r="H784">
        <v>131647155</v>
      </c>
      <c r="I784" t="s">
        <v>1147</v>
      </c>
      <c r="J784" t="s">
        <v>428</v>
      </c>
      <c r="K784" t="s">
        <v>179</v>
      </c>
    </row>
    <row r="785" spans="1:11" x14ac:dyDescent="0.3">
      <c r="A785">
        <v>783</v>
      </c>
      <c r="B785" t="s">
        <v>1985</v>
      </c>
      <c r="C785" t="s">
        <v>1986</v>
      </c>
      <c r="D785" t="s">
        <v>1344</v>
      </c>
      <c r="E785" s="1">
        <v>41019</v>
      </c>
      <c r="F785">
        <v>91547205</v>
      </c>
      <c r="G785">
        <v>4523302</v>
      </c>
      <c r="H785">
        <v>96070507</v>
      </c>
      <c r="I785" t="s">
        <v>346</v>
      </c>
      <c r="J785" t="s">
        <v>109</v>
      </c>
      <c r="K785" t="s">
        <v>15</v>
      </c>
    </row>
    <row r="786" spans="1:11" x14ac:dyDescent="0.3">
      <c r="A786">
        <v>784</v>
      </c>
      <c r="B786" t="s">
        <v>1987</v>
      </c>
      <c r="C786" t="s">
        <v>1988</v>
      </c>
      <c r="D786" t="s">
        <v>43</v>
      </c>
      <c r="E786" s="1">
        <v>33229</v>
      </c>
      <c r="F786">
        <v>91457688</v>
      </c>
      <c r="G786">
        <v>110500000</v>
      </c>
      <c r="H786">
        <v>201957688</v>
      </c>
      <c r="I786" t="s">
        <v>665</v>
      </c>
      <c r="J786" t="s">
        <v>604</v>
      </c>
      <c r="K786" t="s">
        <v>27</v>
      </c>
    </row>
    <row r="787" spans="1:11" x14ac:dyDescent="0.3">
      <c r="A787">
        <v>785</v>
      </c>
      <c r="B787" t="s">
        <v>1989</v>
      </c>
      <c r="C787" t="s">
        <v>1990</v>
      </c>
      <c r="D787" t="s">
        <v>613</v>
      </c>
      <c r="E787" s="1">
        <v>41745</v>
      </c>
      <c r="F787">
        <v>91443253</v>
      </c>
      <c r="G787">
        <v>10539459</v>
      </c>
      <c r="H787">
        <v>101982712</v>
      </c>
      <c r="I787" t="s">
        <v>1991</v>
      </c>
      <c r="J787" t="s">
        <v>1020</v>
      </c>
      <c r="K787" t="s">
        <v>58</v>
      </c>
    </row>
    <row r="788" spans="1:11" x14ac:dyDescent="0.3">
      <c r="A788">
        <v>786</v>
      </c>
      <c r="B788" t="s">
        <v>1992</v>
      </c>
      <c r="C788" t="s">
        <v>1993</v>
      </c>
      <c r="D788" t="s">
        <v>95</v>
      </c>
      <c r="E788" s="1">
        <v>36364</v>
      </c>
      <c r="F788">
        <v>91411151</v>
      </c>
      <c r="G788">
        <v>85900000</v>
      </c>
      <c r="H788">
        <v>177311151</v>
      </c>
      <c r="I788" t="s">
        <v>1994</v>
      </c>
      <c r="J788" t="s">
        <v>434</v>
      </c>
      <c r="K788" t="s">
        <v>15</v>
      </c>
    </row>
    <row r="789" spans="1:11" x14ac:dyDescent="0.3">
      <c r="A789">
        <v>787</v>
      </c>
      <c r="B789" t="s">
        <v>1995</v>
      </c>
      <c r="C789" t="s">
        <v>1996</v>
      </c>
      <c r="D789" t="s">
        <v>12</v>
      </c>
      <c r="E789" t="s">
        <v>27</v>
      </c>
      <c r="F789">
        <v>91387195</v>
      </c>
      <c r="G789">
        <v>66000000</v>
      </c>
      <c r="H789">
        <v>157387195</v>
      </c>
      <c r="I789" t="s">
        <v>1430</v>
      </c>
      <c r="J789" t="s">
        <v>457</v>
      </c>
      <c r="K789" t="s">
        <v>27</v>
      </c>
    </row>
    <row r="790" spans="1:11" x14ac:dyDescent="0.3">
      <c r="A790">
        <v>788</v>
      </c>
      <c r="B790" t="s">
        <v>1997</v>
      </c>
      <c r="C790" t="s">
        <v>1998</v>
      </c>
      <c r="D790" t="s">
        <v>43</v>
      </c>
      <c r="E790" s="1">
        <v>42019</v>
      </c>
      <c r="F790">
        <v>91221830</v>
      </c>
      <c r="G790">
        <v>33386608</v>
      </c>
      <c r="H790">
        <v>124608438</v>
      </c>
      <c r="I790" t="s">
        <v>665</v>
      </c>
      <c r="J790" t="s">
        <v>154</v>
      </c>
      <c r="K790" t="s">
        <v>15</v>
      </c>
    </row>
    <row r="791" spans="1:11" x14ac:dyDescent="0.3">
      <c r="A791">
        <v>789</v>
      </c>
      <c r="B791" t="s">
        <v>1999</v>
      </c>
      <c r="C791" t="s">
        <v>2000</v>
      </c>
      <c r="D791" t="s">
        <v>34</v>
      </c>
      <c r="E791" s="1">
        <v>36154</v>
      </c>
      <c r="F791">
        <v>91137662</v>
      </c>
      <c r="G791">
        <v>68573131</v>
      </c>
      <c r="H791">
        <v>159710793</v>
      </c>
      <c r="I791" t="s">
        <v>894</v>
      </c>
      <c r="J791" t="s">
        <v>514</v>
      </c>
      <c r="K791" t="s">
        <v>15</v>
      </c>
    </row>
    <row r="792" spans="1:11" x14ac:dyDescent="0.3">
      <c r="A792">
        <v>790</v>
      </c>
      <c r="B792" t="s">
        <v>2001</v>
      </c>
      <c r="C792" t="s">
        <v>2002</v>
      </c>
      <c r="D792" t="s">
        <v>904</v>
      </c>
      <c r="E792" t="s">
        <v>27</v>
      </c>
      <c r="F792">
        <v>91125683</v>
      </c>
      <c r="G792">
        <v>142430025</v>
      </c>
      <c r="H792">
        <v>233555708</v>
      </c>
      <c r="I792" t="s">
        <v>2003</v>
      </c>
      <c r="J792" t="s">
        <v>969</v>
      </c>
      <c r="K792" t="s">
        <v>27</v>
      </c>
    </row>
    <row r="793" spans="1:11" x14ac:dyDescent="0.3">
      <c r="A793">
        <v>791</v>
      </c>
      <c r="B793" t="s">
        <v>2004</v>
      </c>
      <c r="C793" t="s">
        <v>2005</v>
      </c>
      <c r="D793" t="s">
        <v>38</v>
      </c>
      <c r="E793" t="s">
        <v>27</v>
      </c>
      <c r="F793">
        <v>91057006</v>
      </c>
      <c r="G793">
        <v>40649803</v>
      </c>
      <c r="H793">
        <v>131706809</v>
      </c>
      <c r="I793" t="s">
        <v>555</v>
      </c>
      <c r="J793" t="s">
        <v>567</v>
      </c>
      <c r="K793" t="s">
        <v>27</v>
      </c>
    </row>
    <row r="794" spans="1:11" x14ac:dyDescent="0.3">
      <c r="A794">
        <v>792</v>
      </c>
      <c r="B794" t="s">
        <v>2006</v>
      </c>
      <c r="C794" t="s">
        <v>2007</v>
      </c>
      <c r="D794" t="s">
        <v>43</v>
      </c>
      <c r="E794" s="1">
        <v>37364</v>
      </c>
      <c r="F794">
        <v>91047077</v>
      </c>
      <c r="G794">
        <v>89583830</v>
      </c>
      <c r="H794">
        <v>180630907</v>
      </c>
      <c r="I794" t="s">
        <v>117</v>
      </c>
      <c r="J794" t="s">
        <v>328</v>
      </c>
      <c r="K794" t="s">
        <v>15</v>
      </c>
    </row>
    <row r="795" spans="1:11" x14ac:dyDescent="0.3">
      <c r="A795">
        <v>793</v>
      </c>
      <c r="B795" t="s">
        <v>2008</v>
      </c>
      <c r="C795" t="s">
        <v>2009</v>
      </c>
      <c r="D795" t="s">
        <v>12</v>
      </c>
      <c r="E795" s="1">
        <v>40010</v>
      </c>
      <c r="F795">
        <v>90759676</v>
      </c>
      <c r="G795">
        <v>245606000</v>
      </c>
      <c r="H795">
        <v>336365676</v>
      </c>
      <c r="I795" t="s">
        <v>117</v>
      </c>
      <c r="J795" t="s">
        <v>457</v>
      </c>
      <c r="K795" t="s">
        <v>15</v>
      </c>
    </row>
    <row r="796" spans="1:11" x14ac:dyDescent="0.3">
      <c r="A796">
        <v>794</v>
      </c>
      <c r="B796" t="s">
        <v>2010</v>
      </c>
      <c r="C796" t="s">
        <v>2011</v>
      </c>
      <c r="D796" t="s">
        <v>95</v>
      </c>
      <c r="E796" s="1">
        <v>36070</v>
      </c>
      <c r="F796">
        <v>90757863</v>
      </c>
      <c r="G796">
        <v>81000000</v>
      </c>
      <c r="H796">
        <v>171757863</v>
      </c>
      <c r="I796" t="s">
        <v>104</v>
      </c>
      <c r="J796" t="s">
        <v>704</v>
      </c>
      <c r="K796" t="s">
        <v>58</v>
      </c>
    </row>
    <row r="797" spans="1:11" x14ac:dyDescent="0.3">
      <c r="A797">
        <v>795</v>
      </c>
      <c r="B797" t="s">
        <v>2012</v>
      </c>
      <c r="C797" t="s">
        <v>2013</v>
      </c>
      <c r="D797" t="s">
        <v>1552</v>
      </c>
      <c r="E797" s="1">
        <v>38819</v>
      </c>
      <c r="F797">
        <v>90710620</v>
      </c>
      <c r="G797">
        <v>87552000</v>
      </c>
      <c r="H797">
        <v>178262620</v>
      </c>
      <c r="I797" t="s">
        <v>349</v>
      </c>
      <c r="J797" t="s">
        <v>704</v>
      </c>
      <c r="K797" t="s">
        <v>15</v>
      </c>
    </row>
    <row r="798" spans="1:11" x14ac:dyDescent="0.3">
      <c r="A798">
        <v>796</v>
      </c>
      <c r="B798" t="s">
        <v>2014</v>
      </c>
      <c r="C798" t="s">
        <v>2015</v>
      </c>
      <c r="D798" t="s">
        <v>12</v>
      </c>
      <c r="E798" t="s">
        <v>27</v>
      </c>
      <c r="F798">
        <v>90648202</v>
      </c>
      <c r="G798">
        <v>57232341</v>
      </c>
      <c r="H798">
        <v>147880543</v>
      </c>
      <c r="I798" t="s">
        <v>2016</v>
      </c>
      <c r="J798" t="s">
        <v>676</v>
      </c>
      <c r="K798" t="s">
        <v>27</v>
      </c>
    </row>
    <row r="799" spans="1:11" x14ac:dyDescent="0.3">
      <c r="A799">
        <v>797</v>
      </c>
      <c r="B799" t="s">
        <v>2017</v>
      </c>
      <c r="C799" t="s">
        <v>2018</v>
      </c>
      <c r="D799" t="s">
        <v>22</v>
      </c>
      <c r="E799" s="1">
        <v>36700</v>
      </c>
      <c r="F799">
        <v>90570999</v>
      </c>
      <c r="G799">
        <v>58700000</v>
      </c>
      <c r="H799">
        <v>149270999</v>
      </c>
      <c r="I799" t="s">
        <v>349</v>
      </c>
      <c r="J799" t="s">
        <v>457</v>
      </c>
      <c r="K799" t="s">
        <v>179</v>
      </c>
    </row>
    <row r="800" spans="1:11" x14ac:dyDescent="0.3">
      <c r="A800">
        <v>798</v>
      </c>
      <c r="B800" t="s">
        <v>2019</v>
      </c>
      <c r="C800" t="s">
        <v>2020</v>
      </c>
      <c r="D800" t="s">
        <v>12</v>
      </c>
      <c r="E800" s="1">
        <v>39743</v>
      </c>
      <c r="F800">
        <v>90559416</v>
      </c>
      <c r="G800">
        <v>162349761</v>
      </c>
      <c r="H800">
        <v>252909177</v>
      </c>
      <c r="I800" t="s">
        <v>2021</v>
      </c>
      <c r="J800" t="s">
        <v>567</v>
      </c>
      <c r="K800" t="s">
        <v>106</v>
      </c>
    </row>
    <row r="801" spans="1:11" x14ac:dyDescent="0.3">
      <c r="A801">
        <v>799</v>
      </c>
      <c r="B801" t="s">
        <v>2022</v>
      </c>
      <c r="C801" t="s">
        <v>2023</v>
      </c>
      <c r="D801" t="s">
        <v>112</v>
      </c>
      <c r="E801" t="s">
        <v>27</v>
      </c>
      <c r="F801">
        <v>90508336</v>
      </c>
      <c r="G801">
        <v>90508336</v>
      </c>
      <c r="H801">
        <v>90508336</v>
      </c>
      <c r="I801" t="s">
        <v>1196</v>
      </c>
      <c r="J801" t="s">
        <v>80</v>
      </c>
      <c r="K801" t="s">
        <v>27</v>
      </c>
    </row>
    <row r="802" spans="1:11" x14ac:dyDescent="0.3">
      <c r="A802">
        <v>800</v>
      </c>
      <c r="B802" t="s">
        <v>2024</v>
      </c>
      <c r="C802" t="s">
        <v>2025</v>
      </c>
      <c r="D802" t="s">
        <v>61</v>
      </c>
      <c r="E802" s="1">
        <v>36742</v>
      </c>
      <c r="F802">
        <v>90464773</v>
      </c>
      <c r="G802">
        <v>38419359</v>
      </c>
      <c r="H802">
        <v>128884132</v>
      </c>
      <c r="I802" t="s">
        <v>289</v>
      </c>
      <c r="J802" t="s">
        <v>132</v>
      </c>
      <c r="K802" t="s">
        <v>15</v>
      </c>
    </row>
    <row r="803" spans="1:11" x14ac:dyDescent="0.3">
      <c r="A803">
        <v>801</v>
      </c>
      <c r="B803" t="s">
        <v>2026</v>
      </c>
      <c r="C803" t="s">
        <v>2027</v>
      </c>
      <c r="D803" t="s">
        <v>61</v>
      </c>
      <c r="E803" t="s">
        <v>27</v>
      </c>
      <c r="F803">
        <v>90418342</v>
      </c>
      <c r="G803">
        <v>140000000</v>
      </c>
      <c r="H803">
        <v>230418342</v>
      </c>
      <c r="I803" t="s">
        <v>2028</v>
      </c>
      <c r="J803" t="s">
        <v>121</v>
      </c>
      <c r="K803" t="s">
        <v>27</v>
      </c>
    </row>
    <row r="804" spans="1:11" x14ac:dyDescent="0.3">
      <c r="A804">
        <v>802</v>
      </c>
      <c r="B804" t="s">
        <v>2029</v>
      </c>
      <c r="C804" t="s">
        <v>2030</v>
      </c>
      <c r="D804" t="s">
        <v>61</v>
      </c>
      <c r="E804" s="1">
        <v>42089</v>
      </c>
      <c r="F804">
        <v>90411453</v>
      </c>
      <c r="G804">
        <v>21300000</v>
      </c>
      <c r="H804">
        <v>111711453</v>
      </c>
      <c r="I804" t="s">
        <v>1003</v>
      </c>
      <c r="J804" t="s">
        <v>105</v>
      </c>
      <c r="K804" t="s">
        <v>179</v>
      </c>
    </row>
    <row r="805" spans="1:11" x14ac:dyDescent="0.3">
      <c r="A805">
        <v>803</v>
      </c>
      <c r="B805" t="s">
        <v>2031</v>
      </c>
      <c r="C805" t="s">
        <v>2032</v>
      </c>
      <c r="D805" t="s">
        <v>299</v>
      </c>
      <c r="E805" s="1">
        <v>40465</v>
      </c>
      <c r="F805">
        <v>90380162</v>
      </c>
      <c r="G805">
        <v>108626225</v>
      </c>
      <c r="H805">
        <v>199006387</v>
      </c>
      <c r="I805" t="s">
        <v>493</v>
      </c>
      <c r="J805" t="s">
        <v>604</v>
      </c>
      <c r="K805" t="s">
        <v>15</v>
      </c>
    </row>
    <row r="806" spans="1:11" x14ac:dyDescent="0.3">
      <c r="A806">
        <v>804</v>
      </c>
      <c r="B806" t="s">
        <v>2033</v>
      </c>
      <c r="C806" t="s">
        <v>2034</v>
      </c>
      <c r="D806" t="s">
        <v>12</v>
      </c>
      <c r="E806" s="1">
        <v>41495</v>
      </c>
      <c r="F806">
        <v>90288712</v>
      </c>
      <c r="G806">
        <v>148970000</v>
      </c>
      <c r="H806">
        <v>239258712</v>
      </c>
      <c r="I806" t="s">
        <v>423</v>
      </c>
      <c r="J806" t="s">
        <v>224</v>
      </c>
      <c r="K806" t="s">
        <v>58</v>
      </c>
    </row>
    <row r="807" spans="1:11" x14ac:dyDescent="0.3">
      <c r="A807">
        <v>805</v>
      </c>
      <c r="B807" t="s">
        <v>2035</v>
      </c>
      <c r="C807" t="s">
        <v>2036</v>
      </c>
      <c r="D807" t="s">
        <v>817</v>
      </c>
      <c r="E807" s="1">
        <v>37804</v>
      </c>
      <c r="F807">
        <v>90186328</v>
      </c>
      <c r="G807">
        <v>34728514</v>
      </c>
      <c r="H807">
        <v>124914842</v>
      </c>
      <c r="I807" t="s">
        <v>349</v>
      </c>
      <c r="J807" t="s">
        <v>197</v>
      </c>
      <c r="K807" t="s">
        <v>15</v>
      </c>
    </row>
    <row r="808" spans="1:11" x14ac:dyDescent="0.3">
      <c r="A808">
        <v>806</v>
      </c>
      <c r="B808" t="s">
        <v>2037</v>
      </c>
      <c r="C808" t="s">
        <v>2038</v>
      </c>
      <c r="D808" t="s">
        <v>61</v>
      </c>
      <c r="E808" s="1">
        <v>37902</v>
      </c>
      <c r="F808">
        <v>90135191</v>
      </c>
      <c r="G808">
        <v>66460000</v>
      </c>
      <c r="H808">
        <v>156595191</v>
      </c>
      <c r="I808" t="s">
        <v>1477</v>
      </c>
      <c r="J808" t="s">
        <v>14</v>
      </c>
      <c r="K808" t="s">
        <v>179</v>
      </c>
    </row>
    <row r="809" spans="1:11" x14ac:dyDescent="0.3">
      <c r="A809">
        <v>807</v>
      </c>
      <c r="B809" t="s">
        <v>2039</v>
      </c>
      <c r="C809" t="s">
        <v>2040</v>
      </c>
      <c r="D809" t="s">
        <v>38</v>
      </c>
      <c r="E809" s="1">
        <v>42180</v>
      </c>
      <c r="F809">
        <v>89760956</v>
      </c>
      <c r="G809">
        <v>350842581</v>
      </c>
      <c r="H809">
        <v>440603537</v>
      </c>
      <c r="I809" t="s">
        <v>138</v>
      </c>
      <c r="J809" t="s">
        <v>259</v>
      </c>
      <c r="K809" t="s">
        <v>15</v>
      </c>
    </row>
    <row r="810" spans="1:11" x14ac:dyDescent="0.3">
      <c r="A810">
        <v>808</v>
      </c>
      <c r="B810" t="s">
        <v>2041</v>
      </c>
      <c r="C810" t="s">
        <v>2042</v>
      </c>
      <c r="D810" t="s">
        <v>12</v>
      </c>
      <c r="E810" t="s">
        <v>27</v>
      </c>
      <c r="F810">
        <v>89707299</v>
      </c>
      <c r="G810">
        <v>133680000</v>
      </c>
      <c r="H810">
        <v>223387299</v>
      </c>
      <c r="I810" t="s">
        <v>308</v>
      </c>
      <c r="J810" t="s">
        <v>186</v>
      </c>
      <c r="K810" t="s">
        <v>27</v>
      </c>
    </row>
    <row r="811" spans="1:11" x14ac:dyDescent="0.3">
      <c r="A811">
        <v>809</v>
      </c>
      <c r="B811" t="s">
        <v>2043</v>
      </c>
      <c r="C811" t="s">
        <v>2044</v>
      </c>
      <c r="D811" t="s">
        <v>12</v>
      </c>
      <c r="E811" s="1">
        <v>36875</v>
      </c>
      <c r="F811">
        <v>89636687</v>
      </c>
      <c r="G811">
        <v>80025000</v>
      </c>
      <c r="H811">
        <v>169661687</v>
      </c>
      <c r="I811" t="s">
        <v>104</v>
      </c>
      <c r="J811" t="s">
        <v>1874</v>
      </c>
      <c r="K811" t="s">
        <v>27</v>
      </c>
    </row>
    <row r="812" spans="1:11" x14ac:dyDescent="0.3">
      <c r="A812">
        <v>810</v>
      </c>
      <c r="B812" t="s">
        <v>2045</v>
      </c>
      <c r="C812" t="s">
        <v>2046</v>
      </c>
      <c r="D812" t="s">
        <v>12</v>
      </c>
      <c r="E812" s="1">
        <v>41458</v>
      </c>
      <c r="F812">
        <v>89302115</v>
      </c>
      <c r="G812">
        <v>171200000</v>
      </c>
      <c r="H812">
        <v>260502115</v>
      </c>
      <c r="I812" t="s">
        <v>1953</v>
      </c>
      <c r="J812" t="s">
        <v>738</v>
      </c>
      <c r="K812" t="s">
        <v>15</v>
      </c>
    </row>
    <row r="813" spans="1:11" x14ac:dyDescent="0.3">
      <c r="A813">
        <v>811</v>
      </c>
      <c r="B813" t="s">
        <v>2047</v>
      </c>
      <c r="C813" t="s">
        <v>2048</v>
      </c>
      <c r="D813" t="s">
        <v>22</v>
      </c>
      <c r="E813" s="1">
        <v>42005</v>
      </c>
      <c r="F813">
        <v>89256424</v>
      </c>
      <c r="G813">
        <v>237222717</v>
      </c>
      <c r="H813">
        <v>326479141</v>
      </c>
      <c r="I813" t="s">
        <v>448</v>
      </c>
      <c r="J813" t="s">
        <v>193</v>
      </c>
      <c r="K813" t="s">
        <v>15</v>
      </c>
    </row>
    <row r="814" spans="1:11" x14ac:dyDescent="0.3">
      <c r="A814">
        <v>812</v>
      </c>
      <c r="B814" t="s">
        <v>2049</v>
      </c>
      <c r="C814" t="s">
        <v>2050</v>
      </c>
      <c r="D814" t="s">
        <v>1344</v>
      </c>
      <c r="E814" s="1">
        <v>42607</v>
      </c>
      <c r="F814">
        <v>89217875</v>
      </c>
      <c r="G814">
        <v>68543127</v>
      </c>
      <c r="H814">
        <v>157761002</v>
      </c>
      <c r="I814" t="s">
        <v>938</v>
      </c>
      <c r="J814" t="s">
        <v>121</v>
      </c>
      <c r="K814" t="s">
        <v>179</v>
      </c>
    </row>
    <row r="815" spans="1:11" x14ac:dyDescent="0.3">
      <c r="A815">
        <v>813</v>
      </c>
      <c r="B815" t="s">
        <v>2051</v>
      </c>
      <c r="C815" t="s">
        <v>2052</v>
      </c>
      <c r="D815" t="s">
        <v>1552</v>
      </c>
      <c r="E815" s="1">
        <v>36560</v>
      </c>
      <c r="F815">
        <v>89143175</v>
      </c>
      <c r="G815">
        <v>72691101</v>
      </c>
      <c r="H815">
        <v>161834276</v>
      </c>
      <c r="I815" t="s">
        <v>1113</v>
      </c>
      <c r="J815" t="s">
        <v>457</v>
      </c>
      <c r="K815" t="s">
        <v>179</v>
      </c>
    </row>
    <row r="816" spans="1:11" x14ac:dyDescent="0.3">
      <c r="A816">
        <v>814</v>
      </c>
      <c r="B816" t="s">
        <v>2053</v>
      </c>
      <c r="C816" t="s">
        <v>2054</v>
      </c>
      <c r="D816" t="s">
        <v>43</v>
      </c>
      <c r="E816" s="1">
        <v>41374</v>
      </c>
      <c r="F816">
        <v>89107235</v>
      </c>
      <c r="G816">
        <v>197061337</v>
      </c>
      <c r="H816">
        <v>286168572</v>
      </c>
      <c r="I816" t="s">
        <v>13</v>
      </c>
      <c r="J816" t="s">
        <v>44</v>
      </c>
      <c r="K816" t="s">
        <v>15</v>
      </c>
    </row>
    <row r="817" spans="1:11" x14ac:dyDescent="0.3">
      <c r="A817">
        <v>815</v>
      </c>
      <c r="B817" t="s">
        <v>2055</v>
      </c>
      <c r="C817" t="s">
        <v>2056</v>
      </c>
      <c r="D817" t="s">
        <v>34</v>
      </c>
      <c r="E817" s="1">
        <v>39870</v>
      </c>
      <c r="F817">
        <v>88915214</v>
      </c>
      <c r="G817">
        <v>232767386</v>
      </c>
      <c r="H817">
        <v>321682600</v>
      </c>
      <c r="I817" t="s">
        <v>346</v>
      </c>
      <c r="J817" t="s">
        <v>313</v>
      </c>
      <c r="K817" t="s">
        <v>179</v>
      </c>
    </row>
    <row r="818" spans="1:11" x14ac:dyDescent="0.3">
      <c r="A818">
        <v>816</v>
      </c>
      <c r="B818" t="s">
        <v>2057</v>
      </c>
      <c r="C818" t="s">
        <v>2058</v>
      </c>
      <c r="D818" t="s">
        <v>22</v>
      </c>
      <c r="E818" s="1">
        <v>40219</v>
      </c>
      <c r="F818">
        <v>88768303</v>
      </c>
      <c r="G818">
        <v>137728906</v>
      </c>
      <c r="H818">
        <v>226497209</v>
      </c>
      <c r="I818" t="s">
        <v>262</v>
      </c>
      <c r="J818" t="s">
        <v>54</v>
      </c>
      <c r="K818" t="s">
        <v>58</v>
      </c>
    </row>
    <row r="819" spans="1:11" x14ac:dyDescent="0.3">
      <c r="A819">
        <v>817</v>
      </c>
      <c r="B819" t="s">
        <v>2059</v>
      </c>
      <c r="C819" t="s">
        <v>2060</v>
      </c>
      <c r="D819" t="s">
        <v>38</v>
      </c>
      <c r="E819" s="1">
        <v>38785</v>
      </c>
      <c r="F819">
        <v>88715192</v>
      </c>
      <c r="G819">
        <v>41508966</v>
      </c>
      <c r="H819">
        <v>130224158</v>
      </c>
      <c r="I819" t="s">
        <v>346</v>
      </c>
      <c r="J819" t="s">
        <v>76</v>
      </c>
      <c r="K819" t="s">
        <v>15</v>
      </c>
    </row>
    <row r="820" spans="1:11" x14ac:dyDescent="0.3">
      <c r="A820">
        <v>818</v>
      </c>
      <c r="B820" t="s">
        <v>2061</v>
      </c>
      <c r="C820" t="s">
        <v>2062</v>
      </c>
      <c r="D820" t="s">
        <v>12</v>
      </c>
      <c r="E820" s="1">
        <v>40870</v>
      </c>
      <c r="F820">
        <v>88631237</v>
      </c>
      <c r="G820">
        <v>76553000</v>
      </c>
      <c r="H820">
        <v>165184237</v>
      </c>
      <c r="I820" t="s">
        <v>2063</v>
      </c>
      <c r="J820" t="s">
        <v>474</v>
      </c>
      <c r="K820" t="s">
        <v>58</v>
      </c>
    </row>
    <row r="821" spans="1:11" x14ac:dyDescent="0.3">
      <c r="A821">
        <v>819</v>
      </c>
      <c r="B821" t="s">
        <v>2064</v>
      </c>
      <c r="C821" t="s">
        <v>2065</v>
      </c>
      <c r="D821" t="s">
        <v>43</v>
      </c>
      <c r="E821" s="1">
        <v>38799</v>
      </c>
      <c r="F821">
        <v>88513495</v>
      </c>
      <c r="G821">
        <v>97490096</v>
      </c>
      <c r="H821">
        <v>186003591</v>
      </c>
      <c r="I821" t="s">
        <v>1477</v>
      </c>
      <c r="J821" t="s">
        <v>72</v>
      </c>
      <c r="K821" t="s">
        <v>179</v>
      </c>
    </row>
    <row r="822" spans="1:11" x14ac:dyDescent="0.3">
      <c r="A822">
        <v>820</v>
      </c>
      <c r="B822" t="s">
        <v>2066</v>
      </c>
      <c r="C822" t="s">
        <v>2067</v>
      </c>
      <c r="D822" t="s">
        <v>43</v>
      </c>
      <c r="E822" s="1">
        <v>33018</v>
      </c>
      <c r="F822">
        <v>88277583</v>
      </c>
      <c r="G822">
        <v>156800000</v>
      </c>
      <c r="H822">
        <v>245077583</v>
      </c>
      <c r="I822" t="s">
        <v>2068</v>
      </c>
      <c r="J822" t="s">
        <v>54</v>
      </c>
      <c r="K822" t="s">
        <v>27</v>
      </c>
    </row>
    <row r="823" spans="1:11" x14ac:dyDescent="0.3">
      <c r="A823">
        <v>821</v>
      </c>
      <c r="B823" t="s">
        <v>2069</v>
      </c>
      <c r="C823" t="s">
        <v>2070</v>
      </c>
      <c r="D823" t="s">
        <v>43</v>
      </c>
      <c r="E823" s="1">
        <v>34908</v>
      </c>
      <c r="F823">
        <v>88246220</v>
      </c>
      <c r="G823">
        <v>175972000</v>
      </c>
      <c r="H823">
        <v>264218220</v>
      </c>
      <c r="I823" t="s">
        <v>13</v>
      </c>
      <c r="J823" t="s">
        <v>245</v>
      </c>
      <c r="K823" t="s">
        <v>15</v>
      </c>
    </row>
    <row r="824" spans="1:11" x14ac:dyDescent="0.3">
      <c r="A824">
        <v>822</v>
      </c>
      <c r="B824" t="s">
        <v>2071</v>
      </c>
      <c r="C824" t="s">
        <v>2072</v>
      </c>
      <c r="D824" t="s">
        <v>61</v>
      </c>
      <c r="E824" s="1">
        <v>38051</v>
      </c>
      <c r="F824">
        <v>88237754</v>
      </c>
      <c r="G824">
        <v>82030996</v>
      </c>
      <c r="H824">
        <v>170268750</v>
      </c>
      <c r="I824" t="s">
        <v>1003</v>
      </c>
      <c r="J824" t="s">
        <v>393</v>
      </c>
      <c r="K824" t="s">
        <v>15</v>
      </c>
    </row>
    <row r="825" spans="1:11" x14ac:dyDescent="0.3">
      <c r="A825">
        <v>823</v>
      </c>
      <c r="B825" t="s">
        <v>2073</v>
      </c>
      <c r="C825" t="s">
        <v>2074</v>
      </c>
      <c r="D825" t="s">
        <v>43</v>
      </c>
      <c r="E825" s="1">
        <v>38002</v>
      </c>
      <c r="F825">
        <v>88097164</v>
      </c>
      <c r="G825">
        <v>90214565</v>
      </c>
      <c r="H825">
        <v>178311729</v>
      </c>
      <c r="I825" t="s">
        <v>346</v>
      </c>
      <c r="J825" t="s">
        <v>364</v>
      </c>
      <c r="K825" t="s">
        <v>15</v>
      </c>
    </row>
    <row r="826" spans="1:11" x14ac:dyDescent="0.3">
      <c r="A826">
        <v>824</v>
      </c>
      <c r="B826" t="s">
        <v>2075</v>
      </c>
      <c r="C826" t="s">
        <v>2076</v>
      </c>
      <c r="D826" t="s">
        <v>12</v>
      </c>
      <c r="E826" t="s">
        <v>27</v>
      </c>
      <c r="F826">
        <v>88036683</v>
      </c>
      <c r="G826">
        <v>88036683</v>
      </c>
      <c r="H826">
        <v>88036683</v>
      </c>
      <c r="I826" t="s">
        <v>1105</v>
      </c>
      <c r="J826" t="s">
        <v>676</v>
      </c>
      <c r="K826" t="s">
        <v>27</v>
      </c>
    </row>
    <row r="827" spans="1:11" x14ac:dyDescent="0.3">
      <c r="A827">
        <v>825</v>
      </c>
      <c r="B827" t="s">
        <v>2077</v>
      </c>
      <c r="C827" t="s">
        <v>2078</v>
      </c>
      <c r="D827" t="s">
        <v>22</v>
      </c>
      <c r="E827" s="1">
        <v>36280</v>
      </c>
      <c r="F827">
        <v>87704396</v>
      </c>
      <c r="G827">
        <v>124700000</v>
      </c>
      <c r="H827">
        <v>212404396</v>
      </c>
      <c r="I827" t="s">
        <v>2079</v>
      </c>
      <c r="J827" t="s">
        <v>434</v>
      </c>
      <c r="K827" t="s">
        <v>15</v>
      </c>
    </row>
    <row r="828" spans="1:11" x14ac:dyDescent="0.3">
      <c r="A828">
        <v>826</v>
      </c>
      <c r="B828" t="s">
        <v>2080</v>
      </c>
      <c r="C828" t="s">
        <v>2081</v>
      </c>
      <c r="D828" t="s">
        <v>12</v>
      </c>
      <c r="E828" t="s">
        <v>27</v>
      </c>
      <c r="F828">
        <v>87404651</v>
      </c>
      <c r="G828">
        <v>87404651</v>
      </c>
      <c r="H828">
        <v>87404651</v>
      </c>
      <c r="I828" t="s">
        <v>2082</v>
      </c>
      <c r="J828" t="s">
        <v>2083</v>
      </c>
      <c r="K828" t="s">
        <v>27</v>
      </c>
    </row>
    <row r="829" spans="1:11" x14ac:dyDescent="0.3">
      <c r="A829">
        <v>827</v>
      </c>
      <c r="B829" t="s">
        <v>2084</v>
      </c>
      <c r="C829" t="s">
        <v>2085</v>
      </c>
      <c r="D829" t="s">
        <v>34</v>
      </c>
      <c r="E829" s="1">
        <v>39666</v>
      </c>
      <c r="F829">
        <v>87341380</v>
      </c>
      <c r="G829">
        <v>14283463</v>
      </c>
      <c r="H829">
        <v>101624843</v>
      </c>
      <c r="I829" t="s">
        <v>665</v>
      </c>
      <c r="J829" t="s">
        <v>604</v>
      </c>
      <c r="K829" t="s">
        <v>179</v>
      </c>
    </row>
    <row r="830" spans="1:11" x14ac:dyDescent="0.3">
      <c r="A830">
        <v>828</v>
      </c>
      <c r="B830" t="s">
        <v>2086</v>
      </c>
      <c r="C830" t="s">
        <v>2087</v>
      </c>
      <c r="D830" t="s">
        <v>22</v>
      </c>
      <c r="E830" s="1">
        <v>42641</v>
      </c>
      <c r="F830">
        <v>87242834</v>
      </c>
      <c r="G830">
        <v>209239612</v>
      </c>
      <c r="H830">
        <v>296482446</v>
      </c>
      <c r="I830" t="s">
        <v>2088</v>
      </c>
      <c r="J830" t="s">
        <v>148</v>
      </c>
      <c r="K830" t="s">
        <v>15</v>
      </c>
    </row>
    <row r="831" spans="1:11" x14ac:dyDescent="0.3">
      <c r="A831">
        <v>829</v>
      </c>
      <c r="B831" t="s">
        <v>2089</v>
      </c>
      <c r="C831" t="s">
        <v>2090</v>
      </c>
      <c r="D831" t="s">
        <v>43</v>
      </c>
      <c r="E831" s="1">
        <v>42356</v>
      </c>
      <c r="F831">
        <v>87044645</v>
      </c>
      <c r="G831">
        <v>17966408</v>
      </c>
      <c r="H831">
        <v>105011053</v>
      </c>
      <c r="I831" t="s">
        <v>349</v>
      </c>
      <c r="J831" t="s">
        <v>54</v>
      </c>
      <c r="K831" t="s">
        <v>179</v>
      </c>
    </row>
    <row r="832" spans="1:11" x14ac:dyDescent="0.3">
      <c r="A832">
        <v>830</v>
      </c>
      <c r="B832" t="s">
        <v>2091</v>
      </c>
      <c r="C832" t="s">
        <v>2092</v>
      </c>
      <c r="D832" t="s">
        <v>112</v>
      </c>
      <c r="E832" s="1">
        <v>38653</v>
      </c>
      <c r="F832">
        <v>87039965</v>
      </c>
      <c r="G832">
        <v>60708540</v>
      </c>
      <c r="H832">
        <v>147748505</v>
      </c>
      <c r="I832" t="s">
        <v>1113</v>
      </c>
      <c r="J832" t="s">
        <v>97</v>
      </c>
      <c r="K832" t="s">
        <v>179</v>
      </c>
    </row>
    <row r="833" spans="1:11" x14ac:dyDescent="0.3">
      <c r="A833">
        <v>831</v>
      </c>
      <c r="B833" t="s">
        <v>2093</v>
      </c>
      <c r="C833" t="s">
        <v>2094</v>
      </c>
      <c r="D833" t="s">
        <v>38</v>
      </c>
      <c r="E833" s="1">
        <v>33417</v>
      </c>
      <c r="F833">
        <v>86930411</v>
      </c>
      <c r="G833">
        <v>86930411</v>
      </c>
      <c r="H833">
        <v>86930411</v>
      </c>
      <c r="I833" t="s">
        <v>1003</v>
      </c>
      <c r="J833" t="s">
        <v>355</v>
      </c>
      <c r="K833" t="s">
        <v>27</v>
      </c>
    </row>
    <row r="834" spans="1:11" x14ac:dyDescent="0.3">
      <c r="A834">
        <v>832</v>
      </c>
      <c r="B834" t="s">
        <v>2095</v>
      </c>
      <c r="C834" t="s">
        <v>2096</v>
      </c>
      <c r="D834" t="s">
        <v>61</v>
      </c>
      <c r="E834" t="s">
        <v>27</v>
      </c>
      <c r="F834">
        <v>86907746</v>
      </c>
      <c r="G834">
        <v>18000000</v>
      </c>
      <c r="H834">
        <v>104907746</v>
      </c>
      <c r="I834" t="s">
        <v>349</v>
      </c>
      <c r="J834" t="s">
        <v>355</v>
      </c>
      <c r="K834" t="s">
        <v>27</v>
      </c>
    </row>
    <row r="835" spans="1:11" x14ac:dyDescent="0.3">
      <c r="A835">
        <v>833</v>
      </c>
      <c r="B835" t="s">
        <v>2097</v>
      </c>
      <c r="C835" t="s">
        <v>2098</v>
      </c>
      <c r="D835" t="s">
        <v>61</v>
      </c>
      <c r="E835" s="1">
        <v>42656</v>
      </c>
      <c r="F835">
        <v>86260045</v>
      </c>
      <c r="G835">
        <v>68900000</v>
      </c>
      <c r="H835">
        <v>155160045</v>
      </c>
      <c r="I835" t="s">
        <v>203</v>
      </c>
      <c r="J835" t="s">
        <v>124</v>
      </c>
      <c r="K835" t="s">
        <v>179</v>
      </c>
    </row>
    <row r="836" spans="1:11" x14ac:dyDescent="0.3">
      <c r="A836">
        <v>834</v>
      </c>
      <c r="B836" t="s">
        <v>2099</v>
      </c>
      <c r="C836" t="s">
        <v>2100</v>
      </c>
      <c r="D836" t="s">
        <v>43</v>
      </c>
      <c r="E836" s="1">
        <v>41955</v>
      </c>
      <c r="F836">
        <v>86208010</v>
      </c>
      <c r="G836">
        <v>83629000</v>
      </c>
      <c r="H836">
        <v>169837010</v>
      </c>
      <c r="I836" t="s">
        <v>349</v>
      </c>
      <c r="J836" t="s">
        <v>1006</v>
      </c>
      <c r="K836" t="s">
        <v>15</v>
      </c>
    </row>
    <row r="837" spans="1:11" x14ac:dyDescent="0.3">
      <c r="A837">
        <v>835</v>
      </c>
      <c r="B837" t="s">
        <v>2101</v>
      </c>
      <c r="C837" t="s">
        <v>2102</v>
      </c>
      <c r="D837" t="s">
        <v>12</v>
      </c>
      <c r="E837" t="s">
        <v>27</v>
      </c>
      <c r="F837">
        <v>86103234</v>
      </c>
      <c r="G837">
        <v>147171578</v>
      </c>
      <c r="H837">
        <v>233274812</v>
      </c>
      <c r="I837" t="s">
        <v>2103</v>
      </c>
      <c r="J837" t="s">
        <v>28</v>
      </c>
      <c r="K837" t="s">
        <v>27</v>
      </c>
    </row>
    <row r="838" spans="1:11" x14ac:dyDescent="0.3">
      <c r="A838">
        <v>836</v>
      </c>
      <c r="B838" t="s">
        <v>2104</v>
      </c>
      <c r="C838" t="s">
        <v>2105</v>
      </c>
      <c r="D838" t="s">
        <v>34</v>
      </c>
      <c r="E838" s="1">
        <v>42943</v>
      </c>
      <c r="F838">
        <v>86089513</v>
      </c>
      <c r="G838">
        <v>131687133</v>
      </c>
      <c r="H838">
        <v>217776646</v>
      </c>
      <c r="I838" t="s">
        <v>629</v>
      </c>
      <c r="J838" t="s">
        <v>562</v>
      </c>
      <c r="K838" t="s">
        <v>58</v>
      </c>
    </row>
    <row r="839" spans="1:11" x14ac:dyDescent="0.3">
      <c r="A839">
        <v>837</v>
      </c>
      <c r="B839" t="s">
        <v>2106</v>
      </c>
      <c r="C839" t="s">
        <v>2107</v>
      </c>
      <c r="D839" t="s">
        <v>38</v>
      </c>
      <c r="E839" s="1">
        <v>38107</v>
      </c>
      <c r="F839">
        <v>86058055</v>
      </c>
      <c r="G839">
        <v>44068222</v>
      </c>
      <c r="H839">
        <v>130126277</v>
      </c>
      <c r="I839" t="s">
        <v>349</v>
      </c>
      <c r="J839" t="s">
        <v>76</v>
      </c>
      <c r="K839" t="s">
        <v>15</v>
      </c>
    </row>
    <row r="840" spans="1:11" x14ac:dyDescent="0.3">
      <c r="A840">
        <v>838</v>
      </c>
      <c r="B840" t="s">
        <v>2108</v>
      </c>
      <c r="C840" t="s">
        <v>2109</v>
      </c>
      <c r="D840" t="s">
        <v>34</v>
      </c>
      <c r="E840" s="1">
        <v>41990</v>
      </c>
      <c r="F840">
        <v>85911262</v>
      </c>
      <c r="G840">
        <v>50942244</v>
      </c>
      <c r="H840">
        <v>136853506</v>
      </c>
      <c r="I840" t="s">
        <v>2110</v>
      </c>
      <c r="J840" t="s">
        <v>54</v>
      </c>
      <c r="K840" t="s">
        <v>58</v>
      </c>
    </row>
    <row r="841" spans="1:11" x14ac:dyDescent="0.3">
      <c r="A841">
        <v>839</v>
      </c>
      <c r="B841" t="s">
        <v>2111</v>
      </c>
      <c r="C841" t="s">
        <v>2112</v>
      </c>
      <c r="D841" t="s">
        <v>22</v>
      </c>
      <c r="E841" t="s">
        <v>27</v>
      </c>
      <c r="F841">
        <v>85886987</v>
      </c>
      <c r="G841">
        <v>148911649</v>
      </c>
      <c r="H841">
        <v>234798636</v>
      </c>
      <c r="I841" t="s">
        <v>1212</v>
      </c>
      <c r="J841" t="s">
        <v>328</v>
      </c>
      <c r="K841" t="s">
        <v>27</v>
      </c>
    </row>
    <row r="842" spans="1:11" x14ac:dyDescent="0.3">
      <c r="A842">
        <v>840</v>
      </c>
      <c r="B842" t="s">
        <v>2113</v>
      </c>
      <c r="C842" t="s">
        <v>2114</v>
      </c>
      <c r="D842" t="s">
        <v>1552</v>
      </c>
      <c r="E842" s="1">
        <v>37475</v>
      </c>
      <c r="F842">
        <v>85846429</v>
      </c>
      <c r="G842">
        <v>33876929</v>
      </c>
      <c r="H842">
        <v>119723358</v>
      </c>
      <c r="I842" t="s">
        <v>1179</v>
      </c>
      <c r="J842" t="s">
        <v>105</v>
      </c>
      <c r="K842" t="s">
        <v>58</v>
      </c>
    </row>
    <row r="843" spans="1:11" x14ac:dyDescent="0.3">
      <c r="A843">
        <v>841</v>
      </c>
      <c r="B843" t="s">
        <v>2115</v>
      </c>
      <c r="C843" t="s">
        <v>2116</v>
      </c>
      <c r="D843" t="s">
        <v>22</v>
      </c>
      <c r="E843" s="1">
        <v>43501</v>
      </c>
      <c r="F843">
        <v>85838210</v>
      </c>
      <c r="G843">
        <v>319142333</v>
      </c>
      <c r="H843">
        <v>404980543</v>
      </c>
      <c r="I843" t="s">
        <v>138</v>
      </c>
      <c r="J843" t="s">
        <v>228</v>
      </c>
      <c r="K843" t="s">
        <v>15</v>
      </c>
    </row>
    <row r="844" spans="1:11" x14ac:dyDescent="0.3">
      <c r="A844">
        <v>842</v>
      </c>
      <c r="B844" t="s">
        <v>2117</v>
      </c>
      <c r="C844" t="s">
        <v>2118</v>
      </c>
      <c r="D844" t="s">
        <v>34</v>
      </c>
      <c r="E844" s="1">
        <v>41929</v>
      </c>
      <c r="F844">
        <v>85817906</v>
      </c>
      <c r="G844">
        <v>126004791</v>
      </c>
      <c r="H844">
        <v>211822697</v>
      </c>
      <c r="I844" t="s">
        <v>941</v>
      </c>
      <c r="J844" t="s">
        <v>28</v>
      </c>
      <c r="K844" t="s">
        <v>179</v>
      </c>
    </row>
    <row r="845" spans="1:11" x14ac:dyDescent="0.3">
      <c r="A845">
        <v>843</v>
      </c>
      <c r="B845" t="s">
        <v>2119</v>
      </c>
      <c r="C845" t="s">
        <v>2120</v>
      </c>
      <c r="D845" t="s">
        <v>61</v>
      </c>
      <c r="E845" s="1">
        <v>36474</v>
      </c>
      <c r="F845">
        <v>85744662</v>
      </c>
      <c r="G845">
        <v>77900000</v>
      </c>
      <c r="H845">
        <v>163644662</v>
      </c>
      <c r="I845" t="s">
        <v>2121</v>
      </c>
      <c r="J845" t="s">
        <v>313</v>
      </c>
      <c r="K845" t="s">
        <v>27</v>
      </c>
    </row>
    <row r="846" spans="1:11" x14ac:dyDescent="0.3">
      <c r="A846">
        <v>844</v>
      </c>
      <c r="B846" t="s">
        <v>2122</v>
      </c>
      <c r="C846" t="s">
        <v>2123</v>
      </c>
      <c r="D846" t="s">
        <v>12</v>
      </c>
      <c r="E846" t="s">
        <v>27</v>
      </c>
      <c r="F846">
        <v>85468508</v>
      </c>
      <c r="G846">
        <v>213800000</v>
      </c>
      <c r="H846">
        <v>299268508</v>
      </c>
      <c r="I846" t="s">
        <v>2124</v>
      </c>
      <c r="J846" t="s">
        <v>148</v>
      </c>
      <c r="K846" t="s">
        <v>27</v>
      </c>
    </row>
    <row r="847" spans="1:11" x14ac:dyDescent="0.3">
      <c r="A847">
        <v>845</v>
      </c>
      <c r="B847" t="s">
        <v>2125</v>
      </c>
      <c r="C847" t="s">
        <v>2126</v>
      </c>
      <c r="D847" t="s">
        <v>38</v>
      </c>
      <c r="E847" s="1">
        <v>38310</v>
      </c>
      <c r="F847">
        <v>85417988</v>
      </c>
      <c r="G847">
        <v>55649139</v>
      </c>
      <c r="H847">
        <v>141067127</v>
      </c>
      <c r="I847" t="s">
        <v>104</v>
      </c>
      <c r="J847" t="s">
        <v>182</v>
      </c>
      <c r="K847" t="s">
        <v>58</v>
      </c>
    </row>
    <row r="848" spans="1:11" x14ac:dyDescent="0.3">
      <c r="A848">
        <v>846</v>
      </c>
      <c r="B848" t="s">
        <v>2127</v>
      </c>
      <c r="C848" t="s">
        <v>2128</v>
      </c>
      <c r="D848" t="s">
        <v>112</v>
      </c>
      <c r="E848" s="1">
        <v>42816</v>
      </c>
      <c r="F848">
        <v>85364450</v>
      </c>
      <c r="G848">
        <v>56972790</v>
      </c>
      <c r="H848">
        <v>142337240</v>
      </c>
      <c r="I848" t="s">
        <v>23</v>
      </c>
      <c r="J848" t="s">
        <v>44</v>
      </c>
      <c r="K848" t="s">
        <v>15</v>
      </c>
    </row>
    <row r="849" spans="1:11" x14ac:dyDescent="0.3">
      <c r="A849">
        <v>847</v>
      </c>
      <c r="B849" t="s">
        <v>2129</v>
      </c>
      <c r="C849" t="s">
        <v>2130</v>
      </c>
      <c r="D849" t="s">
        <v>426</v>
      </c>
      <c r="E849" t="s">
        <v>27</v>
      </c>
      <c r="F849">
        <v>85297000</v>
      </c>
      <c r="G849">
        <v>85297000</v>
      </c>
      <c r="H849">
        <v>85297000</v>
      </c>
      <c r="I849" t="s">
        <v>2131</v>
      </c>
      <c r="J849" t="s">
        <v>190</v>
      </c>
      <c r="K849" t="s">
        <v>27</v>
      </c>
    </row>
    <row r="850" spans="1:11" x14ac:dyDescent="0.3">
      <c r="A850">
        <v>848</v>
      </c>
      <c r="B850" t="s">
        <v>2132</v>
      </c>
      <c r="C850" t="s">
        <v>2133</v>
      </c>
      <c r="D850" t="s">
        <v>95</v>
      </c>
      <c r="E850" s="1">
        <v>38177</v>
      </c>
      <c r="F850">
        <v>85288303</v>
      </c>
      <c r="G850">
        <v>5421064</v>
      </c>
      <c r="H850">
        <v>90709367</v>
      </c>
      <c r="I850" t="s">
        <v>349</v>
      </c>
      <c r="J850" t="s">
        <v>571</v>
      </c>
      <c r="K850" t="s">
        <v>15</v>
      </c>
    </row>
    <row r="851" spans="1:11" x14ac:dyDescent="0.3">
      <c r="A851">
        <v>849</v>
      </c>
      <c r="B851" t="s">
        <v>2134</v>
      </c>
      <c r="C851" t="s">
        <v>2135</v>
      </c>
      <c r="D851" t="s">
        <v>22</v>
      </c>
      <c r="E851" t="s">
        <v>27</v>
      </c>
      <c r="F851">
        <v>85160248</v>
      </c>
      <c r="G851">
        <v>45900000</v>
      </c>
      <c r="H851">
        <v>131060248</v>
      </c>
      <c r="I851" t="s">
        <v>138</v>
      </c>
      <c r="J851" t="s">
        <v>204</v>
      </c>
      <c r="K851" t="s">
        <v>27</v>
      </c>
    </row>
    <row r="852" spans="1:11" x14ac:dyDescent="0.3">
      <c r="A852">
        <v>850</v>
      </c>
      <c r="B852" t="s">
        <v>2136</v>
      </c>
      <c r="C852" t="s">
        <v>2137</v>
      </c>
      <c r="D852" t="s">
        <v>34</v>
      </c>
      <c r="E852" s="1">
        <v>38989</v>
      </c>
      <c r="F852">
        <v>85105259</v>
      </c>
      <c r="G852">
        <v>115706430</v>
      </c>
      <c r="H852">
        <v>200811689</v>
      </c>
      <c r="I852" t="s">
        <v>312</v>
      </c>
      <c r="J852" t="s">
        <v>562</v>
      </c>
      <c r="K852" t="s">
        <v>58</v>
      </c>
    </row>
    <row r="853" spans="1:11" x14ac:dyDescent="0.3">
      <c r="A853">
        <v>851</v>
      </c>
      <c r="B853" t="s">
        <v>2138</v>
      </c>
      <c r="C853" t="s">
        <v>2139</v>
      </c>
      <c r="D853" t="s">
        <v>43</v>
      </c>
      <c r="E853" s="1">
        <v>43420</v>
      </c>
      <c r="F853">
        <v>85080171</v>
      </c>
      <c r="G853">
        <v>236672485</v>
      </c>
      <c r="H853">
        <v>321752656</v>
      </c>
      <c r="I853" t="s">
        <v>2140</v>
      </c>
      <c r="J853" t="s">
        <v>132</v>
      </c>
      <c r="K853" t="s">
        <v>15</v>
      </c>
    </row>
    <row r="854" spans="1:11" x14ac:dyDescent="0.3">
      <c r="A854">
        <v>852</v>
      </c>
      <c r="B854" t="s">
        <v>2141</v>
      </c>
      <c r="C854" t="s">
        <v>2142</v>
      </c>
      <c r="D854" t="s">
        <v>112</v>
      </c>
      <c r="E854" s="1">
        <v>41136</v>
      </c>
      <c r="F854">
        <v>85028192</v>
      </c>
      <c r="G854">
        <v>229947763</v>
      </c>
      <c r="H854">
        <v>314975955</v>
      </c>
      <c r="I854" t="s">
        <v>289</v>
      </c>
      <c r="J854" t="s">
        <v>80</v>
      </c>
      <c r="K854" t="s">
        <v>179</v>
      </c>
    </row>
    <row r="855" spans="1:11" x14ac:dyDescent="0.3">
      <c r="A855">
        <v>853</v>
      </c>
      <c r="B855" t="s">
        <v>2143</v>
      </c>
      <c r="C855" t="s">
        <v>2144</v>
      </c>
      <c r="D855" t="s">
        <v>12</v>
      </c>
      <c r="E855" t="s">
        <v>27</v>
      </c>
      <c r="F855">
        <v>84919401</v>
      </c>
      <c r="G855">
        <v>94600000</v>
      </c>
      <c r="H855">
        <v>179519401</v>
      </c>
      <c r="I855" t="s">
        <v>836</v>
      </c>
      <c r="J855" t="s">
        <v>1020</v>
      </c>
      <c r="K855" t="s">
        <v>27</v>
      </c>
    </row>
    <row r="856" spans="1:11" x14ac:dyDescent="0.3">
      <c r="A856">
        <v>854</v>
      </c>
      <c r="B856" t="s">
        <v>2145</v>
      </c>
      <c r="C856" t="s">
        <v>2146</v>
      </c>
      <c r="D856" t="s">
        <v>38</v>
      </c>
      <c r="E856" s="1">
        <v>40471</v>
      </c>
      <c r="F856">
        <v>84752907</v>
      </c>
      <c r="G856">
        <v>92759125</v>
      </c>
      <c r="H856">
        <v>177512032</v>
      </c>
      <c r="I856" t="s">
        <v>1113</v>
      </c>
      <c r="J856" t="s">
        <v>224</v>
      </c>
      <c r="K856" t="s">
        <v>179</v>
      </c>
    </row>
    <row r="857" spans="1:11" x14ac:dyDescent="0.3">
      <c r="A857">
        <v>855</v>
      </c>
      <c r="B857" t="s">
        <v>2147</v>
      </c>
      <c r="C857" t="s">
        <v>2148</v>
      </c>
      <c r="D857" t="s">
        <v>61</v>
      </c>
      <c r="E857" s="1">
        <v>41822</v>
      </c>
      <c r="F857">
        <v>84525432</v>
      </c>
      <c r="G857">
        <v>15850000</v>
      </c>
      <c r="H857">
        <v>100375432</v>
      </c>
      <c r="I857" t="s">
        <v>346</v>
      </c>
      <c r="J857" t="s">
        <v>76</v>
      </c>
      <c r="K857" t="s">
        <v>179</v>
      </c>
    </row>
    <row r="858" spans="1:11" x14ac:dyDescent="0.3">
      <c r="A858">
        <v>856</v>
      </c>
      <c r="B858" t="s">
        <v>2149</v>
      </c>
      <c r="C858" t="s">
        <v>2150</v>
      </c>
      <c r="D858" t="s">
        <v>12</v>
      </c>
      <c r="E858" t="s">
        <v>27</v>
      </c>
      <c r="F858">
        <v>84500122</v>
      </c>
      <c r="G858">
        <v>26268000</v>
      </c>
      <c r="H858">
        <v>110768122</v>
      </c>
      <c r="I858" t="s">
        <v>407</v>
      </c>
      <c r="J858" t="s">
        <v>76</v>
      </c>
      <c r="K858" t="s">
        <v>27</v>
      </c>
    </row>
    <row r="859" spans="1:11" x14ac:dyDescent="0.3">
      <c r="A859">
        <v>857</v>
      </c>
      <c r="B859" t="s">
        <v>2151</v>
      </c>
      <c r="C859" t="s">
        <v>2152</v>
      </c>
      <c r="D859" t="s">
        <v>22</v>
      </c>
      <c r="E859" s="1">
        <v>43082</v>
      </c>
      <c r="F859">
        <v>84410380</v>
      </c>
      <c r="G859">
        <v>211658819</v>
      </c>
      <c r="H859">
        <v>296069199</v>
      </c>
      <c r="I859" t="s">
        <v>312</v>
      </c>
      <c r="J859" t="s">
        <v>193</v>
      </c>
      <c r="K859" t="s">
        <v>58</v>
      </c>
    </row>
    <row r="860" spans="1:11" x14ac:dyDescent="0.3">
      <c r="A860">
        <v>858</v>
      </c>
      <c r="B860" t="s">
        <v>2153</v>
      </c>
      <c r="C860" t="s">
        <v>2154</v>
      </c>
      <c r="D860" t="s">
        <v>61</v>
      </c>
      <c r="E860" s="1">
        <v>40752</v>
      </c>
      <c r="F860">
        <v>84351197</v>
      </c>
      <c r="G860">
        <v>60700000</v>
      </c>
      <c r="H860">
        <v>145051197</v>
      </c>
      <c r="I860" t="s">
        <v>438</v>
      </c>
      <c r="J860" t="s">
        <v>54</v>
      </c>
      <c r="K860" t="s">
        <v>15</v>
      </c>
    </row>
    <row r="861" spans="1:11" x14ac:dyDescent="0.3">
      <c r="A861">
        <v>859</v>
      </c>
      <c r="B861" t="s">
        <v>2155</v>
      </c>
      <c r="C861" t="s">
        <v>2156</v>
      </c>
      <c r="D861" t="s">
        <v>61</v>
      </c>
      <c r="E861" s="1">
        <v>41905</v>
      </c>
      <c r="F861">
        <v>84273813</v>
      </c>
      <c r="G861">
        <v>173305469</v>
      </c>
      <c r="H861">
        <v>257579282</v>
      </c>
      <c r="I861" t="s">
        <v>792</v>
      </c>
      <c r="J861" t="s">
        <v>1020</v>
      </c>
      <c r="K861" t="s">
        <v>179</v>
      </c>
    </row>
    <row r="862" spans="1:11" x14ac:dyDescent="0.3">
      <c r="A862">
        <v>860</v>
      </c>
      <c r="B862" t="s">
        <v>2157</v>
      </c>
      <c r="C862" t="s">
        <v>2158</v>
      </c>
      <c r="D862" t="s">
        <v>61</v>
      </c>
      <c r="E862" t="s">
        <v>27</v>
      </c>
      <c r="F862">
        <v>84216833</v>
      </c>
      <c r="G862">
        <v>97000000</v>
      </c>
      <c r="H862">
        <v>181216833</v>
      </c>
      <c r="I862" t="s">
        <v>2159</v>
      </c>
      <c r="J862" t="s">
        <v>97</v>
      </c>
      <c r="K862" t="s">
        <v>27</v>
      </c>
    </row>
    <row r="863" spans="1:11" x14ac:dyDescent="0.3">
      <c r="A863">
        <v>861</v>
      </c>
      <c r="B863" t="s">
        <v>2160</v>
      </c>
      <c r="C863" t="s">
        <v>2161</v>
      </c>
      <c r="D863" t="s">
        <v>61</v>
      </c>
      <c r="E863" s="1">
        <v>43866</v>
      </c>
      <c r="F863">
        <v>84158461</v>
      </c>
      <c r="G863">
        <v>117700000</v>
      </c>
      <c r="H863">
        <v>201858461</v>
      </c>
      <c r="I863" t="s">
        <v>570</v>
      </c>
      <c r="J863" t="s">
        <v>1006</v>
      </c>
      <c r="K863" t="s">
        <v>179</v>
      </c>
    </row>
    <row r="864" spans="1:11" x14ac:dyDescent="0.3">
      <c r="A864">
        <v>862</v>
      </c>
      <c r="B864" t="s">
        <v>2162</v>
      </c>
      <c r="C864" t="s">
        <v>2163</v>
      </c>
      <c r="D864" t="s">
        <v>12</v>
      </c>
      <c r="E864" s="1">
        <v>37050</v>
      </c>
      <c r="F864">
        <v>84056472</v>
      </c>
      <c r="G864">
        <v>101997253</v>
      </c>
      <c r="H864">
        <v>186053725</v>
      </c>
      <c r="I864" t="s">
        <v>2121</v>
      </c>
      <c r="J864" t="s">
        <v>197</v>
      </c>
      <c r="K864" t="s">
        <v>58</v>
      </c>
    </row>
    <row r="865" spans="1:11" x14ac:dyDescent="0.3">
      <c r="A865">
        <v>863</v>
      </c>
      <c r="B865" t="s">
        <v>2164</v>
      </c>
      <c r="C865" t="s">
        <v>2165</v>
      </c>
      <c r="D865" t="s">
        <v>613</v>
      </c>
      <c r="E865" s="1">
        <v>34117</v>
      </c>
      <c r="F865">
        <v>84049211</v>
      </c>
      <c r="G865">
        <v>170951000</v>
      </c>
      <c r="H865">
        <v>255000211</v>
      </c>
      <c r="I865" t="s">
        <v>289</v>
      </c>
      <c r="J865" t="s">
        <v>434</v>
      </c>
      <c r="K865" t="s">
        <v>179</v>
      </c>
    </row>
    <row r="866" spans="1:11" x14ac:dyDescent="0.3">
      <c r="A866">
        <v>864</v>
      </c>
      <c r="B866" t="s">
        <v>2166</v>
      </c>
      <c r="C866" t="s">
        <v>2167</v>
      </c>
      <c r="D866" t="s">
        <v>22</v>
      </c>
      <c r="E866" s="1">
        <v>41746</v>
      </c>
      <c r="F866">
        <v>83911193</v>
      </c>
      <c r="G866">
        <v>112799203</v>
      </c>
      <c r="H866">
        <v>196710396</v>
      </c>
      <c r="I866" t="s">
        <v>346</v>
      </c>
      <c r="J866" t="s">
        <v>1006</v>
      </c>
      <c r="K866" t="s">
        <v>15</v>
      </c>
    </row>
    <row r="867" spans="1:11" x14ac:dyDescent="0.3">
      <c r="A867">
        <v>865</v>
      </c>
      <c r="B867" t="s">
        <v>2168</v>
      </c>
      <c r="C867" t="s">
        <v>2169</v>
      </c>
      <c r="D867" t="s">
        <v>22</v>
      </c>
      <c r="E867" t="s">
        <v>27</v>
      </c>
      <c r="F867">
        <v>83898313</v>
      </c>
      <c r="G867">
        <v>105278110</v>
      </c>
      <c r="H867">
        <v>189176423</v>
      </c>
      <c r="I867" t="s">
        <v>482</v>
      </c>
      <c r="J867" t="s">
        <v>86</v>
      </c>
      <c r="K867" t="s">
        <v>27</v>
      </c>
    </row>
    <row r="868" spans="1:11" x14ac:dyDescent="0.3">
      <c r="A868">
        <v>866</v>
      </c>
      <c r="B868" t="s">
        <v>2170</v>
      </c>
      <c r="C868" t="s">
        <v>2171</v>
      </c>
      <c r="D868" t="s">
        <v>22</v>
      </c>
      <c r="E868" s="1">
        <v>41957</v>
      </c>
      <c r="F868">
        <v>83850911</v>
      </c>
      <c r="G868">
        <v>289664710</v>
      </c>
      <c r="H868">
        <v>373515621</v>
      </c>
      <c r="I868" t="s">
        <v>2172</v>
      </c>
      <c r="J868" t="s">
        <v>328</v>
      </c>
      <c r="K868" t="s">
        <v>58</v>
      </c>
    </row>
    <row r="869" spans="1:11" x14ac:dyDescent="0.3">
      <c r="A869">
        <v>867</v>
      </c>
      <c r="B869" t="s">
        <v>2173</v>
      </c>
      <c r="C869" t="s">
        <v>2174</v>
      </c>
      <c r="D869" t="s">
        <v>22</v>
      </c>
      <c r="E869" s="1">
        <v>32339</v>
      </c>
      <c r="F869">
        <v>83844093</v>
      </c>
      <c r="G869">
        <v>57759104</v>
      </c>
      <c r="H869">
        <v>141603197</v>
      </c>
      <c r="I869" t="s">
        <v>203</v>
      </c>
      <c r="J869" t="s">
        <v>460</v>
      </c>
      <c r="K869" t="s">
        <v>27</v>
      </c>
    </row>
    <row r="870" spans="1:11" x14ac:dyDescent="0.3">
      <c r="A870">
        <v>868</v>
      </c>
      <c r="B870" t="s">
        <v>2175</v>
      </c>
      <c r="C870" t="s">
        <v>2176</v>
      </c>
      <c r="D870" t="s">
        <v>38</v>
      </c>
      <c r="E870" s="1">
        <v>40151</v>
      </c>
      <c r="F870">
        <v>83823381</v>
      </c>
      <c r="G870">
        <v>83019358</v>
      </c>
      <c r="H870">
        <v>166842739</v>
      </c>
      <c r="I870" t="s">
        <v>438</v>
      </c>
      <c r="J870" t="s">
        <v>1006</v>
      </c>
      <c r="K870" t="s">
        <v>179</v>
      </c>
    </row>
    <row r="871" spans="1:11" x14ac:dyDescent="0.3">
      <c r="A871">
        <v>869</v>
      </c>
      <c r="B871" t="s">
        <v>2177</v>
      </c>
      <c r="C871" t="s">
        <v>2178</v>
      </c>
      <c r="D871" t="s">
        <v>61</v>
      </c>
      <c r="E871" s="1">
        <v>40996</v>
      </c>
      <c r="F871">
        <v>83670083</v>
      </c>
      <c r="G871">
        <v>218300000</v>
      </c>
      <c r="H871">
        <v>301970083</v>
      </c>
      <c r="I871" t="s">
        <v>117</v>
      </c>
      <c r="J871" t="s">
        <v>1020</v>
      </c>
      <c r="K871" t="s">
        <v>15</v>
      </c>
    </row>
    <row r="872" spans="1:11" x14ac:dyDescent="0.3">
      <c r="A872">
        <v>870</v>
      </c>
      <c r="B872" t="s">
        <v>2179</v>
      </c>
      <c r="C872" t="s">
        <v>2180</v>
      </c>
      <c r="D872" t="s">
        <v>1858</v>
      </c>
      <c r="E872" s="1">
        <v>41530</v>
      </c>
      <c r="F872">
        <v>83586447</v>
      </c>
      <c r="G872">
        <v>78332871</v>
      </c>
      <c r="H872">
        <v>161919318</v>
      </c>
      <c r="I872" t="s">
        <v>792</v>
      </c>
      <c r="J872" t="s">
        <v>190</v>
      </c>
      <c r="K872" t="s">
        <v>15</v>
      </c>
    </row>
    <row r="873" spans="1:11" x14ac:dyDescent="0.3">
      <c r="A873">
        <v>871</v>
      </c>
      <c r="B873" t="s">
        <v>2181</v>
      </c>
      <c r="C873" t="s">
        <v>2182</v>
      </c>
      <c r="D873" t="s">
        <v>61</v>
      </c>
      <c r="E873" t="s">
        <v>27</v>
      </c>
      <c r="F873">
        <v>83563139</v>
      </c>
      <c r="G873">
        <v>73000000</v>
      </c>
      <c r="H873">
        <v>156563139</v>
      </c>
      <c r="I873" t="s">
        <v>203</v>
      </c>
      <c r="J873" t="s">
        <v>80</v>
      </c>
      <c r="K873" t="s">
        <v>27</v>
      </c>
    </row>
    <row r="874" spans="1:11" x14ac:dyDescent="0.3">
      <c r="A874">
        <v>872</v>
      </c>
      <c r="B874" t="s">
        <v>2183</v>
      </c>
      <c r="C874" t="s">
        <v>2184</v>
      </c>
      <c r="D874" t="s">
        <v>34</v>
      </c>
      <c r="E874" s="1">
        <v>40611</v>
      </c>
      <c r="F874">
        <v>83552429</v>
      </c>
      <c r="G874">
        <v>128266925</v>
      </c>
      <c r="H874">
        <v>211819354</v>
      </c>
      <c r="I874" t="s">
        <v>339</v>
      </c>
      <c r="J874" t="s">
        <v>457</v>
      </c>
      <c r="K874" t="s">
        <v>15</v>
      </c>
    </row>
    <row r="875" spans="1:11" x14ac:dyDescent="0.3">
      <c r="A875">
        <v>873</v>
      </c>
      <c r="B875" t="s">
        <v>2185</v>
      </c>
      <c r="C875" t="s">
        <v>2186</v>
      </c>
      <c r="D875" t="s">
        <v>2187</v>
      </c>
      <c r="E875" s="1">
        <v>40857</v>
      </c>
      <c r="F875">
        <v>83504017</v>
      </c>
      <c r="G875">
        <v>143400000</v>
      </c>
      <c r="H875">
        <v>226904017</v>
      </c>
      <c r="I875" t="s">
        <v>2188</v>
      </c>
      <c r="J875" t="s">
        <v>676</v>
      </c>
      <c r="K875" t="s">
        <v>179</v>
      </c>
    </row>
    <row r="876" spans="1:11" x14ac:dyDescent="0.3">
      <c r="A876">
        <v>874</v>
      </c>
      <c r="B876" t="s">
        <v>2189</v>
      </c>
      <c r="C876" t="s">
        <v>2190</v>
      </c>
      <c r="D876" t="s">
        <v>2191</v>
      </c>
      <c r="E876" s="1">
        <v>43174</v>
      </c>
      <c r="F876">
        <v>83482352</v>
      </c>
      <c r="G876">
        <v>2604529</v>
      </c>
      <c r="H876">
        <v>86086881</v>
      </c>
      <c r="I876" t="s">
        <v>2192</v>
      </c>
      <c r="J876" t="s">
        <v>676</v>
      </c>
      <c r="K876" t="s">
        <v>58</v>
      </c>
    </row>
    <row r="877" spans="1:11" x14ac:dyDescent="0.3">
      <c r="A877">
        <v>875</v>
      </c>
      <c r="B877" t="s">
        <v>2193</v>
      </c>
      <c r="C877" t="s">
        <v>2194</v>
      </c>
      <c r="D877" t="s">
        <v>817</v>
      </c>
      <c r="E877" t="s">
        <v>27</v>
      </c>
      <c r="F877">
        <v>83471511</v>
      </c>
      <c r="G877">
        <v>8686553</v>
      </c>
      <c r="H877">
        <v>92158064</v>
      </c>
      <c r="I877" t="s">
        <v>2195</v>
      </c>
      <c r="J877" t="s">
        <v>135</v>
      </c>
      <c r="K877" t="s">
        <v>27</v>
      </c>
    </row>
    <row r="878" spans="1:11" x14ac:dyDescent="0.3">
      <c r="A878">
        <v>876</v>
      </c>
      <c r="B878" t="s">
        <v>2196</v>
      </c>
      <c r="C878" t="s">
        <v>2197</v>
      </c>
      <c r="D878" t="s">
        <v>38</v>
      </c>
      <c r="E878" s="1">
        <v>33760</v>
      </c>
      <c r="F878">
        <v>83351587</v>
      </c>
      <c r="G878">
        <v>94700000</v>
      </c>
      <c r="H878">
        <v>178051587</v>
      </c>
      <c r="I878" t="s">
        <v>203</v>
      </c>
      <c r="J878" t="s">
        <v>343</v>
      </c>
      <c r="K878" t="s">
        <v>179</v>
      </c>
    </row>
    <row r="879" spans="1:11" x14ac:dyDescent="0.3">
      <c r="A879">
        <v>877</v>
      </c>
      <c r="B879" t="s">
        <v>2198</v>
      </c>
      <c r="C879" t="s">
        <v>2199</v>
      </c>
      <c r="D879" t="s">
        <v>12</v>
      </c>
      <c r="E879" s="1">
        <v>41607</v>
      </c>
      <c r="F879">
        <v>83301580</v>
      </c>
      <c r="G879">
        <v>34566404</v>
      </c>
      <c r="H879">
        <v>117867984</v>
      </c>
      <c r="I879" t="s">
        <v>2200</v>
      </c>
      <c r="J879" t="s">
        <v>514</v>
      </c>
      <c r="K879" t="s">
        <v>15</v>
      </c>
    </row>
    <row r="880" spans="1:11" x14ac:dyDescent="0.3">
      <c r="A880">
        <v>878</v>
      </c>
      <c r="B880" t="s">
        <v>2201</v>
      </c>
      <c r="C880" t="s">
        <v>2202</v>
      </c>
      <c r="D880" t="s">
        <v>61</v>
      </c>
      <c r="E880" t="s">
        <v>27</v>
      </c>
      <c r="F880">
        <v>83240103</v>
      </c>
      <c r="G880">
        <v>130800000</v>
      </c>
      <c r="H880">
        <v>214040103</v>
      </c>
      <c r="I880" t="s">
        <v>561</v>
      </c>
      <c r="J880" t="s">
        <v>313</v>
      </c>
      <c r="K880" t="s">
        <v>27</v>
      </c>
    </row>
    <row r="881" spans="1:11" x14ac:dyDescent="0.3">
      <c r="A881">
        <v>879</v>
      </c>
      <c r="B881" t="s">
        <v>2203</v>
      </c>
      <c r="C881" t="s">
        <v>2204</v>
      </c>
      <c r="D881" t="s">
        <v>43</v>
      </c>
      <c r="E881" s="1">
        <v>43691</v>
      </c>
      <c r="F881">
        <v>83140306</v>
      </c>
      <c r="G881">
        <v>27896926</v>
      </c>
      <c r="H881">
        <v>111037232</v>
      </c>
      <c r="I881" t="s">
        <v>2205</v>
      </c>
      <c r="J881" t="s">
        <v>364</v>
      </c>
      <c r="K881" t="s">
        <v>179</v>
      </c>
    </row>
    <row r="882" spans="1:11" x14ac:dyDescent="0.3">
      <c r="A882">
        <v>880</v>
      </c>
      <c r="B882" t="s">
        <v>2206</v>
      </c>
      <c r="C882" t="s">
        <v>2207</v>
      </c>
      <c r="D882" t="s">
        <v>1282</v>
      </c>
      <c r="E882" s="1">
        <v>39807</v>
      </c>
      <c r="F882">
        <v>83077833</v>
      </c>
      <c r="G882">
        <v>118467684</v>
      </c>
      <c r="H882">
        <v>201545517</v>
      </c>
      <c r="I882" t="s">
        <v>1896</v>
      </c>
      <c r="J882" t="s">
        <v>86</v>
      </c>
      <c r="K882" t="s">
        <v>15</v>
      </c>
    </row>
    <row r="883" spans="1:11" x14ac:dyDescent="0.3">
      <c r="A883">
        <v>881</v>
      </c>
      <c r="B883" t="s">
        <v>2208</v>
      </c>
      <c r="C883" t="s">
        <v>2209</v>
      </c>
      <c r="D883" t="s">
        <v>1885</v>
      </c>
      <c r="E883" s="1">
        <v>38695</v>
      </c>
      <c r="F883">
        <v>83043761</v>
      </c>
      <c r="G883">
        <v>95018998</v>
      </c>
      <c r="H883">
        <v>178062759</v>
      </c>
      <c r="I883" t="s">
        <v>39</v>
      </c>
      <c r="J883" t="s">
        <v>28</v>
      </c>
      <c r="K883" t="s">
        <v>179</v>
      </c>
    </row>
    <row r="884" spans="1:11" x14ac:dyDescent="0.3">
      <c r="A884">
        <v>882</v>
      </c>
      <c r="B884" t="s">
        <v>2210</v>
      </c>
      <c r="C884" t="s">
        <v>2211</v>
      </c>
      <c r="D884" t="s">
        <v>22</v>
      </c>
      <c r="E884" s="1">
        <v>41465</v>
      </c>
      <c r="F884">
        <v>83028128</v>
      </c>
      <c r="G884">
        <v>199542554</v>
      </c>
      <c r="H884">
        <v>282570682</v>
      </c>
      <c r="I884" t="s">
        <v>423</v>
      </c>
      <c r="J884" t="s">
        <v>313</v>
      </c>
      <c r="K884" t="s">
        <v>58</v>
      </c>
    </row>
    <row r="885" spans="1:11" x14ac:dyDescent="0.3">
      <c r="A885">
        <v>883</v>
      </c>
      <c r="B885" t="s">
        <v>2212</v>
      </c>
      <c r="C885" t="s">
        <v>2213</v>
      </c>
      <c r="D885" t="s">
        <v>61</v>
      </c>
      <c r="E885" s="1">
        <v>34677</v>
      </c>
      <c r="F885">
        <v>83015089</v>
      </c>
      <c r="G885">
        <v>131000000</v>
      </c>
      <c r="H885">
        <v>214015089</v>
      </c>
      <c r="I885" t="s">
        <v>1105</v>
      </c>
      <c r="J885" t="s">
        <v>124</v>
      </c>
      <c r="K885" t="s">
        <v>179</v>
      </c>
    </row>
    <row r="886" spans="1:11" x14ac:dyDescent="0.3">
      <c r="A886">
        <v>884</v>
      </c>
      <c r="B886" t="s">
        <v>2214</v>
      </c>
      <c r="C886" t="s">
        <v>2215</v>
      </c>
      <c r="D886" t="s">
        <v>38</v>
      </c>
      <c r="E886" s="1">
        <v>39058</v>
      </c>
      <c r="F886">
        <v>82985708</v>
      </c>
      <c r="G886">
        <v>65978114</v>
      </c>
      <c r="H886">
        <v>148963822</v>
      </c>
      <c r="I886" t="s">
        <v>407</v>
      </c>
      <c r="J886" t="s">
        <v>76</v>
      </c>
      <c r="K886" t="s">
        <v>106</v>
      </c>
    </row>
    <row r="887" spans="1:11" x14ac:dyDescent="0.3">
      <c r="A887">
        <v>885</v>
      </c>
      <c r="B887" t="s">
        <v>2216</v>
      </c>
      <c r="C887" t="s">
        <v>2217</v>
      </c>
      <c r="D887" t="s">
        <v>170</v>
      </c>
      <c r="E887" s="1">
        <v>38485</v>
      </c>
      <c r="F887">
        <v>82931301</v>
      </c>
      <c r="G887">
        <v>72526026</v>
      </c>
      <c r="H887">
        <v>155457327</v>
      </c>
      <c r="I887" t="s">
        <v>346</v>
      </c>
      <c r="J887" t="s">
        <v>393</v>
      </c>
      <c r="K887" t="s">
        <v>15</v>
      </c>
    </row>
    <row r="888" spans="1:11" x14ac:dyDescent="0.3">
      <c r="A888">
        <v>886</v>
      </c>
      <c r="B888" t="s">
        <v>2218</v>
      </c>
      <c r="C888" t="s">
        <v>2219</v>
      </c>
      <c r="D888" t="s">
        <v>1096</v>
      </c>
      <c r="E888" s="1">
        <v>38373</v>
      </c>
      <c r="F888">
        <v>82674398</v>
      </c>
      <c r="G888">
        <v>15244265</v>
      </c>
      <c r="H888">
        <v>97918663</v>
      </c>
      <c r="I888" t="s">
        <v>777</v>
      </c>
      <c r="J888" t="s">
        <v>197</v>
      </c>
      <c r="K888" t="s">
        <v>58</v>
      </c>
    </row>
    <row r="889" spans="1:11" x14ac:dyDescent="0.3">
      <c r="A889">
        <v>887</v>
      </c>
      <c r="B889" t="s">
        <v>2220</v>
      </c>
      <c r="C889" t="s">
        <v>2221</v>
      </c>
      <c r="D889" t="s">
        <v>170</v>
      </c>
      <c r="E889" s="1">
        <v>37847</v>
      </c>
      <c r="F889">
        <v>82622655</v>
      </c>
      <c r="G889">
        <v>34009973</v>
      </c>
      <c r="H889">
        <v>116632628</v>
      </c>
      <c r="I889" t="s">
        <v>2222</v>
      </c>
      <c r="J889" t="s">
        <v>76</v>
      </c>
      <c r="K889" t="s">
        <v>179</v>
      </c>
    </row>
    <row r="890" spans="1:11" x14ac:dyDescent="0.3">
      <c r="A890">
        <v>888</v>
      </c>
      <c r="B890" t="s">
        <v>2223</v>
      </c>
      <c r="C890" t="s">
        <v>2224</v>
      </c>
      <c r="D890" t="s">
        <v>38</v>
      </c>
      <c r="E890" s="1">
        <v>29196</v>
      </c>
      <c r="F890">
        <v>82604699</v>
      </c>
      <c r="G890">
        <v>82604699</v>
      </c>
      <c r="H890">
        <v>82604699</v>
      </c>
      <c r="I890" t="s">
        <v>1317</v>
      </c>
      <c r="J890" t="s">
        <v>460</v>
      </c>
      <c r="K890" t="s">
        <v>106</v>
      </c>
    </row>
    <row r="891" spans="1:11" x14ac:dyDescent="0.3">
      <c r="A891">
        <v>889</v>
      </c>
      <c r="B891" t="s">
        <v>2225</v>
      </c>
      <c r="C891" t="s">
        <v>2226</v>
      </c>
      <c r="D891" t="s">
        <v>1087</v>
      </c>
      <c r="E891" t="s">
        <v>27</v>
      </c>
      <c r="F891">
        <v>82584160</v>
      </c>
      <c r="G891">
        <v>94659025</v>
      </c>
      <c r="H891">
        <v>177243185</v>
      </c>
      <c r="I891" t="s">
        <v>894</v>
      </c>
      <c r="J891" t="s">
        <v>101</v>
      </c>
      <c r="K891" t="s">
        <v>27</v>
      </c>
    </row>
    <row r="892" spans="1:11" x14ac:dyDescent="0.3">
      <c r="A892">
        <v>890</v>
      </c>
      <c r="B892" t="s">
        <v>2227</v>
      </c>
      <c r="C892" t="s">
        <v>2228</v>
      </c>
      <c r="D892" t="s">
        <v>22</v>
      </c>
      <c r="E892" t="s">
        <v>27</v>
      </c>
      <c r="F892">
        <v>82571173</v>
      </c>
      <c r="G892">
        <v>47583395</v>
      </c>
      <c r="H892">
        <v>130154568</v>
      </c>
      <c r="I892" t="s">
        <v>2229</v>
      </c>
      <c r="J892" t="s">
        <v>571</v>
      </c>
      <c r="K892" t="s">
        <v>27</v>
      </c>
    </row>
    <row r="893" spans="1:11" x14ac:dyDescent="0.3">
      <c r="A893">
        <v>891</v>
      </c>
      <c r="B893" t="s">
        <v>2230</v>
      </c>
      <c r="C893" t="s">
        <v>2231</v>
      </c>
      <c r="D893" t="s">
        <v>12</v>
      </c>
      <c r="E893" t="s">
        <v>27</v>
      </c>
      <c r="F893">
        <v>82569971</v>
      </c>
      <c r="G893">
        <v>23700000</v>
      </c>
      <c r="H893">
        <v>106269971</v>
      </c>
      <c r="I893" t="s">
        <v>1474</v>
      </c>
      <c r="J893" t="s">
        <v>47</v>
      </c>
      <c r="K893" t="s">
        <v>27</v>
      </c>
    </row>
    <row r="894" spans="1:11" x14ac:dyDescent="0.3">
      <c r="A894">
        <v>892</v>
      </c>
      <c r="B894" t="s">
        <v>2232</v>
      </c>
      <c r="C894" t="s">
        <v>2233</v>
      </c>
      <c r="D894" t="s">
        <v>426</v>
      </c>
      <c r="E894" s="1">
        <v>33921</v>
      </c>
      <c r="F894">
        <v>82522790</v>
      </c>
      <c r="G894">
        <v>133339902</v>
      </c>
      <c r="H894">
        <v>215862692</v>
      </c>
      <c r="I894" t="s">
        <v>2234</v>
      </c>
      <c r="J894" t="s">
        <v>124</v>
      </c>
      <c r="K894" t="s">
        <v>179</v>
      </c>
    </row>
    <row r="895" spans="1:11" x14ac:dyDescent="0.3">
      <c r="A895">
        <v>893</v>
      </c>
      <c r="B895" t="s">
        <v>2235</v>
      </c>
      <c r="C895" t="s">
        <v>2236</v>
      </c>
      <c r="D895" t="s">
        <v>22</v>
      </c>
      <c r="E895" s="1">
        <v>41864</v>
      </c>
      <c r="F895">
        <v>82390774</v>
      </c>
      <c r="G895">
        <v>55834177</v>
      </c>
      <c r="H895">
        <v>138224951</v>
      </c>
      <c r="I895" t="s">
        <v>665</v>
      </c>
      <c r="J895" t="s">
        <v>361</v>
      </c>
      <c r="K895" t="s">
        <v>179</v>
      </c>
    </row>
    <row r="896" spans="1:11" x14ac:dyDescent="0.3">
      <c r="A896">
        <v>894</v>
      </c>
      <c r="B896" t="s">
        <v>2237</v>
      </c>
      <c r="C896" t="s">
        <v>2238</v>
      </c>
      <c r="D896" t="s">
        <v>170</v>
      </c>
      <c r="E896" s="1">
        <v>37337</v>
      </c>
      <c r="F896">
        <v>82348319</v>
      </c>
      <c r="G896">
        <v>72661713</v>
      </c>
      <c r="H896">
        <v>155010032</v>
      </c>
      <c r="I896" t="s">
        <v>1059</v>
      </c>
      <c r="J896" t="s">
        <v>343</v>
      </c>
      <c r="K896" t="s">
        <v>179</v>
      </c>
    </row>
    <row r="897" spans="1:11" x14ac:dyDescent="0.3">
      <c r="A897">
        <v>895</v>
      </c>
      <c r="B897" t="s">
        <v>2239</v>
      </c>
      <c r="C897" t="s">
        <v>2240</v>
      </c>
      <c r="D897" t="s">
        <v>38</v>
      </c>
      <c r="E897" s="1">
        <v>39400</v>
      </c>
      <c r="F897">
        <v>82280579</v>
      </c>
      <c r="G897">
        <v>114113166</v>
      </c>
      <c r="H897">
        <v>196393745</v>
      </c>
      <c r="I897" t="s">
        <v>2241</v>
      </c>
      <c r="J897" t="s">
        <v>101</v>
      </c>
      <c r="K897" t="s">
        <v>15</v>
      </c>
    </row>
    <row r="898" spans="1:11" x14ac:dyDescent="0.3">
      <c r="A898">
        <v>896</v>
      </c>
      <c r="B898" t="s">
        <v>2242</v>
      </c>
      <c r="C898" t="s">
        <v>2243</v>
      </c>
      <c r="D898" t="s">
        <v>12</v>
      </c>
      <c r="E898" t="s">
        <v>27</v>
      </c>
      <c r="F898">
        <v>82272442</v>
      </c>
      <c r="G898">
        <v>55314621</v>
      </c>
      <c r="H898">
        <v>137587063</v>
      </c>
      <c r="I898" t="s">
        <v>2244</v>
      </c>
      <c r="J898" t="s">
        <v>313</v>
      </c>
      <c r="K898" t="s">
        <v>27</v>
      </c>
    </row>
    <row r="899" spans="1:11" x14ac:dyDescent="0.3">
      <c r="A899">
        <v>897</v>
      </c>
      <c r="B899" t="s">
        <v>2245</v>
      </c>
      <c r="C899" t="s">
        <v>2246</v>
      </c>
      <c r="D899" t="s">
        <v>34</v>
      </c>
      <c r="E899" s="1">
        <v>38757</v>
      </c>
      <c r="F899">
        <v>82226474</v>
      </c>
      <c r="G899">
        <v>81889423</v>
      </c>
      <c r="H899">
        <v>164115897</v>
      </c>
      <c r="I899" t="s">
        <v>2247</v>
      </c>
      <c r="J899" t="s">
        <v>97</v>
      </c>
      <c r="K899" t="s">
        <v>58</v>
      </c>
    </row>
    <row r="900" spans="1:11" x14ac:dyDescent="0.3">
      <c r="A900">
        <v>898</v>
      </c>
      <c r="B900" t="s">
        <v>2248</v>
      </c>
      <c r="C900" t="s">
        <v>2249</v>
      </c>
      <c r="D900" t="s">
        <v>38</v>
      </c>
      <c r="E900" s="1">
        <v>42523</v>
      </c>
      <c r="F900">
        <v>82051601</v>
      </c>
      <c r="G900">
        <v>163572247</v>
      </c>
      <c r="H900">
        <v>245623848</v>
      </c>
      <c r="I900" t="s">
        <v>159</v>
      </c>
      <c r="J900" t="s">
        <v>567</v>
      </c>
      <c r="K900" t="s">
        <v>15</v>
      </c>
    </row>
    <row r="901" spans="1:11" x14ac:dyDescent="0.3">
      <c r="A901">
        <v>899</v>
      </c>
      <c r="B901" t="s">
        <v>2250</v>
      </c>
      <c r="C901" t="s">
        <v>2251</v>
      </c>
      <c r="D901" t="s">
        <v>22</v>
      </c>
      <c r="E901" s="1">
        <v>43091</v>
      </c>
      <c r="F901">
        <v>81903458</v>
      </c>
      <c r="G901">
        <v>98515818</v>
      </c>
      <c r="H901">
        <v>180419276</v>
      </c>
      <c r="I901" t="s">
        <v>178</v>
      </c>
      <c r="J901" t="s">
        <v>457</v>
      </c>
      <c r="K901" t="s">
        <v>15</v>
      </c>
    </row>
    <row r="902" spans="1:11" x14ac:dyDescent="0.3">
      <c r="A902">
        <v>900</v>
      </c>
      <c r="B902" t="s">
        <v>2252</v>
      </c>
      <c r="C902" t="s">
        <v>2253</v>
      </c>
      <c r="D902" t="s">
        <v>22</v>
      </c>
      <c r="E902" s="1">
        <v>29000</v>
      </c>
      <c r="F902">
        <v>81900459</v>
      </c>
      <c r="G902">
        <v>24385063</v>
      </c>
      <c r="H902">
        <v>106285522</v>
      </c>
      <c r="I902" t="s">
        <v>2254</v>
      </c>
      <c r="J902" t="s">
        <v>343</v>
      </c>
      <c r="K902" t="s">
        <v>179</v>
      </c>
    </row>
    <row r="903" spans="1:11" x14ac:dyDescent="0.3">
      <c r="A903">
        <v>901</v>
      </c>
      <c r="B903" t="s">
        <v>2255</v>
      </c>
      <c r="C903" t="s">
        <v>2256</v>
      </c>
      <c r="D903" t="s">
        <v>22</v>
      </c>
      <c r="E903" s="1">
        <v>42256</v>
      </c>
      <c r="F903">
        <v>81697192</v>
      </c>
      <c r="G903">
        <v>230598864</v>
      </c>
      <c r="H903">
        <v>312296056</v>
      </c>
      <c r="I903" t="s">
        <v>138</v>
      </c>
      <c r="J903" t="s">
        <v>281</v>
      </c>
      <c r="K903" t="s">
        <v>15</v>
      </c>
    </row>
    <row r="904" spans="1:11" x14ac:dyDescent="0.3">
      <c r="A904">
        <v>902</v>
      </c>
      <c r="B904" t="s">
        <v>2257</v>
      </c>
      <c r="C904" t="s">
        <v>2258</v>
      </c>
      <c r="D904" t="s">
        <v>12</v>
      </c>
      <c r="E904" s="1">
        <v>38765</v>
      </c>
      <c r="F904">
        <v>81612565</v>
      </c>
      <c r="G904">
        <v>38843429</v>
      </c>
      <c r="H904">
        <v>120455994</v>
      </c>
      <c r="I904" t="s">
        <v>2259</v>
      </c>
      <c r="J904" t="s">
        <v>474</v>
      </c>
      <c r="K904" t="s">
        <v>58</v>
      </c>
    </row>
    <row r="905" spans="1:11" x14ac:dyDescent="0.3">
      <c r="A905">
        <v>903</v>
      </c>
      <c r="B905" t="s">
        <v>2260</v>
      </c>
      <c r="C905" t="s">
        <v>2261</v>
      </c>
      <c r="D905" t="s">
        <v>22</v>
      </c>
      <c r="E905" t="s">
        <v>27</v>
      </c>
      <c r="F905">
        <v>81600000</v>
      </c>
      <c r="G905">
        <v>81600000</v>
      </c>
      <c r="H905">
        <v>81600000</v>
      </c>
      <c r="I905" t="s">
        <v>2262</v>
      </c>
      <c r="J905" t="s">
        <v>457</v>
      </c>
      <c r="K905" t="s">
        <v>27</v>
      </c>
    </row>
    <row r="906" spans="1:11" x14ac:dyDescent="0.3">
      <c r="A906">
        <v>904</v>
      </c>
      <c r="B906" t="s">
        <v>2263</v>
      </c>
      <c r="C906" t="s">
        <v>2264</v>
      </c>
      <c r="D906" t="s">
        <v>22</v>
      </c>
      <c r="E906" s="1">
        <v>40492</v>
      </c>
      <c r="F906">
        <v>81562942</v>
      </c>
      <c r="G906">
        <v>86242524</v>
      </c>
      <c r="H906">
        <v>167805466</v>
      </c>
      <c r="I906" t="s">
        <v>203</v>
      </c>
      <c r="J906" t="s">
        <v>186</v>
      </c>
      <c r="K906" t="s">
        <v>15</v>
      </c>
    </row>
    <row r="907" spans="1:11" x14ac:dyDescent="0.3">
      <c r="A907">
        <v>905</v>
      </c>
      <c r="B907" t="s">
        <v>2265</v>
      </c>
      <c r="C907" t="s">
        <v>2266</v>
      </c>
      <c r="D907" t="s">
        <v>38</v>
      </c>
      <c r="E907" s="1">
        <v>36196</v>
      </c>
      <c r="F907">
        <v>81526121</v>
      </c>
      <c r="G907">
        <v>80100000</v>
      </c>
      <c r="H907">
        <v>161626121</v>
      </c>
      <c r="I907" t="s">
        <v>62</v>
      </c>
      <c r="J907" t="s">
        <v>105</v>
      </c>
      <c r="K907" t="s">
        <v>179</v>
      </c>
    </row>
    <row r="908" spans="1:11" x14ac:dyDescent="0.3">
      <c r="A908">
        <v>906</v>
      </c>
      <c r="B908" t="s">
        <v>2267</v>
      </c>
      <c r="C908" t="s">
        <v>2268</v>
      </c>
      <c r="D908" t="s">
        <v>43</v>
      </c>
      <c r="E908" s="1">
        <v>42174</v>
      </c>
      <c r="F908">
        <v>81476385</v>
      </c>
      <c r="G908">
        <v>134387221</v>
      </c>
      <c r="H908">
        <v>215863606</v>
      </c>
      <c r="I908" t="s">
        <v>349</v>
      </c>
      <c r="J908" t="s">
        <v>101</v>
      </c>
      <c r="K908" t="s">
        <v>179</v>
      </c>
    </row>
    <row r="909" spans="1:11" x14ac:dyDescent="0.3">
      <c r="A909">
        <v>907</v>
      </c>
      <c r="B909" t="s">
        <v>2269</v>
      </c>
      <c r="C909" t="s">
        <v>2270</v>
      </c>
      <c r="D909" t="s">
        <v>38</v>
      </c>
      <c r="E909" s="1">
        <v>36519</v>
      </c>
      <c r="F909">
        <v>81298265</v>
      </c>
      <c r="G909">
        <v>47501244</v>
      </c>
      <c r="H909">
        <v>128799509</v>
      </c>
      <c r="I909" t="s">
        <v>227</v>
      </c>
      <c r="J909" t="s">
        <v>221</v>
      </c>
      <c r="K909" t="s">
        <v>179</v>
      </c>
    </row>
    <row r="910" spans="1:11" x14ac:dyDescent="0.3">
      <c r="A910">
        <v>908</v>
      </c>
      <c r="B910" t="s">
        <v>2271</v>
      </c>
      <c r="C910" t="s">
        <v>2272</v>
      </c>
      <c r="D910" t="s">
        <v>38</v>
      </c>
      <c r="E910" s="1">
        <v>37897</v>
      </c>
      <c r="F910">
        <v>81261177</v>
      </c>
      <c r="G910">
        <v>49834813</v>
      </c>
      <c r="H910">
        <v>131095990</v>
      </c>
      <c r="I910" t="s">
        <v>707</v>
      </c>
      <c r="J910" t="s">
        <v>1006</v>
      </c>
      <c r="K910" t="s">
        <v>15</v>
      </c>
    </row>
    <row r="911" spans="1:11" x14ac:dyDescent="0.3">
      <c r="A911">
        <v>909</v>
      </c>
      <c r="B911" t="s">
        <v>2273</v>
      </c>
      <c r="C911" t="s">
        <v>2274</v>
      </c>
      <c r="D911" t="s">
        <v>12</v>
      </c>
      <c r="E911" s="1">
        <v>37274</v>
      </c>
      <c r="F911">
        <v>81172560</v>
      </c>
      <c r="G911">
        <v>33862530</v>
      </c>
      <c r="H911">
        <v>115035090</v>
      </c>
      <c r="I911" t="s">
        <v>2275</v>
      </c>
      <c r="J911" t="s">
        <v>1020</v>
      </c>
      <c r="K911" t="s">
        <v>58</v>
      </c>
    </row>
    <row r="912" spans="1:11" x14ac:dyDescent="0.3">
      <c r="A912">
        <v>910</v>
      </c>
      <c r="B912" t="s">
        <v>2276</v>
      </c>
      <c r="C912" t="s">
        <v>2277</v>
      </c>
      <c r="D912" t="s">
        <v>34</v>
      </c>
      <c r="E912" s="1">
        <v>39535</v>
      </c>
      <c r="F912">
        <v>81159365</v>
      </c>
      <c r="G912">
        <v>78649005</v>
      </c>
      <c r="H912">
        <v>159808370</v>
      </c>
      <c r="I912" t="s">
        <v>2278</v>
      </c>
      <c r="J912" t="s">
        <v>109</v>
      </c>
      <c r="K912" t="s">
        <v>15</v>
      </c>
    </row>
    <row r="913" spans="1:11" x14ac:dyDescent="0.3">
      <c r="A913">
        <v>911</v>
      </c>
      <c r="B913" t="s">
        <v>2279</v>
      </c>
      <c r="C913" t="s">
        <v>2280</v>
      </c>
      <c r="D913" t="s">
        <v>12</v>
      </c>
      <c r="E913" s="1">
        <v>34810</v>
      </c>
      <c r="F913">
        <v>81057016</v>
      </c>
      <c r="G913">
        <v>101000000</v>
      </c>
      <c r="H913">
        <v>182057016</v>
      </c>
      <c r="I913" t="s">
        <v>438</v>
      </c>
      <c r="J913" t="s">
        <v>80</v>
      </c>
      <c r="K913" t="s">
        <v>58</v>
      </c>
    </row>
    <row r="914" spans="1:11" x14ac:dyDescent="0.3">
      <c r="A914">
        <v>912</v>
      </c>
      <c r="B914" t="s">
        <v>2281</v>
      </c>
      <c r="C914" t="s">
        <v>2282</v>
      </c>
      <c r="D914" t="s">
        <v>38</v>
      </c>
      <c r="E914" t="s">
        <v>27</v>
      </c>
      <c r="F914">
        <v>81022101</v>
      </c>
      <c r="G914">
        <v>71000000</v>
      </c>
      <c r="H914">
        <v>152022101</v>
      </c>
      <c r="I914" t="s">
        <v>1000</v>
      </c>
      <c r="J914" t="s">
        <v>1006</v>
      </c>
      <c r="K914" t="s">
        <v>27</v>
      </c>
    </row>
    <row r="915" spans="1:11" x14ac:dyDescent="0.3">
      <c r="A915">
        <v>913</v>
      </c>
      <c r="B915" t="s">
        <v>2283</v>
      </c>
      <c r="C915" t="s">
        <v>2284</v>
      </c>
      <c r="D915" t="s">
        <v>170</v>
      </c>
      <c r="E915" s="1">
        <v>38163</v>
      </c>
      <c r="F915">
        <v>81001787</v>
      </c>
      <c r="G915">
        <v>36813370</v>
      </c>
      <c r="H915">
        <v>117815157</v>
      </c>
      <c r="I915" t="s">
        <v>39</v>
      </c>
      <c r="J915" t="s">
        <v>109</v>
      </c>
      <c r="K915" t="s">
        <v>15</v>
      </c>
    </row>
    <row r="916" spans="1:11" x14ac:dyDescent="0.3">
      <c r="A916">
        <v>914</v>
      </c>
      <c r="B916" t="s">
        <v>2285</v>
      </c>
      <c r="C916" t="s">
        <v>2286</v>
      </c>
      <c r="D916" t="s">
        <v>38</v>
      </c>
      <c r="E916" s="1">
        <v>37246</v>
      </c>
      <c r="F916">
        <v>80936232</v>
      </c>
      <c r="G916">
        <v>22056304</v>
      </c>
      <c r="H916">
        <v>102992536</v>
      </c>
      <c r="I916" t="s">
        <v>53</v>
      </c>
      <c r="J916" t="s">
        <v>1154</v>
      </c>
      <c r="K916" t="s">
        <v>27</v>
      </c>
    </row>
    <row r="917" spans="1:11" x14ac:dyDescent="0.3">
      <c r="A917">
        <v>915</v>
      </c>
      <c r="B917" t="s">
        <v>2287</v>
      </c>
      <c r="C917" t="s">
        <v>2288</v>
      </c>
      <c r="D917" t="s">
        <v>34</v>
      </c>
      <c r="E917" s="1">
        <v>40403</v>
      </c>
      <c r="F917">
        <v>80574010</v>
      </c>
      <c r="G917">
        <v>124020006</v>
      </c>
      <c r="H917">
        <v>204594016</v>
      </c>
      <c r="I917" t="s">
        <v>1925</v>
      </c>
      <c r="J917" t="s">
        <v>65</v>
      </c>
      <c r="K917" t="s">
        <v>15</v>
      </c>
    </row>
    <row r="918" spans="1:11" x14ac:dyDescent="0.3">
      <c r="A918">
        <v>916</v>
      </c>
      <c r="B918" t="s">
        <v>2289</v>
      </c>
      <c r="C918" t="s">
        <v>2290</v>
      </c>
      <c r="D918" t="s">
        <v>170</v>
      </c>
      <c r="E918" s="1">
        <v>37911</v>
      </c>
      <c r="F918">
        <v>80571655</v>
      </c>
      <c r="G918">
        <v>26792250</v>
      </c>
      <c r="H918">
        <v>107363905</v>
      </c>
      <c r="I918" t="s">
        <v>2291</v>
      </c>
      <c r="J918" t="s">
        <v>186</v>
      </c>
      <c r="K918" t="s">
        <v>179</v>
      </c>
    </row>
    <row r="919" spans="1:11" x14ac:dyDescent="0.3">
      <c r="A919">
        <v>917</v>
      </c>
      <c r="B919" t="s">
        <v>2292</v>
      </c>
      <c r="C919" t="s">
        <v>2293</v>
      </c>
      <c r="D919" t="s">
        <v>34</v>
      </c>
      <c r="E919" s="1">
        <v>40730</v>
      </c>
      <c r="F919">
        <v>80360843</v>
      </c>
      <c r="G919">
        <v>89491916</v>
      </c>
      <c r="H919">
        <v>169852759</v>
      </c>
      <c r="I919" t="s">
        <v>2294</v>
      </c>
      <c r="J919" t="s">
        <v>154</v>
      </c>
      <c r="K9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Table</vt:lpstr>
      <vt:lpstr>Pivot_1</vt:lpstr>
      <vt:lpstr>Pivot_2</vt:lpstr>
      <vt:lpstr>Chart_3</vt:lpstr>
      <vt:lpstr>Notes&amp;Formulas</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smith</dc:creator>
  <cp:lastModifiedBy>william smith</cp:lastModifiedBy>
  <dcterms:created xsi:type="dcterms:W3CDTF">2023-04-17T18:58:07Z</dcterms:created>
  <dcterms:modified xsi:type="dcterms:W3CDTF">2023-04-18T16:32:46Z</dcterms:modified>
</cp:coreProperties>
</file>