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FDC\Documents\"/>
    </mc:Choice>
  </mc:AlternateContent>
  <xr:revisionPtr revIDLastSave="0" documentId="13_ncr:1_{9F902F4F-74BC-4678-90F4-CB22C4F7E268}" xr6:coauthVersionLast="47" xr6:coauthVersionMax="47" xr10:uidLastSave="{00000000-0000-0000-0000-000000000000}"/>
  <bookViews>
    <workbookView xWindow="-108" yWindow="-108" windowWidth="23256" windowHeight="12456" activeTab="1"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 ml shampo 2024" sheetId="12" r:id="rId10"/>
    <sheet name="promotion_analysis" sheetId="14" r:id="rId11"/>
    <sheet name="promotion graph" sheetId="13" r:id="rId12"/>
    <sheet name="sales until 2022" sheetId="15" r:id="rId13"/>
    <sheet name="forecast 2024" sheetId="16" r:id="rId14"/>
    <sheet name="waterfall" sheetId="17" r:id="rId15"/>
  </sheets>
  <definedNames>
    <definedName name="_xlchart.v1.0" hidden="1">waterfall!$A$1:$D$1</definedName>
    <definedName name="_xlchart.v1.1" hidden="1">waterfall!$A$2:$D$2</definedName>
    <definedName name="ExternalData_1" localSheetId="10" hidden="1">promotion_analysis!$A$1:$J$4</definedName>
    <definedName name="Slicer_Region">#N/A</definedName>
  </definedNames>
  <calcPr calcId="191029"/>
  <pivotCaches>
    <pivotCache cacheId="0" r:id="rId16"/>
    <pivotCache cacheId="5"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7" l="1"/>
  <c r="C2" i="17"/>
  <c r="B2" i="17"/>
  <c r="A2" i="17"/>
  <c r="F8" i="16"/>
  <c r="F7" i="16"/>
  <c r="G6" i="16"/>
  <c r="F6" i="16"/>
  <c r="J3" i="14"/>
  <c r="J4" i="14"/>
  <c r="J2" i="14"/>
  <c r="H3" i="14"/>
  <c r="H4" i="14"/>
  <c r="H2" i="14"/>
  <c r="F3" i="14"/>
  <c r="F4" i="14"/>
  <c r="F2" i="14"/>
  <c r="E12" i="12"/>
  <c r="M12" i="12" s="1"/>
  <c r="H12" i="12"/>
  <c r="I12" i="12"/>
  <c r="J12" i="12"/>
  <c r="M2" i="12"/>
  <c r="M3" i="12"/>
  <c r="M4" i="12"/>
  <c r="M5" i="12"/>
  <c r="M6" i="12"/>
  <c r="M7" i="12"/>
  <c r="M8" i="12"/>
  <c r="M9" i="12"/>
  <c r="M10" i="12"/>
  <c r="M11" i="12"/>
  <c r="J11" i="12"/>
  <c r="L11" i="12" s="1"/>
  <c r="I11" i="12"/>
  <c r="J10" i="12"/>
  <c r="L10" i="12" s="1"/>
  <c r="I10" i="12"/>
  <c r="J9" i="12"/>
  <c r="L9" i="12" s="1"/>
  <c r="I9" i="12"/>
  <c r="J8" i="12"/>
  <c r="K8" i="12" s="1"/>
  <c r="I8" i="12"/>
  <c r="J7" i="12"/>
  <c r="L7" i="12" s="1"/>
  <c r="I7" i="12"/>
  <c r="J6" i="12"/>
  <c r="L6" i="12" s="1"/>
  <c r="I6" i="12"/>
  <c r="J5" i="12"/>
  <c r="K5" i="12" s="1"/>
  <c r="I5" i="12"/>
  <c r="J4" i="12"/>
  <c r="K4" i="12" s="1"/>
  <c r="I4" i="12"/>
  <c r="J3" i="12"/>
  <c r="L3" i="12" s="1"/>
  <c r="I3" i="12"/>
  <c r="J2" i="12"/>
  <c r="K2" i="12" s="1"/>
  <c r="I2" i="12"/>
  <c r="C8" i="16"/>
  <c r="C7" i="16"/>
  <c r="G3" i="14"/>
  <c r="G4" i="14"/>
  <c r="G2" i="14"/>
  <c r="K12" i="12" l="1"/>
  <c r="L12" i="12"/>
  <c r="K6" i="12"/>
  <c r="K7" i="12"/>
  <c r="K11" i="12"/>
  <c r="K10" i="12"/>
  <c r="L2" i="12"/>
  <c r="L5" i="12"/>
  <c r="L8" i="12"/>
  <c r="K3" i="12"/>
  <c r="L4" i="12"/>
  <c r="K9" i="12"/>
  <c r="I3" i="11"/>
  <c r="I2" i="11"/>
  <c r="H3" i="11"/>
  <c r="H2" i="11"/>
  <c r="G3" i="11"/>
  <c r="G2" i="11"/>
  <c r="E3" i="11"/>
  <c r="E2" i="11"/>
  <c r="C3" i="11"/>
  <c r="C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D7" i="16"/>
  <c r="E7" i="16"/>
  <c r="E8" i="16"/>
  <c r="D8" i="16"/>
  <c r="K11" i="8" l="1"/>
  <c r="L9" i="8"/>
  <c r="K8" i="8"/>
  <c r="K7" i="8"/>
  <c r="L6" i="8"/>
  <c r="K3" i="8"/>
  <c r="L5" i="8"/>
  <c r="L2" i="8"/>
  <c r="L10" i="8"/>
  <c r="K12" i="8"/>
  <c r="L12" i="8" s="1"/>
  <c r="I1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1B9D2E-1772-4FFE-ADDF-0D6F19828D98}"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<sst xmlns="http://schemas.openxmlformats.org/spreadsheetml/2006/main" count="22434" uniqueCount="128">
  <si>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</si>
  <si>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</si>
  <si>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</si>
  <si>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</si>
  <si>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</si>
  <si>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</si>
  <si>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</si>
  <si>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</si>
  <si>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</si>
  <si>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</si>
  <si>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</si>
  <si>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</si>
  <si>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</si>
  <si>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</si>
  <si>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</si>
  <si>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</si>
  <si>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</si>
  <si>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</si>
  <si>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</si>
  <si>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</si>
  <si>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</si>
  <si>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</si>
  <si>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</si>
  <si>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</si>
  <si>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</si>
  <si>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</si>
  <si>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</si>
  <si>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</si>
  <si>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</si>
  <si>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</si>
  <si>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</si>
  <si>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</si>
  <si>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</si>
  <si>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</si>
  <si>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</si>
  <si>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</si>
  <si>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</si>
  <si>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</si>
  <si>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</si>
  <si>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</si>
  <si>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</si>
  <si>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</si>
  <si>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</si>
  <si>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</si>
  <si>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</si>
  <si>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</si>
  <si>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</si>
  <si>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</si>
  <si>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</si>
  <si>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</si>
  <si>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</si>
  <si>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</si>
  <si>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</si>
  <si>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</si>
  <si>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</si>
  <si>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</si>
  <si>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</si>
  <si>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</si>
  <si>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</si>
  <si>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</si>
  <si>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</si>
  <si>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</si>
  <si>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</si>
  <si>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</si>
  <si>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</si>
  <si>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</si>
  <si>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</si>
  <si>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</si>
  <si>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</si>
  <si>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</si>
  <si>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</si>
  <si>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</si>
  <si>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</si>
  <si>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</si>
  <si>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</si>
  <si>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</si>
  <si>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</si>
  <si>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</si>
  <si>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</si>
  <si>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</si>
  <si>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</si>
  <si>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</si>
  <si>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</si>
  <si>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</si>
  <si>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</si>
  <si>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</si>
  <si>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</si>
  <si>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</si>
  <si>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</si>
  <si>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</si>
  <si>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</si>
  <si>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</si>
  <si>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</si>
  <si>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</si>
  <si>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</si>
  <si>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</si>
  <si>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Sum of Units MAT</t>
  </si>
  <si>
    <t>Category</t>
  </si>
  <si>
    <t>Estimated Unit Market Share</t>
  </si>
  <si>
    <t>Estimated units sold 2024</t>
  </si>
  <si>
    <t>Net Sales</t>
  </si>
  <si>
    <t>Net Sales 2022</t>
  </si>
  <si>
    <t>HerbEssentials</t>
  </si>
  <si>
    <t>Herbashine</t>
  </si>
  <si>
    <t>Estimated fy 2024 Organic subcategory value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</si>
  <si>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</si>
  <si>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</si>
  <si>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</si>
  <si>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</si>
  <si>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</si>
  <si>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</si>
  <si>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</si>
  <si>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</si>
  <si>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</si>
  <si>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</si>
  <si>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</si>
  <si>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</si>
  <si>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</si>
  <si>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</si>
  <si>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</si>
  <si>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</si>
  <si>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net sales</t>
  </si>
  <si>
    <t>ratio</t>
  </si>
  <si>
    <t>market value</t>
  </si>
  <si>
    <t>Estimated net sales 2023</t>
  </si>
  <si>
    <t>natural growth</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</si>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</sst>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 &quot;€&quot;\ * #,##0.000_ ;_ &quot;€&quot;\ * \-#,##0.000_ ;_ &quot;€&quot;\ * &quot;-&quot;??_ ;_ @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71" fontId="0" fillId="0" borderId="0" xfId="1" applyNumberFormat="1" applyFont="1"/>
    <xf numFmtId="0" fontId="0" fillId="0" borderId="0" xfId="0" applyNumberFormat="1"/>
    <xf numFmtId="164" fontId="0" fillId="0" borderId="0" xfId="0" applyNumberFormat="1"/>
  </cellXfs>
  <cellStyles count="4">
    <cellStyle name="Comma" xfId="2" builtinId="3"/>
    <cellStyle name="Currency" xfId="1" builtinId="4"/>
    <cellStyle name="Normal" xfId="0" builtinId="0"/>
    <cellStyle name="Percent" xfId="3" builtinId="5"/>
  </cellStyles>
  <dxfs count="68">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7" formatCode="_ * #,##0_ ;_ * \-#,##0_ ;_ * &quot;-&quot;??_ ;_ @_ "/>
    </dxf>
    <dxf>
      <numFmt numFmtId="0" formatCode="General"/>
    </dxf>
    <dxf>
      <numFmt numFmtId="0" formatCode="General"/>
    </dxf>
    <dxf>
      <numFmt numFmtId="0" formatCode="General"/>
    </dxf>
    <dxf>
      <numFmt numFmtId="0" formatCode="General"/>
    </dxf>
    <dxf>
      <numFmt numFmtId="171" formatCode="_ &quot;€&quot;\ * #,##0.000_ ;_ &quot;€&quot;\ * \-#,##0.000_ ;_ &quot;€&quot;\ * &quot;-&quot;??_ ;_ @_ "/>
    </dxf>
    <dxf>
      <numFmt numFmtId="167" formatCode="_ * #,##0_ ;_ * \-#,##0_ ;_ * &quot;-&quot;??_ ;_ @_ "/>
    </dxf>
    <dxf>
      <numFmt numFmtId="166" formatCode="_-[$$-409]* #,##0_ ;_-[$$-409]* \-#,##0\ ;_-[$$-409]* &quot;-&quot;??_ ;_-@_ "/>
    </dxf>
    <dxf>
      <numFmt numFmtId="169" formatCode="_-[$$-409]* #,##0.00_ ;_-[$$-409]* \-#,##0.00\ ;_-[$$-409]* &quot;-&quot;??_ ;_-@_ "/>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70" formatCode="0.0%"/>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67" formatCode="_ * #,##0_ ;_ * \-#,##0_ ;_ * &quot;-&quot;??_ ;_ @_ "/>
    </dxf>
    <dxf>
      <numFmt numFmtId="13" formatCode="0%"/>
    </dxf>
    <dxf>
      <numFmt numFmtId="13" formatCode="0%"/>
    </dxf>
    <dxf>
      <numFmt numFmtId="14" formatCode="0.0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managment.xlsx]Market Share!PivotTable1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nl-BE"/>
              <a:t>Shampoo Brands Market Share Evolution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nl-BE"/>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875612251224499E-2"/>
          <c:y val="0.12030737354786344"/>
          <c:w val="0.93207976832620332"/>
          <c:h val="0.6207750335917227"/>
        </c:manualLayout>
      </c:layout>
      <c:lineChart>
        <c:grouping val="standard"/>
        <c:varyColors val="0"/>
        <c:ser>
          <c:idx val="0"/>
          <c:order val="0"/>
          <c:tx>
            <c:strRef>
              <c:f>'Market Share'!$B$3:$B$4</c:f>
              <c:strCache>
                <c:ptCount val="1"/>
                <c:pt idx="0">
                  <c:v>Vitalize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34925" cap="rnd">
              <a:solidFill>
                <a:schemeClr val="accent1">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34925" cap="rnd">
              <a:solidFill>
                <a:schemeClr val="accent2">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34925" cap="rnd">
              <a:solidFill>
                <a:schemeClr val="accent3">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34925" cap="rnd">
              <a:solidFill>
                <a:schemeClr val="accent4">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34925" cap="rnd">
              <a:solidFill>
                <a:schemeClr val="accent5">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34925" cap="rnd">
              <a:solidFill>
                <a:schemeClr val="accent6">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34925" cap="rnd">
              <a:solidFill>
                <a:schemeClr val="accent1">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34925" cap="rnd">
              <a:solidFill>
                <a:schemeClr val="accent2">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34925" cap="rnd">
              <a:solidFill>
                <a:schemeClr val="accent3">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34925" cap="rnd">
              <a:solidFill>
                <a:schemeClr val="accent4">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34925" cap="rnd">
              <a:solidFill>
                <a:schemeClr val="accent5">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34925" cap="rnd">
              <a:solidFill>
                <a:schemeClr val="accent6">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34925" cap="rnd">
              <a:solidFill>
                <a:schemeClr val="accent1">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a:outerShdw blurRad="57150" dist="19050" dir="5400000" algn="ctr" rotWithShape="0">
                  <a:srgbClr val="000000">
                    <a:alpha val="63000"/>
                  </a:srgbClr>
                </a:outerShdw>
              </a:effectLst>
            </c:spPr>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marker val="1"/>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layout>
        <c:manualLayout>
          <c:xMode val="edge"/>
          <c:yMode val="edge"/>
          <c:x val="0.15799181598363196"/>
          <c:y val="0.81472849956013838"/>
          <c:w val="0.68401636803273602"/>
          <c:h val="0.167010831548205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flat" cmpd="sng" algn="ctr">
              <a:noFill/>
              <a:prstDash val="sysDot"/>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flat" cmpd="sng" algn="ctr">
              <a:noFill/>
              <a:prstDash val="sysDot"/>
              <a:round/>
            </a:ln>
            <a:effectLst/>
          </c:spPr>
          <c:marker>
            <c:symbol val="circle"/>
            <c:size val="5"/>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flat" cmpd="sng" algn="ctr">
              <a:noFill/>
              <a:prstDash val="sysDot"/>
              <a:round/>
            </a:ln>
            <a:effectLst/>
          </c:spPr>
          <c:marker>
            <c:symbol val="circle"/>
            <c:size val="5"/>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flat" cmpd="sng" algn="ctr">
              <a:noFill/>
              <a:prstDash val="sysDot"/>
              <a:round/>
            </a:ln>
            <a:effectLst/>
          </c:spPr>
          <c:marker>
            <c:symbol val="circle"/>
            <c:size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flat" cmpd="sng" algn="ctr">
              <a:noFill/>
              <a:prstDash val="sysDot"/>
              <a:round/>
            </a:ln>
            <a:effectLst/>
          </c:spPr>
          <c:marker>
            <c:symbol val="circle"/>
            <c:size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flat" cmpd="sng" algn="ctr">
              <a:noFill/>
              <a:prstDash val="sysDot"/>
              <a:round/>
            </a:ln>
            <a:effectLst/>
          </c:spPr>
          <c:marker>
            <c:symbol val="circle"/>
            <c:size val="5"/>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flat" cmpd="sng" algn="ctr">
              <a:noFill/>
              <a:prstDash val="sysDot"/>
              <a:round/>
            </a:ln>
            <a:effectLst/>
          </c:spPr>
          <c:marker>
            <c:symbol val="circle"/>
            <c:size val="5"/>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flat" cmpd="sng" algn="ctr">
              <a:noFill/>
              <a:prstDash val="sysDot"/>
              <a:round/>
            </a:ln>
            <a:effectLst/>
          </c:spPr>
          <c:marker>
            <c:symbol val="circle"/>
            <c:size val="5"/>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flat" cmpd="sng" algn="ctr">
              <a:noFill/>
              <a:prstDash val="sysDot"/>
              <a:round/>
            </a:ln>
            <a:effectLst/>
          </c:spPr>
          <c:marker>
            <c:symbol val="circle"/>
            <c:size val="5"/>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nl-BE"/>
          </a:p>
        </c:txPr>
        <c:crossAx val="1374503295"/>
        <c:crosses val="autoZero"/>
        <c:crossBetween val="midCat"/>
      </c:valAx>
      <c:spPr>
        <a:gradFill>
          <a:gsLst>
            <a:gs pos="100000">
              <a:schemeClr val="lt1">
                <a:lumMod val="95000"/>
              </a:schemeClr>
            </a:gs>
            <a:gs pos="0">
              <a:schemeClr val="lt1">
                <a:alpha val="0"/>
              </a:schemeClr>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managment.xlsx]promotion graph!PivotTable1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B1FC-49AF-8C7E-D85134520B92}"/>
            </c:ext>
          </c:extLst>
        </c:ser>
        <c:dLbls>
          <c:showLegendKey val="0"/>
          <c:showVal val="0"/>
          <c:showCatName val="0"/>
          <c:showSerName val="0"/>
          <c:showPercent val="0"/>
          <c:showBubbleSize val="0"/>
        </c:dLbls>
        <c:marker val="1"/>
        <c:smooth val="0"/>
        <c:axId val="848267519"/>
        <c:axId val="848264639"/>
      </c:lineChart>
      <c:catAx>
        <c:axId val="84826751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8264639"/>
        <c:crosses val="autoZero"/>
        <c:auto val="1"/>
        <c:lblAlgn val="ctr"/>
        <c:lblOffset val="100"/>
        <c:noMultiLvlLbl val="0"/>
      </c:catAx>
      <c:valAx>
        <c:axId val="848264639"/>
        <c:scaling>
          <c:orientation val="minMax"/>
        </c:scaling>
        <c:delete val="0"/>
        <c:axPos val="l"/>
        <c:majorGridlines>
          <c:spPr>
            <a:ln w="9525" cap="flat" cmpd="sng" algn="ctr">
              <a:solidFill>
                <a:schemeClr val="lt1">
                  <a:lumMod val="95000"/>
                  <a:alpha val="10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826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868954916547032"/>
          <c:y val="5.6251066101014102E-2"/>
          <c:w val="0.85069893867896962"/>
          <c:h val="0.78707932912974576"/>
        </c:manualLayout>
      </c:layout>
      <c:lineChart>
        <c:grouping val="standard"/>
        <c:varyColors val="0"/>
        <c:ser>
          <c:idx val="0"/>
          <c:order val="0"/>
          <c:tx>
            <c:strRef>
              <c:f>'forecast 2024'!$B$1</c:f>
              <c:strCache>
                <c:ptCount val="1"/>
                <c:pt idx="0">
                  <c:v>market value</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1A49-4935-905E-23EFEC6B856F}"/>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1A49-4935-905E-23EFEC6B856F}"/>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1A49-4935-905E-23EFEC6B856F}"/>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1A49-4935-905E-23EFEC6B856F}"/>
            </c:ext>
          </c:extLst>
        </c:ser>
        <c:dLbls>
          <c:showLegendKey val="0"/>
          <c:showVal val="0"/>
          <c:showCatName val="0"/>
          <c:showSerName val="0"/>
          <c:showPercent val="0"/>
          <c:showBubbleSize val="0"/>
        </c:dLbls>
        <c:smooth val="0"/>
        <c:axId val="848286239"/>
        <c:axId val="848286719"/>
      </c:lineChart>
      <c:catAx>
        <c:axId val="84828623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286719"/>
        <c:crosses val="autoZero"/>
        <c:auto val="1"/>
        <c:lblAlgn val="ctr"/>
        <c:lblOffset val="100"/>
        <c:noMultiLvlLbl val="0"/>
      </c:catAx>
      <c:valAx>
        <c:axId val="84828671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286239"/>
        <c:crosses val="autoZero"/>
        <c:crossBetween val="between"/>
      </c:valAx>
      <c:spPr>
        <a:noFill/>
        <a:ln>
          <a:noFill/>
        </a:ln>
        <a:effectLst/>
      </c:spPr>
    </c:plotArea>
    <c:legend>
      <c:legendPos val="b"/>
      <c:layout>
        <c:manualLayout>
          <c:xMode val="edge"/>
          <c:yMode val="edge"/>
          <c:x val="9.8282507504241542E-2"/>
          <c:y val="0.92007296257779103"/>
          <c:w val="0.77212743434694975"/>
          <c:h val="5.89626768352069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waterfall</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18B3E035-5B8E-4465-95E6-BE2EEEA2C63E}">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480060</xdr:colOff>
      <xdr:row>11</xdr:row>
      <xdr:rowOff>2856</xdr:rowOff>
    </xdr:from>
    <xdr:to>
      <xdr:col>14</xdr:col>
      <xdr:colOff>548640</xdr:colOff>
      <xdr:row>33</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792480</xdr:colOff>
      <xdr:row>2</xdr:row>
      <xdr:rowOff>25717</xdr:rowOff>
    </xdr:from>
    <xdr:to>
      <xdr:col>20</xdr:col>
      <xdr:colOff>492720</xdr:colOff>
      <xdr:row>20</xdr:row>
      <xdr:rowOff>15240</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586740</xdr:colOff>
      <xdr:row>1</xdr:row>
      <xdr:rowOff>110490</xdr:rowOff>
    </xdr:from>
    <xdr:to>
      <xdr:col>10</xdr:col>
      <xdr:colOff>281940</xdr:colOff>
      <xdr:row>16</xdr:row>
      <xdr:rowOff>110490</xdr:rowOff>
    </xdr:to>
    <xdr:graphicFrame macro="">
      <xdr:nvGraphicFramePr>
        <xdr:cNvPr id="2" name="Chart 1">
          <a:extLst>
            <a:ext uri="{FF2B5EF4-FFF2-40B4-BE49-F238E27FC236}">
              <a16:creationId xmlns:a16="http://schemas.microsoft.com/office/drawing/2014/main" id="{EA1939C6-4F86-8B82-5DBA-CDF754D806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579120</xdr:colOff>
      <xdr:row>9</xdr:row>
      <xdr:rowOff>152400</xdr:rowOff>
    </xdr:from>
    <xdr:to>
      <xdr:col>11</xdr:col>
      <xdr:colOff>518160</xdr:colOff>
      <xdr:row>27</xdr:row>
      <xdr:rowOff>76200</xdr:rowOff>
    </xdr:to>
    <xdr:graphicFrame macro="">
      <xdr:nvGraphicFramePr>
        <xdr:cNvPr id="2" name="Chart 1">
          <a:extLst>
            <a:ext uri="{FF2B5EF4-FFF2-40B4-BE49-F238E27FC236}">
              <a16:creationId xmlns:a16="http://schemas.microsoft.com/office/drawing/2014/main" id="{89CD80E3-A49A-1D8A-2A31-98FC72FDE5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495300</xdr:colOff>
      <xdr:row>3</xdr:row>
      <xdr:rowOff>11430</xdr:rowOff>
    </xdr:from>
    <xdr:to>
      <xdr:col>7</xdr:col>
      <xdr:colOff>358140</xdr:colOff>
      <xdr:row>18</xdr:row>
      <xdr:rowOff>11430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CDC7F55-F9D1-E1D5-0873-006BB6C820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65960" y="560070"/>
              <a:ext cx="496062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6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66">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5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36">
      <pivotArea outline="0" collapsedLevelsAreSubtotals="1" fieldPosition="0">
        <references count="1">
          <reference field="5" count="1" selected="0">
            <x v="4"/>
          </reference>
        </references>
      </pivotArea>
    </format>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38">
      <pivotArea outline="0" fieldPosition="0">
        <references count="1">
          <reference field="4294967294" count="1">
            <x v="0"/>
          </reference>
        </references>
      </pivotArea>
    </format>
    <format dxfId="37">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D617D60-98BC-4E67-B47B-0D5F76C4C8D4}"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2F15C73-3B4F-4245-ABDD-3B7D1B990CA4}" name="PivotTable2"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6EDCC0A-DCD9-4672-9ACC-CE72CEF99D46}"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65"/>
    <tableColumn id="2" xr3:uid="{E62B3F1F-9A15-44B4-B1DD-CAF27CF3C747}" name="Subcategory" dataDxfId="64"/>
    <tableColumn id="3" xr3:uid="{FA4BBA42-4CD5-4FEC-99C8-F3DEA363596F}" name="Supplier" dataDxfId="63"/>
    <tableColumn id="4" xr3:uid="{363950AD-92F1-4B62-BAD5-6C6ED9D314C8}" name="Brand" dataDxfId="62"/>
    <tableColumn id="5" xr3:uid="{278D3098-9E4F-422C-8E1A-9941BBC3EF43}" name="Region" dataDxfId="61"/>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0"/>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59"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58">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56"/>
    <tableColumn id="2" xr3:uid="{025C4312-31D3-409B-B984-DBF4AEFE2FA6}" name="Product" dataDxfId="55"/>
    <tableColumn id="3" xr3:uid="{D40B8F72-DA12-4584-B326-495AA00C251F}" name="Pack Size (ml)"/>
    <tableColumn id="4" xr3:uid="{E106DA15-1281-4518-AE4A-C358C1924FEA}" name="ProductID" dataDxfId="54"/>
    <tableColumn id="5" xr3:uid="{AE844CDE-AAF3-4312-96B5-E0534EF567F3}" name="Retail Price" dataDxfId="53" totalsRowDxfId="52" dataCellStyle="Currency"/>
    <tableColumn id="6" xr3:uid="{732BB0A7-0D20-404F-B2AF-EC6A28C2A71A}" name="Net Price" dataDxfId="51" totalsRowDxfId="50" dataCellStyle="Currency"/>
    <tableColumn id="7" xr3:uid="{BB7F7A5B-FAB9-4038-AD33-08EE0D4766AD}" name="COGS" dataDxfId="49" totalsRowDxfId="48" dataCellStyle="Currency"/>
    <tableColumn id="8" xr3:uid="{CCF364DE-01EF-4200-AB41-ED9058D076B5}" name="Volume 2022" totalsRowFunction="sum" dataDxfId="47" totalsRowDxfId="46" dataCellStyle="Comma"/>
    <tableColumn id="10" xr3:uid="{08E3A2F7-3C74-49D9-91B9-79AD4050A4A7}" name="Net Sales 2022" totalsRowFunction="sum" dataDxfId="45" totalsRowDxfId="44" dataCellStyle="Currency">
      <calculatedColumnFormula>internal_sales_data[[#This Row],[Volume 2022]]*internal_sales_data[[#This Row],[Net Price]]</calculatedColumnFormula>
    </tableColumn>
    <tableColumn id="9" xr3:uid="{3C283A83-C2B7-4006-B2BA-AFEDB11C31BE}" name="Gross Profit per unit" dataDxfId="43" totalsRowDxfId="42" dataCellStyle="Currency">
      <calculatedColumnFormula>internal_sales_data[[#This Row],[Net Price]]-internal_sales_data[[#This Row],[COGS]]</calculatedColumnFormula>
    </tableColumn>
    <tableColumn id="11" xr3:uid="{7C588C62-85DC-41E9-81C4-648DF71F5B17}" name="Gross Profit per product" totalsRowFunction="sum" dataDxfId="41" totalsRowDxfId="40" dataCellStyle="Currency">
      <calculatedColumnFormula>internal_sales_data[[#This Row],[Gross Profit per unit]]*internal_sales_data[[#This Row],[Volume 2022]]</calculatedColumnFormula>
    </tableColumn>
    <tableColumn id="12" xr3:uid="{2911D992-F8E1-40DE-AFC8-9AF339130FCA}" name="Gross Margin" totalsRowFunction="custom" totalsRowDxfId="39"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34"/>
    <tableColumn id="2" xr3:uid="{6AE352D5-6C16-4164-8AC0-45FA1FF286BF}" name="Estimated Unit Market Share" dataCellStyle="Percent"/>
    <tableColumn id="3" xr3:uid="{31AA58DE-DB16-4AD7-9EE2-3FBD593D8486}" name="Estimated units sold 2024" dataDxfId="33" dataCellStyle="Comma">
      <calculatedColumnFormula>new_product_launch[[#This Row],[Estimated Unit Market Share]]*'New Category Opportunity'!$B$18</calculatedColumnFormula>
    </tableColumn>
    <tableColumn id="4" xr3:uid="{983BA861-9FD5-40BD-BAD6-5572FA3B9563}" name="Net Price" dataDxfId="32"/>
    <tableColumn id="5" xr3:uid="{8197C623-3CF8-4E81-AD27-88ADB9A58EE4}" name="Net Sales" dataDxfId="31">
      <calculatedColumnFormula>new_product_launch[[#This Row],[Net Price]]*new_product_launch[[#This Row],[Estimated units sold 2024]]</calculatedColumnFormula>
    </tableColumn>
    <tableColumn id="6" xr3:uid="{0813BA88-04DC-44D1-BBDD-F8260333BD3F}" name="COGS" dataDxfId="30"/>
    <tableColumn id="7" xr3:uid="{0BDC181A-386D-45F3-8640-F0B86C17865D}" name="Gross Profit per unit" dataDxfId="29">
      <calculatedColumnFormula>new_product_launch[[#This Row],[Net Price]]-new_product_launch[[#This Row],[COGS]]</calculatedColumnFormula>
    </tableColumn>
    <tableColumn id="8" xr3:uid="{C9FE25C5-9CBC-4262-8F58-9FAD1AFE1F38}" name="Gross Profit per product" dataDxfId="28" dataCellStyle="Comma">
      <calculatedColumnFormula>new_product_launch[[#This Row],[Gross Profit per unit]]*new_product_launch[[#This Row],[Estimated units sold 2024]]</calculatedColumnFormula>
    </tableColumn>
    <tableColumn id="9" xr3:uid="{7B898487-076D-4DC9-AC86-FE42D0850365}" name="Gross Margin" dataDxfId="27">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EE8C66-8A4E-4B16-95B6-1C00AAD21AE9}" name="internal_sales_data5" displayName="internal_sales_data5" ref="A1:M12">
  <autoFilter ref="A1:M12" xr:uid="{04364B77-531F-4E7F-8C97-717C91709596}"/>
  <tableColumns count="13">
    <tableColumn id="1" xr3:uid="{EB92096C-5FDB-4830-BE2D-4C79C79FD6B5}" name="Brand" totalsRowLabel="Total" dataDxfId="26"/>
    <tableColumn id="2" xr3:uid="{5F97284A-7D60-42E4-9D8D-61E12F56C186}" name="Product" dataDxfId="25"/>
    <tableColumn id="3" xr3:uid="{3E3B2861-D426-4F13-8A8E-1492933CFAD1}" name="Pack Size (ml)"/>
    <tableColumn id="4" xr3:uid="{5677B2C0-6272-494B-91AF-8348B0ABA469}" name="ProductID" dataDxfId="24"/>
    <tableColumn id="5" xr3:uid="{EDD7778A-A0A8-47BF-89D8-BB94A3D599E2}" name="Retail Price" dataDxfId="23" dataCellStyle="Currency"/>
    <tableColumn id="6" xr3:uid="{4DF1D564-DC6B-43A3-B508-6A93222EA01B}" name="Net Price" dataDxfId="22" dataCellStyle="Currency"/>
    <tableColumn id="7" xr3:uid="{9B6D950E-3777-4FA5-9C5A-43FEC0189687}" name="COGS" dataDxfId="21" dataCellStyle="Currency"/>
    <tableColumn id="8" xr3:uid="{645A7E76-372F-4A04-9609-88A948D0B848}" name="Volume 2022" totalsRowFunction="sum" dataDxfId="20" totalsRowDxfId="12" dataCellStyle="Comma"/>
    <tableColumn id="10" xr3:uid="{D8AE058D-E2DB-442B-A60C-8E7C30C939E8}" name="Net Sales 2022" totalsRowFunction="sum" dataDxfId="19" totalsRowDxfId="13" dataCellStyle="Currency">
      <calculatedColumnFormula>internal_sales_data5[[#This Row],[Volume 2022]]*internal_sales_data5[[#This Row],[Net Price]]</calculatedColumnFormula>
    </tableColumn>
    <tableColumn id="9" xr3:uid="{45A6307E-928D-4EC8-8CEC-D5D78E3AFB04}" name="Gross Profit per unit" dataDxfId="18" totalsRowDxfId="14" dataCellStyle="Currency">
      <calculatedColumnFormula>internal_sales_data5[[#This Row],[Net Price]]-internal_sales_data5[[#This Row],[COGS]]</calculatedColumnFormula>
    </tableColumn>
    <tableColumn id="11" xr3:uid="{CC1CAF70-3570-483B-A1CA-CF2BEF4366EA}" name="Gross Profit per product" totalsRowFunction="sum" dataDxfId="17" totalsRowDxfId="15" dataCellStyle="Currency">
      <calculatedColumnFormula>internal_sales_data5[[#This Row],[Gross Profit per unit]]*internal_sales_data5[[#This Row],[Volume 2022]]</calculatedColumnFormula>
    </tableColumn>
    <tableColumn id="12" xr3:uid="{295C6D2C-88F7-43B9-BC1F-D072098C0F16}" name="Gross Margin" totalsRowFunction="custom" totalsRowDxfId="16"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9D9F9FB5-9FA1-4933-8CDD-A49A62552835}" name="price per ml" dataDxfId="11" dataCellStyle="Currency">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00BEEC-DDB4-40FC-9907-3E5273EC8025}" name="promotion_analysis" displayName="promotion_analysis" ref="A1:J4" tableType="queryTable" totalsRowShown="0">
  <autoFilter ref="A1:J4" xr:uid="{0200BEEC-DDB4-40FC-9907-3E5273EC8025}"/>
  <tableColumns count="10">
    <tableColumn id="1" xr3:uid="{A8314E25-53E2-4161-9186-AA9C6E90EA7E}" uniqueName="1" name="Promotion " queryTableFieldId="1"/>
    <tableColumn id="2" xr3:uid="{B45A418D-06F0-489A-A4F1-D74FB3D67EB2}" uniqueName="2" name="Mechanism" queryTableFieldId="2" dataDxfId="10"/>
    <tableColumn id="3" xr3:uid="{E9CF3D70-41EA-43C4-BE27-7EF7B2840A1C}" uniqueName="3" name="Brand" queryTableFieldId="3" dataDxfId="9"/>
    <tableColumn id="4" xr3:uid="{70471682-794B-416C-8197-E49E34E319FB}" uniqueName="4" name="Year" queryTableFieldId="4"/>
    <tableColumn id="5" xr3:uid="{14EC97DD-526F-4964-B7D5-2405CA502647}" uniqueName="5" name="Month" queryTableFieldId="5"/>
    <tableColumn id="6" xr3:uid="{0B947D05-B6C5-402C-8F26-F9C153BCCF99}" uniqueName="6" name="Value sales" queryTableFieldId="6" dataDxfId="8"/>
    <tableColumn id="7" xr3:uid="{6EC2244E-3225-40EC-9885-526F6B8B2DDD}" uniqueName="7" name="Baseline sales " queryTableFieldId="7" dataDxfId="6" dataCellStyle="Comma"/>
    <tableColumn id="8" xr3:uid="{5B82FBF6-6967-419E-9D39-6643F3C68E35}" uniqueName="8" name="Uplift" queryTableFieldId="8" dataDxfId="7"/>
    <tableColumn id="9" xr3:uid="{4CCF4B74-67AA-4888-9980-FF2DEAE001B7}" uniqueName="9" name="Costs" queryTableFieldId="9"/>
    <tableColumn id="10" xr3:uid="{13BE567E-0D81-433F-B44F-EA1AFBDD1FBD}" uniqueName="10" name="ROI" queryTableFieldId="10"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11C76B-3A84-4455-803C-A491FB6C1E84}" name="Table6" displayName="Table6" ref="A1:G8" totalsRowShown="0">
  <autoFilter ref="A1:G8" xr:uid="{9111C76B-3A84-4455-803C-A491FB6C1E84}"/>
  <tableColumns count="7">
    <tableColumn id="1" xr3:uid="{69775144-57C9-482D-8B17-78BA2091D0DF}" name="Timeline"/>
    <tableColumn id="2" xr3:uid="{AF475DD0-60DD-4E1E-9A5F-3F81E2DC64D3}" name="market value" dataDxfId="5"/>
    <tableColumn id="3" xr3:uid="{CF359979-FF27-4CBF-A7FD-DF588F39BA2F}" name="Forecast" dataDxfId="4"/>
    <tableColumn id="4" xr3:uid="{5A62C53D-B167-47F8-924B-78258E7888B7}" name="Lower Confidence Bound" dataDxfId="3"/>
    <tableColumn id="5" xr3:uid="{5913D4C6-3D9B-42EF-9478-6AA5AC10E02C}" name="Upper Confidence Bound" dataDxfId="2"/>
    <tableColumn id="6" xr3:uid="{F021B269-E472-4A8E-A311-D051DD50ACE1}" name="net sales" dataDxfId="1">
      <calculatedColumnFormula>internal_sales_data[[#Totals],[Net Sales 2022]]</calculatedColumnFormula>
    </tableColumn>
    <tableColumn id="7" xr3:uid="{67611AFA-D167-4485-AB42-7D8944F44214}" name="ratio" dataDxfId="0">
      <calculatedColumnFormula>Table6[[#This Row],[net sales]]/Table6[[#This Row],[market value]]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4.4" x14ac:dyDescent="0.3"/>
  <cols>
    <col min="1" max="1" width="23.44140625" bestFit="1" customWidth="1"/>
  </cols>
  <sheetData>
    <row r="3" spans="1:1" x14ac:dyDescent="0.3">
      <c r="A3" s="2" t="s">
        <v>58</v>
      </c>
    </row>
    <row r="4" spans="1:1" x14ac:dyDescent="0.3">
      <c r="A4" s="3" t="s">
        <v>9</v>
      </c>
    </row>
    <row r="5" spans="1:1" x14ac:dyDescent="0.3">
      <c r="A5" s="4" t="s">
        <v>26</v>
      </c>
    </row>
    <row r="6" spans="1:1" x14ac:dyDescent="0.3">
      <c r="A6" s="4" t="s">
        <v>27</v>
      </c>
    </row>
    <row r="7" spans="1:1" x14ac:dyDescent="0.3">
      <c r="A7" s="4" t="s">
        <v>10</v>
      </c>
    </row>
    <row r="8" spans="1:1" x14ac:dyDescent="0.3">
      <c r="A8" s="4" t="s">
        <v>48</v>
      </c>
    </row>
    <row r="9" spans="1:1" x14ac:dyDescent="0.3">
      <c r="A9" s="3" t="s">
        <v>14</v>
      </c>
    </row>
    <row r="10" spans="1:1" x14ac:dyDescent="0.3">
      <c r="A10" s="4" t="s">
        <v>15</v>
      </c>
    </row>
    <row r="11" spans="1:1" x14ac:dyDescent="0.3">
      <c r="A11" s="3" t="s">
        <v>49</v>
      </c>
    </row>
    <row r="12" spans="1:1" x14ac:dyDescent="0.3">
      <c r="A12" s="4" t="s">
        <v>50</v>
      </c>
    </row>
    <row r="13" spans="1:1" x14ac:dyDescent="0.3">
      <c r="A13" s="3" t="s">
        <v>28</v>
      </c>
    </row>
    <row r="14" spans="1:1" x14ac:dyDescent="0.3">
      <c r="A14" s="4" t="s">
        <v>29</v>
      </c>
    </row>
    <row r="15" spans="1:1" x14ac:dyDescent="0.3">
      <c r="A15" s="3" t="s">
        <v>31</v>
      </c>
    </row>
    <row r="16" spans="1:1" x14ac:dyDescent="0.3">
      <c r="A16" s="4" t="s">
        <v>32</v>
      </c>
    </row>
    <row r="17" spans="1:1" x14ac:dyDescent="0.3">
      <c r="A17" s="3" t="s">
        <v>33</v>
      </c>
    </row>
    <row r="18" spans="1:1" x14ac:dyDescent="0.3">
      <c r="A18" s="4" t="s">
        <v>41</v>
      </c>
    </row>
    <row r="19" spans="1:1" x14ac:dyDescent="0.3">
      <c r="A19" s="4" t="s">
        <v>34</v>
      </c>
    </row>
    <row r="20" spans="1:1" x14ac:dyDescent="0.3">
      <c r="A20" s="3" t="s">
        <v>42</v>
      </c>
    </row>
    <row r="21" spans="1:1" x14ac:dyDescent="0.3">
      <c r="A21" s="4" t="s">
        <v>43</v>
      </c>
    </row>
    <row r="22" spans="1:1" x14ac:dyDescent="0.3">
      <c r="A22" s="3" t="s">
        <v>16</v>
      </c>
    </row>
    <row r="23" spans="1:1" x14ac:dyDescent="0.3">
      <c r="A23" s="4" t="s">
        <v>17</v>
      </c>
    </row>
    <row r="24" spans="1:1" x14ac:dyDescent="0.3">
      <c r="A24" s="4" t="s">
        <v>51</v>
      </c>
    </row>
    <row r="25" spans="1:1" x14ac:dyDescent="0.3">
      <c r="A25" s="4" t="s">
        <v>56</v>
      </c>
    </row>
    <row r="26" spans="1:1" x14ac:dyDescent="0.3">
      <c r="A26" s="3" t="s">
        <v>21</v>
      </c>
    </row>
    <row r="27" spans="1:1" x14ac:dyDescent="0.3">
      <c r="A27" s="4" t="s">
        <v>22</v>
      </c>
    </row>
    <row r="28" spans="1:1" x14ac:dyDescent="0.3">
      <c r="A28" s="4" t="s">
        <v>57</v>
      </c>
    </row>
    <row r="29" spans="1:1" x14ac:dyDescent="0.3">
      <c r="A29" s="3" t="s">
        <v>35</v>
      </c>
    </row>
    <row r="30" spans="1:1" x14ac:dyDescent="0.3">
      <c r="A30" s="4" t="s">
        <v>36</v>
      </c>
    </row>
    <row r="31" spans="1:1" x14ac:dyDescent="0.3">
      <c r="A31" s="3" t="s">
        <v>37</v>
      </c>
    </row>
    <row r="32" spans="1:1" x14ac:dyDescent="0.3">
      <c r="A32" s="4" t="s">
        <v>38</v>
      </c>
    </row>
    <row r="33" spans="1:1" x14ac:dyDescent="0.3">
      <c r="A33" s="3" t="s">
        <v>19</v>
      </c>
    </row>
    <row r="34" spans="1:1" x14ac:dyDescent="0.3">
      <c r="A34" s="4" t="s">
        <v>20</v>
      </c>
    </row>
    <row r="35" spans="1:1" x14ac:dyDescent="0.3">
      <c r="A35" s="3" t="s">
        <v>44</v>
      </c>
    </row>
    <row r="36" spans="1:1" x14ac:dyDescent="0.3">
      <c r="A36" s="4" t="s">
        <v>45</v>
      </c>
    </row>
    <row r="37" spans="1:1" x14ac:dyDescent="0.3">
      <c r="A37" s="3" t="s">
        <v>46</v>
      </c>
    </row>
    <row r="38" spans="1:1" x14ac:dyDescent="0.3">
      <c r="A38" s="4" t="s">
        <v>47</v>
      </c>
    </row>
    <row r="39" spans="1:1" x14ac:dyDescent="0.3">
      <c r="A39" s="3" t="s">
        <v>23</v>
      </c>
    </row>
    <row r="40" spans="1:1" x14ac:dyDescent="0.3">
      <c r="A40" s="4" t="s">
        <v>24</v>
      </c>
    </row>
    <row r="41" spans="1:1" x14ac:dyDescent="0.3">
      <c r="A41" s="4" t="s">
        <v>52</v>
      </c>
    </row>
    <row r="42" spans="1:1" x14ac:dyDescent="0.3">
      <c r="A42" s="3" t="s">
        <v>53</v>
      </c>
    </row>
    <row r="43" spans="1:1" x14ac:dyDescent="0.3">
      <c r="A43" s="4" t="s">
        <v>54</v>
      </c>
    </row>
    <row r="44" spans="1:1" x14ac:dyDescent="0.3">
      <c r="A44" s="3" t="s">
        <v>39</v>
      </c>
    </row>
    <row r="45" spans="1:1" x14ac:dyDescent="0.3">
      <c r="A45" s="4" t="s">
        <v>40</v>
      </c>
    </row>
    <row r="46" spans="1:1" x14ac:dyDescent="0.3">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tabSelected="1" workbookViewId="0">
      <selection activeCell="E20" sqref="E20"/>
    </sheetView>
  </sheetViews>
  <sheetFormatPr defaultRowHeight="14.4" x14ac:dyDescent="0.3"/>
  <cols>
    <col min="1" max="1" width="20.33203125" bestFit="1" customWidth="1"/>
    <col min="2" max="2" width="16.33203125" bestFit="1" customWidth="1"/>
    <col min="3" max="3" width="8.33203125" bestFit="1" customWidth="1"/>
    <col min="4" max="4" width="11.33203125" bestFit="1" customWidth="1"/>
    <col min="5" max="5" width="11.5546875" bestFit="1" customWidth="1"/>
    <col min="6" max="6" width="12.109375" bestFit="1" customWidth="1"/>
    <col min="7" max="7" width="9.5546875" bestFit="1" customWidth="1"/>
    <col min="8" max="8" width="12.5546875" bestFit="1" customWidth="1"/>
    <col min="9" max="9" width="15.44140625" bestFit="1" customWidth="1"/>
    <col min="10" max="10" width="12.88671875" bestFit="1" customWidth="1"/>
    <col min="11" max="11" width="9" bestFit="1" customWidth="1"/>
    <col min="12" max="12" width="8" bestFit="1" customWidth="1"/>
    <col min="13" max="13" width="13.33203125" bestFit="1" customWidth="1"/>
    <col min="14" max="14" width="9" bestFit="1" customWidth="1"/>
    <col min="15" max="15" width="12" bestFit="1" customWidth="1"/>
    <col min="16" max="16" width="9" bestFit="1" customWidth="1"/>
    <col min="17" max="17" width="13.6640625" bestFit="1" customWidth="1"/>
    <col min="18" max="18" width="8.6640625" bestFit="1" customWidth="1"/>
    <col min="19" max="19" width="9" bestFit="1" customWidth="1"/>
    <col min="20" max="20" width="10" bestFit="1" customWidth="1"/>
    <col min="21" max="21" width="11" bestFit="1" customWidth="1"/>
    <col min="22" max="22" width="9.88671875" bestFit="1" customWidth="1"/>
    <col min="23" max="23" width="11" bestFit="1" customWidth="1"/>
    <col min="24" max="24" width="9" bestFit="1" customWidth="1"/>
    <col min="25" max="25" width="11.88671875" bestFit="1" customWidth="1"/>
    <col min="26" max="26" width="14.88671875" bestFit="1" customWidth="1"/>
    <col min="27" max="27" width="11.33203125" bestFit="1" customWidth="1"/>
  </cols>
  <sheetData>
    <row r="1" spans="1:4" x14ac:dyDescent="0.3">
      <c r="A1" s="2" t="s">
        <v>1</v>
      </c>
      <c r="B1" t="s">
        <v>21</v>
      </c>
    </row>
    <row r="3" spans="1:4" x14ac:dyDescent="0.3">
      <c r="A3" s="2" t="s">
        <v>61</v>
      </c>
      <c r="B3" s="2" t="s">
        <v>60</v>
      </c>
    </row>
    <row r="4" spans="1:4" x14ac:dyDescent="0.3">
      <c r="A4" s="2" t="s">
        <v>58</v>
      </c>
      <c r="B4" t="s">
        <v>22</v>
      </c>
      <c r="C4" t="s">
        <v>57</v>
      </c>
      <c r="D4" t="s">
        <v>59</v>
      </c>
    </row>
    <row r="5" spans="1:4" x14ac:dyDescent="0.3">
      <c r="A5" s="3">
        <v>2018</v>
      </c>
      <c r="B5" s="5"/>
      <c r="C5" s="5"/>
      <c r="D5" s="5"/>
    </row>
    <row r="6" spans="1:4" x14ac:dyDescent="0.3">
      <c r="A6" s="3">
        <v>2019</v>
      </c>
      <c r="B6" s="5">
        <v>-1.8851917463244935E-2</v>
      </c>
      <c r="C6" s="5">
        <v>-6.0152376717658426E-2</v>
      </c>
      <c r="D6" s="5">
        <v>-4.6397507546699364E-2</v>
      </c>
    </row>
    <row r="7" spans="1:4" x14ac:dyDescent="0.3">
      <c r="A7" s="3">
        <v>2020</v>
      </c>
      <c r="B7" s="5">
        <v>7.659905577863356E-2</v>
      </c>
      <c r="C7" s="5">
        <v>1.7745774906480036E-2</v>
      </c>
      <c r="D7" s="5">
        <v>3.7912688764357619E-2</v>
      </c>
    </row>
    <row r="8" spans="1:4" x14ac:dyDescent="0.3">
      <c r="A8" s="3">
        <v>2021</v>
      </c>
      <c r="B8" s="5">
        <v>8.9543837962540954E-3</v>
      </c>
      <c r="C8" s="5">
        <v>1.2423428548747735E-2</v>
      </c>
      <c r="D8" s="5">
        <v>1.1190403666558416E-2</v>
      </c>
    </row>
    <row r="9" spans="1:4" x14ac:dyDescent="0.3">
      <c r="A9" s="3">
        <v>2022</v>
      </c>
      <c r="B9" s="5">
        <v>6.7382398799515006E-2</v>
      </c>
      <c r="C9" s="5">
        <v>-9.1123767974869612E-5</v>
      </c>
      <c r="D9" s="5">
        <v>2.3838392205789781E-2</v>
      </c>
    </row>
    <row r="10" spans="1:4" x14ac:dyDescent="0.3">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4.4" x14ac:dyDescent="0.3"/>
  <cols>
    <col min="1" max="1" width="18.44140625" bestFit="1" customWidth="1"/>
    <col min="2" max="2" width="7.33203125" bestFit="1" customWidth="1"/>
  </cols>
  <sheetData>
    <row r="1" spans="1:2" x14ac:dyDescent="0.3">
      <c r="A1" s="2" t="s">
        <v>4</v>
      </c>
      <c r="B1" s="3">
        <v>2023</v>
      </c>
    </row>
    <row r="2" spans="1:2" x14ac:dyDescent="0.3">
      <c r="A2" s="2" t="s">
        <v>5</v>
      </c>
      <c r="B2" s="3">
        <v>3</v>
      </c>
    </row>
    <row r="4" spans="1:2" x14ac:dyDescent="0.3">
      <c r="A4" t="s">
        <v>67</v>
      </c>
    </row>
    <row r="5" spans="1:2" x14ac:dyDescent="0.3">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topLeftCell="A8" workbookViewId="0">
      <selection activeCell="P25" sqref="P25"/>
    </sheetView>
  </sheetViews>
  <sheetFormatPr defaultRowHeight="14.4" x14ac:dyDescent="0.3"/>
  <cols>
    <col min="1" max="1" width="20.33203125" bestFit="1" customWidth="1"/>
    <col min="2" max="2" width="16.33203125" bestFit="1" customWidth="1"/>
    <col min="3" max="3" width="6.88671875" bestFit="1" customWidth="1"/>
    <col min="4" max="4" width="8.33203125" bestFit="1" customWidth="1"/>
    <col min="5" max="5" width="9.5546875" bestFit="1" customWidth="1"/>
    <col min="6" max="6" width="13.33203125" bestFit="1" customWidth="1"/>
    <col min="7" max="7" width="12" bestFit="1" customWidth="1"/>
    <col min="8" max="8" width="12.88671875" bestFit="1" customWidth="1"/>
    <col min="9" max="9" width="8" bestFit="1" customWidth="1"/>
    <col min="10" max="10" width="14.5546875" bestFit="1" customWidth="1"/>
    <col min="11" max="11" width="8.6640625" bestFit="1" customWidth="1"/>
    <col min="12" max="12" width="5.6640625" bestFit="1" customWidth="1"/>
    <col min="13" max="13" width="9.88671875" bestFit="1" customWidth="1"/>
    <col min="14" max="14" width="9" bestFit="1" customWidth="1"/>
    <col min="15" max="15" width="12.5546875" bestFit="1" customWidth="1"/>
    <col min="16" max="16" width="9.109375" bestFit="1" customWidth="1"/>
    <col min="17" max="17" width="14.88671875" bestFit="1" customWidth="1"/>
    <col min="18" max="18" width="15.44140625" bestFit="1" customWidth="1"/>
    <col min="19" max="19" width="13.6640625" bestFit="1" customWidth="1"/>
    <col min="20" max="20" width="8" bestFit="1" customWidth="1"/>
    <col min="21" max="21" width="6.5546875" bestFit="1" customWidth="1"/>
    <col min="22" max="22" width="12.109375" bestFit="1" customWidth="1"/>
    <col min="23" max="23" width="11.5546875" bestFit="1" customWidth="1"/>
    <col min="24" max="24" width="6.109375" bestFit="1" customWidth="1"/>
    <col min="25" max="25" width="10.6640625" bestFit="1" customWidth="1"/>
    <col min="26" max="26" width="11.88671875" bestFit="1" customWidth="1"/>
    <col min="27" max="27" width="11.33203125" bestFit="1" customWidth="1"/>
  </cols>
  <sheetData>
    <row r="3" spans="1:27" x14ac:dyDescent="0.3">
      <c r="A3" s="2" t="s">
        <v>61</v>
      </c>
      <c r="B3" s="2" t="s">
        <v>60</v>
      </c>
    </row>
    <row r="4" spans="1:27" x14ac:dyDescent="0.3">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3">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3">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3">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3">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3">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3">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A2" sqref="A2"/>
    </sheetView>
  </sheetViews>
  <sheetFormatPr defaultRowHeight="14.4" x14ac:dyDescent="0.3"/>
  <cols>
    <col min="1" max="1" width="17.88671875" bestFit="1" customWidth="1"/>
    <col min="2" max="2" width="14.109375" bestFit="1" customWidth="1"/>
    <col min="3" max="3" width="21.44140625" bestFit="1" customWidth="1"/>
    <col min="4" max="4" width="15.44140625" bestFit="1" customWidth="1"/>
    <col min="5" max="5" width="9.44140625" bestFit="1" customWidth="1"/>
    <col min="6" max="6" width="7.33203125" bestFit="1" customWidth="1"/>
    <col min="7" max="7" width="9.33203125" bestFit="1" customWidth="1"/>
    <col min="8" max="8" width="14.88671875" bestFit="1" customWidth="1"/>
    <col min="9" max="9" width="15.88671875" style="1" bestFit="1" customWidth="1"/>
    <col min="11" max="11" width="14.109375" style="6" bestFit="1" customWidth="1"/>
    <col min="13" max="13" width="14" style="1" bestFit="1" customWidth="1"/>
  </cols>
  <sheetData>
    <row r="1" spans="1:13" x14ac:dyDescent="0.3">
      <c r="A1" t="s">
        <v>97</v>
      </c>
      <c r="B1" t="s">
        <v>0</v>
      </c>
      <c r="C1" t="s">
        <v>1</v>
      </c>
      <c r="D1" t="s">
        <v>2</v>
      </c>
      <c r="E1" t="s">
        <v>3</v>
      </c>
      <c r="F1" t="s">
        <v>4</v>
      </c>
      <c r="G1" t="s">
        <v>5</v>
      </c>
      <c r="H1" t="s">
        <v>62</v>
      </c>
      <c r="I1" s="1" t="s">
        <v>6</v>
      </c>
      <c r="J1" t="s">
        <v>66</v>
      </c>
      <c r="K1" s="6" t="s">
        <v>63</v>
      </c>
      <c r="L1" t="s">
        <v>64</v>
      </c>
      <c r="M1" s="1" t="s">
        <v>65</v>
      </c>
    </row>
    <row r="2" spans="1:13" x14ac:dyDescent="0.3">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3">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3">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3">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3">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3">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3">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3">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3">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3">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3">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3">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3">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3">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3">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3">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3">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3">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3">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3">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3">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3">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3">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3">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3">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3">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3">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3">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3">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3">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3">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3">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3">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3">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3">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3">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3">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3">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3">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3">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3">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3">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3">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3">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3">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3">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3">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3">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3">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3">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3">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3">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3">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3">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3">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3">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3">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3">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3">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3">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3">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3">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3">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3">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3">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3">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3">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3">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3">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3">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3">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3">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3">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3">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3">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3">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3">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3">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3">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3">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3">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3">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3">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3">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3">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3">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3">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3">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3">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3">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3">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3">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3">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3">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3">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3">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3">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3">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3">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3">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3">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3">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3">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3">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3">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3">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3">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3">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3">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3">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3">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3">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3">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3">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3">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3">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3">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3">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3">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3">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3">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3">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3">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3">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3">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3">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3">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3">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3">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3">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3">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3">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3">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3">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3">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3">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3">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3">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3">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3">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3">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3">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3">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3">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3">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3">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3">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3">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3">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3">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3">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3">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3">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3">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3">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3">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3">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3">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3">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3">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3">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3">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3">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3">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3">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3">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3">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3">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3">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3">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3">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3">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3">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3">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3">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3">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3">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3">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3">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3">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3">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3">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3">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3">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3">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3">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3">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3">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3">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3">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3">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3">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3">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3">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3">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3">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3">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3">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3">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3">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3">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3">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3">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3">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3">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3">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3">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3">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3">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3">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3">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3">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3">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3">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3">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3">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3">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3">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3">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3">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3">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3">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3">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3">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3">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3">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3">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3">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3">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3">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3">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3">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3">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3">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3">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3">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3">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3">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3">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3">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3">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3">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3">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3">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3">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3">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3">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3">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3">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3">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3">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3">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3">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3">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3">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3">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3">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3">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3">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3">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3">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3">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3">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3">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3">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3">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3">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3">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3">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3">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3">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3">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3">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3">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3">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3">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3">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3">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3">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3">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3">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3">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3">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3">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3">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3">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3">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3">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3">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3">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3">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3">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3">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3">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3">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3">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3">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3">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3">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3">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3">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3">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3">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3">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3">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3">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3">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3">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3">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3">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3">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3">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3">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3">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3">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3">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3">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3">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3">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3">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3">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3">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3">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3">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3">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3">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3">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3">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3">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3">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3">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3">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3">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3">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3">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3">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3">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3">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3">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3">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3">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3">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3">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3">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3">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3">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3">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3">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3">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3">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3">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3">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3">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3">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3">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3">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3">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3">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3">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3">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3">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3">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3">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3">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3">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3">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3">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3">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3">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3">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3">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3">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3">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3">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3">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3">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3">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3">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3">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3">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3">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3">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3">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3">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3">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3">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3">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3">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3">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3">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3">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3">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3">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3">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3">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3">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3">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3">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3">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3">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3">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3">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3">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3">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3">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3">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3">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3">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3">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3">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3">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3">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3">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3">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3">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3">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3">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3">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3">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3">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3">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3">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3">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3">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3">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3">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3">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3">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3">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3">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3">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3">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3">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3">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3">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3">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3">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3">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3">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3">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3">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3">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3">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3">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3">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3">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3">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3">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3">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3">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3">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3">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3">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3">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3">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3">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3">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3">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3">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3">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3">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3">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3">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3">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3">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3">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3">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3">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3">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3">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3">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3">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3">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3">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3">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3">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3">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3">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3">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3">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3">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3">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3">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3">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3">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3">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3">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3">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3">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3">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3">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3">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3">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3">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3">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3">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3">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3">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3">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3">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3">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3">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3">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3">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3">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3">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3">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3">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3">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3">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3">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3">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3">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3">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3">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3">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3">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3">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3">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3">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3">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3">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3">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3">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3">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3">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3">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3">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3">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3">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3">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3">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3">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3">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3">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3">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3">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3">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3">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3">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3">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3">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3">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3">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3">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3">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3">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3">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3">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3">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3">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3">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3">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3">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3">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3">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3">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3">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3">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3">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3">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3">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3">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3">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3">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3">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3">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3">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3">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3">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3">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3">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3">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3">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3">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3">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3">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3">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3">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3">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3">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3">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3">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3">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3">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3">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3">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3">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3">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3">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3">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3">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3">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3">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3">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3">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3">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3">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3">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3">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3">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3">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3">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3">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3">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3">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3">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3">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3">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3">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3">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3">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3">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3">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3">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3">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3">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3">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3">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3">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3">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3">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3">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3">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3">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3">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3">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3">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3">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3">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3">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3">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3">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3">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3">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3">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3">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3">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3">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3">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3">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3">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3">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3">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3">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3">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3">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3">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3">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3">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3">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3">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3">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3">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3">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3">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3">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3">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3">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3">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3">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3">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3">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3">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3">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3">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3">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3">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3">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3">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3">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3">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3">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3">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3">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3">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3">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3">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3">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3">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3">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3">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3">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3">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3">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3">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3">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3">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3">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3">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3">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3">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3">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3">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3">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3">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3">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3">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3">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3">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3">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3">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3">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3">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3">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3">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3">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3">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3">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3">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3">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3">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3">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3">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3">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3">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3">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3">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3">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3">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3">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3">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3">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3">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3">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3">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3">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3">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3">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3">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3">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3">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3">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3">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3">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3">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3">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3">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3">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3">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3">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3">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3">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3">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3">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3">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3">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3">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3">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3">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3">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3">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3">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3">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3">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3">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3">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3">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3">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3">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3">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3">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3">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3">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3">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3">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3">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3">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3">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3">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3">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3">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3">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3">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3">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3">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3">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3">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3">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3">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3">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3">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3">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3">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3">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3">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3">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3">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3">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3">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3">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3">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3">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3">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3">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3">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3">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3">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3">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3">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3">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3">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3">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3">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3">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3">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3">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3">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3">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3">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3">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3">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3">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3">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3">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3">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3">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3">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3">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3">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3">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3">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3">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3">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3">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3">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3">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3">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3">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3">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3">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3">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3">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3">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3">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3">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3">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3">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3">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3">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3">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3">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3">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3">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3">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3">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3">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3">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3">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3">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3">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3">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3">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3">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3">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3">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3">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3">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3">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3">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3">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3">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3">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3">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3">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3">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3">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3">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3">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3">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3">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3">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3">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3">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3">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3">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3">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3">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3">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3">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3">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3">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3">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3">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3">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3">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3">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3">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3">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3">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3">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3">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3">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3">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3">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3">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3">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3">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3">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3">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3">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3">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3">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3">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3">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3">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3">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3">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3">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3">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3">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3">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3">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3">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3">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3">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3">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3">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3">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3">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3">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3">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3">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3">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3">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3">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3">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3">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3">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3">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3">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3">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3">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3">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3">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3">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3">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3">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3">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3">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3">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3">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3">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3">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3">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3">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3">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3">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3">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3">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3">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3">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3">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3">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3">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3">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3">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3">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3">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3">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3">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3">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3">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3">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3">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3">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3">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3">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3">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3">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3">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3">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3">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3">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3">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3">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3">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3">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3">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3">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3">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3">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3">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3">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3">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3">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3">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3">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3">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3">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3">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3">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3">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3">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3">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3">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3">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3">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3">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3">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3">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3">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3">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3">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3">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3">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3">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3">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3">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3">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3">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3">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3">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3">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3">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3">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3">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3">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3">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3">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3">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3">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3">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3">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3">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3">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3">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3">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3">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3">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3">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3">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3">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3">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3">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3">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3">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3">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3">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3">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3">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3">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3">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3">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3">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3">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3">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3">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3">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3">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3">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3">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3">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3">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3">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3">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3">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3">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3">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3">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3">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3">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3">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3">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3">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3">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3">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3">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3">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3">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3">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3">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3">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3">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3">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3">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3">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3">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3">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3">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3">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3">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3">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3">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3">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3">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3">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3">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3">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3">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3">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3">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3">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3">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3">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3">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3">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3">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3">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3">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3">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3">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3">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3">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3">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3">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3">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3">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3">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3">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3">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3">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3">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3">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3">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3">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3">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3">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3">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3">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3">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3">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3">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3">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3">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3">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3">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3">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3">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3">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3">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3">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3">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3">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3">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3">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3">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3">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3">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3">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3">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3">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3">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3">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3">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3">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3">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3">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3">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3">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3">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3">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3">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3">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3">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3">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3">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3">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3">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3">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3">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3">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3">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3">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3">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3">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3">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3">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3">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3">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3">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3">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3">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3">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3">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3">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3">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3">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3">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3">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3">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3">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3">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3">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3">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3">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3">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3">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3">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3">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3">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3">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3">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3">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3">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3">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3">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3">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3">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3">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3">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3">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3">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3">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3">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3">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3">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3">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3">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3">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3">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3">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3">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3">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3">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3">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3">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3">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3">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3">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3">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3">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3">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3">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3">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3">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3">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3">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3">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3">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3">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3">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3">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3">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3">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3">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3">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3">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3">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3">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3">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3">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3">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3">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3">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3">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3">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3">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3">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3">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3">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3">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3">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3">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3">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3">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3">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3">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3">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3">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3">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3">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3">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3">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3">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3">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3">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3">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3">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3">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3">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3">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3">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3">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3">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3">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3">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3">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3">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3">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3">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3">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3">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3">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3">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3">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3">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3">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3">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3">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3">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3">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3">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3">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3">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3">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3">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3">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3">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3">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3">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3">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3">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3">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3">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3">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3">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3">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3">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3">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3">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3">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3">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3">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3">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3">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3">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3">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3">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3">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3">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3">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3">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3">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3">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3">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3">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3">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3">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3">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3">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3">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3">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3">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3">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3">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3">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3">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3">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3">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3">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3">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3">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3">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3">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3">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3">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3">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3">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3">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3">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3">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3">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3">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3">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3">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3">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3">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3">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3">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3">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3">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3">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3">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3">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3">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3">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3">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3">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3">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3">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3">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3">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3">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3">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3">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3">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3">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3">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3">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3">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3">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3">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3">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3">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3">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3">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3">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3">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3">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3">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3">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3">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3">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3">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3">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3">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3">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3">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3">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3">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3">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3">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3">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3">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3">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3">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3">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3">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3">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3">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3">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3">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3">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3">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3">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3">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3">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3">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3">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3">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3">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3">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3">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3">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3">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3">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3">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3">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3">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3">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3">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3">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3">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3">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3">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3">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3">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3">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3">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3">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3">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3">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3">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3">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3">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3">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3">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3">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3">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3">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3">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3">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3">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3">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3">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3">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3">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3">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3">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3">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3">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3">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3">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3">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3">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3">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3">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3">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3">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3">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3">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3">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3">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3">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3">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3">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3">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3">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3">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3">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3">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3">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3">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3">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3">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3">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3">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3">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3">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3">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3">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3">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3">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3">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3">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3">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3">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3">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3">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3">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3">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3">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3">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3">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3">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3">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3">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3">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3">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3">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3">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3">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3">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3">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3">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3">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3">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3">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3">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3">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3">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3">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3">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3">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3">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3">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3">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3">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3">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3">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3">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3">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3">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3">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3">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3">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3">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3">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3">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3">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3">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3">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3">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3">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3">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3">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3">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3">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3">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3">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3">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3">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3">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3">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3">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3">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3">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3">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3">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3">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3">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3">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3">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3">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3">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3">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3">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3">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3">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3">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3">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3">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3">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3">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3">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3">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3">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3">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3">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3">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3">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3">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3">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3">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3">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3">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3">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3">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3">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3">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3">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3">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3">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3">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3">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3">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3">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3">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3">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3">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3">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3">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3">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3">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3">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3">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3">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3">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3">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3">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3">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3">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3">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3">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3">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3">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3">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3">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3">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3">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3">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3">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3">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3">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3">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3">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3">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3">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3">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3">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3">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3">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3">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3">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3">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3">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3">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3">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3">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3">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3">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3">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3">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3">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3">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3">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3">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3">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3">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3">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3">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3">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3">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3">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3">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3">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3">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3">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3">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3">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3">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3">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3">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3">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3">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3">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3">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3">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3">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3">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3">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3">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3">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3">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3">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3">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3">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3">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3">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3">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3">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3">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3">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3">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3">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3">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3">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3">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3">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3">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3">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3">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3">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3">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3">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3">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3">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3">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3">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3">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3">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3">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3">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3">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3">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3">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3">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3">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3">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3">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3">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3">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3">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3">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3">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3">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3">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3">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3">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3">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3">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3">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3">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3">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3">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3">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3">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3">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3">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3">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3">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3">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3">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3">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3">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3">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3">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3">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3">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3">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3">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3">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3">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3">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3">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3">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3">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3">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3">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3">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3">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3">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3">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3">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3">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3">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3">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3">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3">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3">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3">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3">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3">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3">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3">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3">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3">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3">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3">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3">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3">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3">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3">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3">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3">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3">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3">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3">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3">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3">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3">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3">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3">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3">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3">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3">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3">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3">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3">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3">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3">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3">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3">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3">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3">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3">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3">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3">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3">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3">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3">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3">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3">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3">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3">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3">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3">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3">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3">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3">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3">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3">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3">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3">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3">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3">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3">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3">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3">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3">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3">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3">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3">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3">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3">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3">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3">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3">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3">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3">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3">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3">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3">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3">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3">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3">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3">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3">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3">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3">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3">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3">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3">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3">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3">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3">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3">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3">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3">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3">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3">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3">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3">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3">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3">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3">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3">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3">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3">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3">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3">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3">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3">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3">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3">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3">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3">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3">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3">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3">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3">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3">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3">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3">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3">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3">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3">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3">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3">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3">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3">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3">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3">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3">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3">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3">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3">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3">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3">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3">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3">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3">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3">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3">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3">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3">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3">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3">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3">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3">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3">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3">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3">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3">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3">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3">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3">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3">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3">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3">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3">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3">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3">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3">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3">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3">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3">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3">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3">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3">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3">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3">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3">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3">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3">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3">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3">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3">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3">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3">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3">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3">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3">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3">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3">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3">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3">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3">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3">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3">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3">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3">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3">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3">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3">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3">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3">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3">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3">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3">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3">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3">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3">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3">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3">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3">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3">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3">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3">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3">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3">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3">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3">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3">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3">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3">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3">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3">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3">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3">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3">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3">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3">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3">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3">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3">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3">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3">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3">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3">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3">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3">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3">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3">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3">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3">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3">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3">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3">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3">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3">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3">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3">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3">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3">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3">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3">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3">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3">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3">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3">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3">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3">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3">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3">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3">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3">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3">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3">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3">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3">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3">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3">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3">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3">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3">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3">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3">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3">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3">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3">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3">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3">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3">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3">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3">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3">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3">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3">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3">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3">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3">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3">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3">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3">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3">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3">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3">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3">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3">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3">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3">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3">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3">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3">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3">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3">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3">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3">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3">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3">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3">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3">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3">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3">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3">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3">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3">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3">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3">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3">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3">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3">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3">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3">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3">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3">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3">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3">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3">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3">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3">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3">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3">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3">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3">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3">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3">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3">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3">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3">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3">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3">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3">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3">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3">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3">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3">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3">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3">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3">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3">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3">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3">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3">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3">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3">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3">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3">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3">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3">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3">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3">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3">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3">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3">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3">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3">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3">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3">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3">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3">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3">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3">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3">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3">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3">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3">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3">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3">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3">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3">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3">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3">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3">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3">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3">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3">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3">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3">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3">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3">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3">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3">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3">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3">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3">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3">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3">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3">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3">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3">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3">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3">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3">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3">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3">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3">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3">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3">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3">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3">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3">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3">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3">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3">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3">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3">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3">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3">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3">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3">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3">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3">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3">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3">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3">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3">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3">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3">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3">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3">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3">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3">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3">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3">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3">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3">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3">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3">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3">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3">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3">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3">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3">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3">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3">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3">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3">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3">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3">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3">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3">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3">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3">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3">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3">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3">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3">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3">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3">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3">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3">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3">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3">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3">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3">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3">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3">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3">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3">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3">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3">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3">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3">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3">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3">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3">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3">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3">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3">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3">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3">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3">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3">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3">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3">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3">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3">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3">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3">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3">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3">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3">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3">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3">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3">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3">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3">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3">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3">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3">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3">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3">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3">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3">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3">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3">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3">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3">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3">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3">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3">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3">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3">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3">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3">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3">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3">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3">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3">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3">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3">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3">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3">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3">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3">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3">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3">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3">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3">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3">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3">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3">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3">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3">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3">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3">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3">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3">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3">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3">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3">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3">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3">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3">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3">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3">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3">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3">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3">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3">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3">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3">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3">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3">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3">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3">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3">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3">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3">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3">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3">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3">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3">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3">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3">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3">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3">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3">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3">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3">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3">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3">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3">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3">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3">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3">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3">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3">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3">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3">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3">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3">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3">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3">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3">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3">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3">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3">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3">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3">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3">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3">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3">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3">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3">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3">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3">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3">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3">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3">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3">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3">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3">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3">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3">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3">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3">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3">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3">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3">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3">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3">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3">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3">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3">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3">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3">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3">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3">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3">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3">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3">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3">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3">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3">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3">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3">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3">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3">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3">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3">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3">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3">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3">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3">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3">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3">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3">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3">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3">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3">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3">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3">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3">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3">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3">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3">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3">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3">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3">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3">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3">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3">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3">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3">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3">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3">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3">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3">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3">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3">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3">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3">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3">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3">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3">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3">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3">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3">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3">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3">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3">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3">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3">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3">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3">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3">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3">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3">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3">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3">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3">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3">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3">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3">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3">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3">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3">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3">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3">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3">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3">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3">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3">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3">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3">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3">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3">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3">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3">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3">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3">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3">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3">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3">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3">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3">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3">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3">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3">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3">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3">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3">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3">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3">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3">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3">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3">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3">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3">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3">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3">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3">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3">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3">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3">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3">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3">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3">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3">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3">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3">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3">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3">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3">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3">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3">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3">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3">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3">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3">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3">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3">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3">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3">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3">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3">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3">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3">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3">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3">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3">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3">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3">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3">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3">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3">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3">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3">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3">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3">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3">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3">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3">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3">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3">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3">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3">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3">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3">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3">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3">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3">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3">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3">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3">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3">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3">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3">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3">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3">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3">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3">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3">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3">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3">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3">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3">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3">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3">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3">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3">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3">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3">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3">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3">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3">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3">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3">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3">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3">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3">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3">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3">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3">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3">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3">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3">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3">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3">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3">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3">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3">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3">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3">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3">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3">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3">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3">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3">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3">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3">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3">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3">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3">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3">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3">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3">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3">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3">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3">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3">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3">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3">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3">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3">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3">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3">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3">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3">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3">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3">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3">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3">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3">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3">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3">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3">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3">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3">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3">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3">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3">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3">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3">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3">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3">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3">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3">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3">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3">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3">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3">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3">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3">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3">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3">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3">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3">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3">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3">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3">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3">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3">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3">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3">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3">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3">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3">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3">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3">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3">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3">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3">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3">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3">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3">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3">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3">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3">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3">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3">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3">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3">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3">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3">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3">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3">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3">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3">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3">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3">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3">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3">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3">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3">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3">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3">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3">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3">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3">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3">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3">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3">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3">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3">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3">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3">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3">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3">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3">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3">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3">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3">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3">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3">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3">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3">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3">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3">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3">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3">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3">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3">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3">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3">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3">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3">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3">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3">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3">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3">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3">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3">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3">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3">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3">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3">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3">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3">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3">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3">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3">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3">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3">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3">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3">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3">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3">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3">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3">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3">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3">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3">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3">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3">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3">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3">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3">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3">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3">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3">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3">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3">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3">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3">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3">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3">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3">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3">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3">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3">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3">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3">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3">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3">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3">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3">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3">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3">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3">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3">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3">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3">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3">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3">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3">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3">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3">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3">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3">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3">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3">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3">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3">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3">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3">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3">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3">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3">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3">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3">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3">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3">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3">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3">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3">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3">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3">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3">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3">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3">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3">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3">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3">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3">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3">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3">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3">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3">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3">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3">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3">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3">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3">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3">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3">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3">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3">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3">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3">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3">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3">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3">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3">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3">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3">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3">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3">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3">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3">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3">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3">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3">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3">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3">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3">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3">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3">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3">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3">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3">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3">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3">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3">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3">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3">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3">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3">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3">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3">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3">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3">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3">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3">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3">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3">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3">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3">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3">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3">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3">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3">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3">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3">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3">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3">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3">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3">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3">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3">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3">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3">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3">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3">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3">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3">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3">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3">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3">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3">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3">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3">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3">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3">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3">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3">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3">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3">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3">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3">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3">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3">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3">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3">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3">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3">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3">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3">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3">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3">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3">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3">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3">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3">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3">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3">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3">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3">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3">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3">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3">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3">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3">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3">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3">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3">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3">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3">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3">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3">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3">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3">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3">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3">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3">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3">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3">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3">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3">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3">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3">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3">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3">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3">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3">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3">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3">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3">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3">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3">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3">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3">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3">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3">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3">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3">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3">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3">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3">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3">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3">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3">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3">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3">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3">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3">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3">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3">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3">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3">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3">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3">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3">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3">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3">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3">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3">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3">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3">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3">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3">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3">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3">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3">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3">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3">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3">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3">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3">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3">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3">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3">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3">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3">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3">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3">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3">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3">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3">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3">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3">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3">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3">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3">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3">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3">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3">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3">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3">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3">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3">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3">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3">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3">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3">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3">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3">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3">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3">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3">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3">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3">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3">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3">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3">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3">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3">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3">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3">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3">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3">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3">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3">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3">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3">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3">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3">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3">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3">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3">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3">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3">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3">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3">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3">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3">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3">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3">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3">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3">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3">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3">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3">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3">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3">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3">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3">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3">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3">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3">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3">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3">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3">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3">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3">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3">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3">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3">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3">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3">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3">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3">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3">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3">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3">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3">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3">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3">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3">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3">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3">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3">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3">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3">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3">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3">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3">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3">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3">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3">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3">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3">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3">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3">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3">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3">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3">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3">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3">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3">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3">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3">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3">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3">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3">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3">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3">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3">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3">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3">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3">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3">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3">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3">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3">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3">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3">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3">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3">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3">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3">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3">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3">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3">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3">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3">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3">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3">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3">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3">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3">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3">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3">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3">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3">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3">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3">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3">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3">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3">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3">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3">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3">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3">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3">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3">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3">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3">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3">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3">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3">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3">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3">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3">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3">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3">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3">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3">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3">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3">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3">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3">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3">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3">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3">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3">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3">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3">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3">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3">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3">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3">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3">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3">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3">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3">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3">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3">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3">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3">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3">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3">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3">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3">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3">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3">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3">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3">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3">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3">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3">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3">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3">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3">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3">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3">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3">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3">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3">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3">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3">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3">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3">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3">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3">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3">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3">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3">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3">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3">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3">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3">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3">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3">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3">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3">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3">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3">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3">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3">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3">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3">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3">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3">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3">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3">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3">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3">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3">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3">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3">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3">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3">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3">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3">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3">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3">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3">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3">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3">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3">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3">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3">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3">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3">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3">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3">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3">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3">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3">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3">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3">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3">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3">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3">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3">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3">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3">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3">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3">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3">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3">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3">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3">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3">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3">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3">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3">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3">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3">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3">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3">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3">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3">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3">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3">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3">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3">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3">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3">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3">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3">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3">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3">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3">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3">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3">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3">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3">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3">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3">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3">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3">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3">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3">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3">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3">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3">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3">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3">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3">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3">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3">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3">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3">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3">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3">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3">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3">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3">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3">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3">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3">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3">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3">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3">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3">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3">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3">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3">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3">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3">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3">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3">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3">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3">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3">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3">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3">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3">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3">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3">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3">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3">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3">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3">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3">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3">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3">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3">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3">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3">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3">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3">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3">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3">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3">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3">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3">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3">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3">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3">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3">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3">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3">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3">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3">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3">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3">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3">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3">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3">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3">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3">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3">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3">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3">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3">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3">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3">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3">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3">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3">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3">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3">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3">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3">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3">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3">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3">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3">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3">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3">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3">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3">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3">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3">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3">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3">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3">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3">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3">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3">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3">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3">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3">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3">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3">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3">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3">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3">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3">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3">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3">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3">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3">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3">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3">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3">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3">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3">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3">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3">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3">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3">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3">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3">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3">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3">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3">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3">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3">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3">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3">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3">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3">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3">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3">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3">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3">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3">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3">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3">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3">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3">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3">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3">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3">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3">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3">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3">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3">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3">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3">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3">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3">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3">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3">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3">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3">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3">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3">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3">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3">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3">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3">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3">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3">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3">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3">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3">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3">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3">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3">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3">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3">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3">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3">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3">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3">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3">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3">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3">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3">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3">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3">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3">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3">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3">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3">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3">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3">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3">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3">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3">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3">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3">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3">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3">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3">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3">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3">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3">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3">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3">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3">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3">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3">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3">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3">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3">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3">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3">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3">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3">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3">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3">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3">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3">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3">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3">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3">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3">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3">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3">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3">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3">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3">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3">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3">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3">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3">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3">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3">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3">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3">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3">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3">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3">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3">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3">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3">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3">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3">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3">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3">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3">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3">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3">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3">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3">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3">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3">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3">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3">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3">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3">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3">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3">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3">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3">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3">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3">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3">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3">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3">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3">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3">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3">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3">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3">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3">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3">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3">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3">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3">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3">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3">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3">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3">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3">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3">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3">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3">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3">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3">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3">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3">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3">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3">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3">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3">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3">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3">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3">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3">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3">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3">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3">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3">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3">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3">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3">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3">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3">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3">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3">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3">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3">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3">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3">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3">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3">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3">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3">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3">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3">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3">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3">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3">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3">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3">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3">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3">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3">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3">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3">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3">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3">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3">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3">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3">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3">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3">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3">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3">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3">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3">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3">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3">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3">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3">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3">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3">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3">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3">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3">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3">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3">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3">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3">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3">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3">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3">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3">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3">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3">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3">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3">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3">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3">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3">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3">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3">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3">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3">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3">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3">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3">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3">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3">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3">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3">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3">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3">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3">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3">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3">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3">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3">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3">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3">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3">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3">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3">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3">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3">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3">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3">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3">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3">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3">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3">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3">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3">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3">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3">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3">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3">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3">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3">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3">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3">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3">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3">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3">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3">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3">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3">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3">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3">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3">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3">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3">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3">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3">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3">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3">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3">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3">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3">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3">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3">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3">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3">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3">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3">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3">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3">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3">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3">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3">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3">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3">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3">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3">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3">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3">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3">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3">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3">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3">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3">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3">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3">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3">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3">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3">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3">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3">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3">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3">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3">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3">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3">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3">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3">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3">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3">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3">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3">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3">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3">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3">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3">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3">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3">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3">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3">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3">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3">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3">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3">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3">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3">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3">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3">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3">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3">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3">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3">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3">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3">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3">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3">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3">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3">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3">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3">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3">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3">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3">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3">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3">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3">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3">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3">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3">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3">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3">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3">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3">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3">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3">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3">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3">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3">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3">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3">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3">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3">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3">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3">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3">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3">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3">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3">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3">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3">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3">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3">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3">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3">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3">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3">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3">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3">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3">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3">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3">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3">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3">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3">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3">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3">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3">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3">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3">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3">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3">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3">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3">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3">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3">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3">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3">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3">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3">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3">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3">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3">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3">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3">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3">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3">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3">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3">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3">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3">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3">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3">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3">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3">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3">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3">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3">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3">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3">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3">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3">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3">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3">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3">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3">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3">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3">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3">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3">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3">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3">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3">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3">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3">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3">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3">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3">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3">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3">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3">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3">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3">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3">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3">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3">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3">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3">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3">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3">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3">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3">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3">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3">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3">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3">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3">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3">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3">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3">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3">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3">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3">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3">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3">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3">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3">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3">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3">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3">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3">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3">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3">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3">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3">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3">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3">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3">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3">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3">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3">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3">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3">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3">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3">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3">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3">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3">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3">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3">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3">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3">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3">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3">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3">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3">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3">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3">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3">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3">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3">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3">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3">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3">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3">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3">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3">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3">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3">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3">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3">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3">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3">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3">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3">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3">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3">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3">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3">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3">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3">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3">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3">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3">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3">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3">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3">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3">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3">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3">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3">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3">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3">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3">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3">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3">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3">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3">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3">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3">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3">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3">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3">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3">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3">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3">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3">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3">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3">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3">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3">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3">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3">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3">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3">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3">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3">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3">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3">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3">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3">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3">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3">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3">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3">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3">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3">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3">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3">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3">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3">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3">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3">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3">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3">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3">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3">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3">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3">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3">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3">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3">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3">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3">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3">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3">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3">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3">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3">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3">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3">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3">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3">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3">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3">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3">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3">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3">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3">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3">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3">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3">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3">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3">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3">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3">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3">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3">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3">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3">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3">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3">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3">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3">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3">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3">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3">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3">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3">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3">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3">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3">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3">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3">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3">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3">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3">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3">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3">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3">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3">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3">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3">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3">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3">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3">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3">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3">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3">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3">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3">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3">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3">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3">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3">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3">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3">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3">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3">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3">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3">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3">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3">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3">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3">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3">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3">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3">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3">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3">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3">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3">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3">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3">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3">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3">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3">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3">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3">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3">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3">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3">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3">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3">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3">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3">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3">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3">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3">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3">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3">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3">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3">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3">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3">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3">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3">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3">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3">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3">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3">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3">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3">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3">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3">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3">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3">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3">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3">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3">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3">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3">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3">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3">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3">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3">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3">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3">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3">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3">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3">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3">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3">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3">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3">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3">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3">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3">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3">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3">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3">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3">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3">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3">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3">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3">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3">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3">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3">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3">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3">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3">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3">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3">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3">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3">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3">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3">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3">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3">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3">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3">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3">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3">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3">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3">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3">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3">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3">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3">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3">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3">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3">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3">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3">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3">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3">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3">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3">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3">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3">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3">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3">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3">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3">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3">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3">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3">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3">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3">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3">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3">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3">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3">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3">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3">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3">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3">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3">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3">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3">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3">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3">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3">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3">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3">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3">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3">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3">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3">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3">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3">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3">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3">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3">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3">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3">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3">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3">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3">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3">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3">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3">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3">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3">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3">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3">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3">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3">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3">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3">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3">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3">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3">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3">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3">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3">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3">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3">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3">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3">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3">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3">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3">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3">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3">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3">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3">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3">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3">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3">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3">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3">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3">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3">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3">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3">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3">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3">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3">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3">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3">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3">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3">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3">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3">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3">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3">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3">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3">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3">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3">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3">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3">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3">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3">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3">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3">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3">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3">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3">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3">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3">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3">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3">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3">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3">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3">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3">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3">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3">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3">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3">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3">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3">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3">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3">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3">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3">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3">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3">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3">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3">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3">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3">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3">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3">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3">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3">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3">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3">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3">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3">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3">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3">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3">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3">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3">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3">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3">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3">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3">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3">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3">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3">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3">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3">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3">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3">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3">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3">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3">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3">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3">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3">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3">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3">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3">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3">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3">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3">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3">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3">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3">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3">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3">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3">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3">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3">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3">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3">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3">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3">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3">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3">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3">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3">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3">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3">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3">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3">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3">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3">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3">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3">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3">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3">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3">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3">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3">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3">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3">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3">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3">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3">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3">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3">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3">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3">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3">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3">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3">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3">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3">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3">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3">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3">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3">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3">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3">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3">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3">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3">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3">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3">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3">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3">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3">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3">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3">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3">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3">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3">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3">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3">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3">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3">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3">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3">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3">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3">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3">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3">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3">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3">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3">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3">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3">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3">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3">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3">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3">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3">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3">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3">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3">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3">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3">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3">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3">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3">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3">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3">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3">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3">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3">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3">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3">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3">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3">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3">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3">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3">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3">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3">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3">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3">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3">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3">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3">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3">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3">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3">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3">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3">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3">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3">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3">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3">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3">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Q25" sqref="Q25"/>
    </sheetView>
  </sheetViews>
  <sheetFormatPr defaultRowHeight="14.4" x14ac:dyDescent="0.3"/>
  <cols>
    <col min="1" max="1" width="28.109375" bestFit="1" customWidth="1"/>
    <col min="2" max="2" width="16.33203125" bestFit="1" customWidth="1"/>
    <col min="3" max="11" width="4.5546875" bestFit="1" customWidth="1"/>
    <col min="12" max="12" width="12" bestFit="1" customWidth="1"/>
  </cols>
  <sheetData>
    <row r="3" spans="1:11" x14ac:dyDescent="0.3">
      <c r="A3" s="2" t="s">
        <v>93</v>
      </c>
      <c r="B3" s="2" t="s">
        <v>60</v>
      </c>
    </row>
    <row r="4" spans="1:11" x14ac:dyDescent="0.3">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3">
      <c r="A5" s="3" t="s">
        <v>85</v>
      </c>
      <c r="B5" s="7"/>
      <c r="C5" s="7"/>
      <c r="D5" s="7"/>
      <c r="E5" s="7">
        <v>0.18619281693140505</v>
      </c>
      <c r="F5" s="7"/>
      <c r="G5" s="7"/>
      <c r="H5" s="7"/>
      <c r="I5" s="7"/>
      <c r="J5" s="7"/>
      <c r="K5" s="7"/>
    </row>
    <row r="6" spans="1:11" x14ac:dyDescent="0.3">
      <c r="A6" s="3" t="s">
        <v>86</v>
      </c>
      <c r="B6" s="7"/>
      <c r="C6" s="7"/>
      <c r="D6" s="7"/>
      <c r="E6" s="7"/>
      <c r="F6" s="7"/>
      <c r="G6" s="7">
        <v>9.6896202583240873E-2</v>
      </c>
      <c r="H6" s="7"/>
      <c r="I6" s="7"/>
      <c r="J6" s="7"/>
      <c r="K6" s="7"/>
    </row>
    <row r="7" spans="1:11" x14ac:dyDescent="0.3">
      <c r="A7" s="3" t="s">
        <v>87</v>
      </c>
      <c r="B7" s="7"/>
      <c r="C7" s="7"/>
      <c r="D7" s="7"/>
      <c r="E7" s="7"/>
      <c r="F7" s="7"/>
      <c r="G7" s="7"/>
      <c r="H7" s="7"/>
      <c r="I7" s="7">
        <v>9.6896119578325834E-2</v>
      </c>
      <c r="J7" s="7"/>
      <c r="K7" s="7"/>
    </row>
    <row r="8" spans="1:11" x14ac:dyDescent="0.3">
      <c r="A8" s="3" t="s">
        <v>88</v>
      </c>
      <c r="B8" s="7"/>
      <c r="C8" s="7"/>
      <c r="D8" s="7"/>
      <c r="E8" s="7"/>
      <c r="F8" s="7"/>
      <c r="G8" s="7"/>
      <c r="H8" s="7"/>
      <c r="I8" s="7"/>
      <c r="J8" s="7"/>
      <c r="K8" s="7">
        <v>6.8397319470522966E-2</v>
      </c>
    </row>
    <row r="9" spans="1:11" x14ac:dyDescent="0.3">
      <c r="A9" s="3" t="s">
        <v>78</v>
      </c>
      <c r="B9" s="7"/>
      <c r="C9" s="7"/>
      <c r="D9" s="7"/>
      <c r="E9" s="7"/>
      <c r="F9" s="7">
        <v>9.8241009155398171E-2</v>
      </c>
      <c r="G9" s="7"/>
      <c r="H9" s="7"/>
      <c r="I9" s="7"/>
      <c r="J9" s="7"/>
      <c r="K9" s="7"/>
    </row>
    <row r="10" spans="1:11" x14ac:dyDescent="0.3">
      <c r="A10" s="3" t="s">
        <v>80</v>
      </c>
      <c r="B10" s="7">
        <v>4.7426625718030961E-2</v>
      </c>
      <c r="C10" s="7"/>
      <c r="D10" s="7"/>
      <c r="E10" s="7"/>
      <c r="F10" s="7"/>
      <c r="G10" s="7"/>
      <c r="H10" s="7"/>
      <c r="I10" s="7"/>
      <c r="J10" s="7"/>
      <c r="K10" s="7"/>
    </row>
    <row r="11" spans="1:11" x14ac:dyDescent="0.3">
      <c r="A11" s="3" t="s">
        <v>82</v>
      </c>
      <c r="B11" s="7"/>
      <c r="C11" s="7">
        <v>4.178071928534096E-2</v>
      </c>
      <c r="D11" s="7"/>
      <c r="E11" s="7"/>
      <c r="F11" s="7"/>
      <c r="G11" s="7"/>
      <c r="H11" s="7"/>
      <c r="I11" s="7"/>
      <c r="J11" s="7"/>
      <c r="K11" s="7"/>
    </row>
    <row r="12" spans="1:11" x14ac:dyDescent="0.3">
      <c r="A12" s="3" t="s">
        <v>76</v>
      </c>
      <c r="B12" s="7"/>
      <c r="C12" s="7"/>
      <c r="D12" s="7"/>
      <c r="E12" s="7"/>
      <c r="F12" s="7"/>
      <c r="G12" s="7"/>
      <c r="H12" s="7"/>
      <c r="I12" s="7"/>
      <c r="J12" s="7">
        <v>0.17502703482289086</v>
      </c>
      <c r="K12" s="7"/>
    </row>
    <row r="13" spans="1:11" x14ac:dyDescent="0.3">
      <c r="A13" s="3" t="s">
        <v>81</v>
      </c>
      <c r="B13" s="7"/>
      <c r="C13" s="7"/>
      <c r="D13" s="7">
        <v>0.11856673518754952</v>
      </c>
      <c r="E13" s="7"/>
      <c r="F13" s="7"/>
      <c r="G13" s="7"/>
      <c r="H13" s="7"/>
      <c r="I13" s="7"/>
      <c r="J13" s="7"/>
      <c r="K13" s="7"/>
    </row>
    <row r="14" spans="1:11" x14ac:dyDescent="0.3">
      <c r="A14" s="3" t="s">
        <v>83</v>
      </c>
      <c r="B14" s="7"/>
      <c r="C14" s="7"/>
      <c r="D14" s="7"/>
      <c r="E14" s="7"/>
      <c r="F14" s="7"/>
      <c r="G14" s="7"/>
      <c r="H14" s="7">
        <v>7.0575417267294702E-2</v>
      </c>
      <c r="I14" s="7"/>
      <c r="J14" s="7"/>
      <c r="K14" s="7"/>
    </row>
    <row r="17" spans="1:11" x14ac:dyDescent="0.3">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3">
      <c r="A18" s="3" t="s">
        <v>85</v>
      </c>
      <c r="B18" s="7"/>
      <c r="C18" s="7"/>
      <c r="D18" s="7"/>
      <c r="E18" s="7">
        <v>0.18619281693140505</v>
      </c>
      <c r="F18" s="7"/>
      <c r="G18" s="7"/>
      <c r="H18" s="7"/>
      <c r="I18" s="7"/>
      <c r="J18" s="7"/>
      <c r="K18" s="7"/>
    </row>
    <row r="19" spans="1:11" x14ac:dyDescent="0.3">
      <c r="A19" s="3" t="s">
        <v>86</v>
      </c>
      <c r="B19" s="7"/>
      <c r="C19" s="7"/>
      <c r="D19" s="7"/>
      <c r="E19" s="7"/>
      <c r="F19" s="7"/>
      <c r="G19" s="7">
        <v>9.6896202583240873E-2</v>
      </c>
      <c r="H19" s="7"/>
      <c r="I19" s="7"/>
      <c r="J19" s="7"/>
      <c r="K19" s="7"/>
    </row>
    <row r="20" spans="1:11" x14ac:dyDescent="0.3">
      <c r="A20" s="3" t="s">
        <v>87</v>
      </c>
      <c r="B20" s="7"/>
      <c r="C20" s="7"/>
      <c r="D20" s="7"/>
      <c r="E20" s="7"/>
      <c r="F20" s="7"/>
      <c r="G20" s="7"/>
      <c r="H20" s="7"/>
      <c r="I20" s="7">
        <v>9.6896119578325834E-2</v>
      </c>
      <c r="J20" s="7"/>
      <c r="K20" s="7"/>
    </row>
    <row r="21" spans="1:11" x14ac:dyDescent="0.3">
      <c r="A21" s="3" t="s">
        <v>88</v>
      </c>
      <c r="B21" s="7"/>
      <c r="C21" s="7"/>
      <c r="D21" s="7"/>
      <c r="E21" s="7"/>
      <c r="F21" s="7"/>
      <c r="G21" s="7"/>
      <c r="H21" s="7"/>
      <c r="I21" s="7"/>
      <c r="J21" s="7"/>
      <c r="K21" s="7">
        <v>6.8397319470522966E-2</v>
      </c>
    </row>
    <row r="22" spans="1:11" x14ac:dyDescent="0.3">
      <c r="A22" s="3" t="s">
        <v>78</v>
      </c>
      <c r="B22" s="7"/>
      <c r="C22" s="7"/>
      <c r="D22" s="7"/>
      <c r="E22" s="7"/>
      <c r="F22" s="7">
        <v>9.8241009155398171E-2</v>
      </c>
      <c r="G22" s="7"/>
      <c r="H22" s="7"/>
      <c r="I22" s="7"/>
      <c r="J22" s="7"/>
      <c r="K22" s="7"/>
    </row>
    <row r="23" spans="1:11" x14ac:dyDescent="0.3">
      <c r="A23" s="3" t="s">
        <v>80</v>
      </c>
      <c r="B23" s="7">
        <v>4.7426625718030961E-2</v>
      </c>
      <c r="C23" s="7"/>
      <c r="D23" s="7"/>
      <c r="E23" s="7"/>
      <c r="F23" s="7"/>
      <c r="G23" s="7"/>
      <c r="H23" s="7"/>
      <c r="I23" s="7"/>
      <c r="J23" s="7"/>
      <c r="K23" s="7"/>
    </row>
    <row r="24" spans="1:11" x14ac:dyDescent="0.3">
      <c r="A24" s="3" t="s">
        <v>82</v>
      </c>
      <c r="B24" s="7"/>
      <c r="C24" s="7">
        <v>4.178071928534096E-2</v>
      </c>
      <c r="D24" s="7"/>
      <c r="E24" s="7"/>
      <c r="F24" s="7"/>
      <c r="G24" s="7"/>
      <c r="H24" s="7"/>
      <c r="I24" s="7"/>
      <c r="J24" s="7"/>
      <c r="K24" s="7"/>
    </row>
    <row r="25" spans="1:11" x14ac:dyDescent="0.3">
      <c r="A25" s="3" t="s">
        <v>76</v>
      </c>
      <c r="B25" s="7"/>
      <c r="C25" s="7"/>
      <c r="D25" s="7"/>
      <c r="E25" s="7"/>
      <c r="F25" s="7"/>
      <c r="G25" s="7"/>
      <c r="H25" s="7"/>
      <c r="I25" s="7"/>
      <c r="J25" s="7">
        <v>0.17502703482289086</v>
      </c>
      <c r="K25" s="7"/>
    </row>
    <row r="26" spans="1:11" x14ac:dyDescent="0.3">
      <c r="A26" s="3" t="s">
        <v>81</v>
      </c>
      <c r="B26" s="7"/>
      <c r="C26" s="7"/>
      <c r="D26" s="7">
        <v>0.11856673518754952</v>
      </c>
      <c r="E26" s="7"/>
      <c r="F26" s="7"/>
      <c r="G26" s="7"/>
      <c r="H26" s="7"/>
      <c r="I26" s="7"/>
      <c r="J26" s="7"/>
      <c r="K26" s="7"/>
    </row>
    <row r="27" spans="1:11" x14ac:dyDescent="0.3">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M2" sqref="M2"/>
    </sheetView>
  </sheetViews>
  <sheetFormatPr defaultRowHeight="14.4" x14ac:dyDescent="0.3"/>
  <cols>
    <col min="1" max="1" width="8.44140625" bestFit="1" customWidth="1"/>
    <col min="2" max="2" width="10.6640625" bestFit="1" customWidth="1"/>
    <col min="3" max="3" width="15.5546875" bestFit="1" customWidth="1"/>
    <col min="4" max="4" width="24.5546875" bestFit="1" customWidth="1"/>
    <col min="5" max="5" width="14.109375" style="8" bestFit="1" customWidth="1"/>
    <col min="6" max="6" width="12.33203125" style="8" bestFit="1" customWidth="1"/>
    <col min="7" max="7" width="9.109375" style="8" bestFit="1" customWidth="1"/>
    <col min="8" max="8" width="15.6640625" style="9" bestFit="1" customWidth="1"/>
    <col min="9" max="9" width="15" bestFit="1" customWidth="1"/>
    <col min="10" max="10" width="22.5546875" customWidth="1"/>
    <col min="11" max="11" width="27.33203125" customWidth="1"/>
    <col min="12" max="12" width="14.21875" customWidth="1"/>
    <col min="13" max="13" width="12" customWidth="1"/>
  </cols>
  <sheetData>
    <row r="1" spans="1:13" x14ac:dyDescent="0.3">
      <c r="A1" t="s">
        <v>2</v>
      </c>
      <c r="B1" t="s">
        <v>68</v>
      </c>
      <c r="C1" t="s">
        <v>69</v>
      </c>
      <c r="D1" t="s">
        <v>70</v>
      </c>
      <c r="E1" s="8" t="s">
        <v>71</v>
      </c>
      <c r="F1" s="8" t="s">
        <v>72</v>
      </c>
      <c r="G1" s="8" t="s">
        <v>73</v>
      </c>
      <c r="H1" s="9" t="s">
        <v>74</v>
      </c>
      <c r="I1" t="s">
        <v>101</v>
      </c>
      <c r="J1" t="s">
        <v>94</v>
      </c>
      <c r="K1" t="s">
        <v>90</v>
      </c>
      <c r="L1" t="s">
        <v>91</v>
      </c>
      <c r="M1" t="s">
        <v>92</v>
      </c>
    </row>
    <row r="2" spans="1:13" x14ac:dyDescent="0.3">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3">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3">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3">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3">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3">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3">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3">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3">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3">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3">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3">
      <c r="I13" s="11"/>
    </row>
    <row r="23" spans="9:9" x14ac:dyDescent="0.3">
      <c r="I23"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A18" sqref="A18"/>
    </sheetView>
  </sheetViews>
  <sheetFormatPr defaultRowHeight="14.4" x14ac:dyDescent="0.3"/>
  <cols>
    <col min="1" max="1" width="39.6640625" bestFit="1" customWidth="1"/>
    <col min="2" max="2" width="16.33203125" bestFit="1" customWidth="1"/>
    <col min="3" max="3" width="5.5546875" bestFit="1" customWidth="1"/>
    <col min="4" max="4" width="5" bestFit="1" customWidth="1"/>
    <col min="5" max="5" width="18.44140625" bestFit="1" customWidth="1"/>
    <col min="6" max="6" width="8.109375" bestFit="1" customWidth="1"/>
    <col min="7" max="7" width="7.88671875" bestFit="1" customWidth="1"/>
    <col min="8" max="8" width="11.33203125" bestFit="1" customWidth="1"/>
  </cols>
  <sheetData>
    <row r="3" spans="1:3" x14ac:dyDescent="0.3">
      <c r="A3" s="2" t="s">
        <v>95</v>
      </c>
      <c r="B3" s="2" t="s">
        <v>60</v>
      </c>
    </row>
    <row r="4" spans="1:3" x14ac:dyDescent="0.3">
      <c r="A4" s="2" t="s">
        <v>58</v>
      </c>
      <c r="B4">
        <v>2018</v>
      </c>
      <c r="C4">
        <v>2022</v>
      </c>
    </row>
    <row r="5" spans="1:3" x14ac:dyDescent="0.3">
      <c r="A5" s="3" t="s">
        <v>8</v>
      </c>
      <c r="B5" s="5"/>
      <c r="C5" s="7">
        <v>0.11527757342129488</v>
      </c>
    </row>
    <row r="6" spans="1:3" x14ac:dyDescent="0.3">
      <c r="A6" s="3" t="s">
        <v>25</v>
      </c>
      <c r="B6" s="5"/>
      <c r="C6" s="7">
        <v>-0.35222595079829983</v>
      </c>
    </row>
    <row r="7" spans="1:3" x14ac:dyDescent="0.3">
      <c r="A7" s="3" t="s">
        <v>18</v>
      </c>
      <c r="B7" s="5"/>
      <c r="C7" s="7">
        <v>0.19140557343275691</v>
      </c>
    </row>
    <row r="8" spans="1:3" x14ac:dyDescent="0.3">
      <c r="A8" s="3" t="s">
        <v>30</v>
      </c>
      <c r="B8" s="5"/>
      <c r="C8" s="7">
        <v>2.7581984297070781</v>
      </c>
    </row>
    <row r="9" spans="1:3" x14ac:dyDescent="0.3">
      <c r="A9" s="3" t="s">
        <v>55</v>
      </c>
      <c r="B9" s="5"/>
      <c r="C9" s="7">
        <v>-0.11045145375336446</v>
      </c>
    </row>
    <row r="12" spans="1:3" x14ac:dyDescent="0.3">
      <c r="A12" s="2" t="s">
        <v>4</v>
      </c>
      <c r="B12" s="3">
        <v>2023</v>
      </c>
    </row>
    <row r="13" spans="1:3" x14ac:dyDescent="0.3">
      <c r="A13" s="2" t="s">
        <v>5</v>
      </c>
      <c r="B13" s="3">
        <v>3</v>
      </c>
    </row>
    <row r="15" spans="1:3" x14ac:dyDescent="0.3">
      <c r="A15" s="2" t="s">
        <v>58</v>
      </c>
      <c r="B15" t="s">
        <v>96</v>
      </c>
    </row>
    <row r="16" spans="1:3" x14ac:dyDescent="0.3">
      <c r="A16" s="3" t="s">
        <v>30</v>
      </c>
      <c r="B16" s="10">
        <v>850749</v>
      </c>
    </row>
    <row r="18" spans="1:2" x14ac:dyDescent="0.3">
      <c r="A18" t="s">
        <v>104</v>
      </c>
      <c r="B18" s="9">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I6" sqref="I6"/>
    </sheetView>
  </sheetViews>
  <sheetFormatPr defaultRowHeight="14.4" x14ac:dyDescent="0.3"/>
  <cols>
    <col min="1" max="1" width="10.109375" bestFit="1" customWidth="1"/>
    <col min="2" max="2" width="29.33203125" bestFit="1" customWidth="1"/>
    <col min="3" max="3" width="26" bestFit="1" customWidth="1"/>
    <col min="4" max="4" width="11.44140625" bestFit="1" customWidth="1"/>
    <col min="5" max="5" width="12.33203125" bestFit="1" customWidth="1"/>
    <col min="6" max="6" width="8.33203125" bestFit="1" customWidth="1"/>
    <col min="7" max="7" width="21.44140625" bestFit="1" customWidth="1"/>
    <col min="8" max="8" width="24.88671875" bestFit="1" customWidth="1"/>
    <col min="9" max="9" width="15" bestFit="1" customWidth="1"/>
  </cols>
  <sheetData>
    <row r="1" spans="1:9" x14ac:dyDescent="0.3">
      <c r="A1" t="s">
        <v>68</v>
      </c>
      <c r="B1" t="s">
        <v>98</v>
      </c>
      <c r="C1" t="s">
        <v>99</v>
      </c>
      <c r="D1" t="s">
        <v>72</v>
      </c>
      <c r="E1" t="s">
        <v>100</v>
      </c>
      <c r="F1" t="s">
        <v>73</v>
      </c>
      <c r="G1" t="s">
        <v>94</v>
      </c>
      <c r="H1" t="s">
        <v>90</v>
      </c>
      <c r="I1" t="s">
        <v>91</v>
      </c>
    </row>
    <row r="2" spans="1:9" x14ac:dyDescent="0.3">
      <c r="A2" t="s">
        <v>102</v>
      </c>
      <c r="B2" s="14">
        <v>0.1</v>
      </c>
      <c r="C2" s="9">
        <f>new_product_launch[[#This Row],[Estimated Unit Market Share]]*'New Category Opportunity'!$B$18</f>
        <v>102089.88</v>
      </c>
      <c r="D2" s="13">
        <v>3.5</v>
      </c>
      <c r="E2" s="1">
        <f>new_product_launch[[#This Row],[Net Price]]*new_product_launch[[#This Row],[Estimated units sold 2024]]</f>
        <v>357314.58</v>
      </c>
      <c r="F2" s="13">
        <v>1.35</v>
      </c>
      <c r="G2" s="13">
        <f>new_product_launch[[#This Row],[Net Price]]-new_product_launch[[#This Row],[COGS]]</f>
        <v>2.15</v>
      </c>
      <c r="H2" s="9">
        <f>new_product_launch[[#This Row],[Gross Profit per unit]]*new_product_launch[[#This Row],[Estimated units sold 2024]]</f>
        <v>219493.242</v>
      </c>
      <c r="I2" s="14">
        <f>new_product_launch[[#This Row],[Gross Profit per product]]/new_product_launch[[#This Row],[Net Sales]]</f>
        <v>0.61428571428571421</v>
      </c>
    </row>
    <row r="3" spans="1:9" x14ac:dyDescent="0.3">
      <c r="A3" t="s">
        <v>103</v>
      </c>
      <c r="B3" s="14">
        <v>0.12</v>
      </c>
      <c r="C3" s="9">
        <f>new_product_launch[[#This Row],[Estimated Unit Market Share]]*'New Category Opportunity'!$B$18</f>
        <v>122507.85599999999</v>
      </c>
      <c r="D3" s="13">
        <v>2.75</v>
      </c>
      <c r="E3" s="1">
        <f>new_product_launch[[#This Row],[Net Price]]*new_product_launch[[#This Row],[Estimated units sold 2024]]</f>
        <v>336896.60399999993</v>
      </c>
      <c r="F3" s="13">
        <v>0.9</v>
      </c>
      <c r="G3" s="13">
        <f>new_product_launch[[#This Row],[Net Price]]-new_product_launch[[#This Row],[COGS]]</f>
        <v>1.85</v>
      </c>
      <c r="H3" s="9">
        <f>new_product_launch[[#This Row],[Gross Profit per unit]]*new_product_launch[[#This Row],[Estimated units sold 2024]]</f>
        <v>226639.5336</v>
      </c>
      <c r="I3" s="14">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15058-795F-4FBD-BB1C-3B7FD92E87ED}">
  <dimension ref="A1:M22"/>
  <sheetViews>
    <sheetView workbookViewId="0">
      <selection activeCell="E13" sqref="E13"/>
    </sheetView>
  </sheetViews>
  <sheetFormatPr defaultRowHeight="14.4" x14ac:dyDescent="0.3"/>
  <cols>
    <col min="1" max="1" width="8.44140625" bestFit="1" customWidth="1"/>
    <col min="2" max="2" width="10.6640625" bestFit="1" customWidth="1"/>
    <col min="3" max="3" width="15.5546875" bestFit="1" customWidth="1"/>
    <col min="4" max="4" width="24.5546875" bestFit="1" customWidth="1"/>
    <col min="5" max="5" width="14.109375" style="8" bestFit="1" customWidth="1"/>
    <col min="6" max="6" width="12.33203125" style="8" bestFit="1" customWidth="1"/>
    <col min="7" max="7" width="9.109375" style="8" bestFit="1" customWidth="1"/>
    <col min="8" max="8" width="15.6640625" style="9" bestFit="1" customWidth="1"/>
    <col min="9" max="9" width="15" bestFit="1" customWidth="1"/>
    <col min="10" max="10" width="22.5546875" customWidth="1"/>
    <col min="11" max="11" width="27.33203125" customWidth="1"/>
    <col min="12" max="12" width="14.21875" customWidth="1"/>
    <col min="13" max="13" width="15.77734375" style="18" customWidth="1"/>
  </cols>
  <sheetData>
    <row r="1" spans="1:13" x14ac:dyDescent="0.3">
      <c r="A1" t="s">
        <v>2</v>
      </c>
      <c r="B1" t="s">
        <v>68</v>
      </c>
      <c r="C1" t="s">
        <v>69</v>
      </c>
      <c r="D1" t="s">
        <v>70</v>
      </c>
      <c r="E1" s="8" t="s">
        <v>71</v>
      </c>
      <c r="F1" s="8" t="s">
        <v>72</v>
      </c>
      <c r="G1" s="8" t="s">
        <v>73</v>
      </c>
      <c r="H1" s="9" t="s">
        <v>74</v>
      </c>
      <c r="I1" t="s">
        <v>101</v>
      </c>
      <c r="J1" t="s">
        <v>94</v>
      </c>
      <c r="K1" t="s">
        <v>90</v>
      </c>
      <c r="L1" t="s">
        <v>91</v>
      </c>
      <c r="M1" s="18" t="s">
        <v>105</v>
      </c>
    </row>
    <row r="2" spans="1:13" x14ac:dyDescent="0.3">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18">
        <f>internal_sales_data5[[#This Row],[Retail Price]]/internal_sales_data5[[#This Row],[Pack Size (ml)]]</f>
        <v>0.05</v>
      </c>
    </row>
    <row r="3" spans="1:13" x14ac:dyDescent="0.3">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18">
        <f>internal_sales_data5[[#This Row],[Retail Price]]/internal_sales_data5[[#This Row],[Pack Size (ml)]]</f>
        <v>0.05</v>
      </c>
    </row>
    <row r="4" spans="1:13" x14ac:dyDescent="0.3">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18">
        <f>internal_sales_data5[[#This Row],[Retail Price]]/internal_sales_data5[[#This Row],[Pack Size (ml)]]</f>
        <v>0.05</v>
      </c>
    </row>
    <row r="5" spans="1:13" x14ac:dyDescent="0.3">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18">
        <f>internal_sales_data5[[#This Row],[Retail Price]]/internal_sales_data5[[#This Row],[Pack Size (ml)]]</f>
        <v>4.6666666666666669E-2</v>
      </c>
    </row>
    <row r="6" spans="1:13" x14ac:dyDescent="0.3">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18">
        <f>internal_sales_data5[[#This Row],[Retail Price]]/internal_sales_data5[[#This Row],[Pack Size (ml)]]</f>
        <v>4.8333333333333332E-2</v>
      </c>
    </row>
    <row r="7" spans="1:13" x14ac:dyDescent="0.3">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18">
        <f>internal_sales_data5[[#This Row],[Retail Price]]/internal_sales_data5[[#This Row],[Pack Size (ml)]]</f>
        <v>4.4999999999999998E-2</v>
      </c>
    </row>
    <row r="8" spans="1:13" x14ac:dyDescent="0.3">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18">
        <f>internal_sales_data5[[#This Row],[Retail Price]]/internal_sales_data5[[#This Row],[Pack Size (ml)]]</f>
        <v>0.06</v>
      </c>
    </row>
    <row r="9" spans="1:13" x14ac:dyDescent="0.3">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18">
        <f>internal_sales_data5[[#This Row],[Retail Price]]/internal_sales_data5[[#This Row],[Pack Size (ml)]]</f>
        <v>5.6000000000000001E-2</v>
      </c>
    </row>
    <row r="10" spans="1:13" x14ac:dyDescent="0.3">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18">
        <f>internal_sales_data5[[#This Row],[Retail Price]]/internal_sales_data5[[#This Row],[Pack Size (ml)]]</f>
        <v>5.3333333333333337E-2</v>
      </c>
    </row>
    <row r="11" spans="1:13" x14ac:dyDescent="0.3">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18">
        <f>internal_sales_data5[[#This Row],[Retail Price]]/internal_sales_data5[[#This Row],[Pack Size (ml)]]</f>
        <v>0.05</v>
      </c>
    </row>
    <row r="12" spans="1:13" x14ac:dyDescent="0.3">
      <c r="A12" s="19" t="s">
        <v>57</v>
      </c>
      <c r="B12" s="19" t="s">
        <v>75</v>
      </c>
      <c r="C12">
        <v>50</v>
      </c>
      <c r="D12" s="19" t="s">
        <v>106</v>
      </c>
      <c r="E12" s="12">
        <f>M2*internal_sales_data5[[#This Row],[Pack Size (ml)]]*(1+50%)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18">
        <f>internal_sales_data5[[#This Row],[Retail Price]]/internal_sales_data5[[#This Row],[Pack Size (ml)]]</f>
        <v>7.4999999999999997E-2</v>
      </c>
    </row>
    <row r="22" spans="9:9" x14ac:dyDescent="0.3">
      <c r="I22" s="1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CADCC-CDC3-4792-9AD7-563ACDC2078E}">
  <dimension ref="A1:J4"/>
  <sheetViews>
    <sheetView workbookViewId="0">
      <selection activeCell="J2" sqref="J2:J4"/>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2.44140625" bestFit="1" customWidth="1"/>
    <col min="7" max="7" width="15" bestFit="1" customWidth="1"/>
    <col min="8" max="8" width="8.33203125" bestFit="1" customWidth="1"/>
    <col min="9" max="9" width="7.6640625" bestFit="1" customWidth="1"/>
    <col min="10" max="10" width="7.5546875" bestFit="1" customWidth="1"/>
  </cols>
  <sheetData>
    <row r="1" spans="1:10" x14ac:dyDescent="0.3">
      <c r="A1" t="s">
        <v>107</v>
      </c>
      <c r="B1" t="s">
        <v>108</v>
      </c>
      <c r="C1" t="s">
        <v>2</v>
      </c>
      <c r="D1" t="s">
        <v>4</v>
      </c>
      <c r="E1" t="s">
        <v>5</v>
      </c>
      <c r="F1" t="s">
        <v>109</v>
      </c>
      <c r="G1" t="s">
        <v>110</v>
      </c>
      <c r="H1" t="s">
        <v>111</v>
      </c>
      <c r="I1" t="s">
        <v>112</v>
      </c>
      <c r="J1" t="s">
        <v>113</v>
      </c>
    </row>
    <row r="2" spans="1:10" x14ac:dyDescent="0.3">
      <c r="A2">
        <v>1</v>
      </c>
      <c r="B2" s="19" t="s">
        <v>114</v>
      </c>
      <c r="C2" s="19" t="s">
        <v>22</v>
      </c>
      <c r="D2">
        <v>2022</v>
      </c>
      <c r="E2">
        <v>4</v>
      </c>
      <c r="F2" s="19">
        <f>VLOOKUP(promotion_analysis[[#This Row],[Month]],'promotion graph'!$A$5:$B$16,2,FALSE)</f>
        <v>1445626</v>
      </c>
      <c r="G2" s="9">
        <f>AVERAGE('promotion graph'!$B$5:$B$7,'promotion graph'!$B$9:$B$11,'promotion graph'!$B$13:$B$14,GETPIVOTDATA("Values Month",'promotion graph'!$A$4,"Month",12))</f>
        <v>840835.5555555555</v>
      </c>
      <c r="H2" s="10">
        <f>promotion_analysis[[#This Row],[Value sales]]-promotion_analysis[[#This Row],[Baseline sales ]]</f>
        <v>604790.4444444445</v>
      </c>
      <c r="I2">
        <v>620000</v>
      </c>
      <c r="J2" s="14">
        <f>(promotion_analysis[[#This Row],[Uplift]]-promotion_analysis[[#This Row],[Costs]])/promotion_analysis[[#This Row],[Costs]]</f>
        <v>-2.453154121863791E-2</v>
      </c>
    </row>
    <row r="3" spans="1:10" x14ac:dyDescent="0.3">
      <c r="A3">
        <v>2</v>
      </c>
      <c r="B3" s="19" t="s">
        <v>115</v>
      </c>
      <c r="C3" s="19" t="s">
        <v>22</v>
      </c>
      <c r="D3">
        <v>2022</v>
      </c>
      <c r="E3">
        <v>8</v>
      </c>
      <c r="F3" s="19">
        <f>VLOOKUP(promotion_analysis[[#This Row],[Month]],'promotion graph'!$A$5:$B$16,2,FALSE)</f>
        <v>1198708</v>
      </c>
      <c r="G3" s="9">
        <f>AVERAGE('promotion graph'!$B$5:$B$7,'promotion graph'!$B$9:$B$11,'promotion graph'!$B$13:$B$14,GETPIVOTDATA("Values Month",'promotion graph'!$A$4,"Month",12))</f>
        <v>840835.5555555555</v>
      </c>
      <c r="H3" s="10">
        <f>promotion_analysis[[#This Row],[Value sales]]-promotion_analysis[[#This Row],[Baseline sales ]]</f>
        <v>357872.4444444445</v>
      </c>
      <c r="I3">
        <v>320000</v>
      </c>
      <c r="J3" s="14">
        <f>(promotion_analysis[[#This Row],[Uplift]]-promotion_analysis[[#This Row],[Costs]])/promotion_analysis[[#This Row],[Costs]]</f>
        <v>0.11835138888888905</v>
      </c>
    </row>
    <row r="4" spans="1:10" x14ac:dyDescent="0.3">
      <c r="A4">
        <v>3</v>
      </c>
      <c r="B4" s="19" t="s">
        <v>116</v>
      </c>
      <c r="C4" s="19" t="s">
        <v>22</v>
      </c>
      <c r="D4">
        <v>2022</v>
      </c>
      <c r="E4">
        <v>11</v>
      </c>
      <c r="F4" s="19">
        <f>VLOOKUP(promotion_analysis[[#This Row],[Month]],'promotion graph'!$A$5:$B$16,2,FALSE)</f>
        <v>1413646</v>
      </c>
      <c r="G4" s="9">
        <f>AVERAGE('promotion graph'!$B$5:$B$7,'promotion graph'!$B$9:$B$11,'promotion graph'!$B$13:$B$14,GETPIVOTDATA("Values Month",'promotion graph'!$A$4,"Month",12))</f>
        <v>840835.5555555555</v>
      </c>
      <c r="H4" s="10">
        <f>promotion_analysis[[#This Row],[Value sales]]-promotion_analysis[[#This Row],[Baseline sales ]]</f>
        <v>572810.4444444445</v>
      </c>
      <c r="I4">
        <v>540000</v>
      </c>
      <c r="J4" s="14">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AA7D6-B6CD-4E11-9D56-D59A0EAC9EDF}">
  <dimension ref="A1:B17"/>
  <sheetViews>
    <sheetView workbookViewId="0">
      <selection activeCell="L17" sqref="L17"/>
    </sheetView>
  </sheetViews>
  <sheetFormatPr defaultRowHeight="14.4" x14ac:dyDescent="0.3"/>
  <cols>
    <col min="1" max="1" width="12.5546875" bestFit="1" customWidth="1"/>
    <col min="2" max="2" width="19.44140625" bestFit="1" customWidth="1"/>
  </cols>
  <sheetData>
    <row r="1" spans="1:2" x14ac:dyDescent="0.3">
      <c r="A1" s="2" t="s">
        <v>2</v>
      </c>
      <c r="B1" t="s">
        <v>22</v>
      </c>
    </row>
    <row r="2" spans="1:2" x14ac:dyDescent="0.3">
      <c r="A2" s="2" t="s">
        <v>4</v>
      </c>
      <c r="B2" s="3">
        <v>2022</v>
      </c>
    </row>
    <row r="4" spans="1:2" x14ac:dyDescent="0.3">
      <c r="A4" s="2" t="s">
        <v>58</v>
      </c>
      <c r="B4" t="s">
        <v>61</v>
      </c>
    </row>
    <row r="5" spans="1:2" x14ac:dyDescent="0.3">
      <c r="A5" s="3">
        <v>1</v>
      </c>
      <c r="B5" s="1">
        <v>849590</v>
      </c>
    </row>
    <row r="6" spans="1:2" x14ac:dyDescent="0.3">
      <c r="A6" s="3">
        <v>2</v>
      </c>
      <c r="B6" s="1">
        <v>822290</v>
      </c>
    </row>
    <row r="7" spans="1:2" x14ac:dyDescent="0.3">
      <c r="A7" s="3">
        <v>3</v>
      </c>
      <c r="B7" s="1">
        <v>827649</v>
      </c>
    </row>
    <row r="8" spans="1:2" x14ac:dyDescent="0.3">
      <c r="A8" s="3">
        <v>4</v>
      </c>
      <c r="B8" s="1">
        <v>1445626</v>
      </c>
    </row>
    <row r="9" spans="1:2" x14ac:dyDescent="0.3">
      <c r="A9" s="3">
        <v>5</v>
      </c>
      <c r="B9" s="1">
        <v>874089</v>
      </c>
    </row>
    <row r="10" spans="1:2" x14ac:dyDescent="0.3">
      <c r="A10" s="3">
        <v>6</v>
      </c>
      <c r="B10" s="1">
        <v>876087</v>
      </c>
    </row>
    <row r="11" spans="1:2" x14ac:dyDescent="0.3">
      <c r="A11" s="3">
        <v>7</v>
      </c>
      <c r="B11" s="1">
        <v>842454</v>
      </c>
    </row>
    <row r="12" spans="1:2" x14ac:dyDescent="0.3">
      <c r="A12" s="3">
        <v>8</v>
      </c>
      <c r="B12" s="1">
        <v>1198708</v>
      </c>
    </row>
    <row r="13" spans="1:2" x14ac:dyDescent="0.3">
      <c r="A13" s="3">
        <v>9</v>
      </c>
      <c r="B13" s="1">
        <v>853650</v>
      </c>
    </row>
    <row r="14" spans="1:2" x14ac:dyDescent="0.3">
      <c r="A14" s="3">
        <v>10</v>
      </c>
      <c r="B14" s="1">
        <v>816480</v>
      </c>
    </row>
    <row r="15" spans="1:2" x14ac:dyDescent="0.3">
      <c r="A15" s="3">
        <v>11</v>
      </c>
      <c r="B15" s="1">
        <v>1413646</v>
      </c>
    </row>
    <row r="16" spans="1:2" x14ac:dyDescent="0.3">
      <c r="A16" s="3">
        <v>12</v>
      </c>
      <c r="B16" s="1">
        <v>805231</v>
      </c>
    </row>
    <row r="17" spans="1:2" x14ac:dyDescent="0.3">
      <c r="A17" s="3" t="s">
        <v>59</v>
      </c>
      <c r="B17" s="1">
        <v>11625500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64F10-FFAA-4301-9AFC-FE5F03908290}">
  <dimension ref="A1:B8"/>
  <sheetViews>
    <sheetView workbookViewId="0">
      <selection activeCell="L17" sqref="L17"/>
    </sheetView>
  </sheetViews>
  <sheetFormatPr defaultRowHeight="14.4" x14ac:dyDescent="0.3"/>
  <cols>
    <col min="1" max="1" width="12.5546875" bestFit="1" customWidth="1"/>
    <col min="2" max="2" width="19.44140625" bestFit="1" customWidth="1"/>
  </cols>
  <sheetData>
    <row r="1" spans="1:2" x14ac:dyDescent="0.3">
      <c r="A1" s="2" t="s">
        <v>1</v>
      </c>
      <c r="B1" t="s">
        <v>21</v>
      </c>
    </row>
    <row r="3" spans="1:2" x14ac:dyDescent="0.3">
      <c r="A3" s="2" t="s">
        <v>58</v>
      </c>
      <c r="B3" t="s">
        <v>61</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31442892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0E7FA-DB85-4164-A3A8-0F107C1E7831}">
  <dimension ref="A1:G8"/>
  <sheetViews>
    <sheetView workbookViewId="0">
      <selection activeCell="J17" sqref="J17"/>
    </sheetView>
  </sheetViews>
  <sheetFormatPr defaultRowHeight="14.4" x14ac:dyDescent="0.3"/>
  <cols>
    <col min="1" max="1" width="10" customWidth="1"/>
    <col min="2" max="2" width="14.21875" bestFit="1" customWidth="1"/>
    <col min="3" max="3" width="12" bestFit="1" customWidth="1"/>
    <col min="4" max="4" width="24" customWidth="1"/>
    <col min="5" max="5" width="24.109375" customWidth="1"/>
    <col min="6" max="6" width="12.77734375" customWidth="1"/>
  </cols>
  <sheetData>
    <row r="1" spans="1:7" x14ac:dyDescent="0.3">
      <c r="A1" t="s">
        <v>117</v>
      </c>
      <c r="B1" t="s">
        <v>123</v>
      </c>
      <c r="C1" t="s">
        <v>118</v>
      </c>
      <c r="D1" t="s">
        <v>119</v>
      </c>
      <c r="E1" t="s">
        <v>120</v>
      </c>
      <c r="F1" t="s">
        <v>121</v>
      </c>
      <c r="G1" t="s">
        <v>122</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31442892</v>
      </c>
      <c r="C6" s="1">
        <v>31442892</v>
      </c>
      <c r="D6" s="1">
        <v>31442892</v>
      </c>
      <c r="E6" s="1">
        <v>31442892</v>
      </c>
      <c r="F6" s="1">
        <f>internal_sales_data[[#Totals],[Net Sales 2022]]</f>
        <v>20480714.900000002</v>
      </c>
      <c r="G6" s="14">
        <f>Table6[[#This Row],[net sales]]/Table6[[#This Row],[market value]]</f>
        <v>0.65136231425531732</v>
      </c>
    </row>
    <row r="7" spans="1:7" x14ac:dyDescent="0.3">
      <c r="A7">
        <v>2023</v>
      </c>
      <c r="C7" s="1">
        <f>_xlfn.FORECAST.ETS(A7,$B$2:$B$6,$A$2:$A$6,1,1)</f>
        <v>31635324.071610071</v>
      </c>
      <c r="D7" s="1">
        <f>C7-_xlfn.FORECAST.ETS.CONFINT(A7,$B$2:$B$6,$A$2:$A$6,0.95,1,1)</f>
        <v>30014004.36554271</v>
      </c>
      <c r="E7" s="1">
        <f>C7+_xlfn.FORECAST.ETS.CONFINT(A7,$B$2:$B$6,$A$2:$A$6,0.95,1,1)</f>
        <v>33256643.777677432</v>
      </c>
      <c r="F7" s="1">
        <f>Table6[[#This Row],[Forecast]]*$G$6</f>
        <v>20606057.899500884</v>
      </c>
      <c r="G7" s="1"/>
    </row>
    <row r="8" spans="1:7" x14ac:dyDescent="0.3">
      <c r="A8">
        <v>2024</v>
      </c>
      <c r="C8" s="1">
        <f>_xlfn.FORECAST.ETS(A8,$B$2:$B$6,$A$2:$A$6,1,1)</f>
        <v>31946447.752088487</v>
      </c>
      <c r="D8" s="1">
        <f>C8-_xlfn.FORECAST.ETS.CONFINT(A8,$B$2:$B$6,$A$2:$A$6,0.95,1,1)</f>
        <v>30274835.684028216</v>
      </c>
      <c r="E8" s="1">
        <f>C8+_xlfn.FORECAST.ETS.CONFINT(A8,$B$2:$B$6,$A$2:$A$6,0.95,1,1)</f>
        <v>33618059.820148759</v>
      </c>
      <c r="F8" s="1">
        <f>Table6[[#This Row],[Forecast]]*$G$6</f>
        <v>20808712.140036937</v>
      </c>
      <c r="G8" s="1"/>
    </row>
  </sheetData>
  <pageMargins left="0.7" right="0.7" top="0.75" bottom="0.75" header="0.3" footer="0.3"/>
  <ignoredErrors>
    <ignoredError sqref="F7:F8" calculatedColumn="1"/>
  </ignoredErrors>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A3B4-CFCB-49A7-B7EB-67A2C3EA3FF4}">
  <dimension ref="A1:D2"/>
  <sheetViews>
    <sheetView workbookViewId="0">
      <selection activeCell="J17" sqref="J17"/>
    </sheetView>
  </sheetViews>
  <sheetFormatPr defaultRowHeight="14.4" x14ac:dyDescent="0.3"/>
  <cols>
    <col min="1" max="1" width="21.44140625" bestFit="1" customWidth="1"/>
    <col min="2" max="3" width="13.109375" bestFit="1" customWidth="1"/>
    <col min="4" max="4" width="21.44140625" bestFit="1" customWidth="1"/>
  </cols>
  <sheetData>
    <row r="1" spans="1:4" x14ac:dyDescent="0.3">
      <c r="A1" t="s">
        <v>124</v>
      </c>
      <c r="B1" t="s">
        <v>125</v>
      </c>
      <c r="C1" t="s">
        <v>126</v>
      </c>
      <c r="D1" t="s">
        <v>127</v>
      </c>
    </row>
    <row r="2" spans="1:4" x14ac:dyDescent="0.3">
      <c r="A2" s="8">
        <f>'forecast 2024'!F6</f>
        <v>20480714.900000002</v>
      </c>
      <c r="B2" s="8">
        <f>'forecast 2024'!F8-'forecast 2024'!F7</f>
        <v>202654.24053605273</v>
      </c>
      <c r="C2" s="8">
        <f>'50 ml shampo 2024'!I12</f>
        <v>265960.03999999998</v>
      </c>
      <c r="D2" s="20">
        <f>SUM(A2:C2)</f>
        <v>20949329.180536054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 ml shampo 2024</vt:lpstr>
      <vt:lpstr>promotion_analysis</vt:lpstr>
      <vt:lpstr>promotion graph</vt:lpstr>
      <vt:lpstr>sales until 2022</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راما سامي رجب الجعبرى</cp:lastModifiedBy>
  <dcterms:created xsi:type="dcterms:W3CDTF">2022-06-08T14:08:07Z</dcterms:created>
  <dcterms:modified xsi:type="dcterms:W3CDTF">2025-03-02T21:28:54Z</dcterms:modified>
</cp:coreProperties>
</file>