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1tmp542C.tmp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odel" sheetId="1" r:id="rId1"/>
    <sheet name="Dataset" sheetId="2" r:id="rId3"/>
    <sheet name="Inputs" sheetId="3" r:id="rId4"/>
    <sheet name="Estimated Values" sheetId="4" r:id="rId5"/>
    <sheet name="Charts" sheetId="5" r:id="rId6"/>
  </sheets>
  <definedNames>
    <definedName name="EstimationLimitLower" localSheetId="0">'Model'!$B$5</definedName>
    <definedName name="EstimationLimitUpper" localSheetId="0">'Model'!$B$6</definedName>
    <definedName name="TrainingStart" localSheetId="0">'Model'!$B$8</definedName>
    <definedName name="TrainingEnd" localSheetId="0">'Model'!$B$9</definedName>
    <definedName name="TestStart" localSheetId="0">'Model'!$B$10</definedName>
    <definedName name="TestEnd" localSheetId="0">'Model'!$B$11</definedName>
    <definedName name="TrainingMSE" localSheetId="0">'Model'!$B$15</definedName>
    <definedName name="TestMSE" localSheetId="0">'Model'!$B$16</definedName>
    <definedName name="AllId" localSheetId="4">OFFSET('Estimated Values'!$A$1,1,0, COUNTA('Estimated Values'!$A:$A)-1)</definedName>
    <definedName name="AllTarget" localSheetId="4">OFFSET('Estimated Values'!$B$1,1,0, COUNTA('Estimated Values'!$B:$B)-1)</definedName>
    <definedName name="AllEstimated" localSheetId="4">OFFSET('Estimated Values'!$C$1,1,0, COUNTA('Estimated Values'!$C:$C)-1)</definedName>
    <definedName name="TrainingId" localSheetId="4">OFFSET('Estimated Values'!$A$1,Model!TrainingStart + 1,0, Model!TrainingEnd - Model!TrainingStart)</definedName>
    <definedName name="TrainingTarget" localSheetId="4">OFFSET('Estimated Values'!$B$1,Model!TrainingStart + 1,0, Model!TrainingEnd - Model!TrainingStart)</definedName>
    <definedName name="TrainingEstimated" localSheetId="4">OFFSET('Estimated Values'!$C$1,Model!TrainingStart + 1,0, Model!TrainingEnd - Model!TrainingStart)</definedName>
    <definedName name="TestId" localSheetId="4">OFFSET('Estimated Values'!$A$1,Model!TestStart + 1,0, Model!TestEnd - Model!TestStart)</definedName>
    <definedName name="TestTarget" localSheetId="4">OFFSET('Estimated Values'!$B$1,Model!TestStart + 1,0, Model!TestEnd - Model!TestStart)</definedName>
    <definedName name="TestEstimated" localSheetId="4">OFFSET('Estimated Values'!$C$1,Model!TestStart + 1,0, Model!TestEnd - Model!TestStart)</definedName>
  </definedNames>
  <calcPr fullCalcOnLoad="1"/>
</workbook>
</file>

<file path=xl/sharedStrings.xml><?xml version="1.0" encoding="utf-8"?>
<sst xmlns="http://schemas.openxmlformats.org/spreadsheetml/2006/main" count="43" uniqueCount="43">
  <si>
    <t>Model</t>
  </si>
  <si>
    <t>SymbolicRegressionSolution</t>
  </si>
  <si>
    <t>=(LN(1.81990782146812*$A1)/(LN(1.74905090169283*$A1)*0.217349748428061*$A1/(-17.2461721715576/(LN(1.90205289276121*$B1))))*8.42556380952166E-05+0.776572430228378)</t>
  </si>
  <si>
    <t>Model Depth</t>
  </si>
  <si>
    <t/>
  </si>
  <si>
    <t>Model Length</t>
  </si>
  <si>
    <t>x1 = A</t>
  </si>
  <si>
    <t>x6 = B</t>
  </si>
  <si>
    <t>Estimation Limits Lower</t>
  </si>
  <si>
    <t>Estimation Limits Upper</t>
  </si>
  <si>
    <t>Trainings Partition Start</t>
  </si>
  <si>
    <t>Trainings Partition End</t>
  </si>
  <si>
    <t>Test Partition Start</t>
  </si>
  <si>
    <t>Test Partition End</t>
  </si>
  <si>
    <t>Pearson's R² (training)</t>
  </si>
  <si>
    <t>Pearson's R² (test)</t>
  </si>
  <si>
    <t>Mean Squared Error (training)</t>
  </si>
  <si>
    <t>Mean Squared Error (test)</t>
  </si>
  <si>
    <t>Mean absolute error (training)</t>
  </si>
  <si>
    <t>Mean absolute error (test)</t>
  </si>
  <si>
    <t>Mean error (training)</t>
  </si>
  <si>
    <t>Mean error (test)</t>
  </si>
  <si>
    <t>Average relative error (training)</t>
  </si>
  <si>
    <t>Average relative error (test)</t>
  </si>
  <si>
    <t>Normalized Mean Squared error (training)</t>
  </si>
  <si>
    <t xml:space="preserve">Normalized Mean Squared error  (test)</t>
  </si>
  <si>
    <t>x1</t>
  </si>
  <si>
    <t>x2</t>
  </si>
  <si>
    <t>x3</t>
  </si>
  <si>
    <t>x4</t>
  </si>
  <si>
    <t>x5</t>
  </si>
  <si>
    <t>x6</t>
  </si>
  <si>
    <t>x7</t>
  </si>
  <si>
    <t>z</t>
  </si>
  <si>
    <t>Id</t>
  </si>
  <si>
    <t>Target Variable</t>
  </si>
  <si>
    <t>Estimated Values</t>
  </si>
  <si>
    <t>Absolute Error</t>
  </si>
  <si>
    <t>Relative Error</t>
  </si>
  <si>
    <t>Error</t>
  </si>
  <si>
    <t>Squared Error</t>
  </si>
  <si>
    <t>Unbounded Estimated Values</t>
  </si>
  <si>
    <t>Bounded Estimated Values</t>
  </si>
</sst>
</file>

<file path=xl/styles.xml><?xml version="1.0" encoding="utf-8"?>
<styleSheet xmlns="http://schemas.openxmlformats.org/spreadsheetml/2006/main">
  <numFmts count="2">
    <numFmt numFmtId="164" formatCode="0.000E+00"/>
    <numFmt numFmtId="165" formatCode="0.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/>
    <xf numFmtId="164" applyNumberFormat="1" fontId="0" applyFont="1" xfId="0"/>
    <xf numFmtId="165" applyNumberFormat="1" fontId="0" applyFont="1" xfId="0"/>
    <xf numFmtId="10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 Plot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All</c:v>
          </c:tx>
          <c:spPr>
            <a:ln w="28575">
              <a:noFill/>
            </a:ln>
          </c:spPr>
          <c:xVal>
            <c:numRef>
              <c:f>'Charts'!AllEstimated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Training</c:v>
          </c:tx>
          <c:spPr>
            <a:ln w="28575">
              <a:noFill/>
            </a:ln>
          </c:spPr>
          <c:xVal>
            <c:numRef>
              <c:f>'Charts'!TrainingEstimated</c:f>
            </c:numRef>
          </c:xVal>
          <c:yVal>
            <c:numRef>
              <c:f>'Charts'!TrainingTarget</c:f>
            </c:numRef>
          </c:yVal>
          <c:smooth val="0"/>
        </ser>
        <ser xmlns="http://schemas.openxmlformats.org/drawingml/2006/chart">
          <c:idx val="2"/>
          <c:order val="2"/>
          <c:tx>
            <c:v>Test</c:v>
          </c:tx>
          <c:spPr>
            <a:ln w="28575">
              <a:noFill/>
            </a:ln>
          </c:spPr>
          <c:xVal>
            <c:numRef>
              <c:f>'Charts'!TestEstimated</c:f>
            </c:numRef>
          </c:xVal>
          <c:yVal>
            <c:numRef>
              <c:f>'Charts'!TestTarget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LineChart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Target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All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'Charts'!AllEstimated</c:f>
            </c:numRef>
          </c:yVal>
          <c:smooth val="0"/>
        </ser>
        <ser xmlns="http://schemas.openxmlformats.org/drawingml/2006/chart">
          <c:idx val="2"/>
          <c:order val="2"/>
          <c:tx>
            <c:v>Training</c:v>
          </c:tx>
          <c:marker>
            <c:symbol val="none"/>
          </c:marker>
          <c:xVal>
            <c:numRef>
              <c:f>'Charts'!TrainingId</c:f>
            </c:numRef>
          </c:xVal>
          <c:yVal>
            <c:numRef>
              <c:f>'Charts'!TrainingEstimated</c:f>
            </c:numRef>
          </c:yVal>
          <c:smooth val="0"/>
        </ser>
        <ser xmlns="http://schemas.openxmlformats.org/drawingml/2006/chart">
          <c:idx val="3"/>
          <c:order val="3"/>
          <c:tx>
            <c:v>Test</c:v>
          </c:tx>
          <c:marker>
            <c:symbol val="none"/>
          </c:marker>
          <c:xVal>
            <c:numRef>
              <c:f>'Charts'!TestId</c:f>
            </c:numRef>
          </c:xVal>
          <c:yVal>
            <c:numRef>
              <c:f>'Charts'!TestEstimated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1tmp542C.tmp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11</xdr:col>
      <xdr:colOff>76200</xdr:colOff>
      <xdr:row>13</xdr:row>
      <xdr:rowOff>104775</xdr:rowOff>
    </xdr:to>
    <xdr:pic>
      <xdr:nvPicPr>
        <xdr:cNvPr id="0" descr="" name="ModelTree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1" name="scatterPlo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4"/>
  <sheetViews>
    <sheetView workbookViewId="0"/>
  </sheetViews>
  <sheetFormatPr defaultRowHeight="15"/>
  <cols>
    <col min="1" max="1" width="38.3525123596191" customWidth="1"/>
    <col min="2" max="2" width="26.0685729980469" customWidth="1"/>
  </cols>
  <sheetData>
    <row r="1">
      <c r="A1" s="0" t="s">
        <v>0</v>
      </c>
      <c r="B1" s="0" t="s">
        <v>1</v>
      </c>
      <c r="D1" s="0" t="s">
        <v>2</v>
      </c>
    </row>
    <row r="2">
      <c r="A2" s="0" t="s">
        <v>3</v>
      </c>
      <c r="B2" s="0">
        <v>9</v>
      </c>
      <c r="D2" s="0" t="s">
        <v>4</v>
      </c>
    </row>
    <row r="3">
      <c r="A3" s="0" t="s">
        <v>5</v>
      </c>
      <c r="B3" s="0">
        <v>18</v>
      </c>
      <c r="D3" s="0" t="s">
        <v>6</v>
      </c>
    </row>
    <row r="4">
      <c r="D4" s="0" t="s">
        <v>7</v>
      </c>
    </row>
    <row r="5">
      <c r="A5" s="0" t="s">
        <v>8</v>
      </c>
      <c r="B5" s="1">
        <v>-5.05820317782515</v>
      </c>
    </row>
    <row r="6">
      <c r="A6" s="0" t="s">
        <v>9</v>
      </c>
      <c r="B6" s="1">
        <v>6.4191659882847913</v>
      </c>
    </row>
    <row r="8">
      <c r="A8" s="0" t="s">
        <v>10</v>
      </c>
      <c r="B8" s="0">
        <v>0</v>
      </c>
    </row>
    <row r="9">
      <c r="A9" s="0" t="s">
        <v>11</v>
      </c>
      <c r="B9" s="0">
        <v>24</v>
      </c>
    </row>
    <row r="10">
      <c r="A10" s="0" t="s">
        <v>12</v>
      </c>
      <c r="B10" s="0">
        <v>24</v>
      </c>
    </row>
    <row r="11">
      <c r="A11" s="0" t="s">
        <v>13</v>
      </c>
      <c r="B11" s="0">
        <v>24</v>
      </c>
    </row>
    <row r="13">
      <c r="A13" s="0" t="s">
        <v>14</v>
      </c>
      <c r="B13" s="2">
        <f>POWER(PEARSON(INDIRECT("'Estimated Values'!B"&amp;TrainingStart+2&amp;":B"&amp;TrainingEnd+1),INDIRECT("'Estimated Values'!C"&amp;TrainingStart+2&amp;":C"&amp;TrainingEnd+1)),2)</f>
      </c>
    </row>
    <row r="14">
      <c r="A14" s="0" t="s">
        <v>15</v>
      </c>
      <c r="B14" s="2">
        <f>POWER(PEARSON(INDIRECT("'Estimated Values'!B"&amp;TestStart+2&amp;":B"&amp;TestEnd+1),INDIRECT("'Estimated Values'!C"&amp;TestStart+2&amp;":C"&amp;TestEnd+1)),2)</f>
      </c>
    </row>
    <row r="15">
      <c r="A15" s="0" t="s">
        <v>16</v>
      </c>
      <c r="B15" s="1">
        <f>AVERAGE(INDIRECT("'Estimated Values'!G"&amp;TrainingStart+2&amp;":G"&amp;TrainingEnd+1))</f>
      </c>
    </row>
    <row r="16">
      <c r="A16" s="0" t="s">
        <v>17</v>
      </c>
      <c r="B16" s="1">
        <f>AVERAGE(INDIRECT("'Estimated Values'!G"&amp;TestStart+2&amp;":G"&amp;TestEnd+1))</f>
      </c>
    </row>
    <row r="17">
      <c r="A17" s="0" t="s">
        <v>18</v>
      </c>
      <c r="B17" s="1">
        <f>AVERAGE(INDIRECT("'Estimated Values'!D"&amp;TrainingStart+2&amp;":D"&amp;TrainingEnd+1))</f>
      </c>
    </row>
    <row r="18">
      <c r="A18" s="0" t="s">
        <v>19</v>
      </c>
      <c r="B18" s="1">
        <f>AVERAGE(INDIRECT("'Estimated Values'!D"&amp;TestStart+2&amp;":D"&amp;TestEnd+1))</f>
      </c>
    </row>
    <row r="19">
      <c r="A19" s="0" t="s">
        <v>20</v>
      </c>
      <c r="B19" s="1">
        <f>AVERAGE(INDIRECT("'Estimated Values'!F"&amp;TrainingStart+2&amp;":F"&amp;TrainingEnd+1))</f>
      </c>
    </row>
    <row r="20">
      <c r="A20" s="0" t="s">
        <v>21</v>
      </c>
      <c r="B20" s="1">
        <f>AVERAGE(INDIRECT("'Estimated Values'!F"&amp;TestStart+2&amp;":F"&amp;TestEnd+1))</f>
      </c>
    </row>
    <row r="21">
      <c r="A21" s="0" t="s">
        <v>22</v>
      </c>
      <c r="B21" s="3">
        <f>AVERAGE(INDIRECT("'Estimated Values'!E"&amp;TrainingStart+2&amp;":E"&amp;TrainingEnd+1))</f>
      </c>
    </row>
    <row r="22">
      <c r="A22" s="0" t="s">
        <v>23</v>
      </c>
      <c r="B22" s="3">
        <f>AVERAGE(INDIRECT("'Estimated Values'!E"&amp;TestStart+2&amp;":E"&amp;TestEnd+1))</f>
      </c>
    </row>
    <row r="23">
      <c r="A23" s="0" t="s">
        <v>24</v>
      </c>
      <c r="B23" s="1">
        <f>TrainingMSE / VAR(INDIRECT("'Estimated Values'!B"&amp;TrainingStart+2&amp;":B"&amp;TrainingEnd+1))</f>
      </c>
    </row>
    <row r="24">
      <c r="A24" s="0" t="s">
        <v>25</v>
      </c>
      <c r="B24" s="1">
        <f>TestMSE / VAR(INDIRECT("'Estimated Values'!B"&amp;TestStart+2&amp;":B"&amp;TestEnd+1))</f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H25"/>
  <sheetViews>
    <sheetView workbookViewId="0"/>
  </sheetViews>
  <sheetFormatPr defaultRowHeight="15"/>
  <sheetData>
    <row r="1">
      <c r="A1" s="0" t="s">
        <v>26</v>
      </c>
      <c r="B1" s="0" t="s">
        <v>27</v>
      </c>
      <c r="C1" s="0" t="s">
        <v>28</v>
      </c>
      <c r="D1" s="0" t="s">
        <v>29</v>
      </c>
      <c r="E1" s="0" t="s">
        <v>30</v>
      </c>
      <c r="F1" s="0" t="s">
        <v>31</v>
      </c>
      <c r="G1" s="0" t="s">
        <v>32</v>
      </c>
      <c r="H1" s="0" t="s">
        <v>33</v>
      </c>
    </row>
    <row r="2">
      <c r="A2" s="0">
        <v>0.319090064269206</v>
      </c>
      <c r="B2" s="0">
        <v>0</v>
      </c>
      <c r="C2" s="0">
        <v>0.826501840405584</v>
      </c>
      <c r="D2" s="0">
        <v>1</v>
      </c>
      <c r="E2" s="0">
        <v>0.173498159594416</v>
      </c>
      <c r="F2" s="0">
        <v>0.625043405792069</v>
      </c>
      <c r="G2" s="0">
        <v>0</v>
      </c>
      <c r="H2" s="0">
        <v>0.754056579148576</v>
      </c>
    </row>
    <row r="3">
      <c r="A3" s="0">
        <v>0.319090064269206</v>
      </c>
      <c r="B3" s="0">
        <v>0</v>
      </c>
      <c r="C3" s="0">
        <v>0.901387226251672</v>
      </c>
      <c r="D3" s="0">
        <v>1</v>
      </c>
      <c r="E3" s="0">
        <v>0.0986127737483277</v>
      </c>
      <c r="F3" s="0">
        <v>0.633758186043236</v>
      </c>
      <c r="G3" s="0">
        <v>0</v>
      </c>
      <c r="H3" s="0">
        <v>0.855829203093207</v>
      </c>
    </row>
    <row r="4">
      <c r="A4" s="0">
        <v>0.319090064269206</v>
      </c>
      <c r="B4" s="0">
        <v>0</v>
      </c>
      <c r="C4" s="0">
        <v>0.886690311741646</v>
      </c>
      <c r="D4" s="0">
        <v>1</v>
      </c>
      <c r="E4" s="0">
        <v>0.113309688258354</v>
      </c>
      <c r="F4" s="0">
        <v>0.600016000426678</v>
      </c>
      <c r="G4" s="0">
        <v>0</v>
      </c>
      <c r="H4" s="0">
        <v>0.791894483015053</v>
      </c>
    </row>
    <row r="5">
      <c r="A5" s="0">
        <v>0.319090064269206</v>
      </c>
      <c r="B5" s="0">
        <v>0</v>
      </c>
      <c r="C5" s="0">
        <v>0.851732369830312</v>
      </c>
      <c r="D5" s="0">
        <v>1</v>
      </c>
      <c r="E5" s="0">
        <v>0.148267630169688</v>
      </c>
      <c r="F5" s="0">
        <v>0.580682624685464</v>
      </c>
      <c r="G5" s="0">
        <v>0</v>
      </c>
      <c r="H5" s="0">
        <v>0.523608020906895</v>
      </c>
    </row>
    <row r="6">
      <c r="A6" s="0">
        <v>0.303765901324936</v>
      </c>
      <c r="B6" s="0">
        <v>0</v>
      </c>
      <c r="C6" s="0">
        <v>0.813497619714366</v>
      </c>
      <c r="D6" s="0">
        <v>1</v>
      </c>
      <c r="E6" s="0">
        <v>0.186502380285634</v>
      </c>
      <c r="F6" s="0">
        <v>0.600072008641037</v>
      </c>
      <c r="G6" s="0">
        <v>0</v>
      </c>
      <c r="H6" s="0">
        <v>0.506921799022413</v>
      </c>
    </row>
    <row r="7">
      <c r="A7" s="0">
        <v>0.303765901324936</v>
      </c>
      <c r="B7" s="0">
        <v>0</v>
      </c>
      <c r="C7" s="0">
        <v>0.928551949822743</v>
      </c>
      <c r="D7" s="0">
        <v>1</v>
      </c>
      <c r="E7" s="0">
        <v>0.0714480501772565</v>
      </c>
      <c r="F7" s="0">
        <v>0.584362460555534</v>
      </c>
      <c r="G7" s="0">
        <v>0</v>
      </c>
      <c r="H7" s="0">
        <v>0.596452041247126</v>
      </c>
    </row>
    <row r="8">
      <c r="A8" s="0">
        <v>0.485065502686992</v>
      </c>
      <c r="B8" s="0">
        <v>0</v>
      </c>
      <c r="C8" s="0">
        <v>0.774647887323944</v>
      </c>
      <c r="D8" s="0">
        <v>1</v>
      </c>
      <c r="E8" s="0">
        <v>0.225352112676056</v>
      </c>
      <c r="F8" s="0">
        <v>0.633802816901408</v>
      </c>
      <c r="G8" s="0">
        <v>0</v>
      </c>
      <c r="H8" s="0">
        <v>0.619653707251368</v>
      </c>
    </row>
    <row r="9">
      <c r="A9" s="0">
        <v>0.485065502686992</v>
      </c>
      <c r="B9" s="0">
        <v>0</v>
      </c>
      <c r="C9" s="0">
        <v>0.887323943661972</v>
      </c>
      <c r="D9" s="0">
        <v>1</v>
      </c>
      <c r="E9" s="0">
        <v>0.112676056338028</v>
      </c>
      <c r="F9" s="0">
        <v>0.633802816901408</v>
      </c>
      <c r="G9" s="0">
        <v>0</v>
      </c>
      <c r="H9" s="0">
        <v>0.662362741677679</v>
      </c>
    </row>
    <row r="10">
      <c r="A10" s="0">
        <v>0.333390952962433</v>
      </c>
      <c r="B10" s="0">
        <v>0</v>
      </c>
      <c r="C10" s="0">
        <v>0.9</v>
      </c>
      <c r="D10" s="0">
        <v>1</v>
      </c>
      <c r="E10" s="0">
        <v>0.0999999999999999</v>
      </c>
      <c r="F10" s="0">
        <v>0.6</v>
      </c>
      <c r="G10" s="0">
        <v>0</v>
      </c>
      <c r="H10" s="0">
        <v>0.628399631058324</v>
      </c>
    </row>
    <row r="11">
      <c r="A11" s="0">
        <v>0.333390952962433</v>
      </c>
      <c r="B11" s="0">
        <v>0</v>
      </c>
      <c r="C11" s="0">
        <v>0.897260273972603</v>
      </c>
      <c r="D11" s="0">
        <v>1</v>
      </c>
      <c r="E11" s="0">
        <v>0.102739726027397</v>
      </c>
      <c r="F11" s="0">
        <v>0.616438356164384</v>
      </c>
      <c r="G11" s="0">
        <v>0</v>
      </c>
      <c r="H11" s="0">
        <v>0.53081907574647</v>
      </c>
    </row>
    <row r="12">
      <c r="A12" s="0">
        <v>0.483023431724056</v>
      </c>
      <c r="B12" s="0">
        <v>0</v>
      </c>
      <c r="C12" s="0">
        <v>0.891304347826087</v>
      </c>
      <c r="D12" s="0">
        <v>1</v>
      </c>
      <c r="E12" s="0">
        <v>0.108695652173913</v>
      </c>
      <c r="F12" s="0">
        <v>0.652173913043478</v>
      </c>
      <c r="G12" s="0">
        <v>0</v>
      </c>
      <c r="H12" s="0">
        <v>0.639600108229793</v>
      </c>
    </row>
    <row r="13">
      <c r="A13" s="0">
        <v>0.310780531424838</v>
      </c>
      <c r="B13" s="0">
        <v>0</v>
      </c>
      <c r="C13" s="0">
        <v>0.74</v>
      </c>
      <c r="D13" s="0">
        <v>1</v>
      </c>
      <c r="E13" s="0">
        <v>0.26</v>
      </c>
      <c r="F13" s="0">
        <v>1.48</v>
      </c>
      <c r="G13" s="0">
        <v>0</v>
      </c>
      <c r="H13" s="0">
        <v>0.791877212248183</v>
      </c>
    </row>
    <row r="14">
      <c r="A14" s="0">
        <v>0.445586185296255</v>
      </c>
      <c r="B14" s="0">
        <v>0</v>
      </c>
      <c r="C14" s="0">
        <v>0.7</v>
      </c>
      <c r="D14" s="0">
        <v>1</v>
      </c>
      <c r="E14" s="0">
        <v>0.3</v>
      </c>
      <c r="F14" s="0">
        <v>1</v>
      </c>
      <c r="G14" s="0">
        <v>0</v>
      </c>
      <c r="H14" s="0">
        <v>0.710377939922684</v>
      </c>
    </row>
    <row r="15">
      <c r="A15" s="0">
        <v>0.445586185296255</v>
      </c>
      <c r="B15" s="0">
        <v>0</v>
      </c>
      <c r="C15" s="0">
        <v>0.55</v>
      </c>
      <c r="D15" s="0">
        <v>1</v>
      </c>
      <c r="E15" s="0">
        <v>0.45</v>
      </c>
      <c r="F15" s="0">
        <v>1</v>
      </c>
      <c r="G15" s="0">
        <v>0</v>
      </c>
      <c r="H15" s="0">
        <v>0.725036224371231</v>
      </c>
    </row>
    <row r="16">
      <c r="A16" s="0">
        <v>0.445586185296255</v>
      </c>
      <c r="B16" s="0">
        <v>0</v>
      </c>
      <c r="C16" s="0">
        <v>0.4</v>
      </c>
      <c r="D16" s="0">
        <v>1</v>
      </c>
      <c r="E16" s="0">
        <v>0.6</v>
      </c>
      <c r="F16" s="0">
        <v>1</v>
      </c>
      <c r="G16" s="0">
        <v>0</v>
      </c>
      <c r="H16" s="0">
        <v>0.743826782393615</v>
      </c>
    </row>
    <row r="17">
      <c r="A17" s="0">
        <v>0.517122916666667</v>
      </c>
      <c r="B17" s="0">
        <v>0</v>
      </c>
      <c r="C17" s="0">
        <v>0.677777777777778</v>
      </c>
      <c r="D17" s="0">
        <v>1</v>
      </c>
      <c r="E17" s="0">
        <v>0.322222222222222</v>
      </c>
      <c r="F17" s="0">
        <v>0.666666666666667</v>
      </c>
      <c r="G17" s="0">
        <v>0</v>
      </c>
      <c r="H17" s="0">
        <v>0.893360329437204</v>
      </c>
    </row>
    <row r="18">
      <c r="A18" s="0">
        <v>0.59769387755102</v>
      </c>
      <c r="B18" s="0">
        <v>0</v>
      </c>
      <c r="C18" s="0">
        <v>0.45</v>
      </c>
      <c r="D18" s="0">
        <v>1</v>
      </c>
      <c r="E18" s="0">
        <v>0.55</v>
      </c>
      <c r="F18" s="0">
        <v>0.49</v>
      </c>
      <c r="G18" s="0">
        <v>0</v>
      </c>
      <c r="H18" s="0">
        <v>1.08079025732791</v>
      </c>
    </row>
    <row r="19">
      <c r="A19" s="0">
        <v>0.56428</v>
      </c>
      <c r="B19" s="0">
        <v>0</v>
      </c>
      <c r="C19" s="0">
        <v>0.905511811023622</v>
      </c>
      <c r="D19" s="0">
        <v>1</v>
      </c>
      <c r="E19" s="0">
        <v>0.0944881889763779</v>
      </c>
      <c r="F19" s="0">
        <v>0.47244094488189</v>
      </c>
      <c r="G19" s="0">
        <v>0</v>
      </c>
      <c r="H19" s="0">
        <v>0.540034229638949</v>
      </c>
    </row>
    <row r="20">
      <c r="A20" s="0">
        <v>0.56428</v>
      </c>
      <c r="B20" s="0">
        <v>0</v>
      </c>
      <c r="C20" s="0">
        <v>0.511811023622047</v>
      </c>
      <c r="D20" s="0">
        <v>1</v>
      </c>
      <c r="E20" s="0">
        <v>0.488188976377953</v>
      </c>
      <c r="F20" s="0">
        <v>0.47244094488189</v>
      </c>
      <c r="G20" s="0">
        <v>0</v>
      </c>
      <c r="H20" s="0">
        <v>0.520369112590729</v>
      </c>
    </row>
    <row r="21">
      <c r="A21" s="0">
        <v>0.56428</v>
      </c>
      <c r="B21" s="0">
        <v>0</v>
      </c>
      <c r="C21" s="0">
        <v>0.433070866141732</v>
      </c>
      <c r="D21" s="0">
        <v>1</v>
      </c>
      <c r="E21" s="0">
        <v>0.566929133858268</v>
      </c>
      <c r="F21" s="0">
        <v>0.47244094488189</v>
      </c>
      <c r="G21" s="0">
        <v>0</v>
      </c>
      <c r="H21" s="0">
        <v>0.512877989907508</v>
      </c>
    </row>
    <row r="22">
      <c r="A22" s="0">
        <v>0.56428</v>
      </c>
      <c r="B22" s="0">
        <v>0</v>
      </c>
      <c r="C22" s="0">
        <v>0.196850393700787</v>
      </c>
      <c r="D22" s="0">
        <v>1</v>
      </c>
      <c r="E22" s="0">
        <v>0.803149606299213</v>
      </c>
      <c r="F22" s="0">
        <v>0.47244094488189</v>
      </c>
      <c r="G22" s="0">
        <v>0</v>
      </c>
      <c r="H22" s="0">
        <v>0.53053808049792</v>
      </c>
    </row>
    <row r="23">
      <c r="A23" s="0">
        <v>0.56428</v>
      </c>
      <c r="B23" s="0">
        <v>0</v>
      </c>
      <c r="C23" s="0">
        <v>0.118110236220472</v>
      </c>
      <c r="D23" s="0">
        <v>1</v>
      </c>
      <c r="E23" s="0">
        <v>0.881889763779528</v>
      </c>
      <c r="F23" s="0">
        <v>0.47244094488189</v>
      </c>
      <c r="G23" s="0">
        <v>0</v>
      </c>
      <c r="H23" s="0">
        <v>0.58217869759263</v>
      </c>
    </row>
    <row r="24">
      <c r="A24" s="0">
        <v>0.56428</v>
      </c>
      <c r="B24" s="0">
        <v>0</v>
      </c>
      <c r="C24" s="0">
        <v>0.078740157480315</v>
      </c>
      <c r="D24" s="0">
        <v>1</v>
      </c>
      <c r="E24" s="0">
        <v>0.921259842519685</v>
      </c>
      <c r="F24" s="0">
        <v>0.47244094488189</v>
      </c>
      <c r="G24" s="0">
        <v>0</v>
      </c>
      <c r="H24" s="0">
        <v>0.627311239274341</v>
      </c>
    </row>
    <row r="25">
      <c r="A25" s="0">
        <v>0.368816399721904</v>
      </c>
      <c r="B25" s="0">
        <v>0</v>
      </c>
      <c r="C25" s="0">
        <v>0.76</v>
      </c>
      <c r="D25" s="0">
        <v>1</v>
      </c>
      <c r="E25" s="0">
        <v>0.24</v>
      </c>
      <c r="F25" s="0">
        <v>0.48</v>
      </c>
      <c r="G25" s="0">
        <v>0</v>
      </c>
      <c r="H25" s="0">
        <v>0.963378239915896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B25"/>
  <sheetViews>
    <sheetView workbookViewId="0"/>
  </sheetViews>
  <sheetFormatPr defaultRowHeight="15"/>
  <sheetData>
    <row r="1">
      <c r="A1" s="0">
        <f>'Dataset'!A1</f>
      </c>
      <c r="B1" s="0">
        <f>'Dataset'!F1</f>
      </c>
    </row>
    <row r="2">
      <c r="A2" s="0">
        <f>'Dataset'!A2</f>
      </c>
      <c r="B2" s="0">
        <f>'Dataset'!F2</f>
      </c>
    </row>
    <row r="3">
      <c r="A3" s="0">
        <f>'Dataset'!A3</f>
      </c>
      <c r="B3" s="0">
        <f>'Dataset'!F3</f>
      </c>
    </row>
    <row r="4">
      <c r="A4" s="0">
        <f>'Dataset'!A4</f>
      </c>
      <c r="B4" s="0">
        <f>'Dataset'!F4</f>
      </c>
    </row>
    <row r="5">
      <c r="A5" s="0">
        <f>'Dataset'!A5</f>
      </c>
      <c r="B5" s="0">
        <f>'Dataset'!F5</f>
      </c>
    </row>
    <row r="6">
      <c r="A6" s="0">
        <f>'Dataset'!A6</f>
      </c>
      <c r="B6" s="0">
        <f>'Dataset'!F6</f>
      </c>
    </row>
    <row r="7">
      <c r="A7" s="0">
        <f>'Dataset'!A7</f>
      </c>
      <c r="B7" s="0">
        <f>'Dataset'!F7</f>
      </c>
    </row>
    <row r="8">
      <c r="A8" s="0">
        <f>'Dataset'!A8</f>
      </c>
      <c r="B8" s="0">
        <f>'Dataset'!F8</f>
      </c>
    </row>
    <row r="9">
      <c r="A9" s="0">
        <f>'Dataset'!A9</f>
      </c>
      <c r="B9" s="0">
        <f>'Dataset'!F9</f>
      </c>
    </row>
    <row r="10">
      <c r="A10" s="0">
        <f>'Dataset'!A10</f>
      </c>
      <c r="B10" s="0">
        <f>'Dataset'!F10</f>
      </c>
    </row>
    <row r="11">
      <c r="A11" s="0">
        <f>'Dataset'!A11</f>
      </c>
      <c r="B11" s="0">
        <f>'Dataset'!F11</f>
      </c>
    </row>
    <row r="12">
      <c r="A12" s="0">
        <f>'Dataset'!A12</f>
      </c>
      <c r="B12" s="0">
        <f>'Dataset'!F12</f>
      </c>
    </row>
    <row r="13">
      <c r="A13" s="0">
        <f>'Dataset'!A13</f>
      </c>
      <c r="B13" s="0">
        <f>'Dataset'!F13</f>
      </c>
    </row>
    <row r="14">
      <c r="A14" s="0">
        <f>'Dataset'!A14</f>
      </c>
      <c r="B14" s="0">
        <f>'Dataset'!F14</f>
      </c>
    </row>
    <row r="15">
      <c r="A15" s="0">
        <f>'Dataset'!A15</f>
      </c>
      <c r="B15" s="0">
        <f>'Dataset'!F15</f>
      </c>
    </row>
    <row r="16">
      <c r="A16" s="0">
        <f>'Dataset'!A16</f>
      </c>
      <c r="B16" s="0">
        <f>'Dataset'!F16</f>
      </c>
    </row>
    <row r="17">
      <c r="A17" s="0">
        <f>'Dataset'!A17</f>
      </c>
      <c r="B17" s="0">
        <f>'Dataset'!F17</f>
      </c>
    </row>
    <row r="18">
      <c r="A18" s="0">
        <f>'Dataset'!A18</f>
      </c>
      <c r="B18" s="0">
        <f>'Dataset'!F18</f>
      </c>
    </row>
    <row r="19">
      <c r="A19" s="0">
        <f>'Dataset'!A19</f>
      </c>
      <c r="B19" s="0">
        <f>'Dataset'!F19</f>
      </c>
    </row>
    <row r="20">
      <c r="A20" s="0">
        <f>'Dataset'!A20</f>
      </c>
      <c r="B20" s="0">
        <f>'Dataset'!F20</f>
      </c>
    </row>
    <row r="21">
      <c r="A21" s="0">
        <f>'Dataset'!A21</f>
      </c>
      <c r="B21" s="0">
        <f>'Dataset'!F21</f>
      </c>
    </row>
    <row r="22">
      <c r="A22" s="0">
        <f>'Dataset'!A22</f>
      </c>
      <c r="B22" s="0">
        <f>'Dataset'!F22</f>
      </c>
    </row>
    <row r="23">
      <c r="A23" s="0">
        <f>'Dataset'!A23</f>
      </c>
      <c r="B23" s="0">
        <f>'Dataset'!F23</f>
      </c>
    </row>
    <row r="24">
      <c r="A24" s="0">
        <f>'Dataset'!A24</f>
      </c>
      <c r="B24" s="0">
        <f>'Dataset'!F24</f>
      </c>
    </row>
    <row r="25">
      <c r="A25" s="0">
        <f>'Dataset'!A25</f>
      </c>
      <c r="B25" s="0">
        <f>'Dataset'!F25</f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J25"/>
  <sheetViews>
    <sheetView workbookViewId="0"/>
  </sheetViews>
  <sheetFormatPr defaultRowHeight="15"/>
  <cols>
    <col min="2" max="2" width="14.7923460006714" customWidth="1"/>
    <col min="3" max="3" width="16.5100727081299" customWidth="1"/>
    <col min="4" max="4" width="14.1386079788208" customWidth="1"/>
    <col min="5" max="5" width="13.389723777771" customWidth="1"/>
    <col min="6" max="6" width="9.140625" customWidth="1"/>
    <col min="7" max="7" width="13.5994520187378" customWidth="1"/>
    <col min="9" max="9" width="27.3954887390137" customWidth="1"/>
    <col min="10" max="10" width="24.9176235198975" customWidth="1"/>
  </cols>
  <sheetData>
    <row r="1">
      <c r="A1" s="0" t="s">
        <v>34</v>
      </c>
      <c r="B1" s="0" t="s">
        <v>35</v>
      </c>
      <c r="C1" s="0" t="s">
        <v>36</v>
      </c>
      <c r="D1" s="0" t="s">
        <v>37</v>
      </c>
      <c r="E1" s="0" t="s">
        <v>38</v>
      </c>
      <c r="F1" s="0" t="s">
        <v>39</v>
      </c>
      <c r="G1" s="0" t="s">
        <v>40</v>
      </c>
      <c r="I1" s="0" t="s">
        <v>41</v>
      </c>
      <c r="J1" s="0" t="s">
        <v>42</v>
      </c>
    </row>
    <row r="2">
      <c r="A2" s="0">
        <v>0</v>
      </c>
      <c r="B2" s="2">
        <f>'Dataset'!H2</f>
      </c>
      <c r="C2" s="2">
        <f ref="C2:C25" t="shared" si="1">J2</f>
      </c>
      <c r="D2" s="2">
        <f ref="D2:D25" t="shared" si="2">ABS(B2 - C2)</f>
      </c>
      <c r="E2" s="2">
        <f ref="E2:E25" t="shared" si="3">ABS(D2 / B2)</f>
      </c>
      <c r="F2" s="2">
        <f ref="F2:F25" t="shared" si="4">C2 - B2</f>
      </c>
      <c r="G2" s="2">
        <f ref="G2:G25" t="shared" si="5">POWER(F2, 2)</f>
      </c>
      <c r="I2" s="2">
        <f>=(LN(1.81990782146812*Inputs!$A2)/(LN(1.74905090169283*Inputs!$A2)*0.217349748428061*Inputs!$A2/(-17.2461721715576/(LN(1.90205289276121*Inputs!$B2))))*8.42556380952166E-05+0.776572430228378)</f>
      </c>
      <c r="J2" s="2">
        <f ref="J2:J25" t="shared" si="6">IFERROR(IF(I2 &gt; Model!EstimationLimitUpper, Model!EstimationLimitUpper, IF(I2 &lt; Model!EstimationLimitLower, Model!EstimationLimitLower, I2)), AVERAGE(Model!EstimationLimitLower, Model!EstimationLimitUpper))</f>
      </c>
    </row>
    <row r="3">
      <c r="A3" s="0">
        <v>1</v>
      </c>
      <c r="B3" s="2">
        <f>'Dataset'!H3</f>
      </c>
      <c r="C3" s="2">
        <f t="shared" si="1"/>
      </c>
      <c r="D3" s="2">
        <f t="shared" si="2"/>
      </c>
      <c r="E3" s="2">
        <f t="shared" si="3"/>
      </c>
      <c r="F3" s="2">
        <f t="shared" si="4"/>
      </c>
      <c r="G3" s="2">
        <f t="shared" si="5"/>
      </c>
      <c r="I3" s="2">
        <f>=(LN(1.81990782146812*Inputs!$A3)/(LN(1.74905090169283*Inputs!$A3)*0.217349748428061*Inputs!$A3/(-17.2461721715576/(LN(1.90205289276121*Inputs!$B3))))*8.42556380952166E-05+0.776572430228378)</f>
      </c>
      <c r="J3" s="2">
        <f t="shared" si="6"/>
      </c>
    </row>
    <row r="4">
      <c r="A4" s="0">
        <v>2</v>
      </c>
      <c r="B4" s="2">
        <f>'Dataset'!H4</f>
      </c>
      <c r="C4" s="2">
        <f t="shared" si="1"/>
      </c>
      <c r="D4" s="2">
        <f t="shared" si="2"/>
      </c>
      <c r="E4" s="2">
        <f t="shared" si="3"/>
      </c>
      <c r="F4" s="2">
        <f t="shared" si="4"/>
      </c>
      <c r="G4" s="2">
        <f t="shared" si="5"/>
      </c>
      <c r="I4" s="2">
        <f>=(LN(1.81990782146812*Inputs!$A4)/(LN(1.74905090169283*Inputs!$A4)*0.217349748428061*Inputs!$A4/(-17.2461721715576/(LN(1.90205289276121*Inputs!$B4))))*8.42556380952166E-05+0.776572430228378)</f>
      </c>
      <c r="J4" s="2">
        <f t="shared" si="6"/>
      </c>
    </row>
    <row r="5">
      <c r="A5" s="0">
        <v>3</v>
      </c>
      <c r="B5" s="2">
        <f>'Dataset'!H5</f>
      </c>
      <c r="C5" s="2">
        <f t="shared" si="1"/>
      </c>
      <c r="D5" s="2">
        <f t="shared" si="2"/>
      </c>
      <c r="E5" s="2">
        <f t="shared" si="3"/>
      </c>
      <c r="F5" s="2">
        <f t="shared" si="4"/>
      </c>
      <c r="G5" s="2">
        <f t="shared" si="5"/>
      </c>
      <c r="I5" s="2">
        <f>=(LN(1.81990782146812*Inputs!$A5)/(LN(1.74905090169283*Inputs!$A5)*0.217349748428061*Inputs!$A5/(-17.2461721715576/(LN(1.90205289276121*Inputs!$B5))))*8.42556380952166E-05+0.776572430228378)</f>
      </c>
      <c r="J5" s="2">
        <f t="shared" si="6"/>
      </c>
    </row>
    <row r="6">
      <c r="A6" s="0">
        <v>4</v>
      </c>
      <c r="B6" s="2">
        <f>'Dataset'!H6</f>
      </c>
      <c r="C6" s="2">
        <f t="shared" si="1"/>
      </c>
      <c r="D6" s="2">
        <f t="shared" si="2"/>
      </c>
      <c r="E6" s="2">
        <f t="shared" si="3"/>
      </c>
      <c r="F6" s="2">
        <f t="shared" si="4"/>
      </c>
      <c r="G6" s="2">
        <f t="shared" si="5"/>
      </c>
      <c r="I6" s="2">
        <f>=(LN(1.81990782146812*Inputs!$A6)/(LN(1.74905090169283*Inputs!$A6)*0.217349748428061*Inputs!$A6/(-17.2461721715576/(LN(1.90205289276121*Inputs!$B6))))*8.42556380952166E-05+0.776572430228378)</f>
      </c>
      <c r="J6" s="2">
        <f t="shared" si="6"/>
      </c>
    </row>
    <row r="7">
      <c r="A7" s="0">
        <v>5</v>
      </c>
      <c r="B7" s="2">
        <f>'Dataset'!H7</f>
      </c>
      <c r="C7" s="2">
        <f t="shared" si="1"/>
      </c>
      <c r="D7" s="2">
        <f t="shared" si="2"/>
      </c>
      <c r="E7" s="2">
        <f t="shared" si="3"/>
      </c>
      <c r="F7" s="2">
        <f t="shared" si="4"/>
      </c>
      <c r="G7" s="2">
        <f t="shared" si="5"/>
      </c>
      <c r="I7" s="2">
        <f>=(LN(1.81990782146812*Inputs!$A7)/(LN(1.74905090169283*Inputs!$A7)*0.217349748428061*Inputs!$A7/(-17.2461721715576/(LN(1.90205289276121*Inputs!$B7))))*8.42556380952166E-05+0.776572430228378)</f>
      </c>
      <c r="J7" s="2">
        <f t="shared" si="6"/>
      </c>
    </row>
    <row r="8">
      <c r="A8" s="0">
        <v>6</v>
      </c>
      <c r="B8" s="2">
        <f>'Dataset'!H8</f>
      </c>
      <c r="C8" s="2">
        <f t="shared" si="1"/>
      </c>
      <c r="D8" s="2">
        <f t="shared" si="2"/>
      </c>
      <c r="E8" s="2">
        <f t="shared" si="3"/>
      </c>
      <c r="F8" s="2">
        <f t="shared" si="4"/>
      </c>
      <c r="G8" s="2">
        <f t="shared" si="5"/>
      </c>
      <c r="I8" s="2">
        <f>=(LN(1.81990782146812*Inputs!$A8)/(LN(1.74905090169283*Inputs!$A8)*0.217349748428061*Inputs!$A8/(-17.2461721715576/(LN(1.90205289276121*Inputs!$B8))))*8.42556380952166E-05+0.776572430228378)</f>
      </c>
      <c r="J8" s="2">
        <f t="shared" si="6"/>
      </c>
    </row>
    <row r="9">
      <c r="A9" s="0">
        <v>7</v>
      </c>
      <c r="B9" s="2">
        <f>'Dataset'!H9</f>
      </c>
      <c r="C9" s="2">
        <f t="shared" si="1"/>
      </c>
      <c r="D9" s="2">
        <f t="shared" si="2"/>
      </c>
      <c r="E9" s="2">
        <f t="shared" si="3"/>
      </c>
      <c r="F9" s="2">
        <f t="shared" si="4"/>
      </c>
      <c r="G9" s="2">
        <f t="shared" si="5"/>
      </c>
      <c r="I9" s="2">
        <f>=(LN(1.81990782146812*Inputs!$A9)/(LN(1.74905090169283*Inputs!$A9)*0.217349748428061*Inputs!$A9/(-17.2461721715576/(LN(1.90205289276121*Inputs!$B9))))*8.42556380952166E-05+0.776572430228378)</f>
      </c>
      <c r="J9" s="2">
        <f t="shared" si="6"/>
      </c>
    </row>
    <row r="10">
      <c r="A10" s="0">
        <v>8</v>
      </c>
      <c r="B10" s="2">
        <f>'Dataset'!H10</f>
      </c>
      <c r="C10" s="2">
        <f t="shared" si="1"/>
      </c>
      <c r="D10" s="2">
        <f t="shared" si="2"/>
      </c>
      <c r="E10" s="2">
        <f t="shared" si="3"/>
      </c>
      <c r="F10" s="2">
        <f t="shared" si="4"/>
      </c>
      <c r="G10" s="2">
        <f t="shared" si="5"/>
      </c>
      <c r="I10" s="2">
        <f>=(LN(1.81990782146812*Inputs!$A10)/(LN(1.74905090169283*Inputs!$A10)*0.217349748428061*Inputs!$A10/(-17.2461721715576/(LN(1.90205289276121*Inputs!$B10))))*8.42556380952166E-05+0.776572430228378)</f>
      </c>
      <c r="J10" s="2">
        <f t="shared" si="6"/>
      </c>
    </row>
    <row r="11">
      <c r="A11" s="0">
        <v>9</v>
      </c>
      <c r="B11" s="2">
        <f>'Dataset'!H11</f>
      </c>
      <c r="C11" s="2">
        <f t="shared" si="1"/>
      </c>
      <c r="D11" s="2">
        <f t="shared" si="2"/>
      </c>
      <c r="E11" s="2">
        <f t="shared" si="3"/>
      </c>
      <c r="F11" s="2">
        <f t="shared" si="4"/>
      </c>
      <c r="G11" s="2">
        <f t="shared" si="5"/>
      </c>
      <c r="I11" s="2">
        <f>=(LN(1.81990782146812*Inputs!$A11)/(LN(1.74905090169283*Inputs!$A11)*0.217349748428061*Inputs!$A11/(-17.2461721715576/(LN(1.90205289276121*Inputs!$B11))))*8.42556380952166E-05+0.776572430228378)</f>
      </c>
      <c r="J11" s="2">
        <f t="shared" si="6"/>
      </c>
    </row>
    <row r="12">
      <c r="A12" s="0">
        <v>10</v>
      </c>
      <c r="B12" s="2">
        <f>'Dataset'!H12</f>
      </c>
      <c r="C12" s="2">
        <f t="shared" si="1"/>
      </c>
      <c r="D12" s="2">
        <f t="shared" si="2"/>
      </c>
      <c r="E12" s="2">
        <f t="shared" si="3"/>
      </c>
      <c r="F12" s="2">
        <f t="shared" si="4"/>
      </c>
      <c r="G12" s="2">
        <f t="shared" si="5"/>
      </c>
      <c r="I12" s="2">
        <f>=(LN(1.81990782146812*Inputs!$A12)/(LN(1.74905090169283*Inputs!$A12)*0.217349748428061*Inputs!$A12/(-17.2461721715576/(LN(1.90205289276121*Inputs!$B12))))*8.42556380952166E-05+0.776572430228378)</f>
      </c>
      <c r="J12" s="2">
        <f t="shared" si="6"/>
      </c>
    </row>
    <row r="13">
      <c r="A13" s="0">
        <v>11</v>
      </c>
      <c r="B13" s="2">
        <f>'Dataset'!H13</f>
      </c>
      <c r="C13" s="2">
        <f t="shared" si="1"/>
      </c>
      <c r="D13" s="2">
        <f t="shared" si="2"/>
      </c>
      <c r="E13" s="2">
        <f t="shared" si="3"/>
      </c>
      <c r="F13" s="2">
        <f t="shared" si="4"/>
      </c>
      <c r="G13" s="2">
        <f t="shared" si="5"/>
      </c>
      <c r="I13" s="2">
        <f>=(LN(1.81990782146812*Inputs!$A13)/(LN(1.74905090169283*Inputs!$A13)*0.217349748428061*Inputs!$A13/(-17.2461721715576/(LN(1.90205289276121*Inputs!$B13))))*8.42556380952166E-05+0.776572430228378)</f>
      </c>
      <c r="J13" s="2">
        <f t="shared" si="6"/>
      </c>
    </row>
    <row r="14">
      <c r="A14" s="0">
        <v>12</v>
      </c>
      <c r="B14" s="2">
        <f>'Dataset'!H14</f>
      </c>
      <c r="C14" s="2">
        <f t="shared" si="1"/>
      </c>
      <c r="D14" s="2">
        <f t="shared" si="2"/>
      </c>
      <c r="E14" s="2">
        <f t="shared" si="3"/>
      </c>
      <c r="F14" s="2">
        <f t="shared" si="4"/>
      </c>
      <c r="G14" s="2">
        <f t="shared" si="5"/>
      </c>
      <c r="I14" s="2">
        <f>=(LN(1.81990782146812*Inputs!$A14)/(LN(1.74905090169283*Inputs!$A14)*0.217349748428061*Inputs!$A14/(-17.2461721715576/(LN(1.90205289276121*Inputs!$B14))))*8.42556380952166E-05+0.776572430228378)</f>
      </c>
      <c r="J14" s="2">
        <f t="shared" si="6"/>
      </c>
    </row>
    <row r="15">
      <c r="A15" s="0">
        <v>13</v>
      </c>
      <c r="B15" s="2">
        <f>'Dataset'!H15</f>
      </c>
      <c r="C15" s="2">
        <f t="shared" si="1"/>
      </c>
      <c r="D15" s="2">
        <f t="shared" si="2"/>
      </c>
      <c r="E15" s="2">
        <f t="shared" si="3"/>
      </c>
      <c r="F15" s="2">
        <f t="shared" si="4"/>
      </c>
      <c r="G15" s="2">
        <f t="shared" si="5"/>
      </c>
      <c r="I15" s="2">
        <f>=(LN(1.81990782146812*Inputs!$A15)/(LN(1.74905090169283*Inputs!$A15)*0.217349748428061*Inputs!$A15/(-17.2461721715576/(LN(1.90205289276121*Inputs!$B15))))*8.42556380952166E-05+0.776572430228378)</f>
      </c>
      <c r="J15" s="2">
        <f t="shared" si="6"/>
      </c>
    </row>
    <row r="16">
      <c r="A16" s="0">
        <v>14</v>
      </c>
      <c r="B16" s="2">
        <f>'Dataset'!H16</f>
      </c>
      <c r="C16" s="2">
        <f t="shared" si="1"/>
      </c>
      <c r="D16" s="2">
        <f t="shared" si="2"/>
      </c>
      <c r="E16" s="2">
        <f t="shared" si="3"/>
      </c>
      <c r="F16" s="2">
        <f t="shared" si="4"/>
      </c>
      <c r="G16" s="2">
        <f t="shared" si="5"/>
      </c>
      <c r="I16" s="2">
        <f>=(LN(1.81990782146812*Inputs!$A16)/(LN(1.74905090169283*Inputs!$A16)*0.217349748428061*Inputs!$A16/(-17.2461721715576/(LN(1.90205289276121*Inputs!$B16))))*8.42556380952166E-05+0.776572430228378)</f>
      </c>
      <c r="J16" s="2">
        <f t="shared" si="6"/>
      </c>
    </row>
    <row r="17">
      <c r="A17" s="0">
        <v>15</v>
      </c>
      <c r="B17" s="2">
        <f>'Dataset'!H17</f>
      </c>
      <c r="C17" s="2">
        <f t="shared" si="1"/>
      </c>
      <c r="D17" s="2">
        <f t="shared" si="2"/>
      </c>
      <c r="E17" s="2">
        <f t="shared" si="3"/>
      </c>
      <c r="F17" s="2">
        <f t="shared" si="4"/>
      </c>
      <c r="G17" s="2">
        <f t="shared" si="5"/>
      </c>
      <c r="I17" s="2">
        <f>=(LN(1.81990782146812*Inputs!$A17)/(LN(1.74905090169283*Inputs!$A17)*0.217349748428061*Inputs!$A17/(-17.2461721715576/(LN(1.90205289276121*Inputs!$B17))))*8.42556380952166E-05+0.776572430228378)</f>
      </c>
      <c r="J17" s="2">
        <f t="shared" si="6"/>
      </c>
    </row>
    <row r="18">
      <c r="A18" s="0">
        <v>16</v>
      </c>
      <c r="B18" s="2">
        <f>'Dataset'!H18</f>
      </c>
      <c r="C18" s="2">
        <f t="shared" si="1"/>
      </c>
      <c r="D18" s="2">
        <f t="shared" si="2"/>
      </c>
      <c r="E18" s="2">
        <f t="shared" si="3"/>
      </c>
      <c r="F18" s="2">
        <f t="shared" si="4"/>
      </c>
      <c r="G18" s="2">
        <f t="shared" si="5"/>
      </c>
      <c r="I18" s="2">
        <f>=(LN(1.81990782146812*Inputs!$A18)/(LN(1.74905090169283*Inputs!$A18)*0.217349748428061*Inputs!$A18/(-17.2461721715576/(LN(1.90205289276121*Inputs!$B18))))*8.42556380952166E-05+0.776572430228378)</f>
      </c>
      <c r="J18" s="2">
        <f t="shared" si="6"/>
      </c>
    </row>
    <row r="19">
      <c r="A19" s="0">
        <v>17</v>
      </c>
      <c r="B19" s="2">
        <f>'Dataset'!H19</f>
      </c>
      <c r="C19" s="2">
        <f t="shared" si="1"/>
      </c>
      <c r="D19" s="2">
        <f t="shared" si="2"/>
      </c>
      <c r="E19" s="2">
        <f t="shared" si="3"/>
      </c>
      <c r="F19" s="2">
        <f t="shared" si="4"/>
      </c>
      <c r="G19" s="2">
        <f t="shared" si="5"/>
      </c>
      <c r="I19" s="2">
        <f>=(LN(1.81990782146812*Inputs!$A19)/(LN(1.74905090169283*Inputs!$A19)*0.217349748428061*Inputs!$A19/(-17.2461721715576/(LN(1.90205289276121*Inputs!$B19))))*8.42556380952166E-05+0.776572430228378)</f>
      </c>
      <c r="J19" s="2">
        <f t="shared" si="6"/>
      </c>
    </row>
    <row r="20">
      <c r="A20" s="0">
        <v>18</v>
      </c>
      <c r="B20" s="2">
        <f>'Dataset'!H20</f>
      </c>
      <c r="C20" s="2">
        <f t="shared" si="1"/>
      </c>
      <c r="D20" s="2">
        <f t="shared" si="2"/>
      </c>
      <c r="E20" s="2">
        <f t="shared" si="3"/>
      </c>
      <c r="F20" s="2">
        <f t="shared" si="4"/>
      </c>
      <c r="G20" s="2">
        <f t="shared" si="5"/>
      </c>
      <c r="I20" s="2">
        <f>=(LN(1.81990782146812*Inputs!$A20)/(LN(1.74905090169283*Inputs!$A20)*0.217349748428061*Inputs!$A20/(-17.2461721715576/(LN(1.90205289276121*Inputs!$B20))))*8.42556380952166E-05+0.776572430228378)</f>
      </c>
      <c r="J20" s="2">
        <f t="shared" si="6"/>
      </c>
    </row>
    <row r="21">
      <c r="A21" s="0">
        <v>19</v>
      </c>
      <c r="B21" s="2">
        <f>'Dataset'!H21</f>
      </c>
      <c r="C21" s="2">
        <f t="shared" si="1"/>
      </c>
      <c r="D21" s="2">
        <f t="shared" si="2"/>
      </c>
      <c r="E21" s="2">
        <f t="shared" si="3"/>
      </c>
      <c r="F21" s="2">
        <f t="shared" si="4"/>
      </c>
      <c r="G21" s="2">
        <f t="shared" si="5"/>
      </c>
      <c r="I21" s="2">
        <f>=(LN(1.81990782146812*Inputs!$A21)/(LN(1.74905090169283*Inputs!$A21)*0.217349748428061*Inputs!$A21/(-17.2461721715576/(LN(1.90205289276121*Inputs!$B21))))*8.42556380952166E-05+0.776572430228378)</f>
      </c>
      <c r="J21" s="2">
        <f t="shared" si="6"/>
      </c>
    </row>
    <row r="22">
      <c r="A22" s="0">
        <v>20</v>
      </c>
      <c r="B22" s="2">
        <f>'Dataset'!H22</f>
      </c>
      <c r="C22" s="2">
        <f t="shared" si="1"/>
      </c>
      <c r="D22" s="2">
        <f t="shared" si="2"/>
      </c>
      <c r="E22" s="2">
        <f t="shared" si="3"/>
      </c>
      <c r="F22" s="2">
        <f t="shared" si="4"/>
      </c>
      <c r="G22" s="2">
        <f t="shared" si="5"/>
      </c>
      <c r="I22" s="2">
        <f>=(LN(1.81990782146812*Inputs!$A22)/(LN(1.74905090169283*Inputs!$A22)*0.217349748428061*Inputs!$A22/(-17.2461721715576/(LN(1.90205289276121*Inputs!$B22))))*8.42556380952166E-05+0.776572430228378)</f>
      </c>
      <c r="J22" s="2">
        <f t="shared" si="6"/>
      </c>
    </row>
    <row r="23">
      <c r="A23" s="0">
        <v>21</v>
      </c>
      <c r="B23" s="2">
        <f>'Dataset'!H23</f>
      </c>
      <c r="C23" s="2">
        <f t="shared" si="1"/>
      </c>
      <c r="D23" s="2">
        <f t="shared" si="2"/>
      </c>
      <c r="E23" s="2">
        <f t="shared" si="3"/>
      </c>
      <c r="F23" s="2">
        <f t="shared" si="4"/>
      </c>
      <c r="G23" s="2">
        <f t="shared" si="5"/>
      </c>
      <c r="I23" s="2">
        <f>=(LN(1.81990782146812*Inputs!$A23)/(LN(1.74905090169283*Inputs!$A23)*0.217349748428061*Inputs!$A23/(-17.2461721715576/(LN(1.90205289276121*Inputs!$B23))))*8.42556380952166E-05+0.776572430228378)</f>
      </c>
      <c r="J23" s="2">
        <f t="shared" si="6"/>
      </c>
    </row>
    <row r="24">
      <c r="A24" s="0">
        <v>22</v>
      </c>
      <c r="B24" s="2">
        <f>'Dataset'!H24</f>
      </c>
      <c r="C24" s="2">
        <f t="shared" si="1"/>
      </c>
      <c r="D24" s="2">
        <f t="shared" si="2"/>
      </c>
      <c r="E24" s="2">
        <f t="shared" si="3"/>
      </c>
      <c r="F24" s="2">
        <f t="shared" si="4"/>
      </c>
      <c r="G24" s="2">
        <f t="shared" si="5"/>
      </c>
      <c r="I24" s="2">
        <f>=(LN(1.81990782146812*Inputs!$A24)/(LN(1.74905090169283*Inputs!$A24)*0.217349748428061*Inputs!$A24/(-17.2461721715576/(LN(1.90205289276121*Inputs!$B24))))*8.42556380952166E-05+0.776572430228378)</f>
      </c>
      <c r="J24" s="2">
        <f t="shared" si="6"/>
      </c>
    </row>
    <row r="25">
      <c r="A25" s="0">
        <v>23</v>
      </c>
      <c r="B25" s="2">
        <f>'Dataset'!H25</f>
      </c>
      <c r="C25" s="2">
        <f t="shared" si="1"/>
      </c>
      <c r="D25" s="2">
        <f t="shared" si="2"/>
      </c>
      <c r="E25" s="2">
        <f t="shared" si="3"/>
      </c>
      <c r="F25" s="2">
        <f t="shared" si="4"/>
      </c>
      <c r="G25" s="2">
        <f t="shared" si="5"/>
      </c>
      <c r="I25" s="2">
        <f>=(LN(1.81990782146812*Inputs!$A25)/(LN(1.74905090169283*Inputs!$A25)*0.217349748428061*Inputs!$A25/(-17.2461721715576/(LN(1.90205289276121*Inputs!$B25))))*8.42556380952166E-05+0.776572430228378)</f>
      </c>
      <c r="J25" s="2">
        <f t="shared" si="6"/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Export</dc:title>
  <dc:creator>HEAL</dc:creator>
  <dc:description>Excel export of a symbolic data analysis solution from HeuristicLab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