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68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65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6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MA MODELO CHEMBER  (2)" sheetId="1" r:id="rId5"/>
    <sheet state="visible" name="CAMAS " sheetId="2" r:id="rId6"/>
    <sheet state="visible" name="27-2-25 CAMA ROMANA CAPIT (2)" sheetId="3" r:id="rId7"/>
    <sheet state="visible" name="28-2-25  CAMA  DINASTIA " sheetId="4" r:id="rId8"/>
    <sheet state="visible" name="CAMA CADENETA " sheetId="5" r:id="rId9"/>
    <sheet state="visible" name="CAMA DE2X2 CON GAVETA " sheetId="6" r:id="rId10"/>
    <sheet state="visible" name="28-2-2025 CAMA  CANada (3)" sheetId="7" r:id="rId11"/>
    <sheet state="visible" name="CAMA FRANYER " sheetId="8" r:id="rId12"/>
    <sheet state="visible" name="CAMA CHOCOLATINA " sheetId="9" r:id="rId13"/>
    <sheet state="visible" name="CAMA NAUTICA " sheetId="10" r:id="rId14"/>
    <sheet state="visible" name="CAMA MODELO VENECIA " sheetId="11" r:id="rId15"/>
    <sheet state="visible" name="CAMA FILIPINA " sheetId="12" r:id="rId16"/>
    <sheet state="visible" name="CAMA EXAGONAL " sheetId="13" r:id="rId17"/>
    <sheet state="visible" name="CAMA DE MELAMINA DE 1.60" sheetId="14" r:id="rId18"/>
    <sheet state="visible" name="CAMA DE MELAMINA DE 1.40 CON N " sheetId="15" r:id="rId19"/>
    <sheet state="visible" name="CAMA CON HERRAJES " sheetId="16" r:id="rId20"/>
    <sheet state="visible" name="NOCHERO 3 D SOLO (2)" sheetId="17" r:id="rId21"/>
    <sheet state="visible" name="CAMA YISED   8-08-25 (5)" sheetId="18" r:id="rId22"/>
    <sheet state="visible" name="CAMA LONDRES  8-08-25 (4)" sheetId="19" r:id="rId23"/>
    <sheet state="visible" name="CAMA TURKIA  8-08-25 (3)" sheetId="20" r:id="rId24"/>
    <sheet state="visible" name="CAMA KATY 8-08-25 (4)" sheetId="21" r:id="rId25"/>
    <sheet state="visible" name="CAMA TABAY  8-08-25 (2)" sheetId="22" r:id="rId26"/>
    <sheet state="visible" name="CAMA GRECIA 8-08-25 (2)" sheetId="23" r:id="rId27"/>
    <sheet state="visible" name="CAMA WUALPANEL " sheetId="24" r:id="rId28"/>
    <sheet state="visible" name="CAMA EMILI 27-10-2025" sheetId="25" r:id="rId29"/>
    <sheet state="visible" name="CAMA BRISA 27-10-2025" sheetId="26" r:id="rId30"/>
    <sheet state="visible" name="CAMA PATSI 28-10-2025" sheetId="27" r:id="rId31"/>
    <sheet state="visible" name="CAMA SAFIRO 28-10-2025 (2)" sheetId="28" r:id="rId32"/>
    <sheet state="visible" name="CAMA HERAJE 28-9-2025" sheetId="29" r:id="rId33"/>
    <sheet state="visible" name="CAMA DE MELAMINA 2X2 ISIDRO" sheetId="30" r:id="rId34"/>
    <sheet state="visible" name=" CAMA DE MELAMINA 1.60 ISIDRO" sheetId="31" r:id="rId35"/>
    <sheet state="visible" name="CAMA 1.60 ISIDRO" sheetId="32" r:id="rId36"/>
    <sheet state="visible" name=" CAMA 1.40 ISIDRO" sheetId="33" r:id="rId37"/>
    <sheet state="visible" name="CAMA HERRAJE 20-10-25" sheetId="34" r:id="rId38"/>
    <sheet state="visible" name="CAMA MILANO 02-10-25" sheetId="35" r:id="rId39"/>
    <sheet state="visible" name="CAMA NIVE  1" sheetId="36" r:id="rId40"/>
    <sheet state="visible" name="CAMA HOLAS " sheetId="37" r:id="rId41"/>
    <sheet state="visible" name="CAMA MODELO MILANO " sheetId="38" r:id="rId42"/>
    <sheet state="visible" name="CAMA ABANANADO 12-11-25" sheetId="39" r:id="rId43"/>
    <sheet state="visible" name="MODELO BUBALU" sheetId="40" r:id="rId44"/>
    <sheet state="visible" name="MODELO MINIMALISTA " sheetId="41" r:id="rId45"/>
    <sheet state="visible" name="MODELO CHEMBER " sheetId="42" r:id="rId46"/>
    <sheet state="visible" name="MODELO RUZO " sheetId="43" r:id="rId47"/>
    <sheet state="visible" name="MODELO TINAJA " sheetId="44" r:id="rId48"/>
    <sheet state="visible" name=" MINIMALISTA " sheetId="45" r:id="rId49"/>
    <sheet state="visible" name="CAMA TURKIA DE 1.60 DE MADERA " sheetId="46" r:id="rId50"/>
    <sheet state="visible" name="MODELO MANANTIAL " sheetId="47" r:id="rId51"/>
    <sheet state="visible" name="SOMIER Y ESPALDAR EVELYN JARAMI" sheetId="48" r:id="rId52"/>
    <sheet state="visible" name="CAMA ESTRELLA.." sheetId="49" r:id="rId53"/>
    <sheet state="visible" name="ALDEMARYN MONTILVA" sheetId="50" r:id="rId54"/>
    <sheet state="visible" name="CAMA NUBE EL SOL" sheetId="51" r:id="rId55"/>
    <sheet state="visible" name="CAMA NUBE EL SOL1,40" sheetId="52" r:id="rId56"/>
    <sheet state="visible" name="CAMA NUBE  DIVERSA" sheetId="53" r:id="rId57"/>
    <sheet state="visible" name="CAMA NUBE 1,60" sheetId="54" r:id="rId58"/>
    <sheet state="visible" name="CAMA MANANTIAL 1,60" sheetId="55" r:id="rId59"/>
    <sheet state="visible" name="CAMA MANANTIAL 2 2" sheetId="56" r:id="rId60"/>
    <sheet state="visible" name="CAMA TAUPE" sheetId="57" r:id="rId61"/>
    <sheet state="visible" name="CAMA MINIMALISTA OLAYA" sheetId="58" r:id="rId62"/>
    <sheet state="visible" name="CAMA MARIANY" sheetId="59" r:id="rId63"/>
    <sheet state="visible" name="CAMA NAUTICA WILMER" sheetId="60" r:id="rId64"/>
    <sheet state="visible" name="CAMA DECO CHOCOLATINA " sheetId="61" r:id="rId65"/>
    <sheet state="visible" name="CAMA DE 1 METRO ABANANADO " sheetId="62" r:id="rId66"/>
    <sheet state="visible" name="CAMA CLASICA DE 1.60 " sheetId="63" r:id="rId67"/>
    <sheet state="visible" name="CAMA PVC " sheetId="64" r:id="rId68"/>
    <sheet state="visible" name="CAMA DOBLE BANANA" sheetId="65" r:id="rId69"/>
    <sheet state="visible" name="CAMA YURAIMA R" sheetId="66" r:id="rId70"/>
    <sheet state="visible" name="CAMA CHAMBRAY" sheetId="67" r:id="rId71"/>
    <sheet state="visible" name="CAMA DE 2X2  FILA " sheetId="68" r:id="rId72"/>
  </sheets>
  <definedNames/>
  <calcPr/>
</workbook>
</file>

<file path=xl/sharedStrings.xml><?xml version="1.0" encoding="utf-8"?>
<sst xmlns="http://schemas.openxmlformats.org/spreadsheetml/2006/main" count="14035" uniqueCount="860">
  <si>
    <t xml:space="preserve"> </t>
  </si>
  <si>
    <t>COMERCIALIZADORA YEIKAR</t>
  </si>
  <si>
    <t>ESTRUCTURA DE COSTOS</t>
  </si>
  <si>
    <t>RIF-V-18969838-7</t>
  </si>
  <si>
    <t>EBANISTA WILMER                                     MANO DE OBRA=</t>
  </si>
  <si>
    <t xml:space="preserve">NOMBRE DEL PRODUCTO:  </t>
  </si>
  <si>
    <t xml:space="preserve">CAMA CHEMBER 2X2 </t>
  </si>
  <si>
    <t>MATERIA PRIMA</t>
  </si>
  <si>
    <t>CANTIDAD</t>
  </si>
  <si>
    <t>UNIDAD DE MEDIDA</t>
  </si>
  <si>
    <t>V/UNIT</t>
  </si>
  <si>
    <t>PRECIO TOTAL</t>
  </si>
  <si>
    <t>MADERA (2)</t>
  </si>
  <si>
    <t>APAMATE</t>
  </si>
  <si>
    <t>*</t>
  </si>
  <si>
    <t>MDF DE 3</t>
  </si>
  <si>
    <t xml:space="preserve">LAMINA </t>
  </si>
  <si>
    <t xml:space="preserve">                    </t>
  </si>
  <si>
    <t>LAMINA DE 15</t>
  </si>
  <si>
    <t xml:space="preserve">LAMINA DE 5.5 </t>
  </si>
  <si>
    <t>COLBON</t>
  </si>
  <si>
    <t>LITRO</t>
  </si>
  <si>
    <t xml:space="preserve">GRAPAS </t>
  </si>
  <si>
    <t xml:space="preserve">CAJA </t>
  </si>
  <si>
    <t>GANCHOS</t>
  </si>
  <si>
    <t>PAR</t>
  </si>
  <si>
    <t xml:space="preserve">                                                                  </t>
  </si>
  <si>
    <t>F40</t>
  </si>
  <si>
    <t xml:space="preserve">TIRAS </t>
  </si>
  <si>
    <t>TORNILLOS DE 2"</t>
  </si>
  <si>
    <t>Unidad</t>
  </si>
  <si>
    <t>ebanisteria 300.000 x 5% de m.o</t>
  </si>
  <si>
    <t xml:space="preserve">WILMER </t>
  </si>
  <si>
    <t xml:space="preserve">MATERIA PRIMA </t>
  </si>
  <si>
    <t>gastos de Ebanisteria e 10%</t>
  </si>
  <si>
    <t>gastos</t>
  </si>
  <si>
    <t>TOTAL GASTOS EBANISTERIA CRUDO</t>
  </si>
  <si>
    <t xml:space="preserve">NOCHEROS EN CRUDO </t>
  </si>
  <si>
    <t xml:space="preserve">CORREDERAS 35 NORMAL </t>
  </si>
  <si>
    <t>MDF DE 2,7</t>
  </si>
  <si>
    <t>1 PEDAZO DE 1.00X46=46</t>
  </si>
  <si>
    <t>LAM MDF 5</t>
  </si>
  <si>
    <t>1 PEDASO DE 1.50X40=60</t>
  </si>
  <si>
    <t>LAM MDF 9</t>
  </si>
  <si>
    <t>1 PEDASO DE 1,50X40=60</t>
  </si>
  <si>
    <t>litros</t>
  </si>
  <si>
    <t>GRAPAS</t>
  </si>
  <si>
    <t xml:space="preserve">CLAVILLOS N  F 40 </t>
  </si>
  <si>
    <t>TIRA</t>
  </si>
  <si>
    <t xml:space="preserve">HECHURA </t>
  </si>
  <si>
    <t>gastos de Ebanisteria e 5%</t>
  </si>
  <si>
    <t>SECCION PINTURA Y PREPARADA</t>
  </si>
  <si>
    <t>DE NOCHERO</t>
  </si>
  <si>
    <t>PREPARADO JOTA</t>
  </si>
  <si>
    <t>CON EL 5%</t>
  </si>
  <si>
    <t>PINTURA ALEX</t>
  </si>
  <si>
    <t>SELLADOR</t>
  </si>
  <si>
    <t xml:space="preserve">PISTOLADAS </t>
  </si>
  <si>
    <t>LIJA 400</t>
  </si>
  <si>
    <t>unidades</t>
  </si>
  <si>
    <t>NITRO</t>
  </si>
  <si>
    <t>galon</t>
  </si>
  <si>
    <t xml:space="preserve">VIDRIOS </t>
  </si>
  <si>
    <t>unidad</t>
  </si>
  <si>
    <t>TALCO</t>
  </si>
  <si>
    <t>TINER</t>
  </si>
  <si>
    <t>GALON</t>
  </si>
  <si>
    <t xml:space="preserve">TOPES </t>
  </si>
  <si>
    <t xml:space="preserve">JALADORES </t>
  </si>
  <si>
    <t>BLANCO POLIURETANO</t>
  </si>
  <si>
    <t xml:space="preserve">PISTOLADA </t>
  </si>
  <si>
    <t xml:space="preserve">COLOR </t>
  </si>
  <si>
    <t xml:space="preserve">ENCINA </t>
  </si>
  <si>
    <t xml:space="preserve">GASOLINA </t>
  </si>
  <si>
    <t>ML</t>
  </si>
  <si>
    <t xml:space="preserve">RESANE </t>
  </si>
  <si>
    <t>LACA S/M</t>
  </si>
  <si>
    <t>PISTOLADA</t>
  </si>
  <si>
    <t>sub total</t>
  </si>
  <si>
    <t>Gastos de Pintura 10%</t>
  </si>
  <si>
    <t>TOTAL GASTOS EN PINTURA</t>
  </si>
  <si>
    <t xml:space="preserve">PATAS </t>
  </si>
  <si>
    <t xml:space="preserve">CON EL 5% </t>
  </si>
  <si>
    <t xml:space="preserve">PINTURA DE PATAS ALEX </t>
  </si>
  <si>
    <t>lija 220</t>
  </si>
  <si>
    <t>lija 120</t>
  </si>
  <si>
    <t xml:space="preserve">LACA SEMIMATE </t>
  </si>
  <si>
    <t>kerosen</t>
  </si>
  <si>
    <t>litro</t>
  </si>
  <si>
    <t>COLOR</t>
  </si>
  <si>
    <t xml:space="preserve">TINTE MIEL </t>
  </si>
  <si>
    <t xml:space="preserve">LACA  BRILLANTE </t>
  </si>
  <si>
    <t>SECCION TERMINACION</t>
  </si>
  <si>
    <t xml:space="preserve">TOMAS NEGROS </t>
  </si>
  <si>
    <t xml:space="preserve">UNIDAD </t>
  </si>
  <si>
    <t xml:space="preserve">REGLETA ANCHA </t>
  </si>
  <si>
    <t>UNIDAD</t>
  </si>
  <si>
    <t xml:space="preserve">REGLETA DELGADA </t>
  </si>
  <si>
    <t>LAMPARAS DE LUZ</t>
  </si>
  <si>
    <t xml:space="preserve">UNIDADES </t>
  </si>
  <si>
    <t xml:space="preserve">CABLE  DE 12 </t>
  </si>
  <si>
    <t xml:space="preserve">METROS </t>
  </si>
  <si>
    <t xml:space="preserve">APAGADORES </t>
  </si>
  <si>
    <t xml:space="preserve">ENCHUFLES BLANCO  MACHO </t>
  </si>
  <si>
    <t xml:space="preserve">HERRAJES DE CAMA </t>
  </si>
  <si>
    <t xml:space="preserve">UNIDAD  </t>
  </si>
  <si>
    <t xml:space="preserve">MULTIUSOS </t>
  </si>
  <si>
    <t xml:space="preserve">CORREDERAS </t>
  </si>
  <si>
    <t xml:space="preserve">EMBALADA </t>
  </si>
  <si>
    <t xml:space="preserve">TOTAL DE  GASTOS DE TERMINACION </t>
  </si>
  <si>
    <t>SECCION TENDIDO</t>
  </si>
  <si>
    <t>MADERA 60X1X4</t>
  </si>
  <si>
    <t xml:space="preserve">APAMATE </t>
  </si>
  <si>
    <t xml:space="preserve">PATA DE TENDIDO </t>
  </si>
  <si>
    <t xml:space="preserve">MDF DE 9 </t>
  </si>
  <si>
    <t xml:space="preserve">CLAVILLO </t>
  </si>
  <si>
    <t xml:space="preserve">TIRA </t>
  </si>
  <si>
    <t>POSTURA DE PEOPE</t>
  </si>
  <si>
    <t>TOTAL GASTOS TENDIDO</t>
  </si>
  <si>
    <t xml:space="preserve">SECCION TAPICERIA </t>
  </si>
  <si>
    <t>MANO DE OBRA=</t>
  </si>
  <si>
    <t xml:space="preserve">TELA DIVERSA BEIS </t>
  </si>
  <si>
    <t>METROS</t>
  </si>
  <si>
    <t xml:space="preserve">ESPUMA 1/2 ROSADA </t>
  </si>
  <si>
    <t xml:space="preserve">CAJA  DE GRAPAS </t>
  </si>
  <si>
    <t xml:space="preserve">PATAS L PLATEADAS </t>
  </si>
  <si>
    <t xml:space="preserve">TORNILLOS </t>
  </si>
  <si>
    <t>UNIDADES</t>
  </si>
  <si>
    <t>ESPUMA DE  1 1/2'' ROSADA</t>
  </si>
  <si>
    <t xml:space="preserve">ESPUMA 2 AZUL </t>
  </si>
  <si>
    <t xml:space="preserve">ESPUMA 1 1/2'' AZUL </t>
  </si>
  <si>
    <t>MTS</t>
  </si>
  <si>
    <t xml:space="preserve">COSTAL </t>
  </si>
  <si>
    <t xml:space="preserve">HILO </t>
  </si>
  <si>
    <t xml:space="preserve">CABUYA </t>
  </si>
  <si>
    <t xml:space="preserve">ROLLO </t>
  </si>
  <si>
    <t xml:space="preserve">SUPER </t>
  </si>
  <si>
    <t xml:space="preserve">CARTON </t>
  </si>
  <si>
    <t>HECHURA</t>
  </si>
  <si>
    <t xml:space="preserve">CAMA </t>
  </si>
  <si>
    <t>LENCILLO</t>
  </si>
  <si>
    <t>TOTAL GASTOS TAPICERIA</t>
  </si>
  <si>
    <t xml:space="preserve">TOTAL COSTO DE PRODUCCION </t>
  </si>
  <si>
    <t>Más Ganancia Máxima de Producto (30%)</t>
  </si>
  <si>
    <t>Precio de Venta del Producto</t>
  </si>
  <si>
    <t>IVA 16%</t>
  </si>
  <si>
    <t xml:space="preserve">Total a Pagar </t>
  </si>
  <si>
    <t xml:space="preserve">ESCTRUCTURA DE  COSTOS </t>
  </si>
  <si>
    <r>
      <rPr>
        <rFont val="Calibri"/>
        <b/>
        <color theme="1"/>
        <sz val="23.0"/>
      </rPr>
      <t xml:space="preserve">                   </t>
    </r>
    <r>
      <rPr>
        <rFont val="Calibri"/>
        <b/>
        <color theme="1"/>
        <sz val="46.0"/>
      </rPr>
      <t xml:space="preserve">   CAMAS </t>
    </r>
  </si>
  <si>
    <t>CAMA  ROMANA   "CAPITONEADA  2*2</t>
  </si>
  <si>
    <t>MADERA</t>
  </si>
  <si>
    <t>CMS</t>
  </si>
  <si>
    <t>PARES DE GANCHOS MULTIUSO</t>
  </si>
  <si>
    <t>CLAVILLOS</t>
  </si>
  <si>
    <t>TIRA F30</t>
  </si>
  <si>
    <t>TIRA   F40</t>
  </si>
  <si>
    <t>GANCHOS PARA CAMA</t>
  </si>
  <si>
    <t>Tabulación (PAGO)</t>
  </si>
  <si>
    <t>EL 5%</t>
  </si>
  <si>
    <t>Pago al Contratista * mano de obra</t>
  </si>
  <si>
    <t>SUBTOTAL</t>
  </si>
  <si>
    <t>GASTOS DE EBANISTERIA 10%</t>
  </si>
  <si>
    <t>COSTO DE CAMA EN  CRUDO</t>
  </si>
  <si>
    <t xml:space="preserve">TENDIDO DE REJAS </t>
  </si>
  <si>
    <t>TIRA  F30</t>
  </si>
  <si>
    <t>LIENCILLO</t>
  </si>
  <si>
    <t>HECHURA DEL TENDIDO</t>
  </si>
  <si>
    <t>*  5%</t>
  </si>
  <si>
    <t>TAPICERIA</t>
  </si>
  <si>
    <t xml:space="preserve">COSTO DE TENDIDO </t>
  </si>
  <si>
    <t>COLA DE PATO</t>
  </si>
  <si>
    <t xml:space="preserve">MADERA   </t>
  </si>
  <si>
    <t>Gastos de Ebanisteria el 10%</t>
  </si>
  <si>
    <t>COSTO DE COLA PATO</t>
  </si>
  <si>
    <t>SECCION TAPICERIA</t>
  </si>
  <si>
    <t xml:space="preserve">ESPUMA   ROSADA  2 </t>
  </si>
  <si>
    <t xml:space="preserve">* UNIDADES </t>
  </si>
  <si>
    <t>ESPUMA   ROSADA  DE  1 1/2</t>
  </si>
  <si>
    <t>COSTAL</t>
  </si>
  <si>
    <t>* METRO</t>
  </si>
  <si>
    <t>ESPUMA  ROSADA DE 2P</t>
  </si>
  <si>
    <t>CASQUETES</t>
  </si>
  <si>
    <t>CAÑAMO</t>
  </si>
  <si>
    <t>TELA</t>
  </si>
  <si>
    <t>SUPER</t>
  </si>
  <si>
    <t>HILO</t>
  </si>
  <si>
    <t>CAJA DE  GRAPAS</t>
  </si>
  <si>
    <t>CAJA</t>
  </si>
  <si>
    <t>FIELTRO</t>
  </si>
  <si>
    <t>Gastos deTapiceria el 10%</t>
  </si>
  <si>
    <t xml:space="preserve">costo   de  TAPICERIA </t>
  </si>
  <si>
    <t xml:space="preserve">PINTURA  DE  4 PATAS </t>
  </si>
  <si>
    <t>COLOR  BEIS  O  BEIGE</t>
  </si>
  <si>
    <t xml:space="preserve">* LITRO </t>
  </si>
  <si>
    <t>LACA  SEMI MATE</t>
  </si>
  <si>
    <t xml:space="preserve">SELLADOR </t>
  </si>
  <si>
    <t xml:space="preserve">PREPARADA(JOTA) PINTURA </t>
  </si>
  <si>
    <t>PINTURA  (  ALEX)</t>
  </si>
  <si>
    <t>Gastos de  PINTURA  el 10%</t>
  </si>
  <si>
    <t>costo   de  PINTURA</t>
  </si>
  <si>
    <t>COSTO DE EMBALAJE</t>
  </si>
  <si>
    <t>COSTO OPERATIVOS</t>
  </si>
  <si>
    <t>Más Ganancia Máxima de Producto (40%)</t>
  </si>
  <si>
    <t>CAMA    DINASTIA    2*2</t>
  </si>
  <si>
    <t>UNDUPLAC</t>
  </si>
  <si>
    <t>LAMINA ( 55*56)</t>
  </si>
  <si>
    <t xml:space="preserve">PARES DE GANCHOS </t>
  </si>
  <si>
    <t>MULTIUSOS</t>
  </si>
  <si>
    <t>TIRA F15</t>
  </si>
  <si>
    <t>TIRA   F50</t>
  </si>
  <si>
    <t>GANCHOS  CAMA</t>
  </si>
  <si>
    <t xml:space="preserve"> MDF  DE 9MM </t>
  </si>
  <si>
    <t xml:space="preserve">RETAL </t>
  </si>
  <si>
    <t>1,70*51</t>
  </si>
  <si>
    <t>GASOS DEL 10 %</t>
  </si>
  <si>
    <t>TENDIDOS</t>
  </si>
  <si>
    <t>ESPUMA   AZUL  DE 1 P</t>
  </si>
  <si>
    <t>ESPUMA   AZUL  DE 1 Y  1/2 P</t>
  </si>
  <si>
    <t>ESPUMA   GRIS DE 1 Y  1/2 P</t>
  </si>
  <si>
    <t>CAZATA</t>
  </si>
  <si>
    <t>LENCILLOO</t>
  </si>
  <si>
    <t xml:space="preserve">SUPER   </t>
  </si>
  <si>
    <t>PISTOLADAML</t>
  </si>
  <si>
    <t>GUATA 300</t>
  </si>
  <si>
    <t xml:space="preserve">ALGODÓN </t>
  </si>
  <si>
    <t>KILOS</t>
  </si>
  <si>
    <t>CILINDRICAS DE 15 CM ALTO</t>
  </si>
  <si>
    <t xml:space="preserve">cama  del modelo cadeneta </t>
  </si>
  <si>
    <t>LAM MDF 15</t>
  </si>
  <si>
    <t>LAM MDF 2.7</t>
  </si>
  <si>
    <t>FABRICACION x5%</t>
  </si>
  <si>
    <t>SECCION PINTURA</t>
  </si>
  <si>
    <t>PREPARADO</t>
  </si>
  <si>
    <t>PINTURA</t>
  </si>
  <si>
    <t>PISTOLADAS</t>
  </si>
  <si>
    <t>LIJA</t>
  </si>
  <si>
    <t>PATAS</t>
  </si>
  <si>
    <t>ESMALTE NEGRO</t>
  </si>
  <si>
    <t xml:space="preserve">GALON </t>
  </si>
  <si>
    <t xml:space="preserve">LITRO </t>
  </si>
  <si>
    <t>LACA</t>
  </si>
  <si>
    <t xml:space="preserve">ESPEJOS  DE CAMA </t>
  </si>
  <si>
    <t>CORREDERAS DE PEINADORA</t>
  </si>
  <si>
    <t xml:space="preserve">ESTA AREA YA </t>
  </si>
  <si>
    <t>CORREDERAS DE NOCHERO</t>
  </si>
  <si>
    <t>COLAPATO</t>
  </si>
  <si>
    <t>TENDIDO</t>
  </si>
  <si>
    <t xml:space="preserve"> DE 2X2 </t>
  </si>
  <si>
    <t>lamina de 9 mdf</t>
  </si>
  <si>
    <t>CLAVILLO f.50</t>
  </si>
  <si>
    <t>CLAVILLO f.40</t>
  </si>
  <si>
    <t>CLAVILLO f.20</t>
  </si>
  <si>
    <t xml:space="preserve">grapas </t>
  </si>
  <si>
    <t xml:space="preserve">pop </t>
  </si>
  <si>
    <t xml:space="preserve">metros </t>
  </si>
  <si>
    <t>postura</t>
  </si>
  <si>
    <t>UNI</t>
  </si>
  <si>
    <t>ESTOPEROLES</t>
  </si>
  <si>
    <t>ESPUMA DE1. 1/5</t>
  </si>
  <si>
    <t xml:space="preserve">AZUL </t>
  </si>
  <si>
    <t>CAJA DE GRAPAS</t>
  </si>
  <si>
    <t>ESPUMA AZUL 2"</t>
  </si>
  <si>
    <t>TORNILLOS DE 1 1/2"</t>
  </si>
  <si>
    <t xml:space="preserve">ROSADA </t>
  </si>
  <si>
    <t xml:space="preserve">ESPUMA DE  1 PULGADA   </t>
  </si>
  <si>
    <t>PEOPE</t>
  </si>
  <si>
    <t xml:space="preserve"> UNIIDAD </t>
  </si>
  <si>
    <t>hechura</t>
  </si>
  <si>
    <t xml:space="preserve">CABULLA </t>
  </si>
  <si>
    <t>TOTAL COSTO</t>
  </si>
  <si>
    <t xml:space="preserve">CORREDREAS </t>
  </si>
  <si>
    <t xml:space="preserve">CORREDERAS DE </t>
  </si>
  <si>
    <t>FABRICACION TENDIDO</t>
  </si>
  <si>
    <t>CAMA    "CANADA  2*2</t>
  </si>
  <si>
    <t>tablas de 1,00 de 10*2</t>
  </si>
  <si>
    <t>tablas</t>
  </si>
  <si>
    <t xml:space="preserve">TENDIDO  DE  REJAS </t>
  </si>
  <si>
    <t>ALGODÓN</t>
  </si>
  <si>
    <t xml:space="preserve">SUPER  PARA  PISTOLADA </t>
  </si>
  <si>
    <t>CAMA  MODELO FRANYER DE 2X2 10/06/2025</t>
  </si>
  <si>
    <t>3 PEASOS DE 49X49</t>
  </si>
  <si>
    <t xml:space="preserve">INDUPLAX </t>
  </si>
  <si>
    <t xml:space="preserve">LAMINA DE 9 </t>
  </si>
  <si>
    <t xml:space="preserve">LITROS </t>
  </si>
  <si>
    <t>LITROS</t>
  </si>
  <si>
    <t>UNITARIO</t>
  </si>
  <si>
    <t>Corte</t>
  </si>
  <si>
    <t>2,10X22X18= 832  2,10X20X15=630</t>
  </si>
  <si>
    <t xml:space="preserve">MDF DE 3 </t>
  </si>
  <si>
    <t>1 PEDAZO DE 1,20X45=54</t>
  </si>
  <si>
    <t>1 PEDASO DE 1.25 X55=68,75</t>
  </si>
  <si>
    <t>LAM MDF 7</t>
  </si>
  <si>
    <t xml:space="preserve">DE CIERRELENTO </t>
  </si>
  <si>
    <t xml:space="preserve">DE 2 NOCHEROS </t>
  </si>
  <si>
    <t>lija 240</t>
  </si>
  <si>
    <t xml:space="preserve">BOTONES </t>
  </si>
  <si>
    <t>COLOR GRIS</t>
  </si>
  <si>
    <t xml:space="preserve">DE CAMA </t>
  </si>
  <si>
    <t>lija 150</t>
  </si>
  <si>
    <t>laca semimate</t>
  </si>
  <si>
    <t xml:space="preserve">COLAPATO </t>
  </si>
  <si>
    <t xml:space="preserve">MULTIUSO </t>
  </si>
  <si>
    <t xml:space="preserve">PATAS DE  CAMAS </t>
  </si>
  <si>
    <t xml:space="preserve">PATAS DE NOCHEROS </t>
  </si>
  <si>
    <t xml:space="preserve">SECCION TENDIDO DE PATAS </t>
  </si>
  <si>
    <t>2X25X15</t>
  </si>
  <si>
    <t xml:space="preserve">PATAS PINTADA </t>
  </si>
  <si>
    <t xml:space="preserve">BARILLA TRIPA POLLO </t>
  </si>
  <si>
    <t xml:space="preserve">CAZATA </t>
  </si>
  <si>
    <t xml:space="preserve">ESPUMA AZUL DE 2 PULGADAS </t>
  </si>
  <si>
    <t xml:space="preserve">ESPUMA DE  1 1/2PULGADA AZUL </t>
  </si>
  <si>
    <t>ESPUMA BLANCA DE 1/2</t>
  </si>
  <si>
    <t>ESPUMA AZUL 1CM</t>
  </si>
  <si>
    <t xml:space="preserve">CM </t>
  </si>
  <si>
    <t>COLARATA</t>
  </si>
  <si>
    <t>KG</t>
  </si>
  <si>
    <t>CAMA  MODELO CHOCOLATINA DE 2X2 10/06/2025</t>
  </si>
  <si>
    <t>2X7X5+1X7X5=105</t>
  </si>
  <si>
    <t xml:space="preserve">SECCION TENDIDO DE REJAS </t>
  </si>
  <si>
    <t xml:space="preserve">ESPUMA DE  1 1/2PULGADA   ROSADA </t>
  </si>
  <si>
    <t>ESPUMA NARANJA 1CM</t>
  </si>
  <si>
    <t>CAMA  MODEO NAUTICA DE 2X2 10/06/2025</t>
  </si>
  <si>
    <t xml:space="preserve">GUATA </t>
  </si>
  <si>
    <t>CAMA  MODELO VENECIA   DE 2X2 10/06/2025</t>
  </si>
  <si>
    <t xml:space="preserve">CAUCHO </t>
  </si>
  <si>
    <t>CAMA  MODELOFILIPINA  DE 2X2 10/06/2025</t>
  </si>
  <si>
    <t>CAMA  MODELO EZAGONAL DE 2X2 10/06/2025</t>
  </si>
  <si>
    <t xml:space="preserve">GATO DE LA CAMA </t>
  </si>
  <si>
    <t xml:space="preserve">LATA DE CIERRE </t>
  </si>
  <si>
    <t xml:space="preserve">PATAS DE  CAMAS Y NOCHEROS </t>
  </si>
  <si>
    <t xml:space="preserve">ESPUMA DE  1 PULGADA   ROSADA </t>
  </si>
  <si>
    <t>ROLLO</t>
  </si>
  <si>
    <t>RELLENO</t>
  </si>
  <si>
    <t xml:space="preserve">CAMA  DE 1.60 CON MESA DE NOCHE   2/10/2025 </t>
  </si>
  <si>
    <t>6  PEDASOS DE 49X49</t>
  </si>
  <si>
    <t xml:space="preserve">Unidad  BASTIDORES </t>
  </si>
  <si>
    <t>CORREDERAS 45</t>
  </si>
  <si>
    <t>CORREDERAS DE 40</t>
  </si>
  <si>
    <t xml:space="preserve">PL SUPER </t>
  </si>
  <si>
    <t>ebanisteria 700.000 x 5% de m.o</t>
  </si>
  <si>
    <t xml:space="preserve">GATOS </t>
  </si>
  <si>
    <t xml:space="preserve">LAMINA DE 6 </t>
  </si>
  <si>
    <t xml:space="preserve">MELAMINA FLORMORADO </t>
  </si>
  <si>
    <t xml:space="preserve">PASADA DE LAMINA </t>
  </si>
  <si>
    <t xml:space="preserve">UNIDAD DE 6 </t>
  </si>
  <si>
    <t xml:space="preserve">METROS DE TAPA CANTO </t>
  </si>
  <si>
    <t>DE 19</t>
  </si>
  <si>
    <t xml:space="preserve">DE 40 </t>
  </si>
  <si>
    <t>PU</t>
  </si>
  <si>
    <t>TERMINACION</t>
  </si>
  <si>
    <t xml:space="preserve">REGLETA </t>
  </si>
  <si>
    <t xml:space="preserve">LUZ  LET </t>
  </si>
  <si>
    <t xml:space="preserve">CAFETERO </t>
  </si>
  <si>
    <t>POSTURA DE LA LUZ 1</t>
  </si>
  <si>
    <t xml:space="preserve">ENCHUFE </t>
  </si>
  <si>
    <t xml:space="preserve">TOMA </t>
  </si>
  <si>
    <t xml:space="preserve">CABLE </t>
  </si>
  <si>
    <t xml:space="preserve">COLARATA </t>
  </si>
  <si>
    <t>EPUMA AZUL DE 11/2</t>
  </si>
  <si>
    <t>COLA DE RATA</t>
  </si>
  <si>
    <t>Más Ganancia Máxima de Producto 40%)</t>
  </si>
  <si>
    <t xml:space="preserve">CAMA  DE 1.40 CON MESA DE NOCHE   7/07/2025 </t>
  </si>
  <si>
    <t>CORREDERAS DE 35</t>
  </si>
  <si>
    <t>SERVICIO</t>
  </si>
  <si>
    <t>LISTO</t>
  </si>
  <si>
    <t xml:space="preserve">EPUMA AZUL DE 2 </t>
  </si>
  <si>
    <t>CAMA MODELO HERRAJE   EN CRUDO  DE 2X2</t>
  </si>
  <si>
    <t>ebanisteria 200.000 x 5% de m.o</t>
  </si>
  <si>
    <t>TABLAS</t>
  </si>
  <si>
    <t xml:space="preserve">NOCHERO 3 D EN COLOR CHAMPAÑA </t>
  </si>
  <si>
    <t>LAM MDF 3,2.7</t>
  </si>
  <si>
    <t xml:space="preserve">EBANISTERIA </t>
  </si>
  <si>
    <t>UN POQUITO</t>
  </si>
  <si>
    <t xml:space="preserve">NEGRO MESCLA </t>
  </si>
  <si>
    <t>CABLE # 12</t>
  </si>
  <si>
    <t xml:space="preserve">LUS LET </t>
  </si>
  <si>
    <t>CAFETERO</t>
  </si>
  <si>
    <t>TERMICOINGIBLE</t>
  </si>
  <si>
    <t xml:space="preserve">POSTURA  DE LUZ </t>
  </si>
  <si>
    <t>CAPACITADORES</t>
  </si>
  <si>
    <t xml:space="preserve">ESPEJOS  DE  NOCHERO  </t>
  </si>
  <si>
    <t>APAGADORES</t>
  </si>
  <si>
    <t xml:space="preserve">ESPEJO </t>
  </si>
  <si>
    <t>1 X 1</t>
  </si>
  <si>
    <t>POSTURA DE ESPEJO</t>
  </si>
  <si>
    <t>CORREDERAS</t>
  </si>
  <si>
    <t>INTERRUPTORES</t>
  </si>
  <si>
    <t>EMBALADA</t>
  </si>
  <si>
    <t>TOTAL TERMINACION</t>
  </si>
  <si>
    <t xml:space="preserve">TERMINACION </t>
  </si>
  <si>
    <t xml:space="preserve">                                                                                                </t>
  </si>
  <si>
    <t>CAMA  MODELO YISED    DE 2X2 8/08/2025</t>
  </si>
  <si>
    <t xml:space="preserve">COLAPATO  MADERA </t>
  </si>
  <si>
    <t xml:space="preserve">187 CENTIMETROS </t>
  </si>
  <si>
    <t xml:space="preserve">GAZATA </t>
  </si>
  <si>
    <t>PICADILLO</t>
  </si>
  <si>
    <t xml:space="preserve">KILOS </t>
  </si>
  <si>
    <t>ESPUMA DE  1 PULGADA   ROSADA</t>
  </si>
  <si>
    <t>ESPUMA DE 1. BLANCA DE 1</t>
  </si>
  <si>
    <t>ESPUMA  ROSADA</t>
  </si>
  <si>
    <t xml:space="preserve">LENCILLO </t>
  </si>
  <si>
    <t>GUATA</t>
  </si>
  <si>
    <t>KILO</t>
  </si>
  <si>
    <t>CAMA  MODELO LONDRES   DE 2X2 8/08/2025</t>
  </si>
  <si>
    <t>CAMA  MODELO TURKIA   DE 2X2 8/08/2025</t>
  </si>
  <si>
    <t xml:space="preserve">MDF </t>
  </si>
  <si>
    <t>CAMA  MODELO KATI  DE 2X2 18/08/2025</t>
  </si>
  <si>
    <t>ESPUMA DE  1 1/2PULGADA   ROSADA</t>
  </si>
  <si>
    <t xml:space="preserve">ESPUMA DE 1. BLANCA </t>
  </si>
  <si>
    <t>ESPUMA BLANCA DE 1,1/2</t>
  </si>
  <si>
    <t>CAMA  MODELO TABAY   DE 2X2 18/08/2025</t>
  </si>
  <si>
    <t xml:space="preserve">ESPUMA AZUL DE 1,5 PULGADAS </t>
  </si>
  <si>
    <t>CAMA  MODELO GRECIA   DE 2X2 18/08/2025</t>
  </si>
  <si>
    <t xml:space="preserve">ADICIONAL </t>
  </si>
  <si>
    <t xml:space="preserve">ESPUMA DE  1 1/2PULGADA   AZUL </t>
  </si>
  <si>
    <t>CAMA  MODELO WUALPANEL    DE 2X2 28/08/2025</t>
  </si>
  <si>
    <t>LAMINA DE 9</t>
  </si>
  <si>
    <t xml:space="preserve">UNITARIOS </t>
  </si>
  <si>
    <t xml:space="preserve">COLOR NEGRO </t>
  </si>
  <si>
    <t>COLOR NEGRO</t>
  </si>
  <si>
    <t xml:space="preserve">TOMAS </t>
  </si>
  <si>
    <t xml:space="preserve">ELECTRICIDAD </t>
  </si>
  <si>
    <t xml:space="preserve">CAFETEROS </t>
  </si>
  <si>
    <t xml:space="preserve">TORNILLOS DE UÑA </t>
  </si>
  <si>
    <t xml:space="preserve">SAMBLASTE </t>
  </si>
  <si>
    <t xml:space="preserve">DANIEL </t>
  </si>
  <si>
    <t xml:space="preserve">RIATA </t>
  </si>
  <si>
    <t>EBANISTAEDUAR OLAYA                                MANO DE OBRA=</t>
  </si>
  <si>
    <t>CAMA EMILI  1.60 CON SUS NOCHEROS 16/09/2025</t>
  </si>
  <si>
    <t>CLAVILLOS F40</t>
  </si>
  <si>
    <t>TUERCA UNA</t>
  </si>
  <si>
    <t xml:space="preserve">MDF 15 </t>
  </si>
  <si>
    <t xml:space="preserve"> DE CAMAS</t>
  </si>
  <si>
    <t xml:space="preserve">PATAS NEGRAS </t>
  </si>
  <si>
    <t xml:space="preserve">TORNILLOS 1'  DE UÑAS </t>
  </si>
  <si>
    <t>TOMAS NEGROS CON USB</t>
  </si>
  <si>
    <t xml:space="preserve">2 COLAPATOS </t>
  </si>
  <si>
    <t>SECCION COLA DE PATO</t>
  </si>
  <si>
    <t xml:space="preserve">SECCION TAPICERIA CARLOS </t>
  </si>
  <si>
    <t xml:space="preserve">TEL PRANNA NEGRA </t>
  </si>
  <si>
    <t>ESPUMA AZUL DE 1 PULGADA</t>
  </si>
  <si>
    <t xml:space="preserve">ESPUMA DE  1 1/2'' NARANJA </t>
  </si>
  <si>
    <t>ESPUMA BLANCA DE 1'</t>
  </si>
  <si>
    <t xml:space="preserve">ESPUMA 1/2 BLANCA </t>
  </si>
  <si>
    <t>CIERRE MAGICO</t>
  </si>
  <si>
    <t>CAMA BRISA 2X2 CON SUS NOCHEROS 16/09/2025</t>
  </si>
  <si>
    <t xml:space="preserve">PUNTOS DE HISTALACION </t>
  </si>
  <si>
    <t xml:space="preserve">JOTA  LAMPARAS </t>
  </si>
  <si>
    <t>TELA VELEZ BEIS</t>
  </si>
  <si>
    <t xml:space="preserve">27-10-2025     CAMA PATSI 2X2 CON SUS NOCHEROS </t>
  </si>
  <si>
    <t xml:space="preserve">CLAVILLOS F50   F 30 </t>
  </si>
  <si>
    <t xml:space="preserve">HERRAJE PARA CAMA </t>
  </si>
  <si>
    <t xml:space="preserve">CORREDERAS 30 NORMAL  </t>
  </si>
  <si>
    <t>TELA VELEZ CAFE</t>
  </si>
  <si>
    <t xml:space="preserve">COLA DE RATA </t>
  </si>
  <si>
    <t xml:space="preserve">ESPUMA 1' NARANJA </t>
  </si>
  <si>
    <t xml:space="preserve">CAMA SAFIRO 1.40 CON SUS NOCHEROS </t>
  </si>
  <si>
    <t>CLAVILLOS F50</t>
  </si>
  <si>
    <t>PATAS + 3 CHAPERAS</t>
  </si>
  <si>
    <t>CON EL 5% CHAPERAS</t>
  </si>
  <si>
    <t xml:space="preserve">CON EL 5% CHAPERAS </t>
  </si>
  <si>
    <t>CORREDERAS 35 PUFF</t>
  </si>
  <si>
    <t xml:space="preserve">PU </t>
  </si>
  <si>
    <t xml:space="preserve">PINTADA </t>
  </si>
  <si>
    <t>POP</t>
  </si>
  <si>
    <t xml:space="preserve">TAPIZADO </t>
  </si>
  <si>
    <t xml:space="preserve">TELA LIN PLATA </t>
  </si>
  <si>
    <t>TORNILLOS DE 2''</t>
  </si>
  <si>
    <t>PEGANTE DE PISTOLA</t>
  </si>
  <si>
    <t xml:space="preserve">CAMA HERRAJE 1.60 CON SUS NOCHEROS </t>
  </si>
  <si>
    <t>1 PEDAZO 60X240=144</t>
  </si>
  <si>
    <t>LAMINA DE 5,5</t>
  </si>
  <si>
    <t xml:space="preserve">MDF 12 </t>
  </si>
  <si>
    <t xml:space="preserve">HERROR </t>
  </si>
  <si>
    <t>CORREDERAS 40 PUFF</t>
  </si>
  <si>
    <t xml:space="preserve">CAMAS </t>
  </si>
  <si>
    <t xml:space="preserve">HERRAJE DE CAMA </t>
  </si>
  <si>
    <t xml:space="preserve">PATAS CILINDRO </t>
  </si>
  <si>
    <t>TORNILLOS</t>
  </si>
  <si>
    <t xml:space="preserve">TELA PRANNA GRIS MEDIO </t>
  </si>
  <si>
    <t xml:space="preserve">                                                                                                                                                                                    </t>
  </si>
  <si>
    <t xml:space="preserve">03/11/25 CAMA 2X2 ISIDRO MELAMINA </t>
  </si>
  <si>
    <t xml:space="preserve">MELAMINA MACULA 6 </t>
  </si>
  <si>
    <t>1 PEDAZO DE 2X1=2</t>
  </si>
  <si>
    <t>MELAMINA MACULA 15</t>
  </si>
  <si>
    <t>CANTO 19</t>
  </si>
  <si>
    <t xml:space="preserve">LAMINA PVC </t>
  </si>
  <si>
    <t>1 PEDAZO 90X120</t>
  </si>
  <si>
    <t>CANTO 40</t>
  </si>
  <si>
    <t>TORNILLOS TUERCA UÑA</t>
  </si>
  <si>
    <t>METRO</t>
  </si>
  <si>
    <t>CABLE</t>
  </si>
  <si>
    <t xml:space="preserve">TELA BAKU TRIGO </t>
  </si>
  <si>
    <t>TORNILLOS DE 1 1/2</t>
  </si>
  <si>
    <t>MELAMINA</t>
  </si>
  <si>
    <t>1 PEDAZO DE 75X183=13725</t>
  </si>
  <si>
    <t>MELAMINA VIENES  15</t>
  </si>
  <si>
    <t xml:space="preserve">CORREDERAS 40 NORMAL  </t>
  </si>
  <si>
    <t>MDF DE 2.7</t>
  </si>
  <si>
    <t>1 PEDAZO DE 80X40=3.200</t>
  </si>
  <si>
    <t>1 PEDASO DE 1.80X40=72</t>
  </si>
  <si>
    <t>1 PEDASO DE 50X50=2.500</t>
  </si>
  <si>
    <t>LITRS</t>
  </si>
  <si>
    <t xml:space="preserve">CANTO 19 </t>
  </si>
  <si>
    <t xml:space="preserve">MELAMINA DE 15 VIENES </t>
  </si>
  <si>
    <t>1 PEDAZO 50X45=2250</t>
  </si>
  <si>
    <t>MELAMINA DE 15 VIENES</t>
  </si>
  <si>
    <t>1 PEDAZO 45X50=2250</t>
  </si>
  <si>
    <t>1 PEDAZO 190X75=14250</t>
  </si>
  <si>
    <t>MDF DE 9</t>
  </si>
  <si>
    <t xml:space="preserve">TELA PRANNA NEGRA </t>
  </si>
  <si>
    <t>01/11/25 CAMA 1.60 ISIDRO</t>
  </si>
  <si>
    <t>1 PEDAZO 140X190=26600</t>
  </si>
  <si>
    <t>1 PEDAZO 140X60=8400</t>
  </si>
  <si>
    <t>1 PEDAZO 166X40=66.4</t>
  </si>
  <si>
    <t>1 PEDASO DE 2.44X40=97.6</t>
  </si>
  <si>
    <t xml:space="preserve">COLOR BLANCO </t>
  </si>
  <si>
    <t>COLOR ANACARADO</t>
  </si>
  <si>
    <t xml:space="preserve">TELA DYLAN SAND </t>
  </si>
  <si>
    <t xml:space="preserve">ESPUMA 1 BLANCA </t>
  </si>
  <si>
    <t>BOTONES</t>
  </si>
  <si>
    <t>1 PEDAZO 1.90X1=19</t>
  </si>
  <si>
    <t>1 PEDAZO 1.50X80=120</t>
  </si>
  <si>
    <t xml:space="preserve">COLOR FERRO FORTE GRIS </t>
  </si>
  <si>
    <t xml:space="preserve">COLOR FERRO FORTE STONE </t>
  </si>
  <si>
    <t xml:space="preserve">TELA FERRO FORTE STONE </t>
  </si>
  <si>
    <t xml:space="preserve">TELA FERRO FORTE GRIS </t>
  </si>
  <si>
    <t>TORNILLOS 1</t>
  </si>
  <si>
    <t>CAMA HERRAJE  1.60  CON SUS NOCHEROS</t>
  </si>
  <si>
    <t>MDF DE 15</t>
  </si>
  <si>
    <t xml:space="preserve">CORREDERAS 45 NORMAL </t>
  </si>
  <si>
    <t xml:space="preserve">PARES </t>
  </si>
  <si>
    <t xml:space="preserve">PATAS GX </t>
  </si>
  <si>
    <t>TORNILLOS 1 1/2</t>
  </si>
  <si>
    <t xml:space="preserve">TELA ASIA GTI CREMA </t>
  </si>
  <si>
    <t xml:space="preserve">ESPUMA DE  2 AZUL </t>
  </si>
  <si>
    <t xml:space="preserve">CAMA MILANO  1.40 CON SUS NOCHEROS </t>
  </si>
  <si>
    <t xml:space="preserve">LIENCILLO </t>
  </si>
  <si>
    <t xml:space="preserve">CAMA ABANANADO 1.60 CON SUS NOCHEROS </t>
  </si>
  <si>
    <t xml:space="preserve">CORREDERAS 35 PUFF </t>
  </si>
  <si>
    <t xml:space="preserve">PAR </t>
  </si>
  <si>
    <t xml:space="preserve">MANIJAS </t>
  </si>
  <si>
    <t xml:space="preserve">TORNIILLOS DE PATAS </t>
  </si>
  <si>
    <t xml:space="preserve">PATAS DE TENDIDOS </t>
  </si>
  <si>
    <t>TELA PRANNA</t>
  </si>
  <si>
    <t>TORNILLOS 2</t>
  </si>
  <si>
    <t xml:space="preserve">CAMA HOLAS 1.60 CON SUS NOCHEROS </t>
  </si>
  <si>
    <t>F50</t>
  </si>
  <si>
    <t xml:space="preserve">CHAPERAS </t>
  </si>
  <si>
    <t xml:space="preserve">JUEGO DE 4 </t>
  </si>
  <si>
    <t>TELA ESTARLIN</t>
  </si>
  <si>
    <t xml:space="preserve">TRITURADO </t>
  </si>
  <si>
    <t>ESPUMA DE  1/2'' ROSADA</t>
  </si>
  <si>
    <t xml:space="preserve">ALGODÓN CILICONADO </t>
  </si>
  <si>
    <t xml:space="preserve">CAMA MILANO  2X2CON SUS NOCHEROS </t>
  </si>
  <si>
    <t xml:space="preserve">MDF DE 6.5 </t>
  </si>
  <si>
    <t xml:space="preserve">BISAGRAS </t>
  </si>
  <si>
    <t>LAMINA DE 12</t>
  </si>
  <si>
    <t>FABRICACION</t>
  </si>
  <si>
    <t xml:space="preserve">TELA FOCUS HIELO </t>
  </si>
  <si>
    <t>ESPUMA DE   1/2'' ROSADA</t>
  </si>
  <si>
    <t xml:space="preserve">ESPUMA 1,1/2 BLANCA </t>
  </si>
  <si>
    <t xml:space="preserve">CAMA BUBALU 2X2 </t>
  </si>
  <si>
    <t>LAMINA DE 5.5</t>
  </si>
  <si>
    <t xml:space="preserve">NOCHEROS EN CRUDO   FABRICO LUIS ALFONSO </t>
  </si>
  <si>
    <t xml:space="preserve">PREPARADA </t>
  </si>
  <si>
    <t xml:space="preserve">CAÑAMO </t>
  </si>
  <si>
    <t xml:space="preserve">CAMA MODELO MINIMALISTA  2X2 </t>
  </si>
  <si>
    <t xml:space="preserve">COLAPATOS </t>
  </si>
  <si>
    <t xml:space="preserve">CASQUETES </t>
  </si>
  <si>
    <t xml:space="preserve">PEGANTE EPRAY </t>
  </si>
  <si>
    <t xml:space="preserve">CAMA  CHEMBER     2X2 </t>
  </si>
  <si>
    <t xml:space="preserve">CAMA RUZO    2X2 </t>
  </si>
  <si>
    <t xml:space="preserve">CAMA TINAJA   2X2 </t>
  </si>
  <si>
    <t>LAMINA DE</t>
  </si>
  <si>
    <t>EBANISTA JORGE OLAYA                                  MANO DE OBRA= 300000</t>
  </si>
  <si>
    <t>CAMA MINIMALISTA  2X2</t>
  </si>
  <si>
    <t>LAMINA DE 2,7</t>
  </si>
  <si>
    <t>EDUAR OLAYA</t>
  </si>
  <si>
    <t xml:space="preserve">EBANISTA EDUAR                             MANO DE OBRA= EN CRUDO </t>
  </si>
  <si>
    <t>CAMA TURQUIA DE 1,60  24/02/2026</t>
  </si>
  <si>
    <t>0,30X 1,90 DE MDF DE 3</t>
  </si>
  <si>
    <t xml:space="preserve">EXELENTE </t>
  </si>
  <si>
    <t>LAMINA DE 9"</t>
  </si>
  <si>
    <t>OLAYA</t>
  </si>
  <si>
    <t xml:space="preserve">COLOR TABACO </t>
  </si>
  <si>
    <t xml:space="preserve">ESPEJOS </t>
  </si>
  <si>
    <t xml:space="preserve">METRO </t>
  </si>
  <si>
    <t xml:space="preserve">BISELADO DEL ESPEJO BORDE </t>
  </si>
  <si>
    <t xml:space="preserve">CORTE Y NPULIDA </t>
  </si>
  <si>
    <t xml:space="preserve">TOTAL DE VIDRIOS </t>
  </si>
  <si>
    <t xml:space="preserve">PEOPE  METROS </t>
  </si>
  <si>
    <t>TELA ESTALIN BLANCA</t>
  </si>
  <si>
    <t>ESPUMA DE  2'' ROSADA</t>
  </si>
  <si>
    <t>º</t>
  </si>
  <si>
    <t>/3600=1682</t>
  </si>
  <si>
    <t xml:space="preserve">CAMA MANANTIAL  2X2 </t>
  </si>
  <si>
    <t>SOMIER Y ESPALDAR EVELYN TRUJILLO</t>
  </si>
  <si>
    <r>
      <rPr>
        <rFont val="Calibri"/>
        <color rgb="FF000000"/>
        <sz val="11.0"/>
      </rPr>
      <t>2,10</t>
    </r>
    <r>
      <rPr>
        <rFont val="Calibri"/>
        <b/>
        <color rgb="FF000000"/>
        <sz val="11.0"/>
      </rPr>
      <t>x</t>
    </r>
    <r>
      <rPr>
        <rFont val="Calibri"/>
        <color rgb="FF000000"/>
        <sz val="11.0"/>
      </rPr>
      <t>21</t>
    </r>
    <r>
      <rPr>
        <rFont val="Calibri"/>
        <b/>
        <color rgb="FF000000"/>
        <sz val="11.0"/>
      </rPr>
      <t>x</t>
    </r>
    <r>
      <rPr>
        <rFont val="Calibri"/>
        <color rgb="FF000000"/>
        <sz val="11.0"/>
      </rPr>
      <t>25</t>
    </r>
  </si>
  <si>
    <t>PATAS DE CABECERO</t>
  </si>
  <si>
    <t>COLOR CON LACA</t>
  </si>
  <si>
    <t>CARLOS</t>
  </si>
  <si>
    <t>TELA CHICAGO</t>
  </si>
  <si>
    <t>ESPUMA BLANCA 1"</t>
  </si>
  <si>
    <t xml:space="preserve">PATAS METALICAS </t>
  </si>
  <si>
    <t>TORNILLOS  1"1/2</t>
  </si>
  <si>
    <t>TORNILLOS 1"</t>
  </si>
  <si>
    <t>TORNILLOS 2"</t>
  </si>
  <si>
    <t>ESPUMA DE  1/2" ROSADA</t>
  </si>
  <si>
    <t xml:space="preserve">EBANISTA WILMER                       MANO DE OBRA= EN CRUDO </t>
  </si>
  <si>
    <t>1 CAMAS ESTRELLAS DE 1,60  24/02/2026</t>
  </si>
  <si>
    <t xml:space="preserve">MADERA </t>
  </si>
  <si>
    <t>LAMINA DE 5,5"</t>
  </si>
  <si>
    <t>CLAVILLO F40</t>
  </si>
  <si>
    <t>TORNILLOS DE 1"1/2</t>
  </si>
  <si>
    <t>WILMER</t>
  </si>
  <si>
    <t>2NOCHEROS EN CRUDO   WILMER</t>
  </si>
  <si>
    <t>CORREDERAS 35 PUSH</t>
  </si>
  <si>
    <t>LAM MDF 15"</t>
  </si>
  <si>
    <t>LAM MDF 2,7"</t>
  </si>
  <si>
    <t xml:space="preserve">DE NOCHERO </t>
  </si>
  <si>
    <t>LIJA # 220</t>
  </si>
  <si>
    <t>LIJA # 120</t>
  </si>
  <si>
    <t>LACA BRILLANTE CON ESCARCHA</t>
  </si>
  <si>
    <t>DE PATAS</t>
  </si>
  <si>
    <t>ESPEJOS 1,20X1,83</t>
  </si>
  <si>
    <t xml:space="preserve"> METROS </t>
  </si>
  <si>
    <t xml:space="preserve">CORTE Y NPULIDA Y BISELADO ESPEJO </t>
  </si>
  <si>
    <t xml:space="preserve">PINTUTRA DE CAMA </t>
  </si>
  <si>
    <t xml:space="preserve">PREPARRACION </t>
  </si>
  <si>
    <t xml:space="preserve">PINTURA </t>
  </si>
  <si>
    <t xml:space="preserve">LIJA </t>
  </si>
  <si>
    <t xml:space="preserve">COLOR  NEGRO </t>
  </si>
  <si>
    <t xml:space="preserve">MANO DE OBRA DE JOTA </t>
  </si>
  <si>
    <t xml:space="preserve">SECCION TENDIDO  PATAS </t>
  </si>
  <si>
    <t>PINTADA  DE ALEX</t>
  </si>
  <si>
    <t xml:space="preserve">HECHURA  FABRICACION </t>
  </si>
  <si>
    <t xml:space="preserve"> METROS</t>
  </si>
  <si>
    <t xml:space="preserve">OJO </t>
  </si>
  <si>
    <t>TELA ESTALIN NEGRA</t>
  </si>
  <si>
    <t>TORNILLOS  1"</t>
  </si>
  <si>
    <t>ALDEMARYN MONTILVA</t>
  </si>
  <si>
    <t>LAMINA DE 15"</t>
  </si>
  <si>
    <t>LAMINA DE 2,7"</t>
  </si>
  <si>
    <t>0,90*2,44</t>
  </si>
  <si>
    <t>TORNILLOS TUERCA DE UÑA</t>
  </si>
  <si>
    <t xml:space="preserve">NOCHEROS AEREOS EN CRUDO  OLAYA </t>
  </si>
  <si>
    <t>1 PEDAZO DE 0,40*1,80</t>
  </si>
  <si>
    <t>1 PEDASO DE 100*2,24</t>
  </si>
  <si>
    <t>TORNILLOS DE 1" 1/2</t>
  </si>
  <si>
    <t xml:space="preserve">MANO DE OBRA OLAYA </t>
  </si>
  <si>
    <t>10/03/2026     CAMA EL SOL 2*2</t>
  </si>
  <si>
    <t>MDF 2,7</t>
  </si>
  <si>
    <t>TABLA</t>
  </si>
  <si>
    <t>2,50*20*2,5</t>
  </si>
  <si>
    <t>3*20*2,5</t>
  </si>
  <si>
    <t>3*30*2,5</t>
  </si>
  <si>
    <t>CLAVILLO</t>
  </si>
  <si>
    <t>HECHURA LUIS ALFONSO</t>
  </si>
  <si>
    <t>DOS NOCHERO</t>
  </si>
  <si>
    <t>LIJA 150</t>
  </si>
  <si>
    <t>LIJA 120</t>
  </si>
  <si>
    <t xml:space="preserve">PATAS  </t>
  </si>
  <si>
    <t>LACA  SM</t>
  </si>
  <si>
    <t>COLOR NEGRO TENDIDOS</t>
  </si>
  <si>
    <t>PINTURA DE TENDIDOS</t>
  </si>
  <si>
    <t>TELA AZULA GRAFO DIVERSA/(BRUN</t>
  </si>
  <si>
    <t xml:space="preserve">ESPUMA 1" ROSADA </t>
  </si>
  <si>
    <t>ESPUMA 1/2 ROSADA</t>
  </si>
  <si>
    <t>ESPUMA 2 AZUL</t>
  </si>
  <si>
    <t>SUPER SPRAY</t>
  </si>
  <si>
    <t>FALTA NOCHEROS</t>
  </si>
  <si>
    <t>10/03/2026   CAMA NUBE 1,40</t>
  </si>
  <si>
    <t>HECHURA  LUIS ANTONIO</t>
  </si>
  <si>
    <t>PATAS  Y TENDIDO</t>
  </si>
  <si>
    <t>TELA BRUNA BEIGE</t>
  </si>
  <si>
    <t>10/03/2026     CAMA NUBE  EL SOL 2*2</t>
  </si>
  <si>
    <t xml:space="preserve">TELA DIVERSA </t>
  </si>
  <si>
    <t>10/03/2026     CAMA EL SOL 1,60</t>
  </si>
  <si>
    <t xml:space="preserve">TELA GRIS SIN NOMBRE </t>
  </si>
  <si>
    <t>FALTA NOMBRE Y PRECIO DE TELA</t>
  </si>
  <si>
    <t>10/03/2026     CAMA MANANTIAL EL SOL 2*2</t>
  </si>
  <si>
    <t>MDF DE 2,7"</t>
  </si>
  <si>
    <t>3*21*25</t>
  </si>
  <si>
    <t>30*2,5*3</t>
  </si>
  <si>
    <t>29*2,5*2</t>
  </si>
  <si>
    <t>EVERT</t>
  </si>
  <si>
    <t>NOCHERO EN CRUDO</t>
  </si>
  <si>
    <t>LUIS ALFONSO</t>
  </si>
  <si>
    <t>LIJA 2000</t>
  </si>
  <si>
    <t>lija 1650</t>
  </si>
  <si>
    <t>MADERA 2*12*12 / 1,50*26*9</t>
  </si>
  <si>
    <t>PINTURA TENDIDOS</t>
  </si>
  <si>
    <t xml:space="preserve">TELA CENTURY OATMEAL </t>
  </si>
  <si>
    <t>CABUYA</t>
  </si>
  <si>
    <t>PEGANTE SPRAY</t>
  </si>
  <si>
    <t>BARRA DE SILICONA</t>
  </si>
  <si>
    <t>25/03/2026     CAMA TAUPE EL SOL 2*2</t>
  </si>
  <si>
    <t>MDF DE 2,5"</t>
  </si>
  <si>
    <t>1,5 pa las 4</t>
  </si>
  <si>
    <t>LAMINA DE 5.5"</t>
  </si>
  <si>
    <t>3*31*2,5</t>
  </si>
  <si>
    <t>ebanisteria 300.000 x 10% de m.o</t>
  </si>
  <si>
    <t>NOCHERO</t>
  </si>
  <si>
    <t>NOCHEROS</t>
  </si>
  <si>
    <t>COLOR MIEL</t>
  </si>
  <si>
    <t xml:space="preserve">TOTAL GASTOS EN PINTURA </t>
  </si>
  <si>
    <t>PINTURA DE TENDIDO</t>
  </si>
  <si>
    <t xml:space="preserve">COLOR PARA LAS PATAS  DEL TENDIDO </t>
  </si>
  <si>
    <t>TELA PRANA NEGRA/PLATA/CAMEL/GRIS</t>
  </si>
  <si>
    <t xml:space="preserve">ESPUMA 1/2"  ROSADA </t>
  </si>
  <si>
    <t xml:space="preserve">ESPUMA 2 ROSADA </t>
  </si>
  <si>
    <t>SUPER NORMAL</t>
  </si>
  <si>
    <t>COLA E RATA</t>
  </si>
  <si>
    <t>10/03/2026     CAMA MINIMALISTA EL SOL 2*2</t>
  </si>
  <si>
    <t>450+55 PATAS</t>
  </si>
  <si>
    <t xml:space="preserve">DOS NOCHERO </t>
  </si>
  <si>
    <t>MANO DE OBRA= TATI</t>
  </si>
  <si>
    <t>TELA CABA PLATA</t>
  </si>
  <si>
    <t>RIATA</t>
  </si>
  <si>
    <t>ESPUMA 2 ROSADA</t>
  </si>
  <si>
    <t>Más Ganancia Máxima de Producto (%)</t>
  </si>
  <si>
    <t>18/03/2026  CAMA CADENETA SIN ESPEJO  Y USB  DE 1.60</t>
  </si>
  <si>
    <t>LAM MFF 9"</t>
  </si>
  <si>
    <t>LAMINA</t>
  </si>
  <si>
    <t>LAM MDF 5,5"</t>
  </si>
  <si>
    <t>30*31*2,5</t>
  </si>
  <si>
    <t>CAJAS</t>
  </si>
  <si>
    <t>FABRICACION 300.000 *5%</t>
  </si>
  <si>
    <t>2 CABACEROS Y 6 PATAS</t>
  </si>
  <si>
    <t>PREPARADO CABECERO</t>
  </si>
  <si>
    <t>PINTURA CABECERO</t>
  </si>
  <si>
    <t>PREPARADO PATAS</t>
  </si>
  <si>
    <t>PINTURA PATAS</t>
  </si>
  <si>
    <t>COLOR GRIS HUMO</t>
  </si>
  <si>
    <t>SECCION EBANISTERIA</t>
  </si>
  <si>
    <t>NOCHEROS EN CRUDO</t>
  </si>
  <si>
    <t>PEDASO DE 1.20 X 0,40</t>
  </si>
  <si>
    <t>4 PEDASOS DE 38X0,45</t>
  </si>
  <si>
    <t>LAM MDF 2,7</t>
  </si>
  <si>
    <t>1 PEDAZO DE 2,7X 1,83</t>
  </si>
  <si>
    <t>1 PEDASO DE 15X0,80X1,83</t>
  </si>
  <si>
    <t>CORREDERAS 35 NORMAL</t>
  </si>
  <si>
    <t>PARES</t>
  </si>
  <si>
    <t>MANO DE OBRA 100.000 *5%</t>
  </si>
  <si>
    <t xml:space="preserve">PREPARADO </t>
  </si>
  <si>
    <t>COLOR GRIS ALUMINIO</t>
  </si>
  <si>
    <t>SISTEMA ELECTRICO</t>
  </si>
  <si>
    <t>MANO DE OBRA</t>
  </si>
  <si>
    <t>ROLLO DE LUZ LED</t>
  </si>
  <si>
    <t>APAGADOR CAFETERO</t>
  </si>
  <si>
    <t>TOMA EXPANDIBLE</t>
  </si>
  <si>
    <t>PEOPLE</t>
  </si>
  <si>
    <t>*5%</t>
  </si>
  <si>
    <t>TELA DILAN 10 GRIS</t>
  </si>
  <si>
    <t>ESPUMA DE 1"1/2 ROSADA</t>
  </si>
  <si>
    <t xml:space="preserve">LAMINAS </t>
  </si>
  <si>
    <t>ESPUMA ROSADA 2"</t>
  </si>
  <si>
    <t>UNIDAD  0</t>
  </si>
  <si>
    <t>FACTURA  IVA Y IGTF</t>
  </si>
  <si>
    <t>EN BS 47797,46X 55=</t>
  </si>
  <si>
    <t>TATI</t>
  </si>
  <si>
    <t>TOTAL PRODUCCION</t>
  </si>
  <si>
    <t>5550=1674</t>
  </si>
  <si>
    <t>26/03/20266         CAMA NAUTICA 2*2</t>
  </si>
  <si>
    <t>SUME TELAS</t>
  </si>
  <si>
    <t>VAR. HIERRO</t>
  </si>
  <si>
    <t>MDF DE 15"</t>
  </si>
  <si>
    <t>VAR. MET</t>
  </si>
  <si>
    <t>LAMINA DE 2.5"</t>
  </si>
  <si>
    <t>VAR.BEIG</t>
  </si>
  <si>
    <t>VAR. PERLA</t>
  </si>
  <si>
    <t>2,60*22*2,5</t>
  </si>
  <si>
    <t>CORAL N</t>
  </si>
  <si>
    <t>TOTAL</t>
  </si>
  <si>
    <t>/5=39.060</t>
  </si>
  <si>
    <t>/</t>
  </si>
  <si>
    <t>LUIS ALFONSO AL COSTO</t>
  </si>
  <si>
    <t xml:space="preserve">  VB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</si>
  <si>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COLOR NEGRA/BEIGE/GRIS</t>
  </si>
  <si>
    <t>TELA VARAD Y CORAL</t>
  </si>
  <si>
    <t>ESPUMA DE 1" 1/2 ROSADA</t>
  </si>
  <si>
    <t>ESPUMA DE  2"  ROSADA</t>
  </si>
  <si>
    <t>ESPUMA DE 1/2 ROSADA</t>
  </si>
  <si>
    <t>GUATA PRENSADA</t>
  </si>
  <si>
    <t xml:space="preserve">                                           </t>
  </si>
  <si>
    <t>FABRICACION *5%</t>
  </si>
  <si>
    <t>CAMA</t>
  </si>
  <si>
    <t>PREPARADO CAMA</t>
  </si>
  <si>
    <t>PINTURA CAMA</t>
  </si>
  <si>
    <t>COLOR NACARADO</t>
  </si>
  <si>
    <t xml:space="preserve">COLOR NMIEL </t>
  </si>
  <si>
    <t xml:space="preserve">COLOR MIEL </t>
  </si>
  <si>
    <t>DANIEL</t>
  </si>
  <si>
    <t>ESPEJO</t>
  </si>
  <si>
    <t>50*80</t>
  </si>
  <si>
    <t>lamina de 2.5 mdf</t>
  </si>
  <si>
    <t>HECHURA BURRO</t>
  </si>
  <si>
    <t>HECHURA TENDIDO</t>
  </si>
  <si>
    <t xml:space="preserve">TRASPORTE </t>
  </si>
  <si>
    <t>CARTON</t>
  </si>
  <si>
    <t xml:space="preserve">8//05/2026  CAMA  DE 1 METRO CON SU BUTACO Y NOCHERO </t>
  </si>
  <si>
    <t xml:space="preserve">TABLA DE PINO </t>
  </si>
  <si>
    <t>3*31*25</t>
  </si>
  <si>
    <t>FABRICACION 432000 *5%</t>
  </si>
  <si>
    <t>PREPARADO BURRO</t>
  </si>
  <si>
    <t>PINTURA BURRO</t>
  </si>
  <si>
    <t xml:space="preserve">COLOR  NACARADO </t>
  </si>
  <si>
    <t xml:space="preserve">COLOR BGRIS </t>
  </si>
  <si>
    <t xml:space="preserve">MANILLAS </t>
  </si>
  <si>
    <t xml:space="preserve">SAMBLASTIADA DEL ESPEJO </t>
  </si>
  <si>
    <t>BUTACO</t>
  </si>
  <si>
    <t>lamina de 9mdf</t>
  </si>
  <si>
    <t xml:space="preserve">TELA </t>
  </si>
  <si>
    <t xml:space="preserve">ESPUMA DE  2 PULGADAS </t>
  </si>
  <si>
    <t xml:space="preserve">TORNILLOS DE 2 </t>
  </si>
  <si>
    <t>/3600=966</t>
  </si>
  <si>
    <t xml:space="preserve">8//05/2026  CAMA CLASICO  EN BEMGUEY </t>
  </si>
  <si>
    <t xml:space="preserve">COLOR  BEGUEY </t>
  </si>
  <si>
    <t xml:space="preserve">PVC </t>
  </si>
  <si>
    <t>TIRASDE 51X1,21</t>
  </si>
  <si>
    <t>TIRAS DE 1.20 X 1</t>
  </si>
  <si>
    <t xml:space="preserve">ESPUMA DE </t>
  </si>
  <si>
    <t>/3600=1091</t>
  </si>
  <si>
    <t>8//05/2026  CAMA PVC</t>
  </si>
  <si>
    <t>%3650=1555</t>
  </si>
  <si>
    <t>18/5/2026 CAMA NUBE</t>
  </si>
  <si>
    <t>TABLA DE 30X30X2,5</t>
  </si>
  <si>
    <t>DE 80*50</t>
  </si>
  <si>
    <t>FABRICACION 3240.000 *5%</t>
  </si>
  <si>
    <t>COLOR BLANCO</t>
  </si>
  <si>
    <t xml:space="preserve">HECHURA TAPICERIA </t>
  </si>
  <si>
    <t>*8%</t>
  </si>
  <si>
    <t>TELA BRUNA</t>
  </si>
  <si>
    <t>ESPUMA DE 2  ROSADA</t>
  </si>
  <si>
    <t xml:space="preserve">CIERRE MAGICO </t>
  </si>
  <si>
    <t>PESOS</t>
  </si>
  <si>
    <t>DÒLARES</t>
  </si>
  <si>
    <t>PRECIO DEL PRODUCTO PARA IMPUESTOS</t>
  </si>
  <si>
    <t xml:space="preserve">TORNILLOS DE 2  </t>
  </si>
  <si>
    <t xml:space="preserve"> BASE</t>
  </si>
  <si>
    <t>SACAR EL 16%</t>
  </si>
  <si>
    <t>SACAR EL 3%</t>
  </si>
  <si>
    <t xml:space="preserve">MANO DE OBRA </t>
  </si>
  <si>
    <t>SACAR EL 2,5%</t>
  </si>
  <si>
    <t>SACAR EL 1%</t>
  </si>
  <si>
    <t>TOTAL DE IMPUESTOS</t>
  </si>
  <si>
    <t>3,600=798</t>
  </si>
  <si>
    <t>TOTAL FINAL DEL PRODUCTO EN PESOS COLOMBIANOS</t>
  </si>
  <si>
    <t>TOTAL FINAL DEL PRODUCTO EN DOLARES</t>
  </si>
  <si>
    <t xml:space="preserve">13/04/2026  CAMA CADENETA </t>
  </si>
  <si>
    <t>TELA JOY NEGRO</t>
  </si>
  <si>
    <t>26/5/2026 CAMA CHAMBRAY</t>
  </si>
  <si>
    <t xml:space="preserve">1 TABLA </t>
  </si>
  <si>
    <t>30X30X2.5</t>
  </si>
  <si>
    <t>LAM MDF 2.5</t>
  </si>
  <si>
    <t xml:space="preserve">FABRICACION 300.000 *8%  EDUAR OLAYA </t>
  </si>
  <si>
    <t>MANIJAS</t>
  </si>
  <si>
    <t>g</t>
  </si>
  <si>
    <t xml:space="preserve">27/05/2026  CAMA DE 2X2 FILA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</si>
</sst>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&quot;$&quot;\ #,##0"/>
    <numFmt numFmtId="165" formatCode="_-* #,##0_-;\-* #,##0_-;_-* &quot;-&quot;??_-;_-@"/>
    <numFmt numFmtId="166" formatCode="_ * #,##0_ ;_ * \-#,##0_ ;_ * &quot;-&quot;??_ ;_ @_ "/>
    <numFmt numFmtId="167" formatCode="#,##0.000"/>
    <numFmt numFmtId="168" formatCode="0.000"/>
    <numFmt numFmtId="169" formatCode="#,##0.0"/>
    <numFmt numFmtId="170" formatCode="0.0"/>
    <numFmt numFmtId="171" formatCode="&quot;$&quot;#,##0"/>
    <numFmt numFmtId="172" formatCode="&quot;$&quot;\ #,##0.00"/>
    <numFmt numFmtId="173" formatCode="_ * #,##0.00_ ;_ * \-#,##0.00_ ;_ * &quot;-&quot;??_ ;_ @_ "/>
    <numFmt numFmtId="174" formatCode="_ * #,##0_ ;_ * \-#,##0_ ;_ * &quot;-&quot;_ ;_ @_ "/>
  </numFmts>
  <fonts count="30">
    <font>
      <sz val="11.0"/>
      <color rgb="FF000000"/>
      <name val="Calibri"/>
      <scheme val="minor"/>
    </font>
    <font>
      <sz val="11.0"/>
      <color rgb="FF000000"/>
      <name val="Calibri"/>
    </font>
    <font>
      <b/>
      <sz val="12.0"/>
      <color rgb="FF000000"/>
      <name val="Calibri"/>
    </font>
    <font/>
    <font>
      <sz val="11.0"/>
      <color theme="1"/>
      <name val="Calibri"/>
    </font>
    <font>
      <color theme="1"/>
      <name val="Calibri"/>
      <scheme val="minor"/>
    </font>
    <font>
      <sz val="11.0"/>
      <color rgb="FFFF0000"/>
      <name val="Calibri"/>
    </font>
    <font>
      <b/>
      <sz val="11.0"/>
      <color rgb="FF000000"/>
      <name val="Calibri"/>
    </font>
    <font>
      <b/>
      <sz val="26.0"/>
      <color rgb="FF000000"/>
      <name val="Calibri"/>
    </font>
    <font>
      <b/>
      <sz val="23.0"/>
      <color theme="1"/>
      <name val="Calibri"/>
    </font>
    <font>
      <b/>
      <sz val="36.0"/>
      <color theme="1"/>
      <name val="Calibri"/>
    </font>
    <font>
      <b/>
      <sz val="23.0"/>
      <color rgb="FF2F5496"/>
      <name val="Calibri"/>
    </font>
    <font>
      <b/>
      <sz val="46.0"/>
      <color rgb="FF2F5496"/>
      <name val="Calibri"/>
    </font>
    <font>
      <b/>
      <sz val="14.0"/>
      <color rgb="FF000000"/>
      <name val="Calibri"/>
    </font>
    <font>
      <b/>
      <sz val="16.0"/>
      <color rgb="FF000000"/>
      <name val="Calibri"/>
    </font>
    <font>
      <b/>
      <sz val="11.0"/>
      <color theme="1"/>
      <name val="Calibri"/>
    </font>
    <font>
      <b/>
      <sz val="9.0"/>
      <color rgb="FF000000"/>
      <name val="Calibri"/>
    </font>
    <font>
      <b/>
      <sz val="10.0"/>
      <color rgb="FF000000"/>
      <name val="Calibri"/>
    </font>
    <font>
      <sz val="9.0"/>
      <color rgb="FF000000"/>
      <name val="Calibri"/>
    </font>
    <font>
      <sz val="10.0"/>
      <color rgb="FF000000"/>
      <name val="Calibri"/>
    </font>
    <font>
      <b/>
      <sz val="11.0"/>
      <color rgb="FF002060"/>
      <name val="Calibri"/>
    </font>
    <font>
      <b/>
      <sz val="9.0"/>
      <color rgb="FF0C0C0C"/>
      <name val="Calibri"/>
    </font>
    <font>
      <b/>
      <sz val="11.0"/>
      <color rgb="FF0C0C0C"/>
      <name val="Calibri"/>
    </font>
    <font>
      <sz val="11.0"/>
      <color rgb="FF002060"/>
      <name val="Calibri"/>
    </font>
    <font>
      <sz val="3.0"/>
      <color rgb="FF000000"/>
      <name val="Calibri"/>
    </font>
    <font>
      <sz val="11.0"/>
      <color rgb="FF9C5700"/>
      <name val="Calibri"/>
    </font>
    <font>
      <sz val="11.0"/>
      <color rgb="FFFFFF00"/>
      <name val="Calibri"/>
    </font>
    <font>
      <b/>
      <sz val="8.0"/>
      <color rgb="FF000000"/>
      <name val="Calibri"/>
    </font>
    <font>
      <sz val="8.0"/>
      <color rgb="FF000000"/>
      <name val="Calibri"/>
    </font>
    <font>
      <sz val="11.0"/>
      <color theme="0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FFFF00"/>
        <bgColor rgb="FFFFFF00"/>
      </patternFill>
    </fill>
    <fill>
      <patternFill patternType="solid">
        <fgColor rgb="FFF7CAAC"/>
        <bgColor rgb="FFF7CAAC"/>
      </patternFill>
    </fill>
    <fill>
      <patternFill patternType="solid">
        <fgColor rgb="FFFEF2CB"/>
        <bgColor rgb="FFFEF2CB"/>
      </patternFill>
    </fill>
    <fill>
      <patternFill patternType="solid">
        <fgColor rgb="FFE2EFD9"/>
        <bgColor rgb="FFE2EFD9"/>
      </patternFill>
    </fill>
    <fill>
      <patternFill patternType="solid">
        <fgColor rgb="FFF4B083"/>
        <bgColor rgb="FFF4B083"/>
      </patternFill>
    </fill>
    <fill>
      <patternFill patternType="solid">
        <fgColor rgb="FFC5E0B3"/>
        <bgColor rgb="FFC5E0B3"/>
      </patternFill>
    </fill>
    <fill>
      <patternFill patternType="solid">
        <fgColor rgb="FFFFEB9C"/>
        <bgColor rgb="FFFFEB9C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FFE598"/>
        <bgColor rgb="FFFFE598"/>
      </patternFill>
    </fill>
  </fills>
  <borders count="46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medium">
        <color rgb="FF000000"/>
      </left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top style="thin">
        <color rgb="FF000000"/>
      </top>
    </border>
    <border>
      <bottom style="thin">
        <color rgb="FF000000"/>
      </bottom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/>
      <top/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/>
      <right/>
      <top/>
      <bottom/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3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 shrinkToFit="0" vertical="center" wrapText="1"/>
    </xf>
    <xf borderId="2" fillId="0" fontId="3" numFmtId="0" xfId="0" applyBorder="1" applyFont="1"/>
    <xf borderId="3" fillId="0" fontId="2" numFmtId="0" xfId="0" applyAlignment="1" applyBorder="1" applyFont="1">
      <alignment horizontal="center" shrinkToFit="0" vertical="center" wrapText="1"/>
    </xf>
    <xf borderId="4" fillId="2" fontId="1" numFmtId="0" xfId="0" applyAlignment="1" applyBorder="1" applyFill="1" applyFont="1">
      <alignment shrinkToFit="0" vertical="center" wrapText="1"/>
    </xf>
    <xf borderId="5" fillId="0" fontId="3" numFmtId="0" xfId="0" applyBorder="1" applyFont="1"/>
    <xf borderId="6" fillId="0" fontId="3" numFmtId="0" xfId="0" applyBorder="1" applyFont="1"/>
    <xf borderId="7" fillId="0" fontId="1" numFmtId="0" xfId="0" applyAlignment="1" applyBorder="1" applyFont="1">
      <alignment shrinkToFit="0" vertical="center" wrapText="1"/>
    </xf>
    <xf borderId="8" fillId="0" fontId="3" numFmtId="0" xfId="0" applyBorder="1" applyFont="1"/>
    <xf borderId="7" fillId="3" fontId="1" numFmtId="0" xfId="0" applyAlignment="1" applyBorder="1" applyFill="1" applyFont="1">
      <alignment horizontal="center" vertical="center"/>
    </xf>
    <xf borderId="9" fillId="0" fontId="3" numFmtId="0" xfId="0" applyBorder="1" applyFont="1"/>
    <xf borderId="10" fillId="0" fontId="1" numFmtId="0" xfId="0" applyAlignment="1" applyBorder="1" applyFont="1">
      <alignment horizontal="center" shrinkToFit="0" vertical="center" wrapText="1"/>
    </xf>
    <xf borderId="7" fillId="0" fontId="1" numFmtId="0" xfId="0" applyAlignment="1" applyBorder="1" applyFont="1">
      <alignment horizontal="center" shrinkToFit="0" vertical="center" wrapText="1"/>
    </xf>
    <xf borderId="10" fillId="0" fontId="1" numFmtId="0" xfId="0" applyAlignment="1" applyBorder="1" applyFont="1">
      <alignment horizontal="right" shrinkToFit="0" vertical="center" wrapText="1"/>
    </xf>
    <xf borderId="0" fillId="0" fontId="4" numFmtId="0" xfId="0" applyFont="1"/>
    <xf borderId="10" fillId="0" fontId="1" numFmtId="0" xfId="0" applyAlignment="1" applyBorder="1" applyFont="1">
      <alignment vertical="center"/>
    </xf>
    <xf borderId="10" fillId="0" fontId="1" numFmtId="0" xfId="0" applyAlignment="1" applyBorder="1" applyFont="1">
      <alignment horizontal="center" vertical="center"/>
    </xf>
    <xf borderId="10" fillId="0" fontId="1" numFmtId="164" xfId="0" applyAlignment="1" applyBorder="1" applyFont="1" applyNumberFormat="1">
      <alignment horizontal="center" vertical="center"/>
    </xf>
    <xf borderId="10" fillId="0" fontId="1" numFmtId="164" xfId="0" applyAlignment="1" applyBorder="1" applyFont="1" applyNumberFormat="1">
      <alignment horizontal="right" vertical="center"/>
    </xf>
    <xf borderId="0" fillId="0" fontId="5" numFmtId="0" xfId="0" applyFont="1"/>
    <xf borderId="0" fillId="0" fontId="6" numFmtId="0" xfId="0" applyFont="1"/>
    <xf borderId="7" fillId="0" fontId="1" numFmtId="0" xfId="0" applyAlignment="1" applyBorder="1" applyFont="1">
      <alignment horizontal="center" vertical="center"/>
    </xf>
    <xf borderId="7" fillId="0" fontId="1" numFmtId="0" xfId="0" applyAlignment="1" applyBorder="1" applyFont="1">
      <alignment vertical="center"/>
    </xf>
    <xf borderId="10" fillId="0" fontId="1" numFmtId="4" xfId="0" applyAlignment="1" applyBorder="1" applyFont="1" applyNumberFormat="1">
      <alignment horizontal="right" vertical="center"/>
    </xf>
    <xf borderId="7" fillId="0" fontId="7" numFmtId="0" xfId="0" applyAlignment="1" applyBorder="1" applyFont="1">
      <alignment horizontal="left" vertical="center"/>
    </xf>
    <xf borderId="10" fillId="0" fontId="7" numFmtId="4" xfId="0" applyAlignment="1" applyBorder="1" applyFont="1" applyNumberFormat="1">
      <alignment horizontal="right" vertical="center"/>
    </xf>
    <xf borderId="7" fillId="4" fontId="7" numFmtId="0" xfId="0" applyAlignment="1" applyBorder="1" applyFill="1" applyFont="1">
      <alignment vertical="center"/>
    </xf>
    <xf borderId="7" fillId="4" fontId="1" numFmtId="0" xfId="0" applyAlignment="1" applyBorder="1" applyFont="1">
      <alignment horizontal="center" vertical="center"/>
    </xf>
    <xf borderId="10" fillId="4" fontId="7" numFmtId="4" xfId="0" applyAlignment="1" applyBorder="1" applyFont="1" applyNumberFormat="1">
      <alignment horizontal="right" vertical="center"/>
    </xf>
    <xf borderId="7" fillId="3" fontId="7" numFmtId="0" xfId="0" applyAlignment="1" applyBorder="1" applyFont="1">
      <alignment horizontal="center" vertical="center"/>
    </xf>
    <xf borderId="10" fillId="0" fontId="1" numFmtId="165" xfId="0" applyAlignment="1" applyBorder="1" applyFont="1" applyNumberFormat="1">
      <alignment horizontal="right" vertical="center"/>
    </xf>
    <xf borderId="10" fillId="0" fontId="1" numFmtId="166" xfId="0" applyAlignment="1" applyBorder="1" applyFont="1" applyNumberFormat="1">
      <alignment horizontal="right" vertical="center"/>
    </xf>
    <xf borderId="10" fillId="0" fontId="1" numFmtId="0" xfId="0" applyAlignment="1" applyBorder="1" applyFont="1">
      <alignment horizontal="left" vertical="center"/>
    </xf>
    <xf borderId="10" fillId="0" fontId="1" numFmtId="3" xfId="0" applyAlignment="1" applyBorder="1" applyFont="1" applyNumberFormat="1">
      <alignment horizontal="right" vertical="center"/>
    </xf>
    <xf borderId="10" fillId="4" fontId="7" numFmtId="3" xfId="0" applyAlignment="1" applyBorder="1" applyFont="1" applyNumberFormat="1">
      <alignment horizontal="right" vertical="center"/>
    </xf>
    <xf borderId="10" fillId="3" fontId="4" numFmtId="0" xfId="0" applyBorder="1" applyFont="1"/>
    <xf borderId="10" fillId="0" fontId="1" numFmtId="0" xfId="0" applyAlignment="1" applyBorder="1" applyFont="1">
      <alignment horizontal="right" vertical="center"/>
    </xf>
    <xf borderId="10" fillId="0" fontId="1" numFmtId="12" xfId="0" applyAlignment="1" applyBorder="1" applyFont="1" applyNumberFormat="1">
      <alignment horizontal="center" vertical="center"/>
    </xf>
    <xf borderId="7" fillId="3" fontId="1" numFmtId="0" xfId="0" applyAlignment="1" applyBorder="1" applyFont="1">
      <alignment horizontal="left" vertical="center"/>
    </xf>
    <xf borderId="8" fillId="0" fontId="4" numFmtId="0" xfId="0" applyAlignment="1" applyBorder="1" applyFont="1">
      <alignment horizontal="center"/>
    </xf>
    <xf borderId="8" fillId="0" fontId="1" numFmtId="0" xfId="0" applyAlignment="1" applyBorder="1" applyFont="1">
      <alignment horizontal="center" vertical="center"/>
    </xf>
    <xf borderId="10" fillId="0" fontId="1" numFmtId="4" xfId="0" applyAlignment="1" applyBorder="1" applyFont="1" applyNumberFormat="1">
      <alignment horizontal="center" vertical="center"/>
    </xf>
    <xf borderId="10" fillId="0" fontId="1" numFmtId="3" xfId="0" applyAlignment="1" applyBorder="1" applyFont="1" applyNumberFormat="1">
      <alignment horizontal="center" vertical="center"/>
    </xf>
    <xf borderId="10" fillId="3" fontId="1" numFmtId="4" xfId="0" applyAlignment="1" applyBorder="1" applyFont="1" applyNumberFormat="1">
      <alignment horizontal="center" vertical="center"/>
    </xf>
    <xf borderId="10" fillId="3" fontId="1" numFmtId="4" xfId="0" applyAlignment="1" applyBorder="1" applyFont="1" applyNumberFormat="1">
      <alignment horizontal="right" vertical="center"/>
    </xf>
    <xf borderId="10" fillId="4" fontId="7" numFmtId="0" xfId="0" applyAlignment="1" applyBorder="1" applyFont="1">
      <alignment horizontal="left" vertical="center"/>
    </xf>
    <xf borderId="10" fillId="4" fontId="7" numFmtId="0" xfId="0" applyAlignment="1" applyBorder="1" applyFont="1">
      <alignment horizontal="center" vertical="center"/>
    </xf>
    <xf borderId="7" fillId="4" fontId="7" numFmtId="0" xfId="0" applyAlignment="1" applyBorder="1" applyFont="1">
      <alignment horizontal="center" vertical="center"/>
    </xf>
    <xf borderId="10" fillId="4" fontId="7" numFmtId="4" xfId="0" applyAlignment="1" applyBorder="1" applyFont="1" applyNumberFormat="1">
      <alignment horizontal="center" vertical="center"/>
    </xf>
    <xf borderId="11" fillId="0" fontId="1" numFmtId="0" xfId="0" applyAlignment="1" applyBorder="1" applyFont="1">
      <alignment horizontal="left" vertical="center"/>
    </xf>
    <xf borderId="12" fillId="0" fontId="3" numFmtId="0" xfId="0" applyBorder="1" applyFont="1"/>
    <xf borderId="13" fillId="0" fontId="7" numFmtId="4" xfId="0" applyAlignment="1" applyBorder="1" applyFont="1" applyNumberFormat="1">
      <alignment horizontal="right" vertical="center"/>
    </xf>
    <xf borderId="14" fillId="0" fontId="1" numFmtId="0" xfId="0" applyAlignment="1" applyBorder="1" applyFont="1">
      <alignment horizontal="center" vertical="center"/>
    </xf>
    <xf borderId="15" fillId="0" fontId="1" numFmtId="0" xfId="0" applyAlignment="1" applyBorder="1" applyFont="1">
      <alignment horizontal="center" vertical="center"/>
    </xf>
    <xf borderId="16" fillId="0" fontId="3" numFmtId="0" xfId="0" applyBorder="1" applyFont="1"/>
    <xf borderId="13" fillId="0" fontId="1" numFmtId="4" xfId="0" applyAlignment="1" applyBorder="1" applyFont="1" applyNumberFormat="1">
      <alignment horizontal="right" vertical="center"/>
    </xf>
    <xf borderId="17" fillId="0" fontId="3" numFmtId="0" xfId="0" applyBorder="1" applyFont="1"/>
    <xf borderId="15" fillId="4" fontId="7" numFmtId="0" xfId="0" applyAlignment="1" applyBorder="1" applyFont="1">
      <alignment horizontal="center" vertical="center"/>
    </xf>
    <xf borderId="18" fillId="0" fontId="3" numFmtId="0" xfId="0" applyBorder="1" applyFont="1"/>
    <xf borderId="19" fillId="4" fontId="7" numFmtId="4" xfId="0" applyAlignment="1" applyBorder="1" applyFont="1" applyNumberFormat="1">
      <alignment horizontal="right" vertical="center"/>
    </xf>
    <xf borderId="15" fillId="4" fontId="1" numFmtId="0" xfId="0" applyAlignment="1" applyBorder="1" applyFont="1">
      <alignment horizontal="center" vertical="center"/>
    </xf>
    <xf borderId="0" fillId="0" fontId="8" numFmtId="0" xfId="0" applyAlignment="1" applyFont="1">
      <alignment horizontal="center" shrinkToFit="0" vertical="center" wrapText="1"/>
    </xf>
    <xf borderId="0" fillId="0" fontId="9" numFmtId="0" xfId="0" applyFont="1"/>
    <xf borderId="0" fillId="0" fontId="10" numFmtId="0" xfId="0" applyFont="1"/>
    <xf borderId="0" fillId="0" fontId="11" numFmtId="0" xfId="0" applyFont="1"/>
    <xf borderId="0" fillId="0" fontId="12" numFmtId="0" xfId="0" applyFont="1"/>
    <xf borderId="0" fillId="0" fontId="2" numFmtId="0" xfId="0" applyAlignment="1" applyFont="1">
      <alignment horizontal="center" shrinkToFit="0" vertical="center" wrapText="1"/>
    </xf>
    <xf borderId="7" fillId="3" fontId="13" numFmtId="0" xfId="0" applyAlignment="1" applyBorder="1" applyFont="1">
      <alignment horizontal="center" vertical="center"/>
    </xf>
    <xf borderId="20" fillId="0" fontId="1" numFmtId="0" xfId="0" applyAlignment="1" applyBorder="1" applyFont="1">
      <alignment horizontal="center" shrinkToFit="0" vertical="center" wrapText="1"/>
    </xf>
    <xf borderId="21" fillId="0" fontId="1" numFmtId="0" xfId="0" applyAlignment="1" applyBorder="1" applyFont="1">
      <alignment horizontal="center" shrinkToFit="0" vertical="center" wrapText="1"/>
    </xf>
    <xf borderId="22" fillId="0" fontId="3" numFmtId="0" xfId="0" applyBorder="1" applyFont="1"/>
    <xf borderId="20" fillId="0" fontId="1" numFmtId="0" xfId="0" applyAlignment="1" applyBorder="1" applyFont="1">
      <alignment horizontal="right" shrinkToFit="0" vertical="center" wrapText="1"/>
    </xf>
    <xf borderId="23" fillId="5" fontId="14" numFmtId="0" xfId="0" applyAlignment="1" applyBorder="1" applyFill="1" applyFont="1">
      <alignment horizontal="center" shrinkToFit="0" vertical="center" wrapText="1"/>
    </xf>
    <xf borderId="24" fillId="5" fontId="1" numFmtId="0" xfId="0" applyAlignment="1" applyBorder="1" applyFont="1">
      <alignment horizontal="center" shrinkToFit="0" vertical="center" wrapText="1"/>
    </xf>
    <xf borderId="25" fillId="5" fontId="1" numFmtId="0" xfId="0" applyAlignment="1" applyBorder="1" applyFont="1">
      <alignment horizontal="right" shrinkToFit="0" vertical="center" wrapText="1"/>
    </xf>
    <xf borderId="26" fillId="0" fontId="7" numFmtId="0" xfId="0" applyAlignment="1" applyBorder="1" applyFont="1">
      <alignment shrinkToFit="0" vertical="center" wrapText="1"/>
    </xf>
    <xf borderId="26" fillId="0" fontId="7" numFmtId="167" xfId="0" applyAlignment="1" applyBorder="1" applyFont="1" applyNumberFormat="1">
      <alignment horizontal="center" shrinkToFit="0" vertical="center" wrapText="1"/>
    </xf>
    <xf borderId="27" fillId="0" fontId="7" numFmtId="0" xfId="0" applyAlignment="1" applyBorder="1" applyFont="1">
      <alignment horizontal="center" shrinkToFit="0" vertical="center" wrapText="1"/>
    </xf>
    <xf borderId="28" fillId="0" fontId="3" numFmtId="0" xfId="0" applyBorder="1" applyFont="1"/>
    <xf borderId="26" fillId="0" fontId="15" numFmtId="3" xfId="0" applyAlignment="1" applyBorder="1" applyFont="1" applyNumberFormat="1">
      <alignment horizontal="center" shrinkToFit="0" vertical="center" wrapText="1"/>
    </xf>
    <xf borderId="26" fillId="0" fontId="7" numFmtId="4" xfId="0" applyAlignment="1" applyBorder="1" applyFont="1" applyNumberFormat="1">
      <alignment horizontal="right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7" numFmtId="3" xfId="0" applyAlignment="1" applyFont="1" applyNumberFormat="1">
      <alignment horizontal="center" shrinkToFit="0" vertical="center" wrapText="1"/>
    </xf>
    <xf borderId="0" fillId="0" fontId="7" numFmtId="4" xfId="0" applyAlignment="1" applyFont="1" applyNumberFormat="1">
      <alignment horizontal="right" shrinkToFit="0" vertical="center" wrapText="1"/>
    </xf>
    <xf borderId="10" fillId="0" fontId="7" numFmtId="0" xfId="0" applyAlignment="1" applyBorder="1" applyFont="1">
      <alignment shrinkToFit="0" vertical="center" wrapText="1"/>
    </xf>
    <xf borderId="10" fillId="0" fontId="7" numFmtId="168" xfId="0" applyAlignment="1" applyBorder="1" applyFont="1" applyNumberFormat="1">
      <alignment horizontal="center" shrinkToFit="0" vertical="center" wrapText="1"/>
    </xf>
    <xf borderId="10" fillId="0" fontId="7" numFmtId="3" xfId="0" applyAlignment="1" applyBorder="1" applyFont="1" applyNumberFormat="1">
      <alignment horizontal="center" shrinkToFit="0" vertical="center" wrapText="1"/>
    </xf>
    <xf borderId="10" fillId="0" fontId="7" numFmtId="4" xfId="0" applyAlignment="1" applyBorder="1" applyFont="1" applyNumberFormat="1">
      <alignment horizontal="right" shrinkToFit="0" vertical="center" wrapText="1"/>
    </xf>
    <xf borderId="26" fillId="0" fontId="7" numFmtId="3" xfId="0" applyAlignment="1" applyBorder="1" applyFont="1" applyNumberFormat="1">
      <alignment horizontal="center" shrinkToFit="0" vertical="center" wrapText="1"/>
    </xf>
    <xf borderId="21" fillId="0" fontId="7" numFmtId="0" xfId="0" applyAlignment="1" applyBorder="1" applyFont="1">
      <alignment horizontal="center" shrinkToFit="0" vertical="center" wrapText="1"/>
    </xf>
    <xf borderId="7" fillId="0" fontId="7" numFmtId="0" xfId="0" applyAlignment="1" applyBorder="1" applyFont="1">
      <alignment horizontal="center" shrinkToFit="0" vertical="center" wrapText="1"/>
    </xf>
    <xf borderId="8" fillId="0" fontId="7" numFmtId="3" xfId="0" applyAlignment="1" applyBorder="1" applyFont="1" applyNumberFormat="1">
      <alignment horizontal="center" shrinkToFit="0" vertical="center" wrapText="1"/>
    </xf>
    <xf borderId="10" fillId="0" fontId="7" numFmtId="0" xfId="0" applyAlignment="1" applyBorder="1" applyFont="1">
      <alignment horizontal="center" shrinkToFit="0" vertical="center" wrapText="1"/>
    </xf>
    <xf borderId="20" fillId="0" fontId="7" numFmtId="0" xfId="0" applyAlignment="1" applyBorder="1" applyFont="1">
      <alignment shrinkToFit="0" vertical="center" wrapText="1"/>
    </xf>
    <xf borderId="29" fillId="6" fontId="7" numFmtId="0" xfId="0" applyAlignment="1" applyBorder="1" applyFill="1" applyFont="1">
      <alignment shrinkToFit="0" vertical="center" wrapText="1"/>
    </xf>
    <xf borderId="29" fillId="6" fontId="7" numFmtId="0" xfId="0" applyAlignment="1" applyBorder="1" applyFont="1">
      <alignment horizontal="center" shrinkToFit="0" vertical="center" wrapText="1"/>
    </xf>
    <xf borderId="30" fillId="6" fontId="16" numFmtId="0" xfId="0" applyAlignment="1" applyBorder="1" applyFont="1">
      <alignment horizontal="center" shrinkToFit="0" vertical="center" wrapText="1"/>
    </xf>
    <xf borderId="31" fillId="0" fontId="3" numFmtId="0" xfId="0" applyBorder="1" applyFont="1"/>
    <xf borderId="10" fillId="6" fontId="7" numFmtId="3" xfId="0" applyAlignment="1" applyBorder="1" applyFont="1" applyNumberFormat="1">
      <alignment horizontal="center" shrinkToFit="0" vertical="center" wrapText="1"/>
    </xf>
    <xf borderId="10" fillId="6" fontId="7" numFmtId="4" xfId="0" applyAlignment="1" applyBorder="1" applyFont="1" applyNumberFormat="1">
      <alignment horizontal="right" shrinkToFit="0" vertical="center" wrapText="1"/>
    </xf>
    <xf borderId="21" fillId="0" fontId="7" numFmtId="0" xfId="0" applyAlignment="1" applyBorder="1" applyFont="1">
      <alignment shrinkToFit="0" vertical="center" wrapText="1"/>
    </xf>
    <xf borderId="32" fillId="0" fontId="7" numFmtId="0" xfId="0" applyAlignment="1" applyBorder="1" applyFont="1">
      <alignment horizontal="center" shrinkToFit="0" vertical="center" wrapText="1"/>
    </xf>
    <xf borderId="32" fillId="0" fontId="16" numFmtId="0" xfId="0" applyAlignment="1" applyBorder="1" applyFont="1">
      <alignment horizontal="center" shrinkToFit="0" vertical="center" wrapText="1"/>
    </xf>
    <xf borderId="22" fillId="0" fontId="16" numFmtId="0" xfId="0" applyAlignment="1" applyBorder="1" applyFont="1">
      <alignment horizontal="center" shrinkToFit="0" vertical="center" wrapText="1"/>
    </xf>
    <xf borderId="7" fillId="0" fontId="7" numFmtId="0" xfId="0" applyAlignment="1" applyBorder="1" applyFont="1">
      <alignment shrinkToFit="0" vertical="center" wrapText="1"/>
    </xf>
    <xf borderId="9" fillId="0" fontId="7" numFmtId="0" xfId="0" applyAlignment="1" applyBorder="1" applyFont="1">
      <alignment horizontal="center" shrinkToFit="0" vertical="center" wrapText="1"/>
    </xf>
    <xf borderId="23" fillId="5" fontId="16" numFmtId="0" xfId="0" applyAlignment="1" applyBorder="1" applyFont="1">
      <alignment shrinkToFit="0" vertical="center" wrapText="1"/>
    </xf>
    <xf borderId="24" fillId="5" fontId="16" numFmtId="0" xfId="0" applyAlignment="1" applyBorder="1" applyFont="1">
      <alignment horizontal="center" shrinkToFit="0" vertical="center" wrapText="1"/>
    </xf>
    <xf borderId="25" fillId="5" fontId="16" numFmtId="0" xfId="0" applyAlignment="1" applyBorder="1" applyFont="1">
      <alignment horizontal="center" shrinkToFit="0" vertical="center" wrapText="1"/>
    </xf>
    <xf borderId="25" fillId="5" fontId="7" numFmtId="3" xfId="0" applyAlignment="1" applyBorder="1" applyFont="1" applyNumberFormat="1">
      <alignment horizontal="center" shrinkToFit="0" vertical="center" wrapText="1"/>
    </xf>
    <xf borderId="10" fillId="5" fontId="7" numFmtId="4" xfId="0" applyAlignment="1" applyBorder="1" applyFont="1" applyNumberFormat="1">
      <alignment horizontal="right" shrinkToFit="0" vertical="center" wrapText="1"/>
    </xf>
    <xf borderId="27" fillId="0" fontId="13" numFmtId="0" xfId="0" applyAlignment="1" applyBorder="1" applyFont="1">
      <alignment horizontal="center" shrinkToFit="0" vertical="center" wrapText="1"/>
    </xf>
    <xf borderId="33" fillId="0" fontId="1" numFmtId="0" xfId="0" applyAlignment="1" applyBorder="1" applyFont="1">
      <alignment horizontal="center" shrinkToFit="0" vertical="center" wrapText="1"/>
    </xf>
    <xf borderId="9" fillId="0" fontId="1" numFmtId="0" xfId="0" applyAlignment="1" applyBorder="1" applyFont="1">
      <alignment horizontal="center" shrinkToFit="0" vertical="center" wrapText="1"/>
    </xf>
    <xf borderId="8" fillId="0" fontId="1" numFmtId="0" xfId="0" applyAlignment="1" applyBorder="1" applyFont="1">
      <alignment horizontal="right" shrinkToFit="0" vertical="center" wrapText="1"/>
    </xf>
    <xf borderId="10" fillId="0" fontId="7" numFmtId="167" xfId="0" applyAlignment="1" applyBorder="1" applyFont="1" applyNumberFormat="1">
      <alignment horizontal="center" shrinkToFit="0" vertical="center" wrapText="1"/>
    </xf>
    <xf borderId="10" fillId="0" fontId="7" numFmtId="4" xfId="0" applyAlignment="1" applyBorder="1" applyFont="1" applyNumberFormat="1">
      <alignment horizontal="center" shrinkToFit="0" vertical="center" wrapText="1"/>
    </xf>
    <xf borderId="10" fillId="0" fontId="15" numFmtId="0" xfId="0" applyAlignment="1" applyBorder="1" applyFont="1">
      <alignment horizontal="center" shrinkToFit="0" vertical="center" wrapText="1"/>
    </xf>
    <xf borderId="7" fillId="0" fontId="15" numFmtId="0" xfId="0" applyAlignment="1" applyBorder="1" applyFont="1">
      <alignment horizontal="center" shrinkToFit="0" vertical="center" wrapText="1"/>
    </xf>
    <xf borderId="10" fillId="0" fontId="15" numFmtId="3" xfId="0" applyAlignment="1" applyBorder="1" applyFont="1" applyNumberFormat="1">
      <alignment horizontal="center" shrinkToFit="0" vertical="center" wrapText="1"/>
    </xf>
    <xf borderId="10" fillId="0" fontId="15" numFmtId="4" xfId="0" applyAlignment="1" applyBorder="1" applyFont="1" applyNumberFormat="1">
      <alignment horizontal="right" shrinkToFit="0" vertical="center" wrapText="1"/>
    </xf>
    <xf borderId="20" fillId="0" fontId="7" numFmtId="0" xfId="0" applyAlignment="1" applyBorder="1" applyFont="1">
      <alignment horizontal="center" shrinkToFit="0" vertical="center" wrapText="1"/>
    </xf>
    <xf borderId="8" fillId="0" fontId="7" numFmtId="0" xfId="0" applyAlignment="1" applyBorder="1" applyFont="1">
      <alignment horizontal="center" shrinkToFit="0" vertical="center" wrapText="1"/>
    </xf>
    <xf borderId="10" fillId="6" fontId="7" numFmtId="0" xfId="0" applyAlignment="1" applyBorder="1" applyFont="1">
      <alignment shrinkToFit="0" vertical="center" wrapText="1"/>
    </xf>
    <xf borderId="9" fillId="0" fontId="16" numFmtId="0" xfId="0" applyAlignment="1" applyBorder="1" applyFont="1">
      <alignment horizontal="center" shrinkToFit="0" vertical="center" wrapText="1"/>
    </xf>
    <xf borderId="8" fillId="0" fontId="7" numFmtId="4" xfId="0" applyAlignment="1" applyBorder="1" applyFont="1" applyNumberFormat="1">
      <alignment horizontal="right" shrinkToFit="0" vertical="center" wrapText="1"/>
    </xf>
    <xf borderId="7" fillId="0" fontId="17" numFmtId="0" xfId="0" applyAlignment="1" applyBorder="1" applyFont="1">
      <alignment shrinkToFit="0" vertical="center" wrapText="1"/>
    </xf>
    <xf borderId="25" fillId="5" fontId="7" numFmtId="4" xfId="0" applyAlignment="1" applyBorder="1" applyFont="1" applyNumberFormat="1">
      <alignment horizontal="right" shrinkToFit="0" vertical="center" wrapText="1"/>
    </xf>
    <xf borderId="23" fillId="7" fontId="16" numFmtId="0" xfId="0" applyAlignment="1" applyBorder="1" applyFill="1" applyFont="1">
      <alignment shrinkToFit="0" vertical="center" wrapText="1"/>
    </xf>
    <xf borderId="7" fillId="0" fontId="16" numFmtId="0" xfId="0" applyAlignment="1" applyBorder="1" applyFont="1">
      <alignment shrinkToFit="0" vertical="center" wrapText="1"/>
    </xf>
    <xf borderId="7" fillId="6" fontId="16" numFmtId="0" xfId="0" applyAlignment="1" applyBorder="1" applyFont="1">
      <alignment horizontal="center" shrinkToFit="0" vertical="center" wrapText="1"/>
    </xf>
    <xf borderId="7" fillId="0" fontId="17" numFmtId="0" xfId="0" applyAlignment="1" applyBorder="1" applyFont="1">
      <alignment horizontal="center" shrinkToFit="0" vertical="center" wrapText="1"/>
    </xf>
    <xf borderId="7" fillId="3" fontId="7" numFmtId="0" xfId="0" applyAlignment="1" applyBorder="1" applyFont="1">
      <alignment horizontal="left" shrinkToFit="0" vertical="center" wrapText="1"/>
    </xf>
    <xf borderId="10" fillId="0" fontId="1" numFmtId="4" xfId="0" applyAlignment="1" applyBorder="1" applyFont="1" applyNumberFormat="1">
      <alignment horizontal="center" shrinkToFit="0" vertical="center" wrapText="1"/>
    </xf>
    <xf borderId="10" fillId="0" fontId="1" numFmtId="4" xfId="0" applyAlignment="1" applyBorder="1" applyFont="1" applyNumberFormat="1">
      <alignment horizontal="right" shrinkToFit="0" vertical="center" wrapText="1"/>
    </xf>
    <xf borderId="7" fillId="0" fontId="14" numFmtId="0" xfId="0" applyAlignment="1" applyBorder="1" applyFont="1">
      <alignment horizontal="center" shrinkToFit="0" vertical="center" wrapText="1"/>
    </xf>
    <xf borderId="7" fillId="0" fontId="7" numFmtId="0" xfId="0" applyAlignment="1" applyBorder="1" applyFont="1">
      <alignment horizontal="left" shrinkToFit="0" vertical="center" wrapText="1"/>
    </xf>
    <xf borderId="10" fillId="0" fontId="7" numFmtId="3" xfId="0" applyAlignment="1" applyBorder="1" applyFont="1" applyNumberFormat="1">
      <alignment horizontal="right" shrinkToFit="0" vertical="center" wrapText="1"/>
    </xf>
    <xf borderId="10" fillId="0" fontId="15" numFmtId="4" xfId="0" applyAlignment="1" applyBorder="1" applyFont="1" applyNumberFormat="1">
      <alignment horizontal="center" shrinkToFit="0" vertical="center" wrapText="1"/>
    </xf>
    <xf borderId="10" fillId="6" fontId="7" numFmtId="3" xfId="0" applyAlignment="1" applyBorder="1" applyFont="1" applyNumberFormat="1">
      <alignment horizontal="right" shrinkToFit="0" vertical="center" wrapText="1"/>
    </xf>
    <xf borderId="7" fillId="0" fontId="2" numFmtId="0" xfId="0" applyAlignment="1" applyBorder="1" applyFont="1">
      <alignment horizontal="center" shrinkToFit="0" vertical="center" wrapText="1"/>
    </xf>
    <xf borderId="7" fillId="0" fontId="18" numFmtId="0" xfId="0" applyAlignment="1" applyBorder="1" applyFont="1">
      <alignment horizontal="left" shrinkToFit="0" vertical="center" wrapText="1"/>
    </xf>
    <xf borderId="10" fillId="0" fontId="1" numFmtId="167" xfId="0" applyAlignment="1" applyBorder="1" applyFont="1" applyNumberFormat="1">
      <alignment horizontal="center" shrinkToFit="0" vertical="center" wrapText="1"/>
    </xf>
    <xf borderId="8" fillId="0" fontId="1" numFmtId="0" xfId="0" applyAlignment="1" applyBorder="1" applyFont="1">
      <alignment horizontal="center" shrinkToFit="0" vertical="center" wrapText="1"/>
    </xf>
    <xf borderId="23" fillId="8" fontId="16" numFmtId="0" xfId="0" applyAlignment="1" applyBorder="1" applyFill="1" applyFont="1">
      <alignment horizontal="left" shrinkToFit="0" vertical="center" wrapText="1"/>
    </xf>
    <xf borderId="10" fillId="8" fontId="7" numFmtId="169" xfId="0" applyAlignment="1" applyBorder="1" applyFont="1" applyNumberFormat="1">
      <alignment horizontal="center" shrinkToFit="0" vertical="center" wrapText="1"/>
    </xf>
    <xf borderId="25" fillId="8" fontId="7" numFmtId="0" xfId="0" applyAlignment="1" applyBorder="1" applyFont="1">
      <alignment horizontal="center" shrinkToFit="0" vertical="center" wrapText="1"/>
    </xf>
    <xf borderId="0" fillId="0" fontId="18" numFmtId="0" xfId="0" applyAlignment="1" applyFont="1">
      <alignment horizontal="left" shrinkToFit="0" vertical="center" wrapText="1"/>
    </xf>
    <xf borderId="0" fillId="0" fontId="1" numFmtId="167" xfId="0" applyAlignment="1" applyFont="1" applyNumberForma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4" xfId="0" applyAlignment="1" applyFont="1" applyNumberFormat="1">
      <alignment horizontal="right" shrinkToFit="0" vertical="center" wrapText="1"/>
    </xf>
    <xf borderId="0" fillId="0" fontId="15" numFmtId="4" xfId="0" applyAlignment="1" applyFont="1" applyNumberFormat="1">
      <alignment horizontal="center" shrinkToFit="0" vertical="center" wrapText="1"/>
    </xf>
    <xf borderId="7" fillId="0" fontId="1" numFmtId="0" xfId="0" applyAlignment="1" applyBorder="1" applyFont="1">
      <alignment horizontal="left" shrinkToFit="0" vertical="center" wrapText="1"/>
    </xf>
    <xf borderId="10" fillId="0" fontId="19" numFmtId="0" xfId="0" applyAlignment="1" applyBorder="1" applyFont="1">
      <alignment horizontal="left" shrinkToFit="0" vertical="center" wrapText="1"/>
    </xf>
    <xf borderId="10" fillId="0" fontId="1" numFmtId="0" xfId="0" applyAlignment="1" applyBorder="1" applyFont="1">
      <alignment horizontal="left" shrinkToFit="0" vertical="center" wrapText="1"/>
    </xf>
    <xf borderId="17" fillId="0" fontId="1" numFmtId="0" xfId="0" applyAlignment="1" applyBorder="1" applyFont="1">
      <alignment horizontal="center" shrinkToFit="0" vertical="center" wrapText="1"/>
    </xf>
    <xf borderId="34" fillId="3" fontId="7" numFmtId="0" xfId="0" applyAlignment="1" applyBorder="1" applyFont="1">
      <alignment horizontal="center" shrinkToFit="0" vertical="center" wrapText="1"/>
    </xf>
    <xf borderId="35" fillId="0" fontId="3" numFmtId="0" xfId="0" applyBorder="1" applyFont="1"/>
    <xf borderId="36" fillId="0" fontId="3" numFmtId="0" xfId="0" applyBorder="1" applyFont="1"/>
    <xf borderId="19" fillId="3" fontId="7" numFmtId="4" xfId="0" applyAlignment="1" applyBorder="1" applyFont="1" applyNumberFormat="1">
      <alignment horizontal="right" shrinkToFit="0" vertical="center" wrapText="1"/>
    </xf>
    <xf borderId="15" fillId="4" fontId="7" numFmtId="0" xfId="0" applyAlignment="1" applyBorder="1" applyFont="1">
      <alignment horizontal="center" shrinkToFit="0" vertical="center" wrapText="1"/>
    </xf>
    <xf borderId="19" fillId="4" fontId="7" numFmtId="4" xfId="0" applyAlignment="1" applyBorder="1" applyFont="1" applyNumberFormat="1">
      <alignment horizontal="right" shrinkToFit="0" vertical="center" wrapText="1"/>
    </xf>
    <xf borderId="15" fillId="0" fontId="1" numFmtId="0" xfId="0" applyAlignment="1" applyBorder="1" applyFont="1">
      <alignment horizontal="center" shrinkToFit="0" vertical="center" wrapText="1"/>
    </xf>
    <xf borderId="13" fillId="0" fontId="1" numFmtId="4" xfId="0" applyAlignment="1" applyBorder="1" applyFont="1" applyNumberFormat="1">
      <alignment horizontal="right" shrinkToFit="0" vertical="center" wrapText="1"/>
    </xf>
    <xf borderId="15" fillId="4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right"/>
    </xf>
    <xf borderId="26" fillId="0" fontId="7" numFmtId="3" xfId="0" applyAlignment="1" applyBorder="1" applyFont="1" applyNumberFormat="1">
      <alignment horizontal="right" shrinkToFit="0" vertical="center" wrapText="1"/>
    </xf>
    <xf borderId="26" fillId="0" fontId="7" numFmtId="168" xfId="0" applyAlignment="1" applyBorder="1" applyFont="1" applyNumberFormat="1">
      <alignment horizontal="center" shrinkToFit="0" vertical="center" wrapText="1"/>
    </xf>
    <xf borderId="37" fillId="0" fontId="7" numFmtId="0" xfId="0" applyAlignment="1" applyBorder="1" applyFont="1">
      <alignment horizontal="center" shrinkToFit="0" vertical="center" wrapText="1"/>
    </xf>
    <xf borderId="21" fillId="0" fontId="15" numFmtId="0" xfId="0" applyAlignment="1" applyBorder="1" applyFont="1">
      <alignment horizontal="center" shrinkToFit="0" vertical="center" wrapText="1"/>
    </xf>
    <xf borderId="26" fillId="0" fontId="15" numFmtId="3" xfId="0" applyAlignment="1" applyBorder="1" applyFont="1" applyNumberFormat="1">
      <alignment horizontal="right" shrinkToFit="0" vertical="center" wrapText="1"/>
    </xf>
    <xf borderId="8" fillId="0" fontId="15" numFmtId="3" xfId="0" applyAlignment="1" applyBorder="1" applyFont="1" applyNumberFormat="1">
      <alignment horizontal="center" shrinkToFit="0" vertical="center" wrapText="1"/>
    </xf>
    <xf borderId="10" fillId="0" fontId="15" numFmtId="3" xfId="0" applyAlignment="1" applyBorder="1" applyFont="1" applyNumberFormat="1">
      <alignment horizontal="right" shrinkToFit="0" vertical="center" wrapText="1"/>
    </xf>
    <xf borderId="10" fillId="0" fontId="20" numFmtId="168" xfId="0" applyAlignment="1" applyBorder="1" applyFont="1" applyNumberFormat="1">
      <alignment horizontal="center" shrinkToFit="0" vertical="center" wrapText="1"/>
    </xf>
    <xf borderId="27" fillId="0" fontId="20" numFmtId="0" xfId="0" applyAlignment="1" applyBorder="1" applyFont="1">
      <alignment horizontal="center" shrinkToFit="0" vertical="center" wrapText="1"/>
    </xf>
    <xf borderId="10" fillId="0" fontId="20" numFmtId="3" xfId="0" applyAlignment="1" applyBorder="1" applyFont="1" applyNumberFormat="1">
      <alignment horizontal="center" shrinkToFit="0" vertical="center" wrapText="1"/>
    </xf>
    <xf borderId="10" fillId="0" fontId="20" numFmtId="3" xfId="0" applyAlignment="1" applyBorder="1" applyFont="1" applyNumberFormat="1">
      <alignment horizontal="right" shrinkToFit="0" vertical="center" wrapText="1"/>
    </xf>
    <xf borderId="7" fillId="0" fontId="20" numFmtId="0" xfId="0" applyAlignment="1" applyBorder="1" applyFont="1">
      <alignment horizontal="center" shrinkToFit="0" vertical="center" wrapText="1"/>
    </xf>
    <xf borderId="8" fillId="0" fontId="20" numFmtId="3" xfId="0" applyAlignment="1" applyBorder="1" applyFont="1" applyNumberFormat="1">
      <alignment horizontal="center" shrinkToFit="0" vertical="center" wrapText="1"/>
    </xf>
    <xf borderId="20" fillId="0" fontId="15" numFmtId="0" xfId="0" applyAlignment="1" applyBorder="1" applyFont="1">
      <alignment horizontal="center" shrinkToFit="0" vertical="center" wrapText="1"/>
    </xf>
    <xf borderId="7" fillId="0" fontId="7" numFmtId="0" xfId="0" applyAlignment="1" applyBorder="1" applyFont="1">
      <alignment horizontal="right" shrinkToFit="0" vertical="center" wrapText="1"/>
    </xf>
    <xf borderId="8" fillId="0" fontId="16" numFmtId="0" xfId="0" applyAlignment="1" applyBorder="1" applyFont="1">
      <alignment horizontal="center" shrinkToFit="0" vertical="center" wrapText="1"/>
    </xf>
    <xf borderId="10" fillId="5" fontId="7" numFmtId="3" xfId="0" applyAlignment="1" applyBorder="1" applyFont="1" applyNumberFormat="1">
      <alignment horizontal="right" shrinkToFit="0" vertical="center" wrapText="1"/>
    </xf>
    <xf borderId="26" fillId="0" fontId="15" numFmtId="0" xfId="0" applyAlignment="1" applyBorder="1" applyFont="1">
      <alignment shrinkToFit="0" vertical="center" wrapText="1"/>
    </xf>
    <xf borderId="10" fillId="0" fontId="15" numFmtId="167" xfId="0" applyAlignment="1" applyBorder="1" applyFont="1" applyNumberFormat="1">
      <alignment horizontal="center" shrinkToFit="0" vertical="center" wrapText="1"/>
    </xf>
    <xf borderId="27" fillId="0" fontId="15" numFmtId="0" xfId="0" applyAlignment="1" applyBorder="1" applyFont="1">
      <alignment horizontal="center" shrinkToFit="0" vertical="center" wrapText="1"/>
    </xf>
    <xf borderId="10" fillId="0" fontId="15" numFmtId="0" xfId="0" applyAlignment="1" applyBorder="1" applyFont="1">
      <alignment shrinkToFit="0" vertical="center" wrapText="1"/>
    </xf>
    <xf borderId="10" fillId="0" fontId="15" numFmtId="168" xfId="0" applyAlignment="1" applyBorder="1" applyFont="1" applyNumberFormat="1">
      <alignment horizontal="center" shrinkToFit="0" vertical="center" wrapText="1"/>
    </xf>
    <xf borderId="7" fillId="0" fontId="4" numFmtId="0" xfId="0" applyAlignment="1" applyBorder="1" applyFont="1">
      <alignment horizontal="center" shrinkToFit="0" vertical="center" wrapText="1"/>
    </xf>
    <xf borderId="8" fillId="0" fontId="15" numFmtId="0" xfId="0" applyAlignment="1" applyBorder="1" applyFont="1">
      <alignment horizontal="center" shrinkToFit="0" vertical="center" wrapText="1"/>
    </xf>
    <xf borderId="7" fillId="0" fontId="21" numFmtId="0" xfId="0" applyAlignment="1" applyBorder="1" applyFont="1">
      <alignment shrinkToFit="0" vertical="center" wrapText="1"/>
    </xf>
    <xf borderId="26" fillId="0" fontId="22" numFmtId="167" xfId="0" applyAlignment="1" applyBorder="1" applyFont="1" applyNumberFormat="1">
      <alignment horizontal="center" shrinkToFit="0" vertical="center" wrapText="1"/>
    </xf>
    <xf borderId="27" fillId="0" fontId="22" numFmtId="0" xfId="0" applyAlignment="1" applyBorder="1" applyFont="1">
      <alignment horizontal="center" shrinkToFit="0" vertical="center" wrapText="1"/>
    </xf>
    <xf borderId="26" fillId="0" fontId="22" numFmtId="3" xfId="0" applyAlignment="1" applyBorder="1" applyFont="1" applyNumberFormat="1">
      <alignment horizontal="center" shrinkToFit="0" vertical="center" wrapText="1"/>
    </xf>
    <xf borderId="26" fillId="0" fontId="22" numFmtId="4" xfId="0" applyAlignment="1" applyBorder="1" applyFont="1" applyNumberFormat="1">
      <alignment horizontal="right" shrinkToFit="0" vertical="center" wrapText="1"/>
    </xf>
    <xf borderId="10" fillId="0" fontId="22" numFmtId="0" xfId="0" applyAlignment="1" applyBorder="1" applyFont="1">
      <alignment shrinkToFit="0" vertical="center" wrapText="1"/>
    </xf>
    <xf borderId="10" fillId="0" fontId="22" numFmtId="0" xfId="0" applyAlignment="1" applyBorder="1" applyFont="1">
      <alignment horizontal="center" shrinkToFit="0" vertical="center" wrapText="1"/>
    </xf>
    <xf borderId="7" fillId="0" fontId="22" numFmtId="0" xfId="0" applyAlignment="1" applyBorder="1" applyFont="1">
      <alignment horizontal="center" shrinkToFit="0" vertical="center" wrapText="1"/>
    </xf>
    <xf borderId="10" fillId="0" fontId="22" numFmtId="3" xfId="0" applyAlignment="1" applyBorder="1" applyFont="1" applyNumberFormat="1">
      <alignment horizontal="center" shrinkToFit="0" vertical="center" wrapText="1"/>
    </xf>
    <xf borderId="10" fillId="0" fontId="22" numFmtId="4" xfId="0" applyAlignment="1" applyBorder="1" applyFont="1" applyNumberFormat="1">
      <alignment horizontal="right" shrinkToFit="0" vertical="center" wrapText="1"/>
    </xf>
    <xf borderId="10" fillId="0" fontId="22" numFmtId="168" xfId="0" applyAlignment="1" applyBorder="1" applyFont="1" applyNumberFormat="1">
      <alignment horizontal="center" shrinkToFit="0" vertical="center" wrapText="1"/>
    </xf>
    <xf borderId="10" fillId="6" fontId="22" numFmtId="0" xfId="0" applyAlignment="1" applyBorder="1" applyFont="1">
      <alignment shrinkToFit="0" vertical="center" wrapText="1"/>
    </xf>
    <xf borderId="29" fillId="6" fontId="22" numFmtId="0" xfId="0" applyAlignment="1" applyBorder="1" applyFont="1">
      <alignment horizontal="center" shrinkToFit="0" vertical="center" wrapText="1"/>
    </xf>
    <xf borderId="7" fillId="6" fontId="21" numFmtId="0" xfId="0" applyAlignment="1" applyBorder="1" applyFont="1">
      <alignment horizontal="center" shrinkToFit="0" vertical="center" wrapText="1"/>
    </xf>
    <xf borderId="10" fillId="6" fontId="22" numFmtId="3" xfId="0" applyAlignment="1" applyBorder="1" applyFont="1" applyNumberFormat="1">
      <alignment horizontal="center" shrinkToFit="0" vertical="center" wrapText="1"/>
    </xf>
    <xf borderId="10" fillId="6" fontId="22" numFmtId="4" xfId="0" applyAlignment="1" applyBorder="1" applyFont="1" applyNumberFormat="1">
      <alignment horizontal="right" shrinkToFit="0" vertical="center" wrapText="1"/>
    </xf>
    <xf borderId="10" fillId="0" fontId="4" numFmtId="4" xfId="0" applyAlignment="1" applyBorder="1" applyFont="1" applyNumberFormat="1">
      <alignment horizontal="right" shrinkToFit="0" vertical="center" wrapText="1"/>
    </xf>
    <xf borderId="10" fillId="0" fontId="1" numFmtId="2" xfId="0" applyAlignment="1" applyBorder="1" applyFont="1" applyNumberFormat="1">
      <alignment horizontal="center" shrinkToFit="0" vertical="center" wrapText="1"/>
    </xf>
    <xf borderId="10" fillId="0" fontId="4" numFmtId="3" xfId="0" applyAlignment="1" applyBorder="1" applyFont="1" applyNumberFormat="1">
      <alignment horizontal="right" shrinkToFit="0" vertical="center" wrapText="1"/>
    </xf>
    <xf borderId="10" fillId="0" fontId="4" numFmtId="4" xfId="0" applyAlignment="1" applyBorder="1" applyFont="1" applyNumberFormat="1">
      <alignment horizontal="center" shrinkToFit="0" vertical="center" wrapText="1"/>
    </xf>
    <xf borderId="20" fillId="0" fontId="1" numFmtId="4" xfId="0" applyAlignment="1" applyBorder="1" applyFont="1" applyNumberFormat="1">
      <alignment horizontal="center" shrinkToFit="0" vertical="center" wrapText="1"/>
    </xf>
    <xf borderId="20" fillId="0" fontId="22" numFmtId="0" xfId="0" applyAlignment="1" applyBorder="1" applyFont="1">
      <alignment horizontal="center" shrinkToFit="0" vertical="center" wrapText="1"/>
    </xf>
    <xf borderId="8" fillId="0" fontId="22" numFmtId="0" xfId="0" applyAlignment="1" applyBorder="1" applyFont="1">
      <alignment horizontal="center" shrinkToFit="0" vertical="center" wrapText="1"/>
    </xf>
    <xf borderId="10" fillId="0" fontId="22" numFmtId="3" xfId="0" applyAlignment="1" applyBorder="1" applyFont="1" applyNumberFormat="1">
      <alignment horizontal="right" shrinkToFit="0" vertical="center" wrapText="1"/>
    </xf>
    <xf borderId="23" fillId="3" fontId="7" numFmtId="0" xfId="0" applyAlignment="1" applyBorder="1" applyFont="1">
      <alignment shrinkToFit="0" vertical="center" wrapText="1"/>
    </xf>
    <xf borderId="24" fillId="3" fontId="7" numFmtId="0" xfId="0" applyAlignment="1" applyBorder="1" applyFont="1">
      <alignment horizontal="center" shrinkToFit="0" vertical="center" wrapText="1"/>
    </xf>
    <xf borderId="24" fillId="3" fontId="16" numFmtId="0" xfId="0" applyAlignment="1" applyBorder="1" applyFont="1">
      <alignment horizontal="center" shrinkToFit="0" vertical="center" wrapText="1"/>
    </xf>
    <xf borderId="10" fillId="3" fontId="7" numFmtId="3" xfId="0" applyAlignment="1" applyBorder="1" applyFont="1" applyNumberFormat="1">
      <alignment horizontal="center" shrinkToFit="0" vertical="center" wrapText="1"/>
    </xf>
    <xf borderId="25" fillId="3" fontId="7" numFmtId="4" xfId="0" applyAlignment="1" applyBorder="1" applyFont="1" applyNumberFormat="1">
      <alignment horizontal="right" shrinkToFit="0" vertical="center" wrapText="1"/>
    </xf>
    <xf borderId="10" fillId="0" fontId="1" numFmtId="3" xfId="0" applyAlignment="1" applyBorder="1" applyFont="1" applyNumberFormat="1">
      <alignment horizontal="center" shrinkToFit="0" vertical="center" wrapText="1"/>
    </xf>
    <xf borderId="10" fillId="0" fontId="20" numFmtId="4" xfId="0" applyAlignment="1" applyBorder="1" applyFont="1" applyNumberFormat="1">
      <alignment horizontal="center" shrinkToFit="0" vertical="center" wrapText="1"/>
    </xf>
    <xf borderId="10" fillId="0" fontId="23" numFmtId="4" xfId="0" applyAlignment="1" applyBorder="1" applyFont="1" applyNumberFormat="1">
      <alignment horizontal="right" shrinkToFit="0" vertical="center" wrapText="1"/>
    </xf>
    <xf borderId="7" fillId="0" fontId="16" numFmtId="0" xfId="0" applyAlignment="1" applyBorder="1" applyFont="1">
      <alignment horizontal="left" shrinkToFit="0" vertical="center" wrapText="1"/>
    </xf>
    <xf borderId="10" fillId="0" fontId="7" numFmtId="169" xfId="0" applyAlignment="1" applyBorder="1" applyFont="1" applyNumberFormat="1">
      <alignment horizontal="center" shrinkToFit="0" vertical="center" wrapText="1"/>
    </xf>
    <xf borderId="10" fillId="0" fontId="1" numFmtId="0" xfId="0" applyAlignment="1" applyBorder="1" applyFont="1">
      <alignment shrinkToFit="0" vertical="center" wrapText="1"/>
    </xf>
    <xf borderId="7" fillId="0" fontId="1" numFmtId="9" xfId="0" applyAlignment="1" applyBorder="1" applyFont="1" applyNumberFormat="1">
      <alignment horizontal="center" shrinkToFit="0" vertical="center" wrapText="1"/>
    </xf>
    <xf borderId="7" fillId="4" fontId="7" numFmtId="0" xfId="0" applyAlignment="1" applyBorder="1" applyFont="1">
      <alignment shrinkToFit="0" vertical="center" wrapText="1"/>
    </xf>
    <xf borderId="7" fillId="4" fontId="1" numFmtId="0" xfId="0" applyAlignment="1" applyBorder="1" applyFont="1">
      <alignment horizontal="center" shrinkToFit="0" vertical="center" wrapText="1"/>
    </xf>
    <xf borderId="10" fillId="4" fontId="7" numFmtId="4" xfId="0" applyAlignment="1" applyBorder="1" applyFont="1" applyNumberFormat="1">
      <alignment horizontal="right" shrinkToFit="0" vertical="center" wrapText="1"/>
    </xf>
    <xf borderId="7" fillId="3" fontId="1" numFmtId="0" xfId="0" applyAlignment="1" applyBorder="1" applyFont="1">
      <alignment horizontal="left" shrinkToFit="0" vertical="center" wrapText="1"/>
    </xf>
    <xf borderId="7" fillId="3" fontId="1" numFmtId="0" xfId="0" applyAlignment="1" applyBorder="1" applyFont="1">
      <alignment horizontal="center" shrinkToFit="0" vertical="center" wrapText="1"/>
    </xf>
    <xf borderId="10" fillId="3" fontId="1" numFmtId="4" xfId="0" applyAlignment="1" applyBorder="1" applyFont="1" applyNumberFormat="1">
      <alignment horizontal="center" shrinkToFit="0" vertical="center" wrapText="1"/>
    </xf>
    <xf borderId="10" fillId="3" fontId="1" numFmtId="4" xfId="0" applyAlignment="1" applyBorder="1" applyFont="1" applyNumberFormat="1">
      <alignment horizontal="right" shrinkToFit="0" vertical="center" wrapText="1"/>
    </xf>
    <xf borderId="10" fillId="4" fontId="7" numFmtId="0" xfId="0" applyAlignment="1" applyBorder="1" applyFont="1">
      <alignment horizontal="center" shrinkToFit="0" vertical="center" wrapText="1"/>
    </xf>
    <xf borderId="7" fillId="4" fontId="7" numFmtId="0" xfId="0" applyAlignment="1" applyBorder="1" applyFont="1">
      <alignment horizontal="center" shrinkToFit="0" vertical="center" wrapText="1"/>
    </xf>
    <xf borderId="10" fillId="4" fontId="7" numFmtId="4" xfId="0" applyAlignment="1" applyBorder="1" applyFont="1" applyNumberFormat="1">
      <alignment horizontal="center" shrinkToFit="0" vertical="center" wrapText="1"/>
    </xf>
    <xf borderId="25" fillId="3" fontId="1" numFmtId="0" xfId="0" applyAlignment="1" applyBorder="1" applyFont="1">
      <alignment horizontal="left" shrinkToFit="0" vertical="center" wrapText="1"/>
    </xf>
    <xf borderId="23" fillId="3" fontId="1" numFmtId="0" xfId="0" applyAlignment="1" applyBorder="1" applyFont="1">
      <alignment horizontal="left" shrinkToFit="0" vertical="center" wrapText="1"/>
    </xf>
    <xf borderId="10" fillId="4" fontId="1" numFmtId="0" xfId="0" applyAlignment="1" applyBorder="1" applyFont="1">
      <alignment shrinkToFit="0" vertical="center" wrapText="1"/>
    </xf>
    <xf borderId="12" fillId="0" fontId="1" numFmtId="0" xfId="0" applyAlignment="1" applyBorder="1" applyFont="1">
      <alignment horizontal="left" shrinkToFit="0" vertical="center" wrapText="1"/>
    </xf>
    <xf borderId="13" fillId="0" fontId="7" numFmtId="4" xfId="0" applyAlignment="1" applyBorder="1" applyFont="1" applyNumberFormat="1">
      <alignment horizontal="right" shrinkToFit="0" vertical="center" wrapText="1"/>
    </xf>
    <xf borderId="11" fillId="0" fontId="1" numFmtId="0" xfId="0" applyAlignment="1" applyBorder="1" applyFont="1">
      <alignment horizontal="left" shrinkToFit="0" vertical="center" wrapText="1"/>
    </xf>
    <xf borderId="14" fillId="0" fontId="1" numFmtId="0" xfId="0" applyAlignment="1" applyBorder="1" applyFont="1">
      <alignment horizontal="center" shrinkToFit="0" vertical="center" wrapText="1"/>
    </xf>
    <xf borderId="26" fillId="0" fontId="15" numFmtId="4" xfId="0" applyAlignment="1" applyBorder="1" applyFont="1" applyNumberFormat="1">
      <alignment horizontal="right" shrinkToFit="0" vertical="center" wrapText="1"/>
    </xf>
    <xf borderId="10" fillId="0" fontId="20" numFmtId="4" xfId="0" applyAlignment="1" applyBorder="1" applyFont="1" applyNumberFormat="1">
      <alignment horizontal="right" shrinkToFit="0" vertical="center" wrapText="1"/>
    </xf>
    <xf borderId="10" fillId="0" fontId="1" numFmtId="2" xfId="0" applyAlignment="1" applyBorder="1" applyFont="1" applyNumberFormat="1">
      <alignment horizontal="center" vertical="center"/>
    </xf>
    <xf borderId="10" fillId="0" fontId="7" numFmtId="3" xfId="0" applyAlignment="1" applyBorder="1" applyFont="1" applyNumberFormat="1">
      <alignment horizontal="right" vertical="center"/>
    </xf>
    <xf borderId="0" fillId="0" fontId="4" numFmtId="4" xfId="0" applyFont="1" applyNumberFormat="1"/>
    <xf borderId="38" fillId="3" fontId="4" numFmtId="0" xfId="0" applyBorder="1" applyFont="1"/>
    <xf borderId="39" fillId="0" fontId="1" numFmtId="0" xfId="0" applyAlignment="1" applyBorder="1" applyFont="1">
      <alignment horizontal="left" vertical="center"/>
    </xf>
    <xf borderId="40" fillId="0" fontId="3" numFmtId="0" xfId="0" applyBorder="1" applyFont="1"/>
    <xf borderId="10" fillId="0" fontId="1" numFmtId="3" xfId="0" applyAlignment="1" applyBorder="1" applyFont="1" applyNumberFormat="1">
      <alignment horizontal="right" shrinkToFit="0" vertical="center" wrapText="1"/>
    </xf>
    <xf borderId="10" fillId="0" fontId="24" numFmtId="0" xfId="0" applyAlignment="1" applyBorder="1" applyFont="1">
      <alignment horizontal="center" shrinkToFit="0" vertical="center" wrapText="1"/>
    </xf>
    <xf borderId="7" fillId="0" fontId="24" numFmtId="0" xfId="0" applyAlignment="1" applyBorder="1" applyFont="1">
      <alignment horizontal="center" shrinkToFit="0" vertical="center" wrapText="1"/>
    </xf>
    <xf borderId="10" fillId="0" fontId="1" numFmtId="169" xfId="0" applyAlignment="1" applyBorder="1" applyFont="1" applyNumberFormat="1">
      <alignment horizontal="right" shrinkToFit="0" vertical="center" wrapText="1"/>
    </xf>
    <xf borderId="41" fillId="9" fontId="25" numFmtId="0" xfId="0" applyAlignment="1" applyBorder="1" applyFill="1" applyFont="1">
      <alignment shrinkToFit="0" vertical="center" wrapText="1"/>
    </xf>
    <xf borderId="38" fillId="9" fontId="25" numFmtId="0" xfId="0" applyBorder="1" applyFont="1"/>
    <xf borderId="10" fillId="9" fontId="25" numFmtId="4" xfId="0" applyAlignment="1" applyBorder="1" applyFont="1" applyNumberFormat="1">
      <alignment horizontal="right" shrinkToFit="0" vertical="center" wrapText="1"/>
    </xf>
    <xf borderId="10" fillId="0" fontId="1" numFmtId="170" xfId="0" applyAlignment="1" applyBorder="1" applyFont="1" applyNumberFormat="1">
      <alignment horizontal="center" vertical="center"/>
    </xf>
    <xf borderId="10" fillId="0" fontId="1" numFmtId="1" xfId="0" applyAlignment="1" applyBorder="1" applyFont="1" applyNumberFormat="1">
      <alignment horizontal="center" vertical="center"/>
    </xf>
    <xf borderId="7" fillId="0" fontId="1" numFmtId="0" xfId="0" applyAlignment="1" applyBorder="1" applyFont="1">
      <alignment horizontal="left" vertical="center"/>
    </xf>
    <xf borderId="38" fillId="3" fontId="1" numFmtId="0" xfId="0" applyBorder="1" applyFont="1"/>
    <xf borderId="10" fillId="0" fontId="1" numFmtId="12" xfId="0" applyAlignment="1" applyBorder="1" applyFont="1" applyNumberFormat="1">
      <alignment vertical="center"/>
    </xf>
    <xf borderId="10" fillId="0" fontId="7" numFmtId="0" xfId="0" applyAlignment="1" applyBorder="1" applyFont="1">
      <alignment vertical="center"/>
    </xf>
    <xf borderId="0" fillId="0" fontId="1" numFmtId="4" xfId="0" applyFont="1" applyNumberFormat="1"/>
    <xf borderId="8" fillId="0" fontId="4" numFmtId="0" xfId="0" applyBorder="1" applyFont="1"/>
    <xf borderId="0" fillId="0" fontId="26" numFmtId="0" xfId="0" applyFont="1"/>
    <xf borderId="0" fillId="0" fontId="15" numFmtId="0" xfId="0" applyFont="1"/>
    <xf borderId="10" fillId="0" fontId="1" numFmtId="171" xfId="0" applyAlignment="1" applyBorder="1" applyFont="1" applyNumberFormat="1">
      <alignment horizontal="center" vertical="center"/>
    </xf>
    <xf borderId="42" fillId="2" fontId="1" numFmtId="0" xfId="0" applyAlignment="1" applyBorder="1" applyFont="1">
      <alignment shrinkToFit="0" vertical="center" wrapText="1"/>
    </xf>
    <xf borderId="43" fillId="0" fontId="3" numFmtId="0" xfId="0" applyBorder="1" applyFont="1"/>
    <xf borderId="44" fillId="0" fontId="3" numFmtId="0" xfId="0" applyBorder="1" applyFont="1"/>
    <xf borderId="38" fillId="3" fontId="6" numFmtId="0" xfId="0" applyBorder="1" applyFont="1"/>
    <xf borderId="38" fillId="10" fontId="6" numFmtId="0" xfId="0" applyBorder="1" applyFill="1" applyFont="1"/>
    <xf borderId="10" fillId="10" fontId="1" numFmtId="0" xfId="0" applyAlignment="1" applyBorder="1" applyFont="1">
      <alignment horizontal="center" vertical="center"/>
    </xf>
    <xf borderId="38" fillId="10" fontId="1" numFmtId="0" xfId="0" applyBorder="1" applyFont="1"/>
    <xf borderId="38" fillId="11" fontId="6" numFmtId="0" xfId="0" applyBorder="1" applyFill="1" applyFont="1"/>
    <xf borderId="10" fillId="4" fontId="7" numFmtId="164" xfId="0" applyAlignment="1" applyBorder="1" applyFont="1" applyNumberFormat="1">
      <alignment horizontal="right" vertical="center"/>
    </xf>
    <xf borderId="10" fillId="10" fontId="7" numFmtId="4" xfId="0" applyAlignment="1" applyBorder="1" applyFont="1" applyNumberFormat="1">
      <alignment horizontal="right" vertical="center"/>
    </xf>
    <xf borderId="10" fillId="3" fontId="7" numFmtId="0" xfId="0" applyAlignment="1" applyBorder="1" applyFont="1">
      <alignment vertical="center"/>
    </xf>
    <xf borderId="25" fillId="3" fontId="1" numFmtId="0" xfId="0" applyAlignment="1" applyBorder="1" applyFont="1">
      <alignment horizontal="center" vertical="center"/>
    </xf>
    <xf borderId="10" fillId="3" fontId="1" numFmtId="0" xfId="0" applyAlignment="1" applyBorder="1" applyFont="1">
      <alignment horizontal="center" vertical="center"/>
    </xf>
    <xf borderId="10" fillId="3" fontId="7" numFmtId="4" xfId="0" applyAlignment="1" applyBorder="1" applyFont="1" applyNumberFormat="1">
      <alignment horizontal="right" vertical="center"/>
    </xf>
    <xf borderId="10" fillId="3" fontId="7" numFmtId="3" xfId="0" applyAlignment="1" applyBorder="1" applyFont="1" applyNumberFormat="1">
      <alignment horizontal="right" vertical="center"/>
    </xf>
    <xf borderId="10" fillId="10" fontId="1" numFmtId="4" xfId="0" applyAlignment="1" applyBorder="1" applyFont="1" applyNumberFormat="1">
      <alignment horizontal="right" vertical="center"/>
    </xf>
    <xf borderId="19" fillId="10" fontId="7" numFmtId="4" xfId="0" applyAlignment="1" applyBorder="1" applyFont="1" applyNumberFormat="1">
      <alignment horizontal="right" vertical="center"/>
    </xf>
    <xf borderId="19" fillId="4" fontId="1" numFmtId="4" xfId="0" applyAlignment="1" applyBorder="1" applyFont="1" applyNumberFormat="1">
      <alignment horizontal="right" vertical="center"/>
    </xf>
    <xf borderId="0" fillId="0" fontId="1" numFmtId="0" xfId="0" applyAlignment="1" applyFont="1">
      <alignment horizontal="center"/>
    </xf>
    <xf borderId="0" fillId="0" fontId="7" numFmtId="0" xfId="0" applyFont="1"/>
    <xf borderId="38" fillId="10" fontId="4" numFmtId="0" xfId="0" applyBorder="1" applyFont="1"/>
    <xf borderId="10" fillId="10" fontId="1" numFmtId="0" xfId="0" applyAlignment="1" applyBorder="1" applyFont="1">
      <alignment vertical="center"/>
    </xf>
    <xf borderId="10" fillId="0" fontId="7" numFmtId="164" xfId="0" applyAlignment="1" applyBorder="1" applyFont="1" applyNumberFormat="1">
      <alignment horizontal="right" vertical="center"/>
    </xf>
    <xf borderId="7" fillId="3" fontId="7" numFmtId="0" xfId="0" applyAlignment="1" applyBorder="1" applyFont="1">
      <alignment horizontal="left" vertical="center"/>
    </xf>
    <xf borderId="23" fillId="3" fontId="1" numFmtId="0" xfId="0" applyAlignment="1" applyBorder="1" applyFont="1">
      <alignment horizontal="center" vertical="center"/>
    </xf>
    <xf borderId="25" fillId="3" fontId="4" numFmtId="0" xfId="0" applyBorder="1" applyFont="1"/>
    <xf borderId="37" fillId="0" fontId="1" numFmtId="0" xfId="0" applyAlignment="1" applyBorder="1" applyFont="1">
      <alignment vertical="center"/>
    </xf>
    <xf borderId="41" fillId="10" fontId="1" numFmtId="0" xfId="0" applyAlignment="1" applyBorder="1" applyFont="1">
      <alignment horizontal="center" vertical="center"/>
    </xf>
    <xf borderId="10" fillId="0" fontId="1" numFmtId="172" xfId="0" applyAlignment="1" applyBorder="1" applyFont="1" applyNumberFormat="1">
      <alignment horizontal="right" vertical="center"/>
    </xf>
    <xf borderId="10" fillId="0" fontId="1" numFmtId="173" xfId="0" applyAlignment="1" applyBorder="1" applyFont="1" applyNumberFormat="1">
      <alignment horizontal="center" vertical="center"/>
    </xf>
    <xf borderId="10" fillId="0" fontId="1" numFmtId="173" xfId="0" applyAlignment="1" applyBorder="1" applyFont="1" applyNumberFormat="1">
      <alignment horizontal="right" vertical="center"/>
    </xf>
    <xf borderId="10" fillId="0" fontId="7" numFmtId="0" xfId="0" applyAlignment="1" applyBorder="1" applyFont="1">
      <alignment horizontal="left" vertical="center"/>
    </xf>
    <xf borderId="10" fillId="10" fontId="1" numFmtId="0" xfId="0" applyAlignment="1" applyBorder="1" applyFont="1">
      <alignment horizontal="center" shrinkToFit="0" vertical="center" wrapText="1"/>
    </xf>
    <xf borderId="7" fillId="7" fontId="1" numFmtId="0" xfId="0" applyAlignment="1" applyBorder="1" applyFont="1">
      <alignment horizontal="center" vertical="center"/>
    </xf>
    <xf borderId="10" fillId="7" fontId="1" numFmtId="4" xfId="0" applyAlignment="1" applyBorder="1" applyFont="1" applyNumberFormat="1">
      <alignment horizontal="center" vertical="center"/>
    </xf>
    <xf borderId="10" fillId="7" fontId="7" numFmtId="4" xfId="0" applyAlignment="1" applyBorder="1" applyFont="1" applyNumberFormat="1">
      <alignment horizontal="right" vertical="center"/>
    </xf>
    <xf borderId="10" fillId="12" fontId="1" numFmtId="0" xfId="0" applyAlignment="1" applyBorder="1" applyFill="1" applyFont="1">
      <alignment horizontal="center" vertical="center"/>
    </xf>
    <xf borderId="10" fillId="10" fontId="1" numFmtId="0" xfId="0" applyAlignment="1" applyBorder="1" applyFont="1">
      <alignment horizontal="right" vertical="center"/>
    </xf>
    <xf borderId="10" fillId="4" fontId="1" numFmtId="4" xfId="0" applyAlignment="1" applyBorder="1" applyFont="1" applyNumberFormat="1">
      <alignment horizontal="center" vertical="center"/>
    </xf>
    <xf borderId="10" fillId="10" fontId="4" numFmtId="0" xfId="0" applyAlignment="1" applyBorder="1" applyFont="1">
      <alignment horizontal="center" vertical="center"/>
    </xf>
    <xf borderId="7" fillId="4" fontId="7" numFmtId="0" xfId="0" applyAlignment="1" applyBorder="1" applyFont="1">
      <alignment horizontal="left" vertical="center"/>
    </xf>
    <xf borderId="10" fillId="3" fontId="15" numFmtId="0" xfId="0" applyBorder="1" applyFont="1"/>
    <xf borderId="10" fillId="5" fontId="4" numFmtId="0" xfId="0" applyAlignment="1" applyBorder="1" applyFont="1">
      <alignment horizontal="center" vertical="center"/>
    </xf>
    <xf borderId="10" fillId="5" fontId="1" numFmtId="0" xfId="0" applyAlignment="1" applyBorder="1" applyFont="1">
      <alignment horizontal="center" vertical="center"/>
    </xf>
    <xf borderId="7" fillId="3" fontId="7" numFmtId="0" xfId="0" applyAlignment="1" applyBorder="1" applyFont="1">
      <alignment horizontal="center" shrinkToFit="0" vertical="center" wrapText="1"/>
    </xf>
    <xf borderId="37" fillId="0" fontId="1" numFmtId="0" xfId="0" applyAlignment="1" applyBorder="1" applyFont="1">
      <alignment horizontal="center" shrinkToFit="0" vertical="center" wrapText="1"/>
    </xf>
    <xf borderId="10" fillId="0" fontId="19" numFmtId="0" xfId="0" applyAlignment="1" applyBorder="1" applyFont="1">
      <alignment shrinkToFit="0" vertical="center" wrapText="1"/>
    </xf>
    <xf borderId="10" fillId="4" fontId="1" numFmtId="4" xfId="0" applyAlignment="1" applyBorder="1" applyFont="1" applyNumberFormat="1">
      <alignment horizontal="center" shrinkToFit="0" vertical="center" wrapText="1"/>
    </xf>
    <xf borderId="23" fillId="3" fontId="7" numFmtId="0" xfId="0" applyAlignment="1" applyBorder="1" applyFont="1">
      <alignment horizontal="left" shrinkToFit="0" vertical="center" wrapText="1"/>
    </xf>
    <xf borderId="37" fillId="0" fontId="27" numFmtId="0" xfId="0" applyAlignment="1" applyBorder="1" applyFont="1">
      <alignment horizontal="center" shrinkToFit="0" vertical="center" wrapText="1"/>
    </xf>
    <xf borderId="0" fillId="0" fontId="28" numFmtId="0" xfId="0" applyAlignment="1" applyFont="1">
      <alignment horizontal="center"/>
    </xf>
    <xf borderId="0" fillId="0" fontId="18" numFmtId="174" xfId="0" applyFont="1" applyNumberFormat="1"/>
    <xf borderId="0" fillId="0" fontId="16" numFmtId="174" xfId="0" applyFont="1" applyNumberFormat="1"/>
    <xf borderId="0" fillId="0" fontId="18" numFmtId="0" xfId="0" applyAlignment="1" applyFont="1">
      <alignment horizontal="center"/>
    </xf>
    <xf borderId="0" fillId="0" fontId="1" numFmtId="174" xfId="0" applyFont="1" applyNumberFormat="1"/>
    <xf borderId="20" fillId="0" fontId="7" numFmtId="164" xfId="0" applyAlignment="1" applyBorder="1" applyFont="1" applyNumberFormat="1">
      <alignment horizontal="right" vertical="center"/>
    </xf>
    <xf borderId="45" fillId="0" fontId="3" numFmtId="0" xfId="0" applyBorder="1" applyFont="1"/>
    <xf borderId="10" fillId="4" fontId="15" numFmtId="4" xfId="0" applyBorder="1" applyFont="1" applyNumberFormat="1"/>
    <xf borderId="7" fillId="3" fontId="1" numFmtId="14" xfId="0" applyAlignment="1" applyBorder="1" applyFont="1" applyNumberFormat="1">
      <alignment horizontal="center" vertical="center"/>
    </xf>
    <xf borderId="38" fillId="10" fontId="29" numFmtId="0" xfId="0" applyBorder="1" applyFont="1"/>
    <xf borderId="10" fillId="0" fontId="1" numFmtId="0" xfId="0" applyBorder="1" applyFont="1"/>
    <xf borderId="10" fillId="4" fontId="7" numFmtId="0" xfId="0" applyBorder="1" applyFont="1"/>
    <xf borderId="23" fillId="4" fontId="7" numFmtId="0" xfId="0" applyBorder="1" applyFont="1"/>
    <xf borderId="10" fillId="0" fontId="1" numFmtId="4" xfId="0" applyBorder="1" applyFont="1" applyNumberFormat="1"/>
    <xf borderId="7" fillId="3" fontId="7" numFmtId="14" xfId="0" applyAlignment="1" applyBorder="1" applyFont="1" applyNumberFormat="1">
      <alignment horizontal="center" vertical="center"/>
    </xf>
    <xf borderId="10" fillId="10" fontId="1" numFmtId="2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72" Type="http://schemas.openxmlformats.org/officeDocument/2006/relationships/worksheet" Target="worksheets/sheet68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71" Type="http://schemas.openxmlformats.org/officeDocument/2006/relationships/worksheet" Target="worksheets/sheet67.xml"/><Relationship Id="rId70" Type="http://schemas.openxmlformats.org/officeDocument/2006/relationships/worksheet" Target="worksheets/sheet66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20" Type="http://schemas.openxmlformats.org/officeDocument/2006/relationships/worksheet" Target="worksheets/sheet16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22" Type="http://schemas.openxmlformats.org/officeDocument/2006/relationships/worksheet" Target="worksheets/sheet18.xml"/><Relationship Id="rId66" Type="http://schemas.openxmlformats.org/officeDocument/2006/relationships/worksheet" Target="worksheets/sheet62.xml"/><Relationship Id="rId21" Type="http://schemas.openxmlformats.org/officeDocument/2006/relationships/worksheet" Target="worksheets/sheet17.xml"/><Relationship Id="rId65" Type="http://schemas.openxmlformats.org/officeDocument/2006/relationships/worksheet" Target="worksheets/sheet61.xml"/><Relationship Id="rId24" Type="http://schemas.openxmlformats.org/officeDocument/2006/relationships/worksheet" Target="worksheets/sheet20.xml"/><Relationship Id="rId68" Type="http://schemas.openxmlformats.org/officeDocument/2006/relationships/worksheet" Target="worksheets/sheet64.xml"/><Relationship Id="rId23" Type="http://schemas.openxmlformats.org/officeDocument/2006/relationships/worksheet" Target="worksheets/sheet19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69" Type="http://schemas.openxmlformats.org/officeDocument/2006/relationships/worksheet" Target="worksheets/sheet65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57" Type="http://schemas.openxmlformats.org/officeDocument/2006/relationships/worksheet" Target="worksheets/sheet53.xml"/><Relationship Id="rId12" Type="http://schemas.openxmlformats.org/officeDocument/2006/relationships/worksheet" Target="worksheets/sheet8.xml"/><Relationship Id="rId56" Type="http://schemas.openxmlformats.org/officeDocument/2006/relationships/worksheet" Target="worksheets/sheet52.xml"/><Relationship Id="rId15" Type="http://schemas.openxmlformats.org/officeDocument/2006/relationships/worksheet" Target="worksheets/sheet11.xml"/><Relationship Id="rId59" Type="http://schemas.openxmlformats.org/officeDocument/2006/relationships/worksheet" Target="worksheets/sheet55.xml"/><Relationship Id="rId14" Type="http://schemas.openxmlformats.org/officeDocument/2006/relationships/worksheet" Target="worksheets/sheet10.xml"/><Relationship Id="rId58" Type="http://schemas.openxmlformats.org/officeDocument/2006/relationships/worksheet" Target="worksheets/sheet54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jpg"/><Relationship Id="rId2" Type="http://schemas.openxmlformats.org/officeDocument/2006/relationships/image" Target="../media/image11.jp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jpg"/><Relationship Id="rId2" Type="http://schemas.openxmlformats.org/officeDocument/2006/relationships/image" Target="../media/image9.jp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jpg"/><Relationship Id="rId2" Type="http://schemas.openxmlformats.org/officeDocument/2006/relationships/image" Target="../media/image6.jp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jpg"/><Relationship Id="rId2" Type="http://schemas.openxmlformats.org/officeDocument/2006/relationships/image" Target="../media/image3.jp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jpg"/><Relationship Id="rId2" Type="http://schemas.openxmlformats.org/officeDocument/2006/relationships/image" Target="../media/image1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jpg"/><Relationship Id="rId2" Type="http://schemas.openxmlformats.org/officeDocument/2006/relationships/image" Target="../media/image16.jp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jp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jp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jp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jp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jpg"/><Relationship Id="rId2" Type="http://schemas.openxmlformats.org/officeDocument/2006/relationships/image" Target="../media/image18.jp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jpg"/><Relationship Id="rId2" Type="http://schemas.openxmlformats.org/officeDocument/2006/relationships/image" Target="../media/image21.jp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jpg"/><Relationship Id="rId2" Type="http://schemas.openxmlformats.org/officeDocument/2006/relationships/image" Target="../media/image20.jp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jpg"/><Relationship Id="rId2" Type="http://schemas.openxmlformats.org/officeDocument/2006/relationships/image" Target="../media/image29.jp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jpg"/><Relationship Id="rId2" Type="http://schemas.openxmlformats.org/officeDocument/2006/relationships/image" Target="../media/image28.jp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jpg"/><Relationship Id="rId2" Type="http://schemas.openxmlformats.org/officeDocument/2006/relationships/image" Target="../media/image25.jp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jpg"/><Relationship Id="rId2" Type="http://schemas.openxmlformats.org/officeDocument/2006/relationships/image" Target="../media/image24.jp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jp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jp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jp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jpg"/><Relationship Id="rId2" Type="http://schemas.openxmlformats.org/officeDocument/2006/relationships/image" Target="../media/image22.jp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jp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jp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jp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jp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jp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jp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jp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jp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jp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jp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jpg"/></Relationships>
</file>

<file path=xl/drawings/_rels/drawing42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jpg"/></Relationships>
</file>

<file path=xl/drawings/_rels/drawing43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jpg"/></Relationships>
</file>

<file path=xl/drawings/_rels/drawing44.xml.rels><?xml version="1.0" encoding="UTF-8" standalone="yes"?><Relationships xmlns="http://schemas.openxmlformats.org/package/2006/relationships"><Relationship Id="rId1" Type="http://schemas.openxmlformats.org/officeDocument/2006/relationships/image" Target="../media/image46.jpg"/></Relationships>
</file>

<file path=xl/drawings/_rels/drawing45.xml.rels><?xml version="1.0" encoding="UTF-8" standalone="yes"?><Relationships xmlns="http://schemas.openxmlformats.org/package/2006/relationships"><Relationship Id="rId1" Type="http://schemas.openxmlformats.org/officeDocument/2006/relationships/image" Target="../media/image50.png"/></Relationships>
</file>

<file path=xl/drawings/_rels/drawing46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jpg"/></Relationships>
</file>

<file path=xl/drawings/_rels/drawing47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jpg"/></Relationships>
</file>

<file path=xl/drawings/_rels/drawing48.xml.rels><?xml version="1.0" encoding="UTF-8" standalone="yes"?><Relationships xmlns="http://schemas.openxmlformats.org/package/2006/relationships"><Relationship Id="rId1" Type="http://schemas.openxmlformats.org/officeDocument/2006/relationships/image" Target="../media/image52.png"/></Relationships>
</file>

<file path=xl/drawings/_rels/drawing49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/Relationships>
</file>

<file path=xl/drawings/_rels/drawing50.xml.rels><?xml version="1.0" encoding="UTF-8" standalone="yes"?><Relationships xmlns="http://schemas.openxmlformats.org/package/2006/relationships"><Relationship Id="rId1" Type="http://schemas.openxmlformats.org/officeDocument/2006/relationships/image" Target="../media/image48.png"/></Relationships>
</file>

<file path=xl/drawings/_rels/drawing51.xml.rels><?xml version="1.0" encoding="UTF-8" standalone="yes"?><Relationships xmlns="http://schemas.openxmlformats.org/package/2006/relationships"><Relationship Id="rId1" Type="http://schemas.openxmlformats.org/officeDocument/2006/relationships/image" Target="../media/image53.png"/></Relationships>
</file>

<file path=xl/drawings/_rels/drawing52.xml.rels><?xml version="1.0" encoding="UTF-8" standalone="yes"?><Relationships xmlns="http://schemas.openxmlformats.org/package/2006/relationships"><Relationship Id="rId1" Type="http://schemas.openxmlformats.org/officeDocument/2006/relationships/image" Target="../media/image53.png"/></Relationships>
</file>

<file path=xl/drawings/_rels/drawing53.xml.rels><?xml version="1.0" encoding="UTF-8" standalone="yes"?><Relationships xmlns="http://schemas.openxmlformats.org/package/2006/relationships"><Relationship Id="rId1" Type="http://schemas.openxmlformats.org/officeDocument/2006/relationships/image" Target="../media/image53.png"/></Relationships>
</file>

<file path=xl/drawings/_rels/drawing54.xml.rels><?xml version="1.0" encoding="UTF-8" standalone="yes"?><Relationships xmlns="http://schemas.openxmlformats.org/package/2006/relationships"><Relationship Id="rId1" Type="http://schemas.openxmlformats.org/officeDocument/2006/relationships/image" Target="../media/image53.png"/></Relationships>
</file>

<file path=xl/drawings/_rels/drawing55.xml.rels><?xml version="1.0" encoding="UTF-8" standalone="yes"?><Relationships xmlns="http://schemas.openxmlformats.org/package/2006/relationships"><Relationship Id="rId1" Type="http://schemas.openxmlformats.org/officeDocument/2006/relationships/image" Target="../media/image49.png"/></Relationships>
</file>

<file path=xl/drawings/_rels/drawing56.xml.rels><?xml version="1.0" encoding="UTF-8" standalone="yes"?><Relationships xmlns="http://schemas.openxmlformats.org/package/2006/relationships"><Relationship Id="rId1" Type="http://schemas.openxmlformats.org/officeDocument/2006/relationships/image" Target="../media/image49.png"/></Relationships>
</file>

<file path=xl/drawings/_rels/drawing57.xml.rels><?xml version="1.0" encoding="UTF-8" standalone="yes"?><Relationships xmlns="http://schemas.openxmlformats.org/package/2006/relationships"><Relationship Id="rId1" Type="http://schemas.openxmlformats.org/officeDocument/2006/relationships/image" Target="../media/image59.png"/></Relationships>
</file>

<file path=xl/drawings/_rels/drawing58.xml.rels><?xml version="1.0" encoding="UTF-8" standalone="yes"?><Relationships xmlns="http://schemas.openxmlformats.org/package/2006/relationships"><Relationship Id="rId1" Type="http://schemas.openxmlformats.org/officeDocument/2006/relationships/image" Target="../media/image51.png"/></Relationships>
</file>

<file path=xl/drawings/_rels/drawing59.xml.rels><?xml version="1.0" encoding="UTF-8" standalone="yes"?><Relationships xmlns="http://schemas.openxmlformats.org/package/2006/relationships"><Relationship Id="rId1" Type="http://schemas.openxmlformats.org/officeDocument/2006/relationships/image" Target="../media/image54.jpg"/><Relationship Id="rId2" Type="http://schemas.openxmlformats.org/officeDocument/2006/relationships/image" Target="../media/image56.jpg"/></Relationships>
</file>

<file path=xl/drawings/_rels/drawing60.xml.rels><?xml version="1.0" encoding="UTF-8" standalone="yes"?><Relationships xmlns="http://schemas.openxmlformats.org/package/2006/relationships"><Relationship Id="rId1" Type="http://schemas.openxmlformats.org/officeDocument/2006/relationships/image" Target="../media/image58.png"/></Relationships>
</file>

<file path=xl/drawings/_rels/drawing61.xml.rels><?xml version="1.0" encoding="UTF-8" standalone="yes"?><Relationships xmlns="http://schemas.openxmlformats.org/package/2006/relationships"><Relationship Id="rId1" Type="http://schemas.openxmlformats.org/officeDocument/2006/relationships/image" Target="../media/image61.jpg"/><Relationship Id="rId2" Type="http://schemas.openxmlformats.org/officeDocument/2006/relationships/image" Target="../media/image55.png"/></Relationships>
</file>

<file path=xl/drawings/_rels/drawing62.xml.rels><?xml version="1.0" encoding="UTF-8" standalone="yes"?><Relationships xmlns="http://schemas.openxmlformats.org/package/2006/relationships"><Relationship Id="rId1" Type="http://schemas.openxmlformats.org/officeDocument/2006/relationships/image" Target="../media/image57.jpg"/><Relationship Id="rId2" Type="http://schemas.openxmlformats.org/officeDocument/2006/relationships/image" Target="../media/image60.jpg"/></Relationships>
</file>

<file path=xl/drawings/_rels/drawing63.xml.rels><?xml version="1.0" encoding="UTF-8" standalone="yes"?><Relationships xmlns="http://schemas.openxmlformats.org/package/2006/relationships"><Relationship Id="rId1" Type="http://schemas.openxmlformats.org/officeDocument/2006/relationships/image" Target="../media/image57.jpg"/><Relationship Id="rId2" Type="http://schemas.openxmlformats.org/officeDocument/2006/relationships/image" Target="../media/image62.jpg"/></Relationships>
</file>

<file path=xl/drawings/_rels/drawing64.xml.rels><?xml version="1.0" encoding="UTF-8" standalone="yes"?><Relationships xmlns="http://schemas.openxmlformats.org/package/2006/relationships"><Relationship Id="rId1" Type="http://schemas.openxmlformats.org/officeDocument/2006/relationships/image" Target="../media/image57.jpg"/><Relationship Id="rId2" Type="http://schemas.openxmlformats.org/officeDocument/2006/relationships/image" Target="../media/image65.jpg"/></Relationships>
</file>

<file path=xl/drawings/_rels/drawing65.xml.rels><?xml version="1.0" encoding="UTF-8" standalone="yes"?><Relationships xmlns="http://schemas.openxmlformats.org/package/2006/relationships"><Relationship Id="rId1" Type="http://schemas.openxmlformats.org/officeDocument/2006/relationships/image" Target="../media/image63.jpg"/></Relationships>
</file>

<file path=xl/drawings/_rels/drawing66.xml.rels><?xml version="1.0" encoding="UTF-8" standalone="yes"?><Relationships xmlns="http://schemas.openxmlformats.org/package/2006/relationships"><Relationship Id="rId1" Type="http://schemas.openxmlformats.org/officeDocument/2006/relationships/image" Target="../media/image56.jpg"/></Relationships>
</file>

<file path=xl/drawings/_rels/drawing67.xml.rels><?xml version="1.0" encoding="UTF-8" standalone="yes"?><Relationships xmlns="http://schemas.openxmlformats.org/package/2006/relationships"><Relationship Id="rId1" Type="http://schemas.openxmlformats.org/officeDocument/2006/relationships/image" Target="../media/image64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847725</xdr:colOff>
      <xdr:row>1</xdr:row>
      <xdr:rowOff>66675</xdr:rowOff>
    </xdr:from>
    <xdr:ext cx="1638300" cy="9810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495300</xdr:colOff>
      <xdr:row>7</xdr:row>
      <xdr:rowOff>704850</xdr:rowOff>
    </xdr:from>
    <xdr:ext cx="3476625" cy="2362200"/>
    <xdr:pic>
      <xdr:nvPicPr>
        <xdr:cNvPr id="0" name="image10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8</xdr:row>
      <xdr:rowOff>0</xdr:rowOff>
    </xdr:from>
    <xdr:ext cx="314325" cy="247650"/>
    <xdr:sp>
      <xdr:nvSpPr>
        <xdr:cNvPr id="3" name="Shape 3"/>
        <xdr:cNvSpPr/>
      </xdr:nvSpPr>
      <xdr:spPr>
        <a:xfrm>
          <a:off x="5193600" y="3660938"/>
          <a:ext cx="304800" cy="2381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114300</xdr:colOff>
      <xdr:row>0</xdr:row>
      <xdr:rowOff>28575</xdr:rowOff>
    </xdr:from>
    <xdr:ext cx="1990725" cy="101917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8</xdr:row>
      <xdr:rowOff>0</xdr:rowOff>
    </xdr:from>
    <xdr:ext cx="314325" cy="247650"/>
    <xdr:sp>
      <xdr:nvSpPr>
        <xdr:cNvPr id="3" name="Shape 3"/>
        <xdr:cNvSpPr/>
      </xdr:nvSpPr>
      <xdr:spPr>
        <a:xfrm>
          <a:off x="5193600" y="3660938"/>
          <a:ext cx="304800" cy="2381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695325</xdr:colOff>
      <xdr:row>0</xdr:row>
      <xdr:rowOff>0</xdr:rowOff>
    </xdr:from>
    <xdr:ext cx="1571625" cy="1152525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0</xdr:row>
      <xdr:rowOff>0</xdr:rowOff>
    </xdr:from>
    <xdr:ext cx="314325" cy="314325"/>
    <xdr:sp>
      <xdr:nvSpPr>
        <xdr:cNvPr id="4" name="Shape 4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1009650</xdr:colOff>
      <xdr:row>0</xdr:row>
      <xdr:rowOff>0</xdr:rowOff>
    </xdr:from>
    <xdr:ext cx="1362075" cy="762000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0</xdr:row>
      <xdr:rowOff>0</xdr:rowOff>
    </xdr:from>
    <xdr:ext cx="314325" cy="314325"/>
    <xdr:sp>
      <xdr:nvSpPr>
        <xdr:cNvPr id="4" name="Shape 4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371475</xdr:colOff>
      <xdr:row>0</xdr:row>
      <xdr:rowOff>19050</xdr:rowOff>
    </xdr:from>
    <xdr:ext cx="1362075" cy="762000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8</xdr:row>
      <xdr:rowOff>0</xdr:rowOff>
    </xdr:from>
    <xdr:ext cx="314325" cy="247650"/>
    <xdr:sp>
      <xdr:nvSpPr>
        <xdr:cNvPr id="3" name="Shape 3"/>
        <xdr:cNvSpPr/>
      </xdr:nvSpPr>
      <xdr:spPr>
        <a:xfrm>
          <a:off x="5193600" y="3660938"/>
          <a:ext cx="304800" cy="2381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504825</xdr:colOff>
      <xdr:row>0</xdr:row>
      <xdr:rowOff>0</xdr:rowOff>
    </xdr:from>
    <xdr:ext cx="1819275" cy="1171575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8</xdr:row>
      <xdr:rowOff>0</xdr:rowOff>
    </xdr:from>
    <xdr:ext cx="314325" cy="323850"/>
    <xdr:sp>
      <xdr:nvSpPr>
        <xdr:cNvPr id="5" name="Shape 5"/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/>
            <a:t>LAMINA DE 9 </a:t>
          </a:r>
          <a:endParaRPr sz="1400"/>
        </a:p>
      </xdr:txBody>
    </xdr:sp>
    <xdr:clientData fLocksWithSheet="0"/>
  </xdr:oneCellAnchor>
  <xdr:oneCellAnchor>
    <xdr:from>
      <xdr:col>14</xdr:col>
      <xdr:colOff>323850</xdr:colOff>
      <xdr:row>46</xdr:row>
      <xdr:rowOff>161925</xdr:rowOff>
    </xdr:from>
    <xdr:ext cx="447675" cy="361950"/>
    <xdr:pic>
      <xdr:nvPicPr>
        <xdr:cNvPr id="0" name="image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428625</xdr:colOff>
      <xdr:row>0</xdr:row>
      <xdr:rowOff>9525</xdr:rowOff>
    </xdr:from>
    <xdr:ext cx="2038350" cy="981075"/>
    <xdr:pic>
      <xdr:nvPicPr>
        <xdr:cNvPr id="0" name="image1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8</xdr:row>
      <xdr:rowOff>0</xdr:rowOff>
    </xdr:from>
    <xdr:ext cx="314325" cy="323850"/>
    <xdr:sp>
      <xdr:nvSpPr>
        <xdr:cNvPr id="6" name="Shape 6"/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/>
            <a:t>LAMINA DE 9 </a:t>
          </a:r>
          <a:endParaRPr sz="1400"/>
        </a:p>
      </xdr:txBody>
    </xdr:sp>
    <xdr:clientData fLocksWithSheet="0"/>
  </xdr:oneCellAnchor>
  <xdr:oneCellAnchor>
    <xdr:from>
      <xdr:col>14</xdr:col>
      <xdr:colOff>323850</xdr:colOff>
      <xdr:row>46</xdr:row>
      <xdr:rowOff>161925</xdr:rowOff>
    </xdr:from>
    <xdr:ext cx="447675" cy="361950"/>
    <xdr:pic>
      <xdr:nvPicPr>
        <xdr:cNvPr id="0" name="image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342900</xdr:colOff>
      <xdr:row>0</xdr:row>
      <xdr:rowOff>0</xdr:rowOff>
    </xdr:from>
    <xdr:ext cx="1009650" cy="990600"/>
    <xdr:pic>
      <xdr:nvPicPr>
        <xdr:cNvPr id="0" name="image9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8</xdr:row>
      <xdr:rowOff>0</xdr:rowOff>
    </xdr:from>
    <xdr:ext cx="314325" cy="323850"/>
    <xdr:sp>
      <xdr:nvSpPr>
        <xdr:cNvPr id="7" name="Shape 7"/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/>
            <a:t>LAMINA DE 9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15</xdr:row>
      <xdr:rowOff>0</xdr:rowOff>
    </xdr:from>
    <xdr:ext cx="314325" cy="323850"/>
    <xdr:sp>
      <xdr:nvSpPr>
        <xdr:cNvPr id="8" name="Shape 8"/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14</xdr:col>
      <xdr:colOff>323850</xdr:colOff>
      <xdr:row>46</xdr:row>
      <xdr:rowOff>161925</xdr:rowOff>
    </xdr:from>
    <xdr:ext cx="447675" cy="352425"/>
    <xdr:pic>
      <xdr:nvPicPr>
        <xdr:cNvPr id="0" name="image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361950</xdr:colOff>
      <xdr:row>0</xdr:row>
      <xdr:rowOff>114300</xdr:rowOff>
    </xdr:from>
    <xdr:ext cx="923925" cy="800100"/>
    <xdr:pic>
      <xdr:nvPicPr>
        <xdr:cNvPr id="0" name="image6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8</xdr:row>
      <xdr:rowOff>0</xdr:rowOff>
    </xdr:from>
    <xdr:ext cx="314325" cy="323850"/>
    <xdr:sp>
      <xdr:nvSpPr>
        <xdr:cNvPr id="9" name="Shape 9"/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/>
            <a:t>LAMINA DE 9 </a:t>
          </a:r>
          <a:endParaRPr sz="1400"/>
        </a:p>
      </xdr:txBody>
    </xdr:sp>
    <xdr:clientData fLocksWithSheet="0"/>
  </xdr:oneCellAnchor>
  <xdr:oneCellAnchor>
    <xdr:from>
      <xdr:col>14</xdr:col>
      <xdr:colOff>323850</xdr:colOff>
      <xdr:row>46</xdr:row>
      <xdr:rowOff>161925</xdr:rowOff>
    </xdr:from>
    <xdr:ext cx="447675" cy="352425"/>
    <xdr:pic>
      <xdr:nvPicPr>
        <xdr:cNvPr id="0" name="image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1009650</xdr:colOff>
      <xdr:row>0</xdr:row>
      <xdr:rowOff>142875</xdr:rowOff>
    </xdr:from>
    <xdr:ext cx="1400175" cy="866775"/>
    <xdr:pic>
      <xdr:nvPicPr>
        <xdr:cNvPr id="0" name="image3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8</xdr:row>
      <xdr:rowOff>0</xdr:rowOff>
    </xdr:from>
    <xdr:ext cx="314325" cy="323850"/>
    <xdr:sp>
      <xdr:nvSpPr>
        <xdr:cNvPr id="10" name="Shape 10"/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/>
            <a:t>LAMINA DE 9 </a:t>
          </a:r>
          <a:endParaRPr sz="1400"/>
        </a:p>
      </xdr:txBody>
    </xdr:sp>
    <xdr:clientData fLocksWithSheet="0"/>
  </xdr:oneCellAnchor>
  <xdr:oneCellAnchor>
    <xdr:from>
      <xdr:col>14</xdr:col>
      <xdr:colOff>323850</xdr:colOff>
      <xdr:row>46</xdr:row>
      <xdr:rowOff>161925</xdr:rowOff>
    </xdr:from>
    <xdr:ext cx="447675" cy="352425"/>
    <xdr:pic>
      <xdr:nvPicPr>
        <xdr:cNvPr id="0" name="image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952500</xdr:colOff>
      <xdr:row>0</xdr:row>
      <xdr:rowOff>0</xdr:rowOff>
    </xdr:from>
    <xdr:ext cx="1409700" cy="1009650"/>
    <xdr:pic>
      <xdr:nvPicPr>
        <xdr:cNvPr id="0" name="image1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8</xdr:row>
      <xdr:rowOff>0</xdr:rowOff>
    </xdr:from>
    <xdr:ext cx="314325" cy="323850"/>
    <xdr:sp>
      <xdr:nvSpPr>
        <xdr:cNvPr id="11" name="Shape 11"/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/>
            <a:t>LAMINA DE 9 </a:t>
          </a:r>
          <a:endParaRPr sz="1400"/>
        </a:p>
      </xdr:txBody>
    </xdr:sp>
    <xdr:clientData fLocksWithSheet="0"/>
  </xdr:oneCellAnchor>
  <xdr:oneCellAnchor>
    <xdr:from>
      <xdr:col>7</xdr:col>
      <xdr:colOff>419100</xdr:colOff>
      <xdr:row>19</xdr:row>
      <xdr:rowOff>95250</xdr:rowOff>
    </xdr:from>
    <xdr:ext cx="9429750" cy="7534275"/>
    <xdr:pic>
      <xdr:nvPicPr>
        <xdr:cNvPr id="0" name="image1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971550</xdr:colOff>
      <xdr:row>0</xdr:row>
      <xdr:rowOff>95250</xdr:rowOff>
    </xdr:from>
    <xdr:ext cx="1438275" cy="933450"/>
    <xdr:pic>
      <xdr:nvPicPr>
        <xdr:cNvPr id="0" name="image16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8</xdr:row>
      <xdr:rowOff>0</xdr:rowOff>
    </xdr:from>
    <xdr:ext cx="314325" cy="323850"/>
    <xdr:sp>
      <xdr:nvSpPr>
        <xdr:cNvPr id="12" name="Shape 12"/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13</xdr:row>
      <xdr:rowOff>28575</xdr:rowOff>
    </xdr:from>
    <xdr:ext cx="314325" cy="323850"/>
    <xdr:sp>
      <xdr:nvSpPr>
        <xdr:cNvPr id="8" name="Shape 8"/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18</xdr:row>
      <xdr:rowOff>0</xdr:rowOff>
    </xdr:from>
    <xdr:ext cx="314325" cy="323850"/>
    <xdr:sp>
      <xdr:nvSpPr>
        <xdr:cNvPr id="8" name="Shape 8"/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0</xdr:colOff>
      <xdr:row>10</xdr:row>
      <xdr:rowOff>0</xdr:rowOff>
    </xdr:from>
    <xdr:ext cx="314325" cy="323850"/>
    <xdr:sp>
      <xdr:nvSpPr>
        <xdr:cNvPr id="8" name="Shape 8"/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609600</xdr:colOff>
      <xdr:row>1</xdr:row>
      <xdr:rowOff>190500</xdr:rowOff>
    </xdr:from>
    <xdr:ext cx="752475" cy="657225"/>
    <xdr:pic>
      <xdr:nvPicPr>
        <xdr:cNvPr id="0" name="image1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8</xdr:row>
      <xdr:rowOff>0</xdr:rowOff>
    </xdr:from>
    <xdr:ext cx="314325" cy="323850"/>
    <xdr:sp>
      <xdr:nvSpPr>
        <xdr:cNvPr id="12" name="Shape 12"/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13</xdr:row>
      <xdr:rowOff>0</xdr:rowOff>
    </xdr:from>
    <xdr:ext cx="314325" cy="323850"/>
    <xdr:sp>
      <xdr:nvSpPr>
        <xdr:cNvPr id="8" name="Shape 8"/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323850</xdr:colOff>
      <xdr:row>1</xdr:row>
      <xdr:rowOff>152400</xdr:rowOff>
    </xdr:from>
    <xdr:ext cx="1123950" cy="657225"/>
    <xdr:pic>
      <xdr:nvPicPr>
        <xdr:cNvPr id="0" name="image15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8</xdr:row>
      <xdr:rowOff>0</xdr:rowOff>
    </xdr:from>
    <xdr:ext cx="314325" cy="323850"/>
    <xdr:sp>
      <xdr:nvSpPr>
        <xdr:cNvPr id="12" name="Shape 12"/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952500</xdr:colOff>
      <xdr:row>1</xdr:row>
      <xdr:rowOff>95250</xdr:rowOff>
    </xdr:from>
    <xdr:ext cx="1457325" cy="723900"/>
    <xdr:pic>
      <xdr:nvPicPr>
        <xdr:cNvPr id="0" name="image17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285750</xdr:colOff>
      <xdr:row>0</xdr:row>
      <xdr:rowOff>66675</xdr:rowOff>
    </xdr:from>
    <xdr:ext cx="1514475" cy="904875"/>
    <xdr:pic>
      <xdr:nvPicPr>
        <xdr:cNvPr id="0" name="image19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-9525</xdr:colOff>
      <xdr:row>15</xdr:row>
      <xdr:rowOff>-19050</xdr:rowOff>
    </xdr:from>
    <xdr:ext cx="333375" cy="228600"/>
    <xdr:sp>
      <xdr:nvSpPr>
        <xdr:cNvPr id="13" name="Shape 13"/>
        <xdr:cNvSpPr/>
      </xdr:nvSpPr>
      <xdr:spPr>
        <a:xfrm flipH="1" rot="532802">
          <a:off x="5193600" y="3689513"/>
          <a:ext cx="304800" cy="1809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/>
            <a:t>LAMINA DE 9 </a:t>
          </a:r>
          <a:endParaRPr sz="1400"/>
        </a:p>
      </xdr:txBody>
    </xdr:sp>
    <xdr:clientData fLocksWithSheet="0"/>
  </xdr:oneCellAnchor>
  <xdr:oneCellAnchor>
    <xdr:from>
      <xdr:col>11</xdr:col>
      <xdr:colOff>323850</xdr:colOff>
      <xdr:row>46</xdr:row>
      <xdr:rowOff>161925</xdr:rowOff>
    </xdr:from>
    <xdr:ext cx="447675" cy="352425"/>
    <xdr:pic>
      <xdr:nvPicPr>
        <xdr:cNvPr id="0" name="image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161925</xdr:colOff>
      <xdr:row>0</xdr:row>
      <xdr:rowOff>180975</xdr:rowOff>
    </xdr:from>
    <xdr:ext cx="1228725" cy="809625"/>
    <xdr:pic>
      <xdr:nvPicPr>
        <xdr:cNvPr id="0" name="image18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-9525</xdr:colOff>
      <xdr:row>15</xdr:row>
      <xdr:rowOff>-19050</xdr:rowOff>
    </xdr:from>
    <xdr:ext cx="333375" cy="228600"/>
    <xdr:sp>
      <xdr:nvSpPr>
        <xdr:cNvPr id="14" name="Shape 14"/>
        <xdr:cNvSpPr/>
      </xdr:nvSpPr>
      <xdr:spPr>
        <a:xfrm flipH="1" rot="532802">
          <a:off x="5193600" y="3689513"/>
          <a:ext cx="304800" cy="1809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/>
            <a:t>LAMINA DE 9 </a:t>
          </a:r>
          <a:endParaRPr sz="1400"/>
        </a:p>
      </xdr:txBody>
    </xdr:sp>
    <xdr:clientData fLocksWithSheet="0"/>
  </xdr:oneCellAnchor>
  <xdr:oneCellAnchor>
    <xdr:from>
      <xdr:col>11</xdr:col>
      <xdr:colOff>323850</xdr:colOff>
      <xdr:row>46</xdr:row>
      <xdr:rowOff>161925</xdr:rowOff>
    </xdr:from>
    <xdr:ext cx="447675" cy="352425"/>
    <xdr:pic>
      <xdr:nvPicPr>
        <xdr:cNvPr id="0" name="image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9525</xdr:colOff>
      <xdr:row>0</xdr:row>
      <xdr:rowOff>0</xdr:rowOff>
    </xdr:from>
    <xdr:ext cx="1295400" cy="971550"/>
    <xdr:pic>
      <xdr:nvPicPr>
        <xdr:cNvPr id="0" name="image2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190500</xdr:colOff>
      <xdr:row>16</xdr:row>
      <xdr:rowOff>-19050</xdr:rowOff>
    </xdr:from>
    <xdr:ext cx="333375" cy="228600"/>
    <xdr:sp>
      <xdr:nvSpPr>
        <xdr:cNvPr id="15" name="Shape 15"/>
        <xdr:cNvSpPr/>
      </xdr:nvSpPr>
      <xdr:spPr>
        <a:xfrm flipH="1" rot="532802">
          <a:off x="5193600" y="3689513"/>
          <a:ext cx="304800" cy="1809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/>
            <a:t>LAMINA DE 9 </a:t>
          </a:r>
          <a:endParaRPr sz="1400"/>
        </a:p>
      </xdr:txBody>
    </xdr:sp>
    <xdr:clientData fLocksWithSheet="0"/>
  </xdr:oneCellAnchor>
  <xdr:oneCellAnchor>
    <xdr:from>
      <xdr:col>11</xdr:col>
      <xdr:colOff>323850</xdr:colOff>
      <xdr:row>46</xdr:row>
      <xdr:rowOff>161925</xdr:rowOff>
    </xdr:from>
    <xdr:ext cx="447675" cy="352425"/>
    <xdr:pic>
      <xdr:nvPicPr>
        <xdr:cNvPr id="0" name="image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0</xdr:row>
      <xdr:rowOff>0</xdr:rowOff>
    </xdr:from>
    <xdr:ext cx="1314450" cy="990600"/>
    <xdr:pic>
      <xdr:nvPicPr>
        <xdr:cNvPr id="0" name="image20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-9525</xdr:colOff>
      <xdr:row>15</xdr:row>
      <xdr:rowOff>-19050</xdr:rowOff>
    </xdr:from>
    <xdr:ext cx="333375" cy="228600"/>
    <xdr:sp>
      <xdr:nvSpPr>
        <xdr:cNvPr id="16" name="Shape 16"/>
        <xdr:cNvSpPr/>
      </xdr:nvSpPr>
      <xdr:spPr>
        <a:xfrm flipH="1" rot="532802">
          <a:off x="5193600" y="3689513"/>
          <a:ext cx="304800" cy="1809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/>
            <a:t>LAMINA DE 9 </a:t>
          </a:r>
          <a:endParaRPr sz="1400"/>
        </a:p>
      </xdr:txBody>
    </xdr:sp>
    <xdr:clientData fLocksWithSheet="0"/>
  </xdr:oneCellAnchor>
  <xdr:oneCellAnchor>
    <xdr:from>
      <xdr:col>11</xdr:col>
      <xdr:colOff>323850</xdr:colOff>
      <xdr:row>46</xdr:row>
      <xdr:rowOff>161925</xdr:rowOff>
    </xdr:from>
    <xdr:ext cx="447675" cy="352425"/>
    <xdr:pic>
      <xdr:nvPicPr>
        <xdr:cNvPr id="0" name="image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66675</xdr:colOff>
      <xdr:row>1</xdr:row>
      <xdr:rowOff>28575</xdr:rowOff>
    </xdr:from>
    <xdr:ext cx="1314450" cy="847725"/>
    <xdr:pic>
      <xdr:nvPicPr>
        <xdr:cNvPr id="0" name="image29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-9525</xdr:colOff>
      <xdr:row>15</xdr:row>
      <xdr:rowOff>-19050</xdr:rowOff>
    </xdr:from>
    <xdr:ext cx="333375" cy="228600"/>
    <xdr:sp>
      <xdr:nvSpPr>
        <xdr:cNvPr id="17" name="Shape 17"/>
        <xdr:cNvSpPr/>
      </xdr:nvSpPr>
      <xdr:spPr>
        <a:xfrm flipH="1" rot="532802">
          <a:off x="5193600" y="3689513"/>
          <a:ext cx="304800" cy="1809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/>
            <a:t>LAMINA DE 9 </a:t>
          </a:r>
          <a:endParaRPr sz="1400"/>
        </a:p>
      </xdr:txBody>
    </xdr:sp>
    <xdr:clientData fLocksWithSheet="0"/>
  </xdr:oneCellAnchor>
  <xdr:oneCellAnchor>
    <xdr:from>
      <xdr:col>11</xdr:col>
      <xdr:colOff>323850</xdr:colOff>
      <xdr:row>46</xdr:row>
      <xdr:rowOff>161925</xdr:rowOff>
    </xdr:from>
    <xdr:ext cx="447675" cy="352425"/>
    <xdr:pic>
      <xdr:nvPicPr>
        <xdr:cNvPr id="0" name="image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76200</xdr:colOff>
      <xdr:row>0</xdr:row>
      <xdr:rowOff>85725</xdr:rowOff>
    </xdr:from>
    <xdr:ext cx="1304925" cy="933450"/>
    <xdr:pic>
      <xdr:nvPicPr>
        <xdr:cNvPr id="0" name="image28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323850</xdr:colOff>
      <xdr:row>15</xdr:row>
      <xdr:rowOff>-19050</xdr:rowOff>
    </xdr:from>
    <xdr:ext cx="333375" cy="228600"/>
    <xdr:sp>
      <xdr:nvSpPr>
        <xdr:cNvPr id="18" name="Shape 18"/>
        <xdr:cNvSpPr/>
      </xdr:nvSpPr>
      <xdr:spPr>
        <a:xfrm flipH="1" rot="532802">
          <a:off x="5193600" y="3689513"/>
          <a:ext cx="304800" cy="1809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/>
            <a:t>LAMINA DE 9 </a:t>
          </a:r>
          <a:endParaRPr sz="1400"/>
        </a:p>
      </xdr:txBody>
    </xdr:sp>
    <xdr:clientData fLocksWithSheet="0"/>
  </xdr:oneCellAnchor>
  <xdr:oneCellAnchor>
    <xdr:from>
      <xdr:col>14</xdr:col>
      <xdr:colOff>323850</xdr:colOff>
      <xdr:row>46</xdr:row>
      <xdr:rowOff>161925</xdr:rowOff>
    </xdr:from>
    <xdr:ext cx="447675" cy="352425"/>
    <xdr:pic>
      <xdr:nvPicPr>
        <xdr:cNvPr id="0" name="image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923925</xdr:colOff>
      <xdr:row>0</xdr:row>
      <xdr:rowOff>28575</xdr:rowOff>
    </xdr:from>
    <xdr:ext cx="1466850" cy="962025"/>
    <xdr:pic>
      <xdr:nvPicPr>
        <xdr:cNvPr id="0" name="image25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523875</xdr:colOff>
      <xdr:row>12</xdr:row>
      <xdr:rowOff>28575</xdr:rowOff>
    </xdr:from>
    <xdr:ext cx="285750" cy="228600"/>
    <xdr:sp>
      <xdr:nvSpPr>
        <xdr:cNvPr id="19" name="Shape 19"/>
        <xdr:cNvSpPr/>
      </xdr:nvSpPr>
      <xdr:spPr>
        <a:xfrm flipH="1" rot="532802">
          <a:off x="5217413" y="3684750"/>
          <a:ext cx="257175" cy="1905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/>
            <a:t>LAMINA DE 9 </a:t>
          </a:r>
          <a:endParaRPr sz="1400"/>
        </a:p>
      </xdr:txBody>
    </xdr:sp>
    <xdr:clientData fLocksWithSheet="0"/>
  </xdr:oneCellAnchor>
  <xdr:oneCellAnchor>
    <xdr:from>
      <xdr:col>14</xdr:col>
      <xdr:colOff>323850</xdr:colOff>
      <xdr:row>46</xdr:row>
      <xdr:rowOff>161925</xdr:rowOff>
    </xdr:from>
    <xdr:ext cx="447675" cy="352425"/>
    <xdr:pic>
      <xdr:nvPicPr>
        <xdr:cNvPr id="0" name="image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971550</xdr:colOff>
      <xdr:row>0</xdr:row>
      <xdr:rowOff>0</xdr:rowOff>
    </xdr:from>
    <xdr:ext cx="1447800" cy="962025"/>
    <xdr:pic>
      <xdr:nvPicPr>
        <xdr:cNvPr id="0" name="image24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971550</xdr:colOff>
      <xdr:row>0</xdr:row>
      <xdr:rowOff>0</xdr:rowOff>
    </xdr:from>
    <xdr:ext cx="1352550" cy="1152525"/>
    <xdr:pic>
      <xdr:nvPicPr>
        <xdr:cNvPr id="0" name="image26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895350</xdr:colOff>
      <xdr:row>1</xdr:row>
      <xdr:rowOff>57150</xdr:rowOff>
    </xdr:from>
    <xdr:ext cx="1504950" cy="914400"/>
    <xdr:pic>
      <xdr:nvPicPr>
        <xdr:cNvPr id="0" name="image2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285750</xdr:colOff>
      <xdr:row>2</xdr:row>
      <xdr:rowOff>0</xdr:rowOff>
    </xdr:from>
    <xdr:ext cx="1104900" cy="866775"/>
    <xdr:pic>
      <xdr:nvPicPr>
        <xdr:cNvPr id="0" name="image27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47625</xdr:colOff>
      <xdr:row>0</xdr:row>
      <xdr:rowOff>161925</xdr:rowOff>
    </xdr:from>
    <xdr:ext cx="1295400" cy="981075"/>
    <xdr:pic>
      <xdr:nvPicPr>
        <xdr:cNvPr id="0" name="image30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409575</xdr:colOff>
      <xdr:row>1</xdr:row>
      <xdr:rowOff>19050</xdr:rowOff>
    </xdr:from>
    <xdr:ext cx="1419225" cy="981075"/>
    <xdr:pic>
      <xdr:nvPicPr>
        <xdr:cNvPr id="0" name="image2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657225</xdr:colOff>
      <xdr:row>1</xdr:row>
      <xdr:rowOff>9525</xdr:rowOff>
    </xdr:from>
    <xdr:ext cx="1095375" cy="990600"/>
    <xdr:pic>
      <xdr:nvPicPr>
        <xdr:cNvPr id="0" name="image3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638175</xdr:colOff>
      <xdr:row>1</xdr:row>
      <xdr:rowOff>0</xdr:rowOff>
    </xdr:from>
    <xdr:ext cx="1019175" cy="1009650"/>
    <xdr:pic>
      <xdr:nvPicPr>
        <xdr:cNvPr id="0" name="image3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847725</xdr:colOff>
      <xdr:row>0</xdr:row>
      <xdr:rowOff>180975</xdr:rowOff>
    </xdr:from>
    <xdr:ext cx="933450" cy="1000125"/>
    <xdr:pic>
      <xdr:nvPicPr>
        <xdr:cNvPr id="0" name="image35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714375</xdr:colOff>
      <xdr:row>1</xdr:row>
      <xdr:rowOff>47625</xdr:rowOff>
    </xdr:from>
    <xdr:ext cx="1123950" cy="923925"/>
    <xdr:pic>
      <xdr:nvPicPr>
        <xdr:cNvPr id="0" name="image3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523875</xdr:colOff>
      <xdr:row>3</xdr:row>
      <xdr:rowOff>38100</xdr:rowOff>
    </xdr:from>
    <xdr:ext cx="828675" cy="523875"/>
    <xdr:pic>
      <xdr:nvPicPr>
        <xdr:cNvPr id="0" name="image36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666750</xdr:colOff>
      <xdr:row>3</xdr:row>
      <xdr:rowOff>57150</xdr:rowOff>
    </xdr:from>
    <xdr:ext cx="647700" cy="504825"/>
    <xdr:pic>
      <xdr:nvPicPr>
        <xdr:cNvPr id="0" name="image3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142875</xdr:colOff>
      <xdr:row>1</xdr:row>
      <xdr:rowOff>95250</xdr:rowOff>
    </xdr:from>
    <xdr:ext cx="1228725" cy="857250"/>
    <xdr:pic>
      <xdr:nvPicPr>
        <xdr:cNvPr id="0" name="image4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247650</xdr:colOff>
      <xdr:row>1</xdr:row>
      <xdr:rowOff>76200</xdr:rowOff>
    </xdr:from>
    <xdr:ext cx="1133475" cy="866775"/>
    <xdr:pic>
      <xdr:nvPicPr>
        <xdr:cNvPr id="0" name="image3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371475</xdr:colOff>
      <xdr:row>2</xdr:row>
      <xdr:rowOff>28575</xdr:rowOff>
    </xdr:from>
    <xdr:ext cx="1009650" cy="800100"/>
    <xdr:pic>
      <xdr:nvPicPr>
        <xdr:cNvPr id="0" name="image4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247650</xdr:colOff>
      <xdr:row>1</xdr:row>
      <xdr:rowOff>76200</xdr:rowOff>
    </xdr:from>
    <xdr:ext cx="1114425" cy="904875"/>
    <xdr:pic>
      <xdr:nvPicPr>
        <xdr:cNvPr id="0" name="image40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285750</xdr:colOff>
      <xdr:row>2</xdr:row>
      <xdr:rowOff>85725</xdr:rowOff>
    </xdr:from>
    <xdr:ext cx="1066800" cy="714375"/>
    <xdr:pic>
      <xdr:nvPicPr>
        <xdr:cNvPr id="0" name="image37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923925</xdr:colOff>
      <xdr:row>2</xdr:row>
      <xdr:rowOff>57150</xdr:rowOff>
    </xdr:from>
    <xdr:ext cx="1485900" cy="762000"/>
    <xdr:pic>
      <xdr:nvPicPr>
        <xdr:cNvPr id="0" name="image4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209550</xdr:colOff>
      <xdr:row>1</xdr:row>
      <xdr:rowOff>152400</xdr:rowOff>
    </xdr:from>
    <xdr:ext cx="1190625" cy="895350"/>
    <xdr:pic>
      <xdr:nvPicPr>
        <xdr:cNvPr id="0" name="image39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142875</xdr:colOff>
      <xdr:row>1</xdr:row>
      <xdr:rowOff>19050</xdr:rowOff>
    </xdr:from>
    <xdr:ext cx="1238250" cy="962025"/>
    <xdr:pic>
      <xdr:nvPicPr>
        <xdr:cNvPr id="0" name="image46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209550</xdr:colOff>
      <xdr:row>1</xdr:row>
      <xdr:rowOff>9525</xdr:rowOff>
    </xdr:from>
    <xdr:ext cx="942975" cy="714375"/>
    <xdr:pic>
      <xdr:nvPicPr>
        <xdr:cNvPr id="0" name="image5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114300</xdr:colOff>
      <xdr:row>0</xdr:row>
      <xdr:rowOff>95250</xdr:rowOff>
    </xdr:from>
    <xdr:ext cx="1285875" cy="1104900"/>
    <xdr:pic>
      <xdr:nvPicPr>
        <xdr:cNvPr id="0" name="image45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1019175</xdr:colOff>
      <xdr:row>1</xdr:row>
      <xdr:rowOff>28575</xdr:rowOff>
    </xdr:from>
    <xdr:ext cx="1419225" cy="990600"/>
    <xdr:pic>
      <xdr:nvPicPr>
        <xdr:cNvPr id="0" name="image4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266700</xdr:colOff>
      <xdr:row>0</xdr:row>
      <xdr:rowOff>57150</xdr:rowOff>
    </xdr:from>
    <xdr:ext cx="1028700" cy="904875"/>
    <xdr:pic>
      <xdr:nvPicPr>
        <xdr:cNvPr id="0" name="image5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323850</xdr:colOff>
      <xdr:row>2</xdr:row>
      <xdr:rowOff>38100</xdr:rowOff>
    </xdr:from>
    <xdr:ext cx="1066800" cy="781050"/>
    <xdr:pic>
      <xdr:nvPicPr>
        <xdr:cNvPr id="0" name="image4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209550</xdr:colOff>
      <xdr:row>0</xdr:row>
      <xdr:rowOff>0</xdr:rowOff>
    </xdr:from>
    <xdr:ext cx="1171575" cy="876300"/>
    <xdr:pic>
      <xdr:nvPicPr>
        <xdr:cNvPr id="0" name="image4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190500</xdr:colOff>
      <xdr:row>0</xdr:row>
      <xdr:rowOff>142875</xdr:rowOff>
    </xdr:from>
    <xdr:ext cx="952500" cy="876300"/>
    <xdr:pic>
      <xdr:nvPicPr>
        <xdr:cNvPr id="0" name="image5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28575</xdr:colOff>
      <xdr:row>0</xdr:row>
      <xdr:rowOff>0</xdr:rowOff>
    </xdr:from>
    <xdr:ext cx="1114425" cy="1019175"/>
    <xdr:pic>
      <xdr:nvPicPr>
        <xdr:cNvPr id="0" name="image5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28575</xdr:colOff>
      <xdr:row>0</xdr:row>
      <xdr:rowOff>0</xdr:rowOff>
    </xdr:from>
    <xdr:ext cx="1114425" cy="1019175"/>
    <xdr:pic>
      <xdr:nvPicPr>
        <xdr:cNvPr id="0" name="image5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28575</xdr:colOff>
      <xdr:row>0</xdr:row>
      <xdr:rowOff>0</xdr:rowOff>
    </xdr:from>
    <xdr:ext cx="1114425" cy="1019175"/>
    <xdr:pic>
      <xdr:nvPicPr>
        <xdr:cNvPr id="0" name="image5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800100</xdr:colOff>
      <xdr:row>0</xdr:row>
      <xdr:rowOff>0</xdr:rowOff>
    </xdr:from>
    <xdr:ext cx="1609725" cy="1114425"/>
    <xdr:pic>
      <xdr:nvPicPr>
        <xdr:cNvPr id="0" name="image4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409575</xdr:colOff>
      <xdr:row>3</xdr:row>
      <xdr:rowOff>76200</xdr:rowOff>
    </xdr:from>
    <xdr:ext cx="952500" cy="762000"/>
    <xdr:pic>
      <xdr:nvPicPr>
        <xdr:cNvPr id="0" name="image4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876300</xdr:colOff>
      <xdr:row>0</xdr:row>
      <xdr:rowOff>0</xdr:rowOff>
    </xdr:from>
    <xdr:ext cx="1295400" cy="1190625"/>
    <xdr:pic>
      <xdr:nvPicPr>
        <xdr:cNvPr id="0" name="image5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114300</xdr:colOff>
      <xdr:row>0</xdr:row>
      <xdr:rowOff>38100</xdr:rowOff>
    </xdr:from>
    <xdr:ext cx="1181100" cy="914400"/>
    <xdr:pic>
      <xdr:nvPicPr>
        <xdr:cNvPr id="0" name="image5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2</xdr:row>
      <xdr:rowOff>0</xdr:rowOff>
    </xdr:from>
    <xdr:ext cx="314325" cy="314325"/>
    <xdr:sp>
      <xdr:nvSpPr>
        <xdr:cNvPr id="4" name="Shape 4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11</xdr:row>
      <xdr:rowOff>38100</xdr:rowOff>
    </xdr:from>
    <xdr:ext cx="12192000" cy="5543550"/>
    <xdr:pic>
      <xdr:nvPicPr>
        <xdr:cNvPr id="0" name="image5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38100</xdr:colOff>
      <xdr:row>1</xdr:row>
      <xdr:rowOff>161925</xdr:rowOff>
    </xdr:from>
    <xdr:ext cx="962025" cy="809625"/>
    <xdr:pic>
      <xdr:nvPicPr>
        <xdr:cNvPr id="0" name="image56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866775</xdr:colOff>
      <xdr:row>0</xdr:row>
      <xdr:rowOff>9525</xdr:rowOff>
    </xdr:from>
    <xdr:ext cx="1123950" cy="952500"/>
    <xdr:pic>
      <xdr:nvPicPr>
        <xdr:cNvPr id="0" name="image5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2</xdr:row>
      <xdr:rowOff>0</xdr:rowOff>
    </xdr:from>
    <xdr:ext cx="314325" cy="314325"/>
    <xdr:sp>
      <xdr:nvSpPr>
        <xdr:cNvPr id="4" name="Shape 4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419100</xdr:colOff>
      <xdr:row>1</xdr:row>
      <xdr:rowOff>180975</xdr:rowOff>
    </xdr:from>
    <xdr:ext cx="809625" cy="838200"/>
    <xdr:pic>
      <xdr:nvPicPr>
        <xdr:cNvPr id="0" name="image6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447675</xdr:colOff>
      <xdr:row>2</xdr:row>
      <xdr:rowOff>38100</xdr:rowOff>
    </xdr:from>
    <xdr:ext cx="581025" cy="742950"/>
    <xdr:pic>
      <xdr:nvPicPr>
        <xdr:cNvPr id="0" name="image5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0</xdr:row>
      <xdr:rowOff>0</xdr:rowOff>
    </xdr:from>
    <xdr:ext cx="314325" cy="314325"/>
    <xdr:sp>
      <xdr:nvSpPr>
        <xdr:cNvPr id="4" name="Shape 4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733425</xdr:colOff>
      <xdr:row>16</xdr:row>
      <xdr:rowOff>123825</xdr:rowOff>
    </xdr:from>
    <xdr:ext cx="6276975" cy="2819400"/>
    <xdr:pic>
      <xdr:nvPicPr>
        <xdr:cNvPr id="0" name="image57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161925</xdr:colOff>
      <xdr:row>1</xdr:row>
      <xdr:rowOff>180975</xdr:rowOff>
    </xdr:from>
    <xdr:ext cx="838200" cy="904875"/>
    <xdr:pic>
      <xdr:nvPicPr>
        <xdr:cNvPr id="0" name="image60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2</xdr:row>
      <xdr:rowOff>0</xdr:rowOff>
    </xdr:from>
    <xdr:ext cx="314325" cy="314325"/>
    <xdr:sp>
      <xdr:nvSpPr>
        <xdr:cNvPr id="4" name="Shape 4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733425</xdr:colOff>
      <xdr:row>18</xdr:row>
      <xdr:rowOff>123825</xdr:rowOff>
    </xdr:from>
    <xdr:ext cx="6276975" cy="2819400"/>
    <xdr:pic>
      <xdr:nvPicPr>
        <xdr:cNvPr id="0" name="image57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466725</xdr:colOff>
      <xdr:row>0</xdr:row>
      <xdr:rowOff>85725</xdr:rowOff>
    </xdr:from>
    <xdr:ext cx="1352550" cy="1104900"/>
    <xdr:pic>
      <xdr:nvPicPr>
        <xdr:cNvPr id="0" name="image6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2</xdr:row>
      <xdr:rowOff>0</xdr:rowOff>
    </xdr:from>
    <xdr:ext cx="314325" cy="314325"/>
    <xdr:sp>
      <xdr:nvSpPr>
        <xdr:cNvPr id="4" name="Shape 4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704850</xdr:colOff>
      <xdr:row>18</xdr:row>
      <xdr:rowOff>123825</xdr:rowOff>
    </xdr:from>
    <xdr:ext cx="6276975" cy="2819400"/>
    <xdr:pic>
      <xdr:nvPicPr>
        <xdr:cNvPr id="0" name="image57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685800</xdr:colOff>
      <xdr:row>2</xdr:row>
      <xdr:rowOff>9525</xdr:rowOff>
    </xdr:from>
    <xdr:ext cx="1123950" cy="742950"/>
    <xdr:pic>
      <xdr:nvPicPr>
        <xdr:cNvPr id="0" name="image65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2</xdr:row>
      <xdr:rowOff>0</xdr:rowOff>
    </xdr:from>
    <xdr:ext cx="314325" cy="314325"/>
    <xdr:sp>
      <xdr:nvSpPr>
        <xdr:cNvPr id="4" name="Shape 4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9525</xdr:colOff>
      <xdr:row>3</xdr:row>
      <xdr:rowOff>38100</xdr:rowOff>
    </xdr:from>
    <xdr:ext cx="1104900" cy="914400"/>
    <xdr:pic>
      <xdr:nvPicPr>
        <xdr:cNvPr id="0" name="image6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2</xdr:row>
      <xdr:rowOff>0</xdr:rowOff>
    </xdr:from>
    <xdr:ext cx="314325" cy="314325"/>
    <xdr:sp>
      <xdr:nvSpPr>
        <xdr:cNvPr id="4" name="Shape 4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95250</xdr:colOff>
      <xdr:row>1</xdr:row>
      <xdr:rowOff>171450</xdr:rowOff>
    </xdr:from>
    <xdr:ext cx="971550" cy="819150"/>
    <xdr:pic>
      <xdr:nvPicPr>
        <xdr:cNvPr id="0" name="image56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2</xdr:row>
      <xdr:rowOff>0</xdr:rowOff>
    </xdr:from>
    <xdr:ext cx="314325" cy="314325"/>
    <xdr:sp>
      <xdr:nvSpPr>
        <xdr:cNvPr id="4" name="Shape 4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371475</xdr:colOff>
      <xdr:row>1</xdr:row>
      <xdr:rowOff>114300</xdr:rowOff>
    </xdr:from>
    <xdr:ext cx="1409700" cy="695325"/>
    <xdr:pic>
      <xdr:nvPicPr>
        <xdr:cNvPr id="0" name="image6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2</xdr:row>
      <xdr:rowOff>0</xdr:rowOff>
    </xdr:from>
    <xdr:ext cx="314325" cy="314325"/>
    <xdr:sp>
      <xdr:nvSpPr>
        <xdr:cNvPr id="4" name="Shape 4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10.71"/>
    <col customWidth="1" min="3" max="3" width="17.0"/>
    <col customWidth="1" min="4" max="4" width="10.71"/>
    <col customWidth="1" min="5" max="5" width="15.43"/>
    <col customWidth="1" min="6" max="6" width="20.57"/>
    <col customWidth="1" min="7" max="15" width="10.71"/>
  </cols>
  <sheetData>
    <row r="1" ht="15.75" customHeight="1">
      <c r="A1" s="1" t="s">
        <v>0</v>
      </c>
    </row>
    <row r="2" ht="15.75" customHeight="1">
      <c r="A2" s="2" t="s">
        <v>1</v>
      </c>
      <c r="B2" s="3"/>
      <c r="C2" s="3"/>
      <c r="D2" s="3"/>
      <c r="E2" s="3"/>
      <c r="F2" s="3"/>
    </row>
    <row r="3" ht="15.75" customHeight="1">
      <c r="A3" s="4" t="s">
        <v>2</v>
      </c>
    </row>
    <row r="4" ht="15.75" customHeight="1">
      <c r="A4" s="4" t="s">
        <v>3</v>
      </c>
    </row>
    <row r="5" ht="15.75" customHeight="1">
      <c r="A5" s="5" t="s">
        <v>4</v>
      </c>
      <c r="B5" s="6"/>
      <c r="C5" s="6"/>
      <c r="D5" s="6"/>
      <c r="E5" s="6"/>
      <c r="F5" s="7"/>
    </row>
    <row r="6" ht="15.75" customHeight="1">
      <c r="A6" s="8" t="s">
        <v>5</v>
      </c>
      <c r="B6" s="9"/>
      <c r="C6" s="10" t="s">
        <v>6</v>
      </c>
      <c r="D6" s="11"/>
      <c r="E6" s="11"/>
      <c r="F6" s="9"/>
    </row>
    <row r="7" ht="15.0" customHeight="1">
      <c r="A7" s="12" t="s">
        <v>7</v>
      </c>
      <c r="B7" s="12" t="s">
        <v>8</v>
      </c>
      <c r="C7" s="13" t="s">
        <v>9</v>
      </c>
      <c r="D7" s="9"/>
      <c r="E7" s="12" t="s">
        <v>10</v>
      </c>
      <c r="F7" s="14" t="s">
        <v>11</v>
      </c>
      <c r="G7" s="15"/>
    </row>
    <row r="8" ht="18.0" customHeight="1">
      <c r="A8" s="16" t="s">
        <v>12</v>
      </c>
      <c r="B8" s="17">
        <v>700.0</v>
      </c>
      <c r="C8" s="13" t="s">
        <v>13</v>
      </c>
      <c r="D8" s="9"/>
      <c r="E8" s="18">
        <v>140.0</v>
      </c>
      <c r="F8" s="19">
        <f t="shared" ref="F8:F10" si="1">+B8*E8</f>
        <v>98000</v>
      </c>
      <c r="G8" s="20" t="s">
        <v>14</v>
      </c>
    </row>
    <row r="9">
      <c r="A9" s="16" t="s">
        <v>15</v>
      </c>
      <c r="B9" s="17"/>
      <c r="C9" s="13" t="s">
        <v>16</v>
      </c>
      <c r="D9" s="9"/>
      <c r="E9" s="18">
        <v>65000.0</v>
      </c>
      <c r="F9" s="19">
        <f t="shared" si="1"/>
        <v>0</v>
      </c>
      <c r="G9" s="20" t="s">
        <v>17</v>
      </c>
      <c r="H9" s="21"/>
    </row>
    <row r="10">
      <c r="A10" s="16" t="s">
        <v>18</v>
      </c>
      <c r="B10" s="17">
        <v>0.0</v>
      </c>
      <c r="C10" s="22" t="s">
        <v>16</v>
      </c>
      <c r="D10" s="9"/>
      <c r="E10" s="18">
        <v>210000.0</v>
      </c>
      <c r="F10" s="19">
        <f t="shared" si="1"/>
        <v>0</v>
      </c>
      <c r="G10" s="20" t="s">
        <v>14</v>
      </c>
    </row>
    <row r="11">
      <c r="A11" s="16" t="s">
        <v>19</v>
      </c>
      <c r="B11" s="17"/>
      <c r="C11" s="22" t="s">
        <v>16</v>
      </c>
      <c r="D11" s="9"/>
      <c r="E11" s="18">
        <v>130000.0</v>
      </c>
      <c r="F11" s="19">
        <f>E11*B11</f>
        <v>0</v>
      </c>
    </row>
    <row r="12">
      <c r="A12" s="16" t="s">
        <v>20</v>
      </c>
      <c r="B12" s="17">
        <v>0.7</v>
      </c>
      <c r="C12" s="22" t="s">
        <v>21</v>
      </c>
      <c r="D12" s="9"/>
      <c r="E12" s="18">
        <v>14000.0</v>
      </c>
      <c r="F12" s="19">
        <f>+B12*E12</f>
        <v>9800</v>
      </c>
      <c r="G12" s="20" t="s">
        <v>14</v>
      </c>
    </row>
    <row r="13">
      <c r="A13" s="16" t="s">
        <v>22</v>
      </c>
      <c r="B13" s="17">
        <v>0.12</v>
      </c>
      <c r="C13" s="22" t="s">
        <v>23</v>
      </c>
      <c r="D13" s="9"/>
      <c r="E13" s="18">
        <v>12000.0</v>
      </c>
      <c r="F13" s="19">
        <f>E13*B13</f>
        <v>1440</v>
      </c>
    </row>
    <row r="14">
      <c r="A14" s="16" t="s">
        <v>24</v>
      </c>
      <c r="B14" s="17">
        <v>1.0</v>
      </c>
      <c r="C14" s="22" t="s">
        <v>25</v>
      </c>
      <c r="D14" s="9"/>
      <c r="E14" s="18" t="s">
        <v>0</v>
      </c>
      <c r="F14" s="19"/>
      <c r="G14" s="20" t="s">
        <v>14</v>
      </c>
      <c r="H14" s="20" t="s">
        <v>26</v>
      </c>
    </row>
    <row r="15" ht="15.75" customHeight="1">
      <c r="A15" s="16" t="s">
        <v>27</v>
      </c>
      <c r="B15" s="17">
        <v>7.0</v>
      </c>
      <c r="C15" s="22" t="s">
        <v>28</v>
      </c>
      <c r="D15" s="9"/>
      <c r="E15" s="18">
        <v>1000.0</v>
      </c>
      <c r="F15" s="19">
        <f t="shared" ref="F15:F16" si="2">+B15*E15</f>
        <v>7000</v>
      </c>
      <c r="G15" s="20" t="s">
        <v>14</v>
      </c>
    </row>
    <row r="16" ht="15.75" customHeight="1">
      <c r="A16" s="16" t="s">
        <v>29</v>
      </c>
      <c r="B16" s="17">
        <v>100.0</v>
      </c>
      <c r="C16" s="22" t="s">
        <v>30</v>
      </c>
      <c r="D16" s="9"/>
      <c r="E16" s="18">
        <v>100.0</v>
      </c>
      <c r="F16" s="19">
        <f t="shared" si="2"/>
        <v>10000</v>
      </c>
      <c r="G16" s="20" t="s">
        <v>14</v>
      </c>
    </row>
    <row r="17" ht="15.75" customHeight="1">
      <c r="A17" s="23" t="s">
        <v>31</v>
      </c>
      <c r="B17" s="11"/>
      <c r="C17" s="9"/>
      <c r="D17" s="22" t="s">
        <v>32</v>
      </c>
      <c r="E17" s="9"/>
      <c r="F17" s="24">
        <v>315000.0</v>
      </c>
      <c r="G17" s="1"/>
      <c r="H17" s="21"/>
    </row>
    <row r="18" ht="15.75" customHeight="1">
      <c r="A18" s="25" t="s">
        <v>33</v>
      </c>
      <c r="B18" s="11"/>
      <c r="C18" s="11"/>
      <c r="D18" s="11"/>
      <c r="E18" s="9"/>
      <c r="F18" s="26">
        <f>SUM(F8:F17)</f>
        <v>441240</v>
      </c>
    </row>
    <row r="19" ht="15.75" customHeight="1">
      <c r="A19" s="23" t="s">
        <v>34</v>
      </c>
      <c r="B19" s="11"/>
      <c r="C19" s="9"/>
      <c r="D19" s="22" t="s">
        <v>35</v>
      </c>
      <c r="E19" s="9"/>
      <c r="F19" s="24">
        <v>44124.0</v>
      </c>
    </row>
    <row r="20" ht="15.75" customHeight="1">
      <c r="A20" s="27" t="s">
        <v>36</v>
      </c>
      <c r="B20" s="11"/>
      <c r="C20" s="9"/>
      <c r="D20" s="28"/>
      <c r="E20" s="9"/>
      <c r="F20" s="29">
        <f>SUM(F18:F19)</f>
        <v>485364</v>
      </c>
    </row>
    <row r="21" ht="15.0" customHeight="1">
      <c r="A21" s="8" t="s">
        <v>5</v>
      </c>
      <c r="B21" s="9"/>
      <c r="C21" s="30" t="s">
        <v>37</v>
      </c>
      <c r="D21" s="11"/>
      <c r="E21" s="11"/>
      <c r="F21" s="9"/>
    </row>
    <row r="22" ht="15.0" customHeight="1">
      <c r="A22" s="12" t="s">
        <v>7</v>
      </c>
      <c r="B22" s="12" t="s">
        <v>8</v>
      </c>
      <c r="C22" s="13" t="s">
        <v>9</v>
      </c>
      <c r="D22" s="9"/>
      <c r="E22" s="12" t="s">
        <v>10</v>
      </c>
      <c r="F22" s="14" t="s">
        <v>11</v>
      </c>
    </row>
    <row r="23" ht="15.0" customHeight="1">
      <c r="A23" s="16" t="s">
        <v>38</v>
      </c>
      <c r="B23" s="17"/>
      <c r="C23" s="13" t="s">
        <v>25</v>
      </c>
      <c r="D23" s="9"/>
      <c r="E23" s="18">
        <v>12000.0</v>
      </c>
      <c r="F23" s="19">
        <f t="shared" ref="F23:F25" si="3">E23*B23</f>
        <v>0</v>
      </c>
      <c r="G23" s="1"/>
      <c r="H23" s="1"/>
    </row>
    <row r="24" ht="15.75" customHeight="1">
      <c r="A24" s="16" t="s">
        <v>39</v>
      </c>
      <c r="B24" s="17"/>
      <c r="C24" s="22" t="s">
        <v>40</v>
      </c>
      <c r="D24" s="9"/>
      <c r="E24" s="18">
        <v>65000.0</v>
      </c>
      <c r="F24" s="19">
        <f t="shared" si="3"/>
        <v>0</v>
      </c>
      <c r="G24" s="1"/>
      <c r="H24" s="1"/>
    </row>
    <row r="25" ht="15.75" customHeight="1">
      <c r="A25" s="16" t="s">
        <v>41</v>
      </c>
      <c r="B25" s="17"/>
      <c r="C25" s="22" t="s">
        <v>42</v>
      </c>
      <c r="D25" s="9"/>
      <c r="E25" s="18">
        <v>130000.0</v>
      </c>
      <c r="F25" s="31">
        <f t="shared" si="3"/>
        <v>0</v>
      </c>
      <c r="G25" s="1"/>
      <c r="H25" s="1"/>
    </row>
    <row r="26" ht="15.75" customHeight="1">
      <c r="A26" s="16" t="s">
        <v>43</v>
      </c>
      <c r="B26" s="17"/>
      <c r="C26" s="22" t="s">
        <v>44</v>
      </c>
      <c r="D26" s="9"/>
      <c r="E26" s="18">
        <v>140.0</v>
      </c>
      <c r="F26" s="32">
        <v>21875.0</v>
      </c>
      <c r="G26" s="1"/>
      <c r="H26" s="1"/>
    </row>
    <row r="27" ht="15.75" customHeight="1">
      <c r="A27" s="16" t="s">
        <v>20</v>
      </c>
      <c r="B27" s="17"/>
      <c r="C27" s="22" t="s">
        <v>45</v>
      </c>
      <c r="D27" s="9"/>
      <c r="E27" s="18">
        <v>14000.0</v>
      </c>
      <c r="F27" s="19">
        <f t="shared" ref="F27:F32" si="4">E27*B27</f>
        <v>0</v>
      </c>
      <c r="G27" s="1"/>
      <c r="H27" s="1"/>
    </row>
    <row r="28" ht="15.75" customHeight="1">
      <c r="A28" s="16" t="s">
        <v>46</v>
      </c>
      <c r="B28" s="17"/>
      <c r="C28" s="22" t="s">
        <v>30</v>
      </c>
      <c r="D28" s="9"/>
      <c r="E28" s="18">
        <v>600.0</v>
      </c>
      <c r="F28" s="19">
        <f t="shared" si="4"/>
        <v>0</v>
      </c>
    </row>
    <row r="29" ht="15.0" customHeight="1">
      <c r="A29" s="16" t="s">
        <v>47</v>
      </c>
      <c r="B29" s="17"/>
      <c r="C29" s="22" t="s">
        <v>48</v>
      </c>
      <c r="D29" s="9"/>
      <c r="E29" s="18">
        <v>1000.0</v>
      </c>
      <c r="F29" s="19">
        <f t="shared" si="4"/>
        <v>0</v>
      </c>
    </row>
    <row r="30" ht="15.75" customHeight="1">
      <c r="A30" s="16" t="s">
        <v>49</v>
      </c>
      <c r="B30" s="17"/>
      <c r="C30" s="22" t="s">
        <v>25</v>
      </c>
      <c r="D30" s="9"/>
      <c r="E30" s="18">
        <v>157500.0</v>
      </c>
      <c r="F30" s="19">
        <f t="shared" si="4"/>
        <v>0</v>
      </c>
    </row>
    <row r="31" ht="12.75" customHeight="1">
      <c r="A31" s="16" t="s">
        <v>29</v>
      </c>
      <c r="B31" s="17"/>
      <c r="C31" s="22" t="s">
        <v>30</v>
      </c>
      <c r="D31" s="9"/>
      <c r="E31" s="18">
        <v>100.0</v>
      </c>
      <c r="F31" s="19">
        <f t="shared" si="4"/>
        <v>0</v>
      </c>
    </row>
    <row r="32" ht="15.75" customHeight="1">
      <c r="A32" s="33"/>
      <c r="B32" s="17"/>
      <c r="C32" s="22"/>
      <c r="D32" s="9"/>
      <c r="E32" s="17"/>
      <c r="F32" s="34">
        <f t="shared" si="4"/>
        <v>0</v>
      </c>
    </row>
    <row r="33" ht="15.75" customHeight="1">
      <c r="A33" s="25" t="s">
        <v>33</v>
      </c>
      <c r="B33" s="11"/>
      <c r="C33" s="11"/>
      <c r="D33" s="11"/>
      <c r="E33" s="9"/>
      <c r="F33" s="26">
        <f>SUM(F23:F32)</f>
        <v>21875</v>
      </c>
    </row>
    <row r="34" ht="16.5" customHeight="1">
      <c r="A34" s="23" t="s">
        <v>50</v>
      </c>
      <c r="B34" s="11"/>
      <c r="C34" s="9"/>
      <c r="D34" s="22" t="s">
        <v>35</v>
      </c>
      <c r="E34" s="9"/>
      <c r="F34" s="24">
        <v>26294.75</v>
      </c>
    </row>
    <row r="35" ht="24.0" customHeight="1">
      <c r="A35" s="27" t="s">
        <v>36</v>
      </c>
      <c r="B35" s="11"/>
      <c r="C35" s="9"/>
      <c r="D35" s="28"/>
      <c r="E35" s="9"/>
      <c r="F35" s="35">
        <f>F34+F33</f>
        <v>48169.75</v>
      </c>
    </row>
    <row r="36" ht="24.0" customHeight="1">
      <c r="A36" s="36" t="s">
        <v>51</v>
      </c>
      <c r="B36" s="10" t="s">
        <v>52</v>
      </c>
      <c r="C36" s="9"/>
      <c r="D36" s="22"/>
      <c r="E36" s="9"/>
      <c r="F36" s="24"/>
      <c r="G36" s="1"/>
      <c r="H36" s="1"/>
    </row>
    <row r="37" ht="24.0" customHeight="1">
      <c r="A37" s="33" t="s">
        <v>53</v>
      </c>
      <c r="B37" s="17"/>
      <c r="C37" s="22" t="s">
        <v>54</v>
      </c>
      <c r="D37" s="9"/>
      <c r="E37" s="18">
        <v>36750.0</v>
      </c>
      <c r="F37" s="19">
        <f t="shared" ref="F37:F38" si="5">E37*B37</f>
        <v>0</v>
      </c>
      <c r="G37" s="15"/>
      <c r="H37" s="1"/>
    </row>
    <row r="38" ht="24.0" customHeight="1">
      <c r="A38" s="16" t="s">
        <v>55</v>
      </c>
      <c r="B38" s="17"/>
      <c r="C38" s="22" t="s">
        <v>54</v>
      </c>
      <c r="D38" s="9"/>
      <c r="E38" s="18">
        <v>36750.0</v>
      </c>
      <c r="F38" s="19">
        <f t="shared" si="5"/>
        <v>0</v>
      </c>
      <c r="G38" s="15"/>
      <c r="H38" s="1"/>
    </row>
    <row r="39" ht="24.0" customHeight="1">
      <c r="A39" s="16" t="s">
        <v>56</v>
      </c>
      <c r="B39" s="17"/>
      <c r="C39" s="22" t="s">
        <v>57</v>
      </c>
      <c r="D39" s="9"/>
      <c r="E39" s="18">
        <v>18000.0</v>
      </c>
      <c r="F39" s="19">
        <f t="shared" ref="F39:F46" si="6">+B39*E39</f>
        <v>0</v>
      </c>
    </row>
    <row r="40" ht="24.0" customHeight="1">
      <c r="A40" s="16" t="s">
        <v>58</v>
      </c>
      <c r="B40" s="17"/>
      <c r="C40" s="22" t="s">
        <v>59</v>
      </c>
      <c r="D40" s="9"/>
      <c r="E40" s="18">
        <v>2000.0</v>
      </c>
      <c r="F40" s="19">
        <f t="shared" si="6"/>
        <v>0</v>
      </c>
    </row>
    <row r="41" ht="24.0" customHeight="1">
      <c r="A41" s="16" t="s">
        <v>60</v>
      </c>
      <c r="B41" s="17"/>
      <c r="C41" s="22" t="s">
        <v>61</v>
      </c>
      <c r="D41" s="9"/>
      <c r="E41" s="18">
        <v>70000.0</v>
      </c>
      <c r="F41" s="19">
        <f t="shared" si="6"/>
        <v>0</v>
      </c>
    </row>
    <row r="42" ht="24.0" customHeight="1">
      <c r="A42" s="16" t="s">
        <v>62</v>
      </c>
      <c r="B42" s="17"/>
      <c r="C42" s="22" t="s">
        <v>63</v>
      </c>
      <c r="D42" s="9"/>
      <c r="E42" s="18">
        <v>45000.0</v>
      </c>
      <c r="F42" s="19">
        <f t="shared" si="6"/>
        <v>0</v>
      </c>
    </row>
    <row r="43" ht="24.0" customHeight="1">
      <c r="A43" s="16" t="s">
        <v>64</v>
      </c>
      <c r="B43" s="17"/>
      <c r="C43" s="22" t="s">
        <v>63</v>
      </c>
      <c r="D43" s="9"/>
      <c r="E43" s="18">
        <v>2500.0</v>
      </c>
      <c r="F43" s="19">
        <f t="shared" si="6"/>
        <v>0</v>
      </c>
    </row>
    <row r="44" ht="24.0" customHeight="1">
      <c r="A44" s="16" t="s">
        <v>65</v>
      </c>
      <c r="B44" s="17"/>
      <c r="C44" s="22" t="s">
        <v>66</v>
      </c>
      <c r="D44" s="9"/>
      <c r="E44" s="18">
        <v>34000.0</v>
      </c>
      <c r="F44" s="19">
        <f t="shared" si="6"/>
        <v>0</v>
      </c>
    </row>
    <row r="45" ht="24.0" customHeight="1">
      <c r="A45" s="16" t="s">
        <v>67</v>
      </c>
      <c r="B45" s="17"/>
      <c r="C45" s="22" t="s">
        <v>68</v>
      </c>
      <c r="D45" s="9"/>
      <c r="E45" s="18">
        <v>3000.0</v>
      </c>
      <c r="F45" s="19">
        <f t="shared" si="6"/>
        <v>0</v>
      </c>
    </row>
    <row r="46" ht="24.0" customHeight="1">
      <c r="A46" s="16" t="s">
        <v>69</v>
      </c>
      <c r="B46" s="17"/>
      <c r="C46" s="22" t="s">
        <v>70</v>
      </c>
      <c r="D46" s="9"/>
      <c r="E46" s="18">
        <v>57500.0</v>
      </c>
      <c r="F46" s="19">
        <f t="shared" si="6"/>
        <v>0</v>
      </c>
      <c r="G46" s="15"/>
      <c r="H46" s="15"/>
      <c r="I46" s="15"/>
      <c r="J46" s="15"/>
      <c r="K46" s="15"/>
      <c r="L46" s="15"/>
      <c r="M46" s="15"/>
      <c r="N46" s="15"/>
      <c r="O46" s="15"/>
    </row>
    <row r="47" ht="24.0" customHeight="1">
      <c r="A47" s="16" t="s">
        <v>71</v>
      </c>
      <c r="B47" s="17"/>
      <c r="C47" s="22" t="s">
        <v>70</v>
      </c>
      <c r="D47" s="9"/>
      <c r="E47" s="18">
        <v>22000.0</v>
      </c>
      <c r="F47" s="19">
        <f>E47*B47</f>
        <v>0</v>
      </c>
      <c r="G47" s="15"/>
      <c r="H47" s="15"/>
      <c r="I47" s="15"/>
      <c r="J47" s="15"/>
      <c r="K47" s="15"/>
      <c r="L47" s="15"/>
      <c r="M47" s="15"/>
      <c r="N47" s="15"/>
      <c r="O47" s="15"/>
    </row>
    <row r="48" ht="15.75" customHeight="1">
      <c r="A48" s="16" t="s">
        <v>72</v>
      </c>
      <c r="B48" s="17"/>
      <c r="C48" s="22" t="s">
        <v>61</v>
      </c>
      <c r="D48" s="9"/>
      <c r="E48" s="18">
        <v>160000.0</v>
      </c>
      <c r="F48" s="19">
        <f t="shared" ref="F48:F51" si="7">+B48*E48</f>
        <v>0</v>
      </c>
    </row>
    <row r="49" ht="15.75" customHeight="1">
      <c r="A49" s="16" t="s">
        <v>73</v>
      </c>
      <c r="B49" s="17"/>
      <c r="C49" s="22" t="s">
        <v>74</v>
      </c>
      <c r="D49" s="9"/>
      <c r="E49" s="18">
        <v>4500.0</v>
      </c>
      <c r="F49" s="19">
        <f t="shared" si="7"/>
        <v>0</v>
      </c>
    </row>
    <row r="50" ht="15.75" customHeight="1">
      <c r="A50" s="16" t="s">
        <v>75</v>
      </c>
      <c r="B50" s="17"/>
      <c r="C50" s="22" t="s">
        <v>21</v>
      </c>
      <c r="D50" s="9"/>
      <c r="E50" s="18">
        <v>20000.0</v>
      </c>
      <c r="F50" s="19">
        <f t="shared" si="7"/>
        <v>0</v>
      </c>
    </row>
    <row r="51" ht="15.75" customHeight="1">
      <c r="A51" s="16" t="s">
        <v>76</v>
      </c>
      <c r="B51" s="17"/>
      <c r="C51" s="22" t="s">
        <v>77</v>
      </c>
      <c r="D51" s="9"/>
      <c r="E51" s="18">
        <v>23000.0</v>
      </c>
      <c r="F51" s="19">
        <f t="shared" si="7"/>
        <v>0</v>
      </c>
    </row>
    <row r="52" ht="15.75" customHeight="1">
      <c r="A52" s="16" t="s">
        <v>78</v>
      </c>
      <c r="B52" s="37"/>
      <c r="C52" s="22"/>
      <c r="D52" s="9"/>
      <c r="E52" s="18"/>
      <c r="F52" s="19">
        <f>SUM(F37:F51)</f>
        <v>0</v>
      </c>
    </row>
    <row r="53" ht="15.75" customHeight="1">
      <c r="A53" s="23" t="s">
        <v>79</v>
      </c>
      <c r="B53" s="11"/>
      <c r="C53" s="9"/>
      <c r="D53" s="17"/>
      <c r="E53" s="17"/>
      <c r="F53" s="19">
        <f>+F52*10%</f>
        <v>0</v>
      </c>
    </row>
    <row r="54" ht="15.75" customHeight="1">
      <c r="A54" s="27" t="s">
        <v>80</v>
      </c>
      <c r="B54" s="11"/>
      <c r="C54" s="9"/>
      <c r="D54" s="28"/>
      <c r="E54" s="9"/>
      <c r="F54" s="29">
        <v>477895.0</v>
      </c>
      <c r="G54" s="1"/>
    </row>
    <row r="55" ht="15.75" customHeight="1">
      <c r="A55" s="36" t="s">
        <v>51</v>
      </c>
      <c r="B55" s="10" t="s">
        <v>81</v>
      </c>
      <c r="C55" s="9"/>
      <c r="D55" s="22"/>
      <c r="E55" s="9"/>
      <c r="F55" s="24"/>
      <c r="G55" s="15"/>
    </row>
    <row r="56" ht="15.75" customHeight="1">
      <c r="A56" s="33" t="s">
        <v>53</v>
      </c>
      <c r="B56" s="17"/>
      <c r="C56" s="22" t="s">
        <v>82</v>
      </c>
      <c r="D56" s="9"/>
      <c r="E56" s="18">
        <v>63000.0</v>
      </c>
      <c r="F56" s="19">
        <f t="shared" ref="F56:F58" si="8">E56*B56</f>
        <v>0</v>
      </c>
      <c r="G56" s="15"/>
    </row>
    <row r="57" ht="15.75" customHeight="1">
      <c r="A57" s="16" t="s">
        <v>55</v>
      </c>
      <c r="B57" s="17"/>
      <c r="C57" s="22" t="s">
        <v>54</v>
      </c>
      <c r="D57" s="9"/>
      <c r="E57" s="18">
        <v>26250.0</v>
      </c>
      <c r="F57" s="19">
        <f t="shared" si="8"/>
        <v>0</v>
      </c>
      <c r="G57" s="15"/>
    </row>
    <row r="58" ht="15.75" customHeight="1">
      <c r="A58" s="16" t="s">
        <v>83</v>
      </c>
      <c r="B58" s="17"/>
      <c r="C58" s="17"/>
      <c r="D58" s="17"/>
      <c r="E58" s="18">
        <v>2100.0</v>
      </c>
      <c r="F58" s="19">
        <f t="shared" si="8"/>
        <v>0</v>
      </c>
      <c r="G58" s="15"/>
    </row>
    <row r="59" ht="15.75" customHeight="1">
      <c r="A59" s="16" t="s">
        <v>56</v>
      </c>
      <c r="B59" s="17"/>
      <c r="C59" s="22" t="s">
        <v>57</v>
      </c>
      <c r="D59" s="9"/>
      <c r="E59" s="18">
        <v>18000.0</v>
      </c>
      <c r="F59" s="19">
        <f t="shared" ref="F59:F70" si="9">+B59*E59</f>
        <v>0</v>
      </c>
      <c r="G59" s="15"/>
    </row>
    <row r="60" ht="15.75" customHeight="1">
      <c r="A60" s="16" t="s">
        <v>58</v>
      </c>
      <c r="B60" s="17"/>
      <c r="C60" s="22" t="s">
        <v>59</v>
      </c>
      <c r="D60" s="9"/>
      <c r="E60" s="18">
        <v>2000.0</v>
      </c>
      <c r="F60" s="19">
        <f t="shared" si="9"/>
        <v>0</v>
      </c>
      <c r="G60" s="15"/>
    </row>
    <row r="61" ht="15.75" customHeight="1">
      <c r="A61" s="16" t="s">
        <v>60</v>
      </c>
      <c r="B61" s="17"/>
      <c r="C61" s="22" t="s">
        <v>61</v>
      </c>
      <c r="D61" s="9"/>
      <c r="E61" s="18"/>
      <c r="F61" s="19">
        <f t="shared" si="9"/>
        <v>0</v>
      </c>
      <c r="G61" s="15"/>
      <c r="I61" s="1"/>
    </row>
    <row r="62" ht="15.75" customHeight="1">
      <c r="A62" s="16" t="s">
        <v>84</v>
      </c>
      <c r="B62" s="17"/>
      <c r="C62" s="22" t="s">
        <v>63</v>
      </c>
      <c r="D62" s="9"/>
      <c r="E62" s="18">
        <v>2000.0</v>
      </c>
      <c r="F62" s="19">
        <f t="shared" si="9"/>
        <v>0</v>
      </c>
      <c r="G62" s="15"/>
    </row>
    <row r="63" ht="15.75" customHeight="1">
      <c r="A63" s="16" t="s">
        <v>85</v>
      </c>
      <c r="B63" s="17"/>
      <c r="C63" s="22" t="s">
        <v>63</v>
      </c>
      <c r="D63" s="9"/>
      <c r="E63" s="18">
        <v>2000.0</v>
      </c>
      <c r="F63" s="19">
        <f t="shared" si="9"/>
        <v>0</v>
      </c>
      <c r="G63" s="15"/>
    </row>
    <row r="64" ht="15.75" customHeight="1">
      <c r="A64" s="16" t="s">
        <v>86</v>
      </c>
      <c r="B64" s="17"/>
      <c r="C64" s="22" t="s">
        <v>66</v>
      </c>
      <c r="D64" s="9"/>
      <c r="E64" s="18">
        <v>23000.0</v>
      </c>
      <c r="F64" s="19">
        <f t="shared" si="9"/>
        <v>0</v>
      </c>
      <c r="G64" s="15"/>
    </row>
    <row r="65" ht="15.75" customHeight="1">
      <c r="A65" s="16" t="s">
        <v>87</v>
      </c>
      <c r="B65" s="17"/>
      <c r="C65" s="22" t="s">
        <v>88</v>
      </c>
      <c r="D65" s="9"/>
      <c r="E65" s="18">
        <v>18000.0</v>
      </c>
      <c r="F65" s="19">
        <f t="shared" si="9"/>
        <v>0</v>
      </c>
      <c r="G65" s="15"/>
    </row>
    <row r="66" ht="15.75" customHeight="1">
      <c r="A66" s="16" t="s">
        <v>89</v>
      </c>
      <c r="B66" s="17"/>
      <c r="C66" s="22" t="s">
        <v>70</v>
      </c>
      <c r="D66" s="9"/>
      <c r="E66" s="18">
        <v>20000.0</v>
      </c>
      <c r="F66" s="19">
        <f t="shared" si="9"/>
        <v>0</v>
      </c>
      <c r="G66" s="15"/>
    </row>
    <row r="67" ht="15.75" customHeight="1">
      <c r="A67" s="16" t="s">
        <v>90</v>
      </c>
      <c r="B67" s="17"/>
      <c r="C67" s="22" t="s">
        <v>61</v>
      </c>
      <c r="D67" s="9"/>
      <c r="E67" s="18"/>
      <c r="F67" s="19">
        <f t="shared" si="9"/>
        <v>0</v>
      </c>
    </row>
    <row r="68" ht="15.75" customHeight="1">
      <c r="A68" s="16" t="s">
        <v>73</v>
      </c>
      <c r="B68" s="17"/>
      <c r="C68" s="22" t="s">
        <v>21</v>
      </c>
      <c r="D68" s="9"/>
      <c r="E68" s="18">
        <v>4.5</v>
      </c>
      <c r="F68" s="19">
        <f t="shared" si="9"/>
        <v>0</v>
      </c>
    </row>
    <row r="69" ht="15.75" customHeight="1">
      <c r="A69" s="16" t="s">
        <v>75</v>
      </c>
      <c r="B69" s="17"/>
      <c r="C69" s="22" t="s">
        <v>21</v>
      </c>
      <c r="D69" s="9"/>
      <c r="E69" s="18">
        <v>23000.0</v>
      </c>
      <c r="F69" s="19">
        <f t="shared" si="9"/>
        <v>0</v>
      </c>
    </row>
    <row r="70" ht="15.75" customHeight="1">
      <c r="A70" s="16" t="s">
        <v>91</v>
      </c>
      <c r="B70" s="38"/>
      <c r="C70" s="22" t="s">
        <v>77</v>
      </c>
      <c r="D70" s="9"/>
      <c r="E70" s="18">
        <v>23000.0</v>
      </c>
      <c r="F70" s="19">
        <f t="shared" si="9"/>
        <v>0</v>
      </c>
    </row>
    <row r="71" ht="15.75" customHeight="1">
      <c r="A71" s="16" t="s">
        <v>78</v>
      </c>
      <c r="B71" s="17"/>
      <c r="C71" s="22"/>
      <c r="D71" s="9"/>
      <c r="E71" s="18"/>
      <c r="F71" s="19">
        <f>SUM(F56:F70)</f>
        <v>0</v>
      </c>
      <c r="G71" s="1"/>
    </row>
    <row r="72" ht="15.75" customHeight="1">
      <c r="A72" s="23" t="s">
        <v>79</v>
      </c>
      <c r="B72" s="11"/>
      <c r="C72" s="9"/>
      <c r="D72" s="17"/>
      <c r="E72" s="17"/>
      <c r="F72" s="19">
        <v>32095.1</v>
      </c>
      <c r="G72" s="1"/>
    </row>
    <row r="73" ht="15.75" customHeight="1">
      <c r="A73" s="27" t="s">
        <v>80</v>
      </c>
      <c r="B73" s="11"/>
      <c r="C73" s="9"/>
      <c r="D73" s="28"/>
      <c r="E73" s="9"/>
      <c r="F73" s="29">
        <f>F71+F72</f>
        <v>32095.1</v>
      </c>
      <c r="G73" s="1"/>
    </row>
    <row r="74" ht="15.75" customHeight="1">
      <c r="A74" s="39" t="s">
        <v>92</v>
      </c>
      <c r="B74" s="9"/>
      <c r="C74" s="22"/>
      <c r="D74" s="9"/>
      <c r="E74" s="17"/>
      <c r="F74" s="26"/>
      <c r="G74" s="1"/>
    </row>
    <row r="75" ht="15.75" customHeight="1">
      <c r="A75" s="16" t="s">
        <v>93</v>
      </c>
      <c r="B75" s="40"/>
      <c r="C75" s="22" t="s">
        <v>94</v>
      </c>
      <c r="D75" s="9"/>
      <c r="E75" s="17">
        <v>10500.0</v>
      </c>
      <c r="F75" s="24">
        <f t="shared" ref="F75:F77" si="10">E75*B75</f>
        <v>0</v>
      </c>
      <c r="G75" s="1"/>
      <c r="H75" s="1"/>
      <c r="I75" s="1"/>
      <c r="J75" s="1"/>
      <c r="K75" s="1"/>
      <c r="L75" s="1"/>
      <c r="M75" s="1"/>
      <c r="N75" s="1"/>
      <c r="O75" s="1"/>
    </row>
    <row r="76" ht="15.75" customHeight="1">
      <c r="A76" s="16" t="s">
        <v>95</v>
      </c>
      <c r="B76" s="40"/>
      <c r="C76" s="22" t="s">
        <v>96</v>
      </c>
      <c r="D76" s="9"/>
      <c r="E76" s="17">
        <v>20000.0</v>
      </c>
      <c r="F76" s="24">
        <f t="shared" si="10"/>
        <v>0</v>
      </c>
      <c r="G76" s="1"/>
      <c r="H76" s="1"/>
      <c r="I76" s="1"/>
      <c r="J76" s="1"/>
      <c r="K76" s="1"/>
      <c r="L76" s="1"/>
      <c r="M76" s="1"/>
      <c r="N76" s="1"/>
      <c r="O76" s="1"/>
    </row>
    <row r="77" ht="15.75" customHeight="1">
      <c r="A77" s="16" t="s">
        <v>97</v>
      </c>
      <c r="B77" s="41"/>
      <c r="C77" s="22" t="s">
        <v>94</v>
      </c>
      <c r="D77" s="9"/>
      <c r="E77" s="17">
        <v>20000.0</v>
      </c>
      <c r="F77" s="24">
        <f t="shared" si="10"/>
        <v>0</v>
      </c>
      <c r="G77" s="1"/>
    </row>
    <row r="78" ht="15.75" customHeight="1">
      <c r="A78" s="16" t="s">
        <v>98</v>
      </c>
      <c r="B78" s="17"/>
      <c r="C78" s="22" t="s">
        <v>99</v>
      </c>
      <c r="D78" s="9"/>
      <c r="E78" s="42">
        <v>100000.0</v>
      </c>
      <c r="F78" s="34">
        <f t="shared" ref="F78:F86" si="11">+B78*E78</f>
        <v>0</v>
      </c>
      <c r="G78" s="21"/>
    </row>
    <row r="79" ht="15.75" customHeight="1">
      <c r="A79" s="16" t="s">
        <v>100</v>
      </c>
      <c r="B79" s="17"/>
      <c r="C79" s="22" t="s">
        <v>101</v>
      </c>
      <c r="D79" s="9"/>
      <c r="E79" s="42">
        <v>3000.0</v>
      </c>
      <c r="F79" s="34">
        <f t="shared" si="11"/>
        <v>0</v>
      </c>
      <c r="G79" s="21"/>
    </row>
    <row r="80" ht="15.75" customHeight="1">
      <c r="A80" s="16" t="s">
        <v>102</v>
      </c>
      <c r="B80" s="17"/>
      <c r="C80" s="22" t="s">
        <v>25</v>
      </c>
      <c r="D80" s="9"/>
      <c r="E80" s="43">
        <v>1500.0</v>
      </c>
      <c r="F80" s="34">
        <f t="shared" si="11"/>
        <v>0</v>
      </c>
      <c r="G80" s="15"/>
      <c r="H80" s="15"/>
      <c r="I80" s="15"/>
      <c r="J80" s="15"/>
      <c r="K80" s="15"/>
      <c r="L80" s="15"/>
      <c r="M80" s="15"/>
      <c r="N80" s="15"/>
      <c r="O80" s="15"/>
    </row>
    <row r="81" ht="15.75" customHeight="1">
      <c r="A81" s="16" t="s">
        <v>103</v>
      </c>
      <c r="B81" s="17"/>
      <c r="C81" s="22" t="s">
        <v>99</v>
      </c>
      <c r="D81" s="9"/>
      <c r="E81" s="43">
        <v>2000.0</v>
      </c>
      <c r="F81" s="34">
        <f t="shared" si="11"/>
        <v>0</v>
      </c>
      <c r="G81" s="15"/>
      <c r="H81" s="15"/>
      <c r="I81" s="15"/>
      <c r="J81" s="15"/>
      <c r="K81" s="15"/>
      <c r="L81" s="15"/>
      <c r="M81" s="15"/>
      <c r="N81" s="15"/>
      <c r="O81" s="15"/>
    </row>
    <row r="82" ht="15.75" customHeight="1">
      <c r="A82" s="16" t="s">
        <v>104</v>
      </c>
      <c r="B82" s="17"/>
      <c r="C82" s="22" t="s">
        <v>25</v>
      </c>
      <c r="D82" s="9"/>
      <c r="E82" s="43">
        <v>160000.0</v>
      </c>
      <c r="F82" s="34">
        <f t="shared" si="11"/>
        <v>0</v>
      </c>
      <c r="G82" s="15"/>
      <c r="H82" s="15"/>
      <c r="I82" s="15"/>
      <c r="J82" s="15"/>
      <c r="K82" s="15"/>
      <c r="L82" s="15"/>
      <c r="M82" s="15"/>
      <c r="N82" s="15"/>
      <c r="O82" s="15"/>
    </row>
    <row r="83" ht="15.75" customHeight="1">
      <c r="A83" s="16" t="s">
        <v>68</v>
      </c>
      <c r="B83" s="17"/>
      <c r="C83" s="22" t="s">
        <v>105</v>
      </c>
      <c r="D83" s="9"/>
      <c r="E83" s="42">
        <v>26800.0</v>
      </c>
      <c r="F83" s="34">
        <f t="shared" si="11"/>
        <v>0</v>
      </c>
      <c r="G83" s="15"/>
      <c r="H83" s="15"/>
      <c r="I83" s="15"/>
      <c r="J83" s="15"/>
      <c r="K83" s="15"/>
      <c r="L83" s="15"/>
      <c r="M83" s="15"/>
      <c r="N83" s="15"/>
      <c r="O83" s="15"/>
    </row>
    <row r="84" ht="15.75" customHeight="1">
      <c r="A84" s="16" t="s">
        <v>106</v>
      </c>
      <c r="B84" s="17"/>
      <c r="C84" s="22" t="s">
        <v>99</v>
      </c>
      <c r="D84" s="9"/>
      <c r="E84" s="42">
        <v>3000.0</v>
      </c>
      <c r="F84" s="34">
        <f t="shared" si="11"/>
        <v>0</v>
      </c>
      <c r="G84" s="15"/>
      <c r="H84" s="15"/>
      <c r="I84" s="15"/>
      <c r="J84" s="15"/>
      <c r="K84" s="15"/>
      <c r="L84" s="15"/>
      <c r="M84" s="15"/>
      <c r="N84" s="15"/>
      <c r="O84" s="15"/>
    </row>
    <row r="85" ht="15.75" customHeight="1">
      <c r="A85" s="16" t="s">
        <v>107</v>
      </c>
      <c r="B85" s="17"/>
      <c r="C85" s="22" t="s">
        <v>59</v>
      </c>
      <c r="D85" s="9"/>
      <c r="E85" s="42">
        <v>8000.0</v>
      </c>
      <c r="F85" s="34">
        <f t="shared" si="11"/>
        <v>0</v>
      </c>
      <c r="G85" s="15"/>
      <c r="H85" s="15"/>
      <c r="I85" s="15"/>
      <c r="J85" s="15"/>
      <c r="K85" s="15"/>
      <c r="L85" s="15"/>
      <c r="M85" s="15"/>
      <c r="N85" s="15"/>
      <c r="O85" s="15"/>
    </row>
    <row r="86" ht="15.75" customHeight="1">
      <c r="A86" s="16" t="s">
        <v>108</v>
      </c>
      <c r="B86" s="17"/>
      <c r="C86" s="22" t="s">
        <v>59</v>
      </c>
      <c r="D86" s="9"/>
      <c r="E86" s="43">
        <v>150000.0</v>
      </c>
      <c r="F86" s="34">
        <f t="shared" si="11"/>
        <v>0</v>
      </c>
      <c r="G86" s="15"/>
      <c r="H86" s="15"/>
      <c r="I86" s="15"/>
      <c r="J86" s="15"/>
      <c r="K86" s="15"/>
      <c r="L86" s="15"/>
      <c r="M86" s="15"/>
      <c r="N86" s="15"/>
      <c r="O86" s="15"/>
    </row>
    <row r="87" ht="15.75" customHeight="1">
      <c r="A87" s="10" t="s">
        <v>109</v>
      </c>
      <c r="B87" s="11"/>
      <c r="C87" s="11"/>
      <c r="D87" s="9"/>
      <c r="E87" s="44"/>
      <c r="F87" s="45">
        <f>SUM(F75:F86)</f>
        <v>0</v>
      </c>
      <c r="G87" s="15"/>
      <c r="H87" s="15"/>
      <c r="I87" s="15"/>
      <c r="J87" s="15"/>
      <c r="K87" s="15"/>
      <c r="L87" s="15"/>
      <c r="M87" s="15"/>
      <c r="N87" s="15"/>
      <c r="O87" s="15"/>
    </row>
    <row r="88" ht="15.75" customHeight="1">
      <c r="A88" s="16"/>
      <c r="B88" s="17"/>
      <c r="C88" s="22"/>
      <c r="D88" s="9"/>
      <c r="E88" s="42"/>
      <c r="F88" s="24">
        <f t="shared" ref="F88:F89" si="12">+B88*E88</f>
        <v>0</v>
      </c>
      <c r="G88" s="15"/>
      <c r="H88" s="15"/>
      <c r="I88" s="15"/>
      <c r="J88" s="15"/>
      <c r="K88" s="15"/>
      <c r="L88" s="15"/>
      <c r="M88" s="15"/>
      <c r="N88" s="15"/>
      <c r="O88" s="15"/>
    </row>
    <row r="89" ht="15.75" customHeight="1">
      <c r="A89" s="39" t="s">
        <v>110</v>
      </c>
      <c r="B89" s="9"/>
      <c r="C89" s="22"/>
      <c r="D89" s="9"/>
      <c r="E89" s="42"/>
      <c r="F89" s="24">
        <f t="shared" si="12"/>
        <v>0</v>
      </c>
      <c r="G89" s="15"/>
      <c r="H89" s="15"/>
      <c r="I89" s="15"/>
      <c r="J89" s="15"/>
      <c r="K89" s="15"/>
      <c r="L89" s="15"/>
      <c r="M89" s="15"/>
      <c r="N89" s="15"/>
      <c r="O89" s="15"/>
    </row>
    <row r="90" ht="15.75" customHeight="1">
      <c r="A90" s="16" t="s">
        <v>111</v>
      </c>
      <c r="B90" s="17">
        <v>614.0</v>
      </c>
      <c r="C90" s="22" t="s">
        <v>112</v>
      </c>
      <c r="D90" s="9"/>
      <c r="E90" s="42">
        <v>140.0</v>
      </c>
      <c r="F90" s="24">
        <f>E90*B90</f>
        <v>85960</v>
      </c>
    </row>
    <row r="91" ht="15.75" customHeight="1">
      <c r="A91" s="16" t="s">
        <v>113</v>
      </c>
      <c r="B91" s="17"/>
      <c r="C91" s="22"/>
      <c r="D91" s="9"/>
      <c r="E91" s="42"/>
      <c r="F91" s="24"/>
    </row>
    <row r="92" ht="15.75" customHeight="1">
      <c r="A92" s="16" t="s">
        <v>22</v>
      </c>
      <c r="B92" s="17">
        <v>0.1</v>
      </c>
      <c r="C92" s="22" t="s">
        <v>23</v>
      </c>
      <c r="D92" s="9"/>
      <c r="E92" s="42">
        <v>12000.0</v>
      </c>
      <c r="F92" s="24">
        <f t="shared" ref="F92:F97" si="13">E92*B92</f>
        <v>1200</v>
      </c>
    </row>
    <row r="93" ht="15.75" customHeight="1">
      <c r="A93" s="16" t="s">
        <v>114</v>
      </c>
      <c r="B93" s="17">
        <v>1.0</v>
      </c>
      <c r="C93" s="22" t="s">
        <v>16</v>
      </c>
      <c r="D93" s="9"/>
      <c r="E93" s="42">
        <v>140000.0</v>
      </c>
      <c r="F93" s="24">
        <f t="shared" si="13"/>
        <v>140000</v>
      </c>
    </row>
    <row r="94" ht="15.75" customHeight="1">
      <c r="A94" s="16" t="s">
        <v>20</v>
      </c>
      <c r="B94" s="17">
        <v>0.2</v>
      </c>
      <c r="C94" s="22" t="s">
        <v>21</v>
      </c>
      <c r="D94" s="9"/>
      <c r="E94" s="42">
        <v>14000.0</v>
      </c>
      <c r="F94" s="24">
        <f t="shared" si="13"/>
        <v>2800</v>
      </c>
    </row>
    <row r="95" ht="15.75" customHeight="1">
      <c r="A95" s="16" t="s">
        <v>29</v>
      </c>
      <c r="B95" s="17">
        <v>30.0</v>
      </c>
      <c r="C95" s="22" t="s">
        <v>94</v>
      </c>
      <c r="D95" s="9"/>
      <c r="E95" s="42">
        <v>100.0</v>
      </c>
      <c r="F95" s="24">
        <f t="shared" si="13"/>
        <v>3000</v>
      </c>
    </row>
    <row r="96" ht="15.75" customHeight="1">
      <c r="A96" s="16" t="s">
        <v>115</v>
      </c>
      <c r="B96" s="17">
        <v>2.0</v>
      </c>
      <c r="C96" s="22" t="s">
        <v>116</v>
      </c>
      <c r="D96" s="9"/>
      <c r="E96" s="42">
        <v>1000.0</v>
      </c>
      <c r="F96" s="24">
        <f t="shared" si="13"/>
        <v>2000</v>
      </c>
    </row>
    <row r="97" ht="15.75" customHeight="1">
      <c r="A97" s="16" t="s">
        <v>49</v>
      </c>
      <c r="B97" s="17">
        <v>1.0</v>
      </c>
      <c r="C97" s="22" t="s">
        <v>94</v>
      </c>
      <c r="D97" s="9"/>
      <c r="E97" s="42">
        <v>60000.0</v>
      </c>
      <c r="F97" s="24">
        <f t="shared" si="13"/>
        <v>60000</v>
      </c>
    </row>
    <row r="98" ht="15.75" customHeight="1">
      <c r="A98" s="16" t="s">
        <v>117</v>
      </c>
      <c r="B98" s="17"/>
      <c r="C98" s="22"/>
      <c r="D98" s="9"/>
      <c r="E98" s="42"/>
      <c r="F98" s="24"/>
    </row>
    <row r="99" ht="15.75" customHeight="1">
      <c r="A99" s="46" t="s">
        <v>118</v>
      </c>
      <c r="B99" s="47"/>
      <c r="C99" s="48"/>
      <c r="D99" s="9"/>
      <c r="E99" s="49"/>
      <c r="F99" s="29">
        <f>SUM(F88:F98)</f>
        <v>294960</v>
      </c>
    </row>
    <row r="100" ht="15.75" customHeight="1">
      <c r="A100" s="39" t="s">
        <v>119</v>
      </c>
      <c r="B100" s="9"/>
      <c r="C100" s="10" t="s">
        <v>120</v>
      </c>
      <c r="D100" s="9"/>
      <c r="E100" s="42"/>
      <c r="F100" s="24"/>
    </row>
    <row r="101" ht="15.75" customHeight="1">
      <c r="A101" s="16" t="s">
        <v>121</v>
      </c>
      <c r="B101" s="17">
        <v>12.0</v>
      </c>
      <c r="C101" s="22" t="s">
        <v>122</v>
      </c>
      <c r="D101" s="9"/>
      <c r="E101" s="43">
        <v>29899.0</v>
      </c>
      <c r="F101" s="34">
        <f t="shared" ref="F101:F102" si="14">+B101*E101</f>
        <v>358788</v>
      </c>
    </row>
    <row r="102" ht="15.75" customHeight="1">
      <c r="A102" s="16" t="s">
        <v>123</v>
      </c>
      <c r="B102" s="17">
        <v>0.5</v>
      </c>
      <c r="C102" s="22" t="s">
        <v>16</v>
      </c>
      <c r="D102" s="9"/>
      <c r="E102" s="43">
        <v>6630.0</v>
      </c>
      <c r="F102" s="34">
        <f t="shared" si="14"/>
        <v>3315</v>
      </c>
      <c r="G102" s="1"/>
    </row>
    <row r="103" ht="15.75" customHeight="1">
      <c r="A103" s="16" t="s">
        <v>46</v>
      </c>
      <c r="B103" s="17">
        <v>0.4</v>
      </c>
      <c r="C103" s="22" t="s">
        <v>124</v>
      </c>
      <c r="D103" s="9"/>
      <c r="E103" s="43">
        <v>12000.0</v>
      </c>
      <c r="F103" s="34">
        <f>E103*B103</f>
        <v>4800</v>
      </c>
      <c r="G103" s="1"/>
    </row>
    <row r="104" ht="15.75" customHeight="1">
      <c r="A104" s="16" t="s">
        <v>125</v>
      </c>
      <c r="B104" s="17"/>
      <c r="C104" s="22" t="s">
        <v>99</v>
      </c>
      <c r="D104" s="9"/>
      <c r="E104" s="43">
        <v>8000.0</v>
      </c>
      <c r="F104" s="34">
        <f>+B104*E104</f>
        <v>0</v>
      </c>
      <c r="G104" s="1"/>
    </row>
    <row r="105" ht="15.75" customHeight="1">
      <c r="A105" s="16" t="s">
        <v>126</v>
      </c>
      <c r="B105" s="17"/>
      <c r="C105" s="22" t="s">
        <v>127</v>
      </c>
      <c r="D105" s="9"/>
      <c r="E105" s="43">
        <v>100.0</v>
      </c>
      <c r="F105" s="34">
        <f>E105*B105</f>
        <v>0</v>
      </c>
      <c r="G105" s="1"/>
    </row>
    <row r="106" ht="15.75" customHeight="1">
      <c r="A106" s="16" t="s">
        <v>128</v>
      </c>
      <c r="B106" s="17">
        <v>1.0</v>
      </c>
      <c r="C106" s="22" t="s">
        <v>127</v>
      </c>
      <c r="D106" s="9"/>
      <c r="E106" s="43">
        <v>26000.0</v>
      </c>
      <c r="F106" s="34">
        <f t="shared" ref="F106:F113" si="15">+B106*E106</f>
        <v>26000</v>
      </c>
      <c r="G106" s="1"/>
    </row>
    <row r="107" ht="15.75" customHeight="1">
      <c r="A107" s="16" t="s">
        <v>129</v>
      </c>
      <c r="B107" s="17">
        <v>2.5</v>
      </c>
      <c r="C107" s="22" t="s">
        <v>16</v>
      </c>
      <c r="D107" s="9"/>
      <c r="E107" s="43">
        <v>41340.0</v>
      </c>
      <c r="F107" s="34">
        <f t="shared" si="15"/>
        <v>103350</v>
      </c>
      <c r="G107" s="1"/>
    </row>
    <row r="108" ht="15.75" customHeight="1">
      <c r="A108" s="16" t="s">
        <v>130</v>
      </c>
      <c r="B108" s="17"/>
      <c r="C108" s="22" t="s">
        <v>131</v>
      </c>
      <c r="D108" s="9"/>
      <c r="E108" s="43">
        <v>1000.0</v>
      </c>
      <c r="F108" s="34">
        <f t="shared" si="15"/>
        <v>0</v>
      </c>
      <c r="G108" s="1"/>
    </row>
    <row r="109" ht="15.75" customHeight="1">
      <c r="A109" s="16" t="s">
        <v>132</v>
      </c>
      <c r="B109" s="17">
        <v>5.0</v>
      </c>
      <c r="C109" s="22" t="s">
        <v>101</v>
      </c>
      <c r="D109" s="9"/>
      <c r="E109" s="43">
        <v>4000.0</v>
      </c>
      <c r="F109" s="34">
        <f t="shared" si="15"/>
        <v>20000</v>
      </c>
      <c r="G109" s="1"/>
    </row>
    <row r="110" ht="15.75" customHeight="1">
      <c r="A110" s="16" t="s">
        <v>133</v>
      </c>
      <c r="B110" s="17"/>
      <c r="C110" s="22" t="s">
        <v>105</v>
      </c>
      <c r="D110" s="9"/>
      <c r="E110" s="43">
        <v>25000.0</v>
      </c>
      <c r="F110" s="34">
        <f t="shared" si="15"/>
        <v>0</v>
      </c>
      <c r="G110" s="1"/>
    </row>
    <row r="111" ht="15.75" customHeight="1">
      <c r="A111" s="16" t="s">
        <v>134</v>
      </c>
      <c r="B111" s="17">
        <v>0.5</v>
      </c>
      <c r="C111" s="22" t="s">
        <v>135</v>
      </c>
      <c r="D111" s="9"/>
      <c r="E111" s="43">
        <v>12000.0</v>
      </c>
      <c r="F111" s="34">
        <f t="shared" si="15"/>
        <v>6000</v>
      </c>
      <c r="G111" s="1"/>
    </row>
    <row r="112" ht="15.75" customHeight="1">
      <c r="A112" s="16" t="s">
        <v>136</v>
      </c>
      <c r="B112" s="17">
        <v>0.4</v>
      </c>
      <c r="C112" s="22" t="s">
        <v>21</v>
      </c>
      <c r="D112" s="9"/>
      <c r="E112" s="43">
        <v>19000.0</v>
      </c>
      <c r="F112" s="34">
        <f t="shared" si="15"/>
        <v>7600</v>
      </c>
      <c r="G112" s="1"/>
    </row>
    <row r="113" ht="15.75" customHeight="1">
      <c r="A113" s="16" t="s">
        <v>137</v>
      </c>
      <c r="B113" s="17"/>
      <c r="C113" s="22" t="s">
        <v>99</v>
      </c>
      <c r="D113" s="9"/>
      <c r="E113" s="43">
        <v>5000.0</v>
      </c>
      <c r="F113" s="34">
        <f t="shared" si="15"/>
        <v>0</v>
      </c>
      <c r="G113" s="1"/>
    </row>
    <row r="114" ht="15.75" customHeight="1">
      <c r="A114" s="16" t="s">
        <v>138</v>
      </c>
      <c r="B114" s="17">
        <v>1.0</v>
      </c>
      <c r="C114" s="22" t="s">
        <v>139</v>
      </c>
      <c r="D114" s="9"/>
      <c r="E114" s="43">
        <v>210000.0</v>
      </c>
      <c r="F114" s="34">
        <f t="shared" ref="F114:F115" si="16">E114*B114</f>
        <v>210000</v>
      </c>
      <c r="G114" s="1"/>
    </row>
    <row r="115" ht="15.75" customHeight="1">
      <c r="A115" s="16" t="s">
        <v>140</v>
      </c>
      <c r="B115" s="17"/>
      <c r="C115" s="22" t="s">
        <v>122</v>
      </c>
      <c r="D115" s="9"/>
      <c r="E115" s="43">
        <v>2650.0</v>
      </c>
      <c r="F115" s="34">
        <f t="shared" si="16"/>
        <v>0</v>
      </c>
      <c r="G115" s="1"/>
    </row>
    <row r="116" ht="15.75" customHeight="1">
      <c r="A116" s="46" t="s">
        <v>141</v>
      </c>
      <c r="B116" s="47"/>
      <c r="C116" s="48"/>
      <c r="D116" s="9"/>
      <c r="E116" s="49"/>
      <c r="F116" s="29">
        <f>SUM(F101:F115)</f>
        <v>739853</v>
      </c>
    </row>
    <row r="117" ht="15.75" customHeight="1">
      <c r="A117" s="50" t="s">
        <v>142</v>
      </c>
      <c r="B117" s="51"/>
      <c r="C117" s="51"/>
      <c r="D117" s="51"/>
      <c r="E117" s="51"/>
      <c r="F117" s="52">
        <f>F116+F99+F87+F73+F54+F35+F20</f>
        <v>2078336.85</v>
      </c>
    </row>
    <row r="118" ht="15.75" customHeight="1">
      <c r="A118" s="53"/>
      <c r="B118" s="54" t="s">
        <v>143</v>
      </c>
      <c r="C118" s="55"/>
      <c r="D118" s="55"/>
      <c r="E118" s="55"/>
      <c r="F118" s="56">
        <f>+F117*30%</f>
        <v>623501.055</v>
      </c>
    </row>
    <row r="119" ht="15.75" customHeight="1">
      <c r="A119" s="57"/>
      <c r="B119" s="58" t="s">
        <v>144</v>
      </c>
      <c r="C119" s="55"/>
      <c r="D119" s="55"/>
      <c r="E119" s="59"/>
      <c r="F119" s="60">
        <f>SUM(F117:F118)</f>
        <v>2701837.905</v>
      </c>
    </row>
    <row r="120" ht="15.75" customHeight="1">
      <c r="A120" s="57"/>
      <c r="B120" s="54" t="s">
        <v>145</v>
      </c>
      <c r="C120" s="55"/>
      <c r="D120" s="55"/>
      <c r="E120" s="55"/>
      <c r="F120" s="56">
        <f>+F119*16%</f>
        <v>432294.0648</v>
      </c>
    </row>
    <row r="121" ht="15.75" customHeight="1">
      <c r="A121" s="57"/>
      <c r="B121" s="61" t="s">
        <v>146</v>
      </c>
      <c r="C121" s="55"/>
      <c r="D121" s="55"/>
      <c r="E121" s="59"/>
      <c r="F121" s="60">
        <f>SUM(F119:F120)</f>
        <v>3134131.97</v>
      </c>
    </row>
    <row r="122" ht="15.75" customHeight="1">
      <c r="A122" s="57"/>
      <c r="B122" s="54"/>
      <c r="C122" s="55"/>
      <c r="D122" s="55"/>
      <c r="E122" s="55"/>
      <c r="F122" s="56"/>
    </row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5">
    <mergeCell ref="A2:F2"/>
    <mergeCell ref="A3:F3"/>
    <mergeCell ref="A4:F4"/>
    <mergeCell ref="A5:F5"/>
    <mergeCell ref="A6:B6"/>
    <mergeCell ref="C6:F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A17:C17"/>
    <mergeCell ref="D17:E17"/>
    <mergeCell ref="A18:E18"/>
    <mergeCell ref="A19:C19"/>
    <mergeCell ref="D19:E19"/>
    <mergeCell ref="A20:C20"/>
    <mergeCell ref="D20:E20"/>
    <mergeCell ref="A21:B21"/>
    <mergeCell ref="C21:F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A33:E33"/>
    <mergeCell ref="A34:C34"/>
    <mergeCell ref="D34:E34"/>
    <mergeCell ref="A35:C35"/>
    <mergeCell ref="D35:E35"/>
    <mergeCell ref="B36:C36"/>
    <mergeCell ref="D36:E36"/>
    <mergeCell ref="C37:D37"/>
    <mergeCell ref="C38:D38"/>
    <mergeCell ref="C39:D39"/>
    <mergeCell ref="C40:D40"/>
    <mergeCell ref="C41:D41"/>
    <mergeCell ref="C42:D42"/>
    <mergeCell ref="C82:D82"/>
    <mergeCell ref="C83:D83"/>
    <mergeCell ref="C84:D84"/>
    <mergeCell ref="C85:D85"/>
    <mergeCell ref="C86:D86"/>
    <mergeCell ref="A87:D87"/>
    <mergeCell ref="C88:D88"/>
    <mergeCell ref="A89:B89"/>
    <mergeCell ref="C89:D89"/>
    <mergeCell ref="C90:D90"/>
    <mergeCell ref="C91:D91"/>
    <mergeCell ref="C92:D92"/>
    <mergeCell ref="C93:D93"/>
    <mergeCell ref="C94:D94"/>
    <mergeCell ref="C101:D101"/>
    <mergeCell ref="C102:D102"/>
    <mergeCell ref="C103:D103"/>
    <mergeCell ref="C104:D104"/>
    <mergeCell ref="C105:D105"/>
    <mergeCell ref="C106:D106"/>
    <mergeCell ref="C107:D107"/>
    <mergeCell ref="C108:D108"/>
    <mergeCell ref="C109:D109"/>
    <mergeCell ref="C110:D110"/>
    <mergeCell ref="C111:D111"/>
    <mergeCell ref="C112:D112"/>
    <mergeCell ref="C113:D113"/>
    <mergeCell ref="C114:D114"/>
    <mergeCell ref="B121:E121"/>
    <mergeCell ref="B122:E122"/>
    <mergeCell ref="C115:D115"/>
    <mergeCell ref="C116:D116"/>
    <mergeCell ref="A117:E117"/>
    <mergeCell ref="A118:A122"/>
    <mergeCell ref="B118:E118"/>
    <mergeCell ref="B119:E119"/>
    <mergeCell ref="B120:E120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A53:C53"/>
    <mergeCell ref="A54:C54"/>
    <mergeCell ref="D54:E54"/>
    <mergeCell ref="B55:C55"/>
    <mergeCell ref="D55:E55"/>
    <mergeCell ref="C56:D56"/>
    <mergeCell ref="C57:D57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A72:C72"/>
    <mergeCell ref="A73:C73"/>
    <mergeCell ref="D73:E73"/>
    <mergeCell ref="A74:B74"/>
    <mergeCell ref="C74:D74"/>
    <mergeCell ref="C75:D75"/>
    <mergeCell ref="C76:D76"/>
    <mergeCell ref="C77:D77"/>
    <mergeCell ref="C78:D78"/>
    <mergeCell ref="C79:D79"/>
    <mergeCell ref="C80:D80"/>
    <mergeCell ref="C81:D81"/>
    <mergeCell ref="C95:D95"/>
    <mergeCell ref="C96:D96"/>
    <mergeCell ref="C97:D97"/>
    <mergeCell ref="C98:D98"/>
    <mergeCell ref="C99:D99"/>
    <mergeCell ref="A100:B100"/>
    <mergeCell ref="C100:D100"/>
  </mergeCells>
  <printOptions/>
  <pageMargins bottom="0.7480314960629921" footer="0.0" header="0.0" left="0.31496062992125984" right="0.31496062992125984" top="0.7480314960629921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9" width="10.71"/>
  </cols>
  <sheetData>
    <row r="3">
      <c r="D3" s="62" t="s">
        <v>1</v>
      </c>
    </row>
    <row r="6">
      <c r="B6" s="63"/>
      <c r="C6" s="63"/>
      <c r="D6" s="64" t="s">
        <v>147</v>
      </c>
      <c r="E6" s="64"/>
      <c r="F6" s="64"/>
      <c r="G6" s="64"/>
      <c r="H6" s="64"/>
      <c r="I6" s="63"/>
    </row>
    <row r="7">
      <c r="B7" s="63"/>
      <c r="C7" s="63"/>
      <c r="D7" s="63"/>
      <c r="E7" s="63"/>
      <c r="F7" s="63"/>
      <c r="G7" s="63"/>
      <c r="H7" s="63"/>
      <c r="I7" s="63"/>
    </row>
    <row r="8">
      <c r="B8" s="63"/>
      <c r="C8" s="63"/>
      <c r="D8" s="63" t="s">
        <v>148</v>
      </c>
      <c r="E8" s="63"/>
      <c r="F8" s="65"/>
      <c r="G8" s="66"/>
      <c r="H8" s="66"/>
      <c r="I8" s="65"/>
    </row>
    <row r="9">
      <c r="B9" s="63"/>
      <c r="C9" s="63"/>
      <c r="D9" s="63"/>
      <c r="E9" s="63"/>
      <c r="F9" s="63"/>
      <c r="G9" s="63"/>
      <c r="H9" s="63"/>
      <c r="I9" s="63"/>
    </row>
    <row r="10">
      <c r="B10" s="63"/>
      <c r="C10" s="63"/>
      <c r="D10" s="63"/>
      <c r="E10" s="63"/>
      <c r="F10" s="63"/>
      <c r="G10" s="63"/>
      <c r="H10" s="63"/>
      <c r="I10" s="63"/>
    </row>
    <row r="11">
      <c r="B11" s="63"/>
      <c r="C11" s="63"/>
      <c r="D11" s="63"/>
      <c r="E11" s="63"/>
      <c r="F11" s="63"/>
      <c r="G11" s="63"/>
      <c r="H11" s="63"/>
      <c r="I11" s="63"/>
    </row>
    <row r="12">
      <c r="B12" s="63"/>
      <c r="C12" s="63"/>
      <c r="D12" s="63"/>
      <c r="E12" s="63"/>
      <c r="F12" s="63"/>
      <c r="G12" s="63"/>
      <c r="H12" s="63"/>
      <c r="I12" s="63"/>
    </row>
    <row r="13">
      <c r="B13" s="63"/>
      <c r="C13" s="63"/>
      <c r="D13" s="63"/>
      <c r="E13" s="63"/>
      <c r="F13" s="63"/>
      <c r="G13" s="63"/>
      <c r="H13" s="63"/>
      <c r="I13" s="63"/>
    </row>
    <row r="14">
      <c r="B14" s="63"/>
      <c r="C14" s="63"/>
      <c r="D14" s="63"/>
      <c r="E14" s="63"/>
      <c r="F14" s="63"/>
      <c r="G14" s="63"/>
      <c r="H14" s="63"/>
      <c r="I14" s="6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D3:I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0"/>
    <col customWidth="1" min="2" max="2" width="10.71"/>
    <col customWidth="1" min="3" max="3" width="17.0"/>
    <col customWidth="1" min="4" max="4" width="10.71"/>
    <col customWidth="1" min="5" max="5" width="15.43"/>
    <col customWidth="1" min="6" max="6" width="20.57"/>
    <col customWidth="1" min="7" max="12" width="10.71"/>
  </cols>
  <sheetData>
    <row r="1" ht="15.75" customHeight="1">
      <c r="A1" s="2" t="s">
        <v>1</v>
      </c>
      <c r="B1" s="3"/>
      <c r="C1" s="3"/>
      <c r="D1" s="3"/>
      <c r="E1" s="3"/>
      <c r="F1" s="3"/>
      <c r="G1" s="1"/>
    </row>
    <row r="2" ht="15.75" customHeight="1">
      <c r="A2" s="4" t="s">
        <v>2</v>
      </c>
      <c r="G2" s="1"/>
    </row>
    <row r="3" ht="15.75" customHeight="1">
      <c r="A3" s="4"/>
      <c r="B3" s="67"/>
      <c r="C3" s="67" t="s">
        <v>3</v>
      </c>
      <c r="D3" s="4"/>
    </row>
    <row r="4" ht="15.75" customHeight="1">
      <c r="A4" s="4"/>
      <c r="B4" s="67"/>
      <c r="C4" s="67"/>
      <c r="D4" s="67"/>
      <c r="E4" s="67"/>
      <c r="F4" s="67"/>
      <c r="G4" s="1"/>
    </row>
    <row r="5" ht="15.75" customHeight="1">
      <c r="A5" s="4"/>
      <c r="B5" s="67"/>
      <c r="C5" s="67"/>
      <c r="D5" s="67"/>
      <c r="E5" s="67"/>
      <c r="F5" s="67"/>
      <c r="G5" s="1"/>
    </row>
    <row r="6">
      <c r="A6" s="4" t="s">
        <v>3</v>
      </c>
      <c r="G6" s="1"/>
    </row>
    <row r="7" ht="27.75" customHeight="1">
      <c r="A7" s="8" t="s">
        <v>5</v>
      </c>
      <c r="B7" s="9"/>
      <c r="C7" s="68" t="s">
        <v>149</v>
      </c>
      <c r="D7" s="11"/>
      <c r="E7" s="11"/>
      <c r="F7" s="9"/>
      <c r="G7" s="1"/>
    </row>
    <row r="8">
      <c r="A8" s="69" t="s">
        <v>7</v>
      </c>
      <c r="B8" s="69" t="s">
        <v>8</v>
      </c>
      <c r="C8" s="70" t="s">
        <v>9</v>
      </c>
      <c r="D8" s="71"/>
      <c r="E8" s="69" t="s">
        <v>10</v>
      </c>
      <c r="F8" s="72" t="s">
        <v>11</v>
      </c>
      <c r="G8" s="1"/>
    </row>
    <row r="9">
      <c r="A9" s="73" t="s">
        <v>139</v>
      </c>
      <c r="B9" s="74"/>
      <c r="C9" s="74"/>
      <c r="D9" s="74"/>
      <c r="E9" s="74"/>
      <c r="F9" s="75"/>
      <c r="G9" s="1"/>
    </row>
    <row r="10">
      <c r="A10" s="76" t="s">
        <v>150</v>
      </c>
      <c r="B10" s="77">
        <v>1.5</v>
      </c>
      <c r="C10" s="78" t="s">
        <v>151</v>
      </c>
      <c r="D10" s="79"/>
      <c r="E10" s="80">
        <v>135000.0</v>
      </c>
      <c r="F10" s="81">
        <f t="shared" ref="F10:F11" si="1">+B10*E10</f>
        <v>202500</v>
      </c>
      <c r="G10" s="1"/>
      <c r="H10" s="82"/>
      <c r="J10" s="83"/>
      <c r="K10" s="84"/>
      <c r="L10" s="15"/>
    </row>
    <row r="11">
      <c r="A11" s="85" t="s">
        <v>20</v>
      </c>
      <c r="B11" s="86">
        <v>1.0</v>
      </c>
      <c r="C11" s="78" t="s">
        <v>21</v>
      </c>
      <c r="D11" s="79"/>
      <c r="E11" s="87">
        <v>14000.0</v>
      </c>
      <c r="F11" s="88">
        <f t="shared" si="1"/>
        <v>14000</v>
      </c>
      <c r="G11" s="1"/>
      <c r="H11" s="82"/>
      <c r="I11" s="82"/>
      <c r="J11" s="83"/>
      <c r="K11" s="84"/>
      <c r="L11" s="15"/>
    </row>
    <row r="12">
      <c r="A12" s="76" t="s">
        <v>152</v>
      </c>
      <c r="B12" s="89">
        <v>4.0</v>
      </c>
      <c r="C12" s="90" t="s">
        <v>30</v>
      </c>
      <c r="D12" s="71"/>
      <c r="E12" s="89">
        <v>3000.0</v>
      </c>
      <c r="F12" s="81">
        <f t="shared" ref="F12:F13" si="2">B12*E12</f>
        <v>12000</v>
      </c>
      <c r="G12" s="1"/>
      <c r="H12" s="82"/>
      <c r="I12" s="82"/>
      <c r="J12" s="83"/>
      <c r="K12" s="84"/>
      <c r="L12" s="15"/>
    </row>
    <row r="13">
      <c r="A13" s="85" t="s">
        <v>153</v>
      </c>
      <c r="B13" s="91">
        <v>10.0</v>
      </c>
      <c r="C13" s="91" t="s">
        <v>154</v>
      </c>
      <c r="D13" s="9"/>
      <c r="E13" s="92">
        <v>1000.0</v>
      </c>
      <c r="F13" s="88">
        <f t="shared" si="2"/>
        <v>10000</v>
      </c>
      <c r="G13" s="1"/>
    </row>
    <row r="14">
      <c r="A14" s="85" t="s">
        <v>29</v>
      </c>
      <c r="B14" s="93">
        <v>150.0</v>
      </c>
      <c r="C14" s="90" t="s">
        <v>30</v>
      </c>
      <c r="D14" s="71"/>
      <c r="E14" s="87">
        <v>100.0</v>
      </c>
      <c r="F14" s="88">
        <f>E14*B14</f>
        <v>15000</v>
      </c>
      <c r="G14" s="1"/>
    </row>
    <row r="15">
      <c r="A15" s="85"/>
      <c r="B15" s="86"/>
      <c r="C15" s="78"/>
      <c r="D15" s="79"/>
      <c r="E15" s="87"/>
      <c r="F15" s="88">
        <f>+B15*E15</f>
        <v>0</v>
      </c>
      <c r="G15" s="1"/>
    </row>
    <row r="16">
      <c r="A16" s="85" t="s">
        <v>46</v>
      </c>
      <c r="B16" s="91">
        <v>0.8</v>
      </c>
      <c r="C16" s="91" t="s">
        <v>48</v>
      </c>
      <c r="D16" s="9"/>
      <c r="E16" s="92">
        <v>500.0</v>
      </c>
      <c r="F16" s="88">
        <f t="shared" ref="F16:F17" si="3">B16*E16</f>
        <v>400</v>
      </c>
      <c r="G16" s="1"/>
    </row>
    <row r="17">
      <c r="A17" s="85" t="s">
        <v>153</v>
      </c>
      <c r="B17" s="91">
        <v>10.0</v>
      </c>
      <c r="C17" s="91" t="s">
        <v>155</v>
      </c>
      <c r="D17" s="9"/>
      <c r="E17" s="92">
        <v>1000.0</v>
      </c>
      <c r="F17" s="88">
        <f t="shared" si="3"/>
        <v>10000</v>
      </c>
      <c r="G17" s="1"/>
    </row>
    <row r="18">
      <c r="A18" s="94" t="s">
        <v>156</v>
      </c>
      <c r="B18" s="90">
        <v>1.0</v>
      </c>
      <c r="C18" s="90" t="s">
        <v>25</v>
      </c>
      <c r="D18" s="71"/>
      <c r="E18" s="92">
        <v>20000.0</v>
      </c>
      <c r="F18" s="88">
        <f>E18*B18</f>
        <v>20000</v>
      </c>
      <c r="G18" s="1"/>
    </row>
    <row r="19" ht="22.5" customHeight="1">
      <c r="A19" s="95" t="s">
        <v>157</v>
      </c>
      <c r="B19" s="96" t="s">
        <v>158</v>
      </c>
      <c r="C19" s="97" t="s">
        <v>159</v>
      </c>
      <c r="D19" s="98"/>
      <c r="E19" s="99">
        <v>300000.0</v>
      </c>
      <c r="F19" s="100">
        <f>(E19*5%)+E19</f>
        <v>315000</v>
      </c>
      <c r="G19" s="1"/>
    </row>
    <row r="20">
      <c r="A20" s="101"/>
      <c r="B20" s="102"/>
      <c r="C20" s="103"/>
      <c r="D20" s="104"/>
      <c r="E20" s="92" t="s">
        <v>160</v>
      </c>
      <c r="F20" s="88">
        <f>SUM(F10:F19)</f>
        <v>598900</v>
      </c>
      <c r="G20" s="1"/>
    </row>
    <row r="21" ht="15.75" customHeight="1">
      <c r="A21" s="105"/>
      <c r="B21" s="106" t="s">
        <v>161</v>
      </c>
      <c r="C21" s="11"/>
      <c r="D21" s="11"/>
      <c r="E21" s="92"/>
      <c r="F21" s="88">
        <f>F20*10%</f>
        <v>59890</v>
      </c>
      <c r="G21" s="1"/>
    </row>
    <row r="22" ht="15.75" customHeight="1">
      <c r="A22" s="107" t="s">
        <v>162</v>
      </c>
      <c r="B22" s="108"/>
      <c r="C22" s="108"/>
      <c r="D22" s="109"/>
      <c r="E22" s="110"/>
      <c r="F22" s="111">
        <f>F20+F21</f>
        <v>658790</v>
      </c>
      <c r="G22" s="1"/>
    </row>
    <row r="23" ht="21.0" customHeight="1">
      <c r="A23" s="112"/>
      <c r="B23" s="113"/>
      <c r="C23" s="106" t="s">
        <v>163</v>
      </c>
      <c r="D23" s="11"/>
      <c r="E23" s="114"/>
      <c r="F23" s="115"/>
      <c r="G23" s="1"/>
    </row>
    <row r="24" ht="15.75" customHeight="1">
      <c r="A24" s="76" t="s">
        <v>150</v>
      </c>
      <c r="B24" s="116">
        <v>1.1</v>
      </c>
      <c r="C24" s="78" t="s">
        <v>151</v>
      </c>
      <c r="D24" s="79"/>
      <c r="E24" s="117">
        <v>135000.0</v>
      </c>
      <c r="F24" s="88">
        <f t="shared" ref="F24:F26" si="4">B24*E24</f>
        <v>148500</v>
      </c>
      <c r="G24" s="1"/>
    </row>
    <row r="25" ht="24.0" customHeight="1">
      <c r="A25" s="85" t="s">
        <v>46</v>
      </c>
      <c r="B25" s="91">
        <v>0.7</v>
      </c>
      <c r="C25" s="91" t="s">
        <v>48</v>
      </c>
      <c r="D25" s="9"/>
      <c r="E25" s="92">
        <v>500.0</v>
      </c>
      <c r="F25" s="88">
        <f t="shared" si="4"/>
        <v>350</v>
      </c>
      <c r="G25" s="1"/>
    </row>
    <row r="26" ht="24.0" customHeight="1">
      <c r="A26" s="85" t="s">
        <v>153</v>
      </c>
      <c r="B26" s="91">
        <v>6.0</v>
      </c>
      <c r="C26" s="91" t="s">
        <v>164</v>
      </c>
      <c r="D26" s="9"/>
      <c r="E26" s="92">
        <v>1000.0</v>
      </c>
      <c r="F26" s="88">
        <f t="shared" si="4"/>
        <v>6000</v>
      </c>
      <c r="G26" s="1"/>
    </row>
    <row r="27" ht="24.0" customHeight="1">
      <c r="A27" s="85" t="s">
        <v>29</v>
      </c>
      <c r="B27" s="118">
        <v>40.0</v>
      </c>
      <c r="C27" s="119" t="s">
        <v>30</v>
      </c>
      <c r="D27" s="9"/>
      <c r="E27" s="120">
        <v>100.0</v>
      </c>
      <c r="F27" s="121">
        <f>E27*B27</f>
        <v>4000</v>
      </c>
      <c r="G27" s="1"/>
    </row>
    <row r="28" ht="24.0" customHeight="1">
      <c r="A28" s="85" t="s">
        <v>20</v>
      </c>
      <c r="B28" s="86">
        <v>0.5</v>
      </c>
      <c r="C28" s="78" t="s">
        <v>88</v>
      </c>
      <c r="D28" s="79"/>
      <c r="E28" s="87">
        <v>14000.0</v>
      </c>
      <c r="F28" s="88">
        <f>+B28*E28</f>
        <v>7000</v>
      </c>
      <c r="G28" s="1"/>
    </row>
    <row r="29" ht="24.0" customHeight="1">
      <c r="A29" s="85" t="s">
        <v>165</v>
      </c>
      <c r="B29" s="93">
        <v>2.0</v>
      </c>
      <c r="C29" s="91" t="s">
        <v>122</v>
      </c>
      <c r="D29" s="9"/>
      <c r="E29" s="87">
        <v>3000.0</v>
      </c>
      <c r="F29" s="88">
        <f>E29*B29</f>
        <v>6000</v>
      </c>
      <c r="G29" s="1"/>
    </row>
    <row r="30" ht="24.0" customHeight="1">
      <c r="A30" s="85" t="s">
        <v>166</v>
      </c>
      <c r="B30" s="122">
        <v>1.0</v>
      </c>
      <c r="C30" s="13" t="s">
        <v>167</v>
      </c>
      <c r="D30" s="123"/>
      <c r="E30" s="87">
        <v>40000.0</v>
      </c>
      <c r="F30" s="88">
        <f>E30*5%+E30</f>
        <v>42000</v>
      </c>
      <c r="G30" s="1"/>
    </row>
    <row r="31" ht="24.0" customHeight="1">
      <c r="A31" s="124" t="s">
        <v>168</v>
      </c>
      <c r="B31" s="96" t="s">
        <v>158</v>
      </c>
      <c r="C31" s="97" t="s">
        <v>159</v>
      </c>
      <c r="D31" s="98"/>
      <c r="E31" s="99">
        <v>10000.0</v>
      </c>
      <c r="F31" s="100">
        <f>(E31*5%)+E31</f>
        <v>10500</v>
      </c>
      <c r="G31" s="1"/>
    </row>
    <row r="32" ht="16.5" customHeight="1">
      <c r="A32" s="105"/>
      <c r="B32" s="106"/>
      <c r="C32" s="125"/>
      <c r="D32" s="125"/>
      <c r="E32" s="87" t="s">
        <v>160</v>
      </c>
      <c r="F32" s="126">
        <f>SUM(F24:F31)</f>
        <v>224350</v>
      </c>
      <c r="G32" s="1"/>
    </row>
    <row r="33" ht="11.25" customHeight="1">
      <c r="A33" s="127"/>
      <c r="B33" s="106" t="s">
        <v>161</v>
      </c>
      <c r="C33" s="11"/>
      <c r="D33" s="9"/>
      <c r="E33" s="87"/>
      <c r="F33" s="126">
        <f>F32*10%</f>
        <v>22435</v>
      </c>
      <c r="G33" s="1"/>
    </row>
    <row r="34" ht="24.0" customHeight="1">
      <c r="A34" s="107" t="s">
        <v>169</v>
      </c>
      <c r="B34" s="108"/>
      <c r="C34" s="108"/>
      <c r="D34" s="109"/>
      <c r="E34" s="110"/>
      <c r="F34" s="128">
        <f>SUM(F32+F33)</f>
        <v>246785</v>
      </c>
      <c r="G34" s="1"/>
    </row>
    <row r="35" ht="24.0" customHeight="1">
      <c r="A35" s="129" t="s">
        <v>170</v>
      </c>
      <c r="B35" s="125"/>
      <c r="C35" s="125"/>
      <c r="D35" s="125"/>
      <c r="E35" s="87"/>
      <c r="F35" s="88"/>
      <c r="G35" s="1"/>
    </row>
    <row r="36" ht="24.0" customHeight="1">
      <c r="A36" s="130" t="s">
        <v>171</v>
      </c>
      <c r="B36" s="77">
        <v>0.12</v>
      </c>
      <c r="C36" s="78" t="s">
        <v>151</v>
      </c>
      <c r="D36" s="79"/>
      <c r="E36" s="80">
        <v>135000.0</v>
      </c>
      <c r="F36" s="81">
        <f>+B36*E36</f>
        <v>16200</v>
      </c>
      <c r="G36" s="1"/>
    </row>
    <row r="37" ht="24.0" customHeight="1">
      <c r="A37" s="85" t="s">
        <v>29</v>
      </c>
      <c r="B37" s="118">
        <v>10.0</v>
      </c>
      <c r="C37" s="119" t="s">
        <v>30</v>
      </c>
      <c r="D37" s="9"/>
      <c r="E37" s="120">
        <v>100.0</v>
      </c>
      <c r="F37" s="121">
        <f>E37*B37</f>
        <v>1000</v>
      </c>
      <c r="G37" s="1"/>
    </row>
    <row r="38" ht="24.0" customHeight="1">
      <c r="A38" s="85" t="s">
        <v>20</v>
      </c>
      <c r="B38" s="86">
        <v>0.1</v>
      </c>
      <c r="C38" s="78" t="s">
        <v>88</v>
      </c>
      <c r="D38" s="79"/>
      <c r="E38" s="87">
        <v>14000.0</v>
      </c>
      <c r="F38" s="88">
        <f>+B38*E38</f>
        <v>1400</v>
      </c>
      <c r="G38" s="1"/>
    </row>
    <row r="39" ht="24.0" customHeight="1">
      <c r="A39" s="124" t="s">
        <v>157</v>
      </c>
      <c r="B39" s="96" t="s">
        <v>158</v>
      </c>
      <c r="C39" s="131" t="s">
        <v>159</v>
      </c>
      <c r="D39" s="9"/>
      <c r="E39" s="99">
        <v>15000.0</v>
      </c>
      <c r="F39" s="100">
        <f>(E39*5%)+E39</f>
        <v>15750</v>
      </c>
      <c r="G39" s="1"/>
    </row>
    <row r="40" ht="24.0" customHeight="1">
      <c r="A40" s="105"/>
      <c r="B40" s="106"/>
      <c r="C40" s="125"/>
      <c r="D40" s="125"/>
      <c r="E40" s="87" t="s">
        <v>160</v>
      </c>
      <c r="F40" s="126">
        <f>SUM(F36:F39)</f>
        <v>34350</v>
      </c>
      <c r="G40" s="1"/>
    </row>
    <row r="41" ht="15.0" customHeight="1">
      <c r="A41" s="132"/>
      <c r="B41" s="9"/>
      <c r="C41" s="132" t="s">
        <v>172</v>
      </c>
      <c r="D41" s="9"/>
      <c r="E41" s="87"/>
      <c r="F41" s="126">
        <f>F40*10%</f>
        <v>3435</v>
      </c>
      <c r="G41" s="1"/>
    </row>
    <row r="42" ht="24.0" customHeight="1">
      <c r="A42" s="107" t="s">
        <v>173</v>
      </c>
      <c r="B42" s="108"/>
      <c r="C42" s="108"/>
      <c r="D42" s="109"/>
      <c r="E42" s="110"/>
      <c r="F42" s="128">
        <f>SUM(F40+F41)</f>
        <v>37785</v>
      </c>
      <c r="G42" s="1"/>
      <c r="H42" s="15"/>
      <c r="I42" s="15"/>
      <c r="J42" s="15"/>
      <c r="K42" s="15"/>
      <c r="L42" s="15"/>
    </row>
    <row r="43" ht="12.0" customHeight="1">
      <c r="A43" s="133" t="s">
        <v>174</v>
      </c>
      <c r="B43" s="9"/>
      <c r="C43" s="13"/>
      <c r="D43" s="9"/>
      <c r="E43" s="134"/>
      <c r="F43" s="135"/>
      <c r="G43" s="1"/>
    </row>
    <row r="44" ht="15.75" hidden="1" customHeight="1">
      <c r="A44" s="136"/>
      <c r="B44" s="114"/>
      <c r="C44" s="114"/>
      <c r="D44" s="114"/>
      <c r="E44" s="114"/>
      <c r="F44" s="115"/>
      <c r="G44" s="1"/>
    </row>
    <row r="45" ht="25.5" customHeight="1">
      <c r="A45" s="137" t="s">
        <v>175</v>
      </c>
      <c r="B45" s="93">
        <v>1.0</v>
      </c>
      <c r="C45" s="123" t="s">
        <v>176</v>
      </c>
      <c r="D45" s="93"/>
      <c r="E45" s="117">
        <v>48000.0</v>
      </c>
      <c r="F45" s="138">
        <f t="shared" ref="F45:F55" si="5">B45*E45</f>
        <v>48000</v>
      </c>
      <c r="G45" s="1"/>
    </row>
    <row r="46" ht="26.25" customHeight="1">
      <c r="A46" s="137" t="s">
        <v>177</v>
      </c>
      <c r="B46" s="93">
        <v>2.5</v>
      </c>
      <c r="C46" s="123" t="s">
        <v>176</v>
      </c>
      <c r="D46" s="93"/>
      <c r="E46" s="139">
        <v>33000.0</v>
      </c>
      <c r="F46" s="138">
        <f t="shared" si="5"/>
        <v>82500</v>
      </c>
      <c r="G46" s="1"/>
    </row>
    <row r="47" ht="19.5" customHeight="1">
      <c r="A47" s="137" t="s">
        <v>178</v>
      </c>
      <c r="B47" s="93">
        <v>2.3</v>
      </c>
      <c r="C47" s="123" t="s">
        <v>179</v>
      </c>
      <c r="D47" s="93"/>
      <c r="E47" s="117">
        <v>25000.0</v>
      </c>
      <c r="F47" s="138">
        <f t="shared" si="5"/>
        <v>57500</v>
      </c>
      <c r="G47" s="1"/>
    </row>
    <row r="48" ht="24.0" customHeight="1">
      <c r="A48" s="137" t="s">
        <v>180</v>
      </c>
      <c r="B48" s="93">
        <v>1.0</v>
      </c>
      <c r="C48" s="123" t="s">
        <v>176</v>
      </c>
      <c r="D48" s="93"/>
      <c r="E48" s="117">
        <v>29000.0</v>
      </c>
      <c r="F48" s="138">
        <f t="shared" si="5"/>
        <v>29000</v>
      </c>
      <c r="G48" s="1"/>
    </row>
    <row r="49" ht="21.75" customHeight="1">
      <c r="A49" s="137" t="s">
        <v>181</v>
      </c>
      <c r="B49" s="93">
        <v>215.0</v>
      </c>
      <c r="C49" s="123" t="s">
        <v>176</v>
      </c>
      <c r="D49" s="93"/>
      <c r="E49" s="117">
        <v>170.0</v>
      </c>
      <c r="F49" s="138">
        <f t="shared" si="5"/>
        <v>36550</v>
      </c>
      <c r="G49" s="1"/>
    </row>
    <row r="50" ht="16.5" customHeight="1">
      <c r="A50" s="137" t="s">
        <v>182</v>
      </c>
      <c r="B50" s="93">
        <v>1.0</v>
      </c>
      <c r="C50" s="123" t="s">
        <v>176</v>
      </c>
      <c r="D50" s="93"/>
      <c r="E50" s="117">
        <v>30000.0</v>
      </c>
      <c r="F50" s="138">
        <f t="shared" si="5"/>
        <v>30000</v>
      </c>
      <c r="G50" s="1"/>
    </row>
    <row r="51" ht="15.75" customHeight="1">
      <c r="A51" s="137" t="s">
        <v>183</v>
      </c>
      <c r="B51" s="93">
        <v>10.0</v>
      </c>
      <c r="C51" s="123" t="s">
        <v>179</v>
      </c>
      <c r="D51" s="93"/>
      <c r="E51" s="117">
        <v>25000.0</v>
      </c>
      <c r="F51" s="138">
        <f t="shared" si="5"/>
        <v>250000</v>
      </c>
      <c r="G51" s="1"/>
    </row>
    <row r="52" ht="22.5" customHeight="1">
      <c r="A52" s="137" t="s">
        <v>184</v>
      </c>
      <c r="B52" s="93">
        <v>1.0</v>
      </c>
      <c r="C52" s="123" t="s">
        <v>77</v>
      </c>
      <c r="D52" s="93"/>
      <c r="E52" s="117">
        <v>19000.0</v>
      </c>
      <c r="F52" s="138">
        <f t="shared" si="5"/>
        <v>19000</v>
      </c>
      <c r="G52" s="1"/>
    </row>
    <row r="53" ht="15.75" customHeight="1">
      <c r="A53" s="137" t="s">
        <v>185</v>
      </c>
      <c r="B53" s="93">
        <v>1.0</v>
      </c>
      <c r="C53" s="123" t="s">
        <v>176</v>
      </c>
      <c r="D53" s="93"/>
      <c r="E53" s="117">
        <v>5000.0</v>
      </c>
      <c r="F53" s="138">
        <f t="shared" si="5"/>
        <v>5000</v>
      </c>
      <c r="G53" s="1"/>
    </row>
    <row r="54" ht="21.75" customHeight="1">
      <c r="A54" s="137" t="s">
        <v>186</v>
      </c>
      <c r="B54" s="122">
        <v>1.0</v>
      </c>
      <c r="C54" s="123" t="s">
        <v>187</v>
      </c>
      <c r="D54" s="93"/>
      <c r="E54" s="117">
        <v>10000.0</v>
      </c>
      <c r="F54" s="138">
        <f t="shared" si="5"/>
        <v>10000</v>
      </c>
      <c r="G54" s="1"/>
    </row>
    <row r="55" ht="15.75" customHeight="1">
      <c r="A55" s="137" t="s">
        <v>188</v>
      </c>
      <c r="B55" s="122">
        <v>1.2</v>
      </c>
      <c r="C55" s="123" t="s">
        <v>179</v>
      </c>
      <c r="D55" s="93"/>
      <c r="E55" s="117">
        <v>3000.0</v>
      </c>
      <c r="F55" s="138">
        <f t="shared" si="5"/>
        <v>3600</v>
      </c>
      <c r="G55" s="1"/>
    </row>
    <row r="56" ht="22.5" customHeight="1">
      <c r="A56" s="124" t="s">
        <v>157</v>
      </c>
      <c r="B56" s="96" t="s">
        <v>158</v>
      </c>
      <c r="C56" s="131" t="s">
        <v>159</v>
      </c>
      <c r="D56" s="9"/>
      <c r="E56" s="99">
        <v>200000.0</v>
      </c>
      <c r="F56" s="140">
        <f>(E56*5%)+E56</f>
        <v>210000</v>
      </c>
      <c r="G56" s="1"/>
    </row>
    <row r="57" ht="15.75" customHeight="1">
      <c r="A57" s="105"/>
      <c r="B57" s="106"/>
      <c r="C57" s="125"/>
      <c r="D57" s="125"/>
      <c r="E57" s="87" t="s">
        <v>160</v>
      </c>
      <c r="F57" s="126">
        <f>SUM(F45:F56)</f>
        <v>781150</v>
      </c>
      <c r="G57" s="1"/>
    </row>
    <row r="58" ht="15.75" customHeight="1">
      <c r="A58" s="127" t="s">
        <v>189</v>
      </c>
      <c r="B58" s="106"/>
      <c r="C58" s="125"/>
      <c r="D58" s="125"/>
      <c r="E58" s="87"/>
      <c r="F58" s="126">
        <f>F57*10%</f>
        <v>78115</v>
      </c>
      <c r="G58" s="1"/>
    </row>
    <row r="59" ht="31.5" customHeight="1">
      <c r="A59" s="107" t="s">
        <v>190</v>
      </c>
      <c r="B59" s="108"/>
      <c r="C59" s="108"/>
      <c r="D59" s="109"/>
      <c r="E59" s="110"/>
      <c r="F59" s="128">
        <f>SUM(F57+F58)</f>
        <v>859265</v>
      </c>
      <c r="G59" s="1"/>
    </row>
    <row r="60" ht="15.75" customHeight="1">
      <c r="A60" s="141" t="s">
        <v>191</v>
      </c>
      <c r="B60" s="114"/>
      <c r="C60" s="114"/>
      <c r="D60" s="114"/>
      <c r="E60" s="114"/>
      <c r="F60" s="115"/>
      <c r="G60" s="1"/>
    </row>
    <row r="61" ht="15.75" customHeight="1">
      <c r="A61" s="142" t="s">
        <v>192</v>
      </c>
      <c r="B61" s="143">
        <v>0.2</v>
      </c>
      <c r="C61" s="144" t="s">
        <v>193</v>
      </c>
      <c r="D61" s="12"/>
      <c r="E61" s="117">
        <v>18000.0</v>
      </c>
      <c r="F61" s="135">
        <f t="shared" ref="F61:F63" si="6">B61*E61</f>
        <v>3600</v>
      </c>
      <c r="G61" s="1"/>
    </row>
    <row r="62" ht="15.75" customHeight="1">
      <c r="A62" s="142" t="s">
        <v>194</v>
      </c>
      <c r="B62" s="143">
        <v>0.2</v>
      </c>
      <c r="C62" s="144" t="s">
        <v>193</v>
      </c>
      <c r="D62" s="12"/>
      <c r="E62" s="139">
        <v>24000.0</v>
      </c>
      <c r="F62" s="135">
        <f t="shared" si="6"/>
        <v>4800</v>
      </c>
      <c r="G62" s="1"/>
    </row>
    <row r="63" ht="15.75" customHeight="1">
      <c r="A63" s="142" t="s">
        <v>195</v>
      </c>
      <c r="B63" s="143">
        <v>0.2</v>
      </c>
      <c r="C63" s="144" t="s">
        <v>193</v>
      </c>
      <c r="D63" s="12"/>
      <c r="E63" s="117">
        <v>18000.0</v>
      </c>
      <c r="F63" s="135">
        <f t="shared" si="6"/>
        <v>3600</v>
      </c>
      <c r="G63" s="1"/>
    </row>
    <row r="64" ht="15.75" customHeight="1">
      <c r="A64" s="145" t="s">
        <v>196</v>
      </c>
      <c r="B64" s="146">
        <v>4.0</v>
      </c>
      <c r="C64" s="147" t="s">
        <v>167</v>
      </c>
      <c r="D64" s="12">
        <v>1000.0</v>
      </c>
      <c r="E64" s="139">
        <f t="shared" ref="E64:E65" si="7">D64*B64</f>
        <v>4000</v>
      </c>
      <c r="F64" s="135">
        <f t="shared" ref="F64:F65" si="8">E64*5%+E64</f>
        <v>4200</v>
      </c>
      <c r="G64" s="1"/>
      <c r="H64" s="15"/>
      <c r="I64" s="15"/>
      <c r="J64" s="15"/>
      <c r="K64" s="15"/>
      <c r="L64" s="15"/>
    </row>
    <row r="65" ht="15.75" customHeight="1">
      <c r="A65" s="145" t="s">
        <v>197</v>
      </c>
      <c r="B65" s="146">
        <v>4.0</v>
      </c>
      <c r="C65" s="147" t="s">
        <v>167</v>
      </c>
      <c r="D65" s="12">
        <v>700.0</v>
      </c>
      <c r="E65" s="139">
        <f t="shared" si="7"/>
        <v>2800</v>
      </c>
      <c r="F65" s="135">
        <f t="shared" si="8"/>
        <v>2940</v>
      </c>
      <c r="G65" s="1"/>
      <c r="H65" s="15"/>
      <c r="I65" s="15"/>
      <c r="J65" s="15"/>
      <c r="K65" s="15"/>
      <c r="L65" s="15"/>
    </row>
    <row r="66" ht="15.75" customHeight="1">
      <c r="A66" s="142"/>
      <c r="B66" s="143"/>
      <c r="C66" s="144"/>
      <c r="D66" s="12"/>
      <c r="E66" s="87" t="s">
        <v>160</v>
      </c>
      <c r="F66" s="135">
        <f>SUM(F61:F65)</f>
        <v>19140</v>
      </c>
      <c r="G66" s="1"/>
      <c r="H66" s="15"/>
      <c r="I66" s="15"/>
      <c r="J66" s="15"/>
      <c r="K66" s="15"/>
      <c r="L66" s="15"/>
    </row>
    <row r="67" ht="15.75" customHeight="1">
      <c r="A67" s="127" t="s">
        <v>198</v>
      </c>
      <c r="B67" s="106"/>
      <c r="C67" s="125"/>
      <c r="D67" s="125"/>
      <c r="E67" s="87"/>
      <c r="F67" s="135">
        <f>F66*10%</f>
        <v>1914</v>
      </c>
      <c r="G67" s="1"/>
      <c r="H67" s="15"/>
      <c r="I67" s="15"/>
      <c r="J67" s="15"/>
      <c r="K67" s="15"/>
      <c r="L67" s="15"/>
    </row>
    <row r="68" ht="26.25" customHeight="1">
      <c r="A68" s="107" t="s">
        <v>199</v>
      </c>
      <c r="B68" s="108"/>
      <c r="C68" s="108"/>
      <c r="D68" s="109"/>
      <c r="E68" s="110"/>
      <c r="F68" s="128">
        <f>SUM(F66+F67)</f>
        <v>21054</v>
      </c>
      <c r="G68" s="1"/>
      <c r="H68" s="15"/>
      <c r="I68" s="15"/>
      <c r="J68" s="15"/>
      <c r="K68" s="15"/>
      <c r="L68" s="15"/>
    </row>
    <row r="69" ht="15.75" customHeight="1">
      <c r="A69" s="148"/>
      <c r="B69" s="149"/>
      <c r="C69" s="150"/>
      <c r="D69" s="150"/>
      <c r="E69" s="83"/>
      <c r="F69" s="151"/>
      <c r="G69" s="1"/>
      <c r="H69" s="15"/>
      <c r="I69" s="15"/>
      <c r="J69" s="15"/>
      <c r="K69" s="15"/>
      <c r="L69" s="15"/>
    </row>
    <row r="70" ht="15.75" customHeight="1">
      <c r="A70" s="148"/>
      <c r="B70" s="149"/>
      <c r="C70" s="150"/>
      <c r="D70" s="150"/>
      <c r="E70" s="152"/>
      <c r="F70" s="151"/>
      <c r="G70" s="1"/>
      <c r="H70" s="15"/>
      <c r="I70" s="15"/>
      <c r="J70" s="15"/>
      <c r="K70" s="15"/>
      <c r="L70" s="15"/>
    </row>
    <row r="71" ht="15.75" customHeight="1">
      <c r="A71" s="153" t="s">
        <v>142</v>
      </c>
      <c r="B71" s="11"/>
      <c r="C71" s="11"/>
      <c r="D71" s="11"/>
      <c r="E71" s="9"/>
      <c r="F71" s="88">
        <f>F68+F59+F42+F34+F22</f>
        <v>1823679</v>
      </c>
      <c r="G71" s="1"/>
    </row>
    <row r="72" ht="15.75" customHeight="1">
      <c r="A72" s="154" t="s">
        <v>200</v>
      </c>
      <c r="B72" s="155"/>
      <c r="C72" s="155"/>
      <c r="D72" s="155"/>
      <c r="E72" s="155"/>
      <c r="F72" s="88">
        <v>70000.0</v>
      </c>
      <c r="G72" s="1"/>
    </row>
    <row r="73" ht="15.75" customHeight="1">
      <c r="A73" s="154" t="s">
        <v>201</v>
      </c>
      <c r="B73" s="155"/>
      <c r="C73" s="155"/>
      <c r="D73" s="155"/>
      <c r="E73" s="155"/>
      <c r="F73" s="88">
        <v>50000.0</v>
      </c>
      <c r="G73" s="1"/>
    </row>
    <row r="74" ht="15.75" customHeight="1">
      <c r="A74" s="154"/>
      <c r="B74" s="155"/>
      <c r="C74" s="155"/>
      <c r="D74" s="155"/>
      <c r="E74" s="155" t="s">
        <v>160</v>
      </c>
      <c r="F74" s="88">
        <f>F71+F72+F73</f>
        <v>1943679</v>
      </c>
      <c r="G74" s="1"/>
    </row>
    <row r="75" ht="15.75" customHeight="1">
      <c r="A75" s="156"/>
      <c r="B75" s="157" t="s">
        <v>202</v>
      </c>
      <c r="C75" s="158"/>
      <c r="D75" s="158"/>
      <c r="E75" s="159"/>
      <c r="F75" s="160">
        <f>F74*40%</f>
        <v>777471.6</v>
      </c>
      <c r="G75" s="1"/>
    </row>
    <row r="76" ht="15.75" customHeight="1">
      <c r="A76" s="57"/>
      <c r="B76" s="161" t="s">
        <v>144</v>
      </c>
      <c r="C76" s="55"/>
      <c r="D76" s="55"/>
      <c r="E76" s="59"/>
      <c r="F76" s="162">
        <f>F74+F75</f>
        <v>2721150.6</v>
      </c>
      <c r="G76" s="1"/>
    </row>
    <row r="77" ht="15.75" customHeight="1">
      <c r="A77" s="57"/>
      <c r="B77" s="163" t="s">
        <v>145</v>
      </c>
      <c r="C77" s="55"/>
      <c r="D77" s="55"/>
      <c r="E77" s="55"/>
      <c r="F77" s="164">
        <f>F76*16%</f>
        <v>435384.096</v>
      </c>
      <c r="G77" s="1"/>
    </row>
    <row r="78" ht="15.75" customHeight="1">
      <c r="A78" s="57"/>
      <c r="B78" s="165" t="s">
        <v>146</v>
      </c>
      <c r="C78" s="55"/>
      <c r="D78" s="55"/>
      <c r="E78" s="59"/>
      <c r="F78" s="162">
        <f>F76+F77</f>
        <v>3156534.696</v>
      </c>
      <c r="G78" s="1"/>
    </row>
    <row r="79" ht="15.75" customHeight="1">
      <c r="A79" s="57"/>
      <c r="B79" s="163"/>
      <c r="C79" s="55"/>
      <c r="D79" s="55"/>
      <c r="E79" s="55"/>
      <c r="F79" s="164"/>
      <c r="G79" s="1"/>
    </row>
    <row r="80" ht="15.75" customHeight="1">
      <c r="A80" s="1"/>
      <c r="B80" s="1"/>
      <c r="C80" s="1"/>
      <c r="D80" s="1"/>
      <c r="E80" s="1"/>
      <c r="F80" s="166"/>
      <c r="G80" s="1"/>
    </row>
    <row r="81" ht="15.75" customHeight="1">
      <c r="A81" s="1"/>
      <c r="B81" s="1"/>
      <c r="C81" s="1"/>
      <c r="D81" s="1"/>
      <c r="E81" s="1"/>
      <c r="F81" s="1"/>
      <c r="G81" s="1"/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4">
    <mergeCell ref="A1:F1"/>
    <mergeCell ref="A2:F2"/>
    <mergeCell ref="D3:G3"/>
    <mergeCell ref="A6:F6"/>
    <mergeCell ref="A7:B7"/>
    <mergeCell ref="C7:F7"/>
    <mergeCell ref="C8:D8"/>
    <mergeCell ref="C10:D10"/>
    <mergeCell ref="H10:I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B21:D21"/>
    <mergeCell ref="C23:D23"/>
    <mergeCell ref="C24:D24"/>
    <mergeCell ref="C25:D25"/>
    <mergeCell ref="C26:D26"/>
    <mergeCell ref="C27:D27"/>
    <mergeCell ref="C28:D28"/>
    <mergeCell ref="C29:D29"/>
    <mergeCell ref="C31:D31"/>
    <mergeCell ref="B33:D33"/>
    <mergeCell ref="C36:D36"/>
    <mergeCell ref="C37:D37"/>
    <mergeCell ref="C38:D38"/>
    <mergeCell ref="C39:D39"/>
    <mergeCell ref="A41:B41"/>
    <mergeCell ref="C41:D41"/>
    <mergeCell ref="A43:B43"/>
    <mergeCell ref="B78:E78"/>
    <mergeCell ref="B79:E79"/>
    <mergeCell ref="C43:D43"/>
    <mergeCell ref="C56:D56"/>
    <mergeCell ref="A71:E71"/>
    <mergeCell ref="A75:A79"/>
    <mergeCell ref="B75:E75"/>
    <mergeCell ref="B76:E76"/>
    <mergeCell ref="B77:E77"/>
  </mergeCells>
  <printOptions/>
  <pageMargins bottom="0.7480314960629921" footer="0.0" header="0.0" left="0.31496062992125984" right="0.31496062992125984" top="0.7480314960629921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0"/>
    <col customWidth="1" min="2" max="2" width="10.71"/>
    <col customWidth="1" min="3" max="3" width="17.0"/>
    <col customWidth="1" min="4" max="4" width="10.71"/>
    <col customWidth="1" min="5" max="5" width="15.43"/>
    <col customWidth="1" min="6" max="6" width="20.57"/>
    <col customWidth="1" min="7" max="12" width="10.71"/>
  </cols>
  <sheetData>
    <row r="1" ht="15.75" customHeight="1">
      <c r="A1" s="2" t="s">
        <v>1</v>
      </c>
      <c r="B1" s="3"/>
      <c r="C1" s="3"/>
      <c r="D1" s="3"/>
      <c r="E1" s="3"/>
      <c r="F1" s="3"/>
      <c r="G1" s="1"/>
    </row>
    <row r="2" ht="15.75" customHeight="1">
      <c r="A2" s="4" t="s">
        <v>2</v>
      </c>
      <c r="G2" s="1"/>
    </row>
    <row r="3" ht="15.75" customHeight="1">
      <c r="A3" s="4"/>
      <c r="B3" s="67"/>
      <c r="C3" s="67" t="s">
        <v>3</v>
      </c>
      <c r="D3" s="4"/>
    </row>
    <row r="4" ht="15.75" customHeight="1">
      <c r="A4" s="4"/>
      <c r="B4" s="67"/>
      <c r="C4" s="67"/>
      <c r="D4" s="67"/>
      <c r="E4" s="67"/>
      <c r="F4" s="67"/>
      <c r="G4" s="1"/>
    </row>
    <row r="5" ht="15.75" customHeight="1">
      <c r="A5" s="4"/>
      <c r="B5" s="67"/>
      <c r="C5" s="67"/>
      <c r="D5" s="67"/>
      <c r="E5" s="67"/>
      <c r="F5" s="67"/>
      <c r="G5" s="1"/>
    </row>
    <row r="6">
      <c r="A6" s="4" t="s">
        <v>3</v>
      </c>
      <c r="G6" s="1"/>
    </row>
    <row r="7" ht="27.75" customHeight="1">
      <c r="A7" s="8" t="s">
        <v>5</v>
      </c>
      <c r="B7" s="9"/>
      <c r="C7" s="68" t="s">
        <v>203</v>
      </c>
      <c r="D7" s="11"/>
      <c r="E7" s="11"/>
      <c r="F7" s="9"/>
      <c r="G7" s="1"/>
    </row>
    <row r="8">
      <c r="A8" s="69" t="s">
        <v>7</v>
      </c>
      <c r="B8" s="69" t="s">
        <v>8</v>
      </c>
      <c r="C8" s="70" t="s">
        <v>9</v>
      </c>
      <c r="D8" s="71"/>
      <c r="E8" s="69" t="s">
        <v>10</v>
      </c>
      <c r="F8" s="72" t="s">
        <v>11</v>
      </c>
      <c r="G8" s="1"/>
    </row>
    <row r="9">
      <c r="A9" s="73" t="s">
        <v>139</v>
      </c>
      <c r="B9" s="74"/>
      <c r="C9" s="74"/>
      <c r="D9" s="74"/>
      <c r="E9" s="74"/>
      <c r="F9" s="75"/>
      <c r="G9" s="1"/>
    </row>
    <row r="10">
      <c r="A10" s="76" t="s">
        <v>150</v>
      </c>
      <c r="B10" s="77">
        <v>1.3</v>
      </c>
      <c r="C10" s="78" t="s">
        <v>151</v>
      </c>
      <c r="D10" s="79"/>
      <c r="E10" s="80">
        <v>135000.0</v>
      </c>
      <c r="F10" s="167">
        <f t="shared" ref="F10:F11" si="1">+B10*E10</f>
        <v>175500</v>
      </c>
      <c r="G10" s="1"/>
      <c r="H10" s="82"/>
      <c r="J10" s="83"/>
      <c r="K10" s="84"/>
      <c r="L10" s="15"/>
    </row>
    <row r="11">
      <c r="A11" s="85" t="s">
        <v>20</v>
      </c>
      <c r="B11" s="86">
        <v>0.5</v>
      </c>
      <c r="C11" s="78" t="s">
        <v>21</v>
      </c>
      <c r="D11" s="79"/>
      <c r="E11" s="87">
        <v>14000.0</v>
      </c>
      <c r="F11" s="138">
        <f t="shared" si="1"/>
        <v>7000</v>
      </c>
      <c r="G11" s="1"/>
      <c r="H11" s="82"/>
      <c r="I11" s="82"/>
      <c r="J11" s="83"/>
      <c r="K11" s="84"/>
      <c r="L11" s="15"/>
    </row>
    <row r="12">
      <c r="A12" s="76" t="s">
        <v>204</v>
      </c>
      <c r="B12" s="168">
        <v>0.0</v>
      </c>
      <c r="C12" s="169" t="s">
        <v>205</v>
      </c>
      <c r="D12" s="169"/>
      <c r="E12" s="89">
        <v>13750.0</v>
      </c>
      <c r="F12" s="167">
        <f>E12*B12</f>
        <v>0</v>
      </c>
      <c r="G12" s="1"/>
      <c r="H12" s="82"/>
      <c r="I12" s="82"/>
      <c r="J12" s="83"/>
      <c r="K12" s="84"/>
      <c r="L12" s="15"/>
    </row>
    <row r="13">
      <c r="A13" s="76" t="s">
        <v>206</v>
      </c>
      <c r="B13" s="80">
        <v>2.0</v>
      </c>
      <c r="C13" s="170" t="s">
        <v>207</v>
      </c>
      <c r="D13" s="71"/>
      <c r="E13" s="80">
        <v>3000.0</v>
      </c>
      <c r="F13" s="171">
        <f t="shared" ref="F13:F15" si="2">B13*E13</f>
        <v>6000</v>
      </c>
      <c r="G13" s="1"/>
      <c r="H13" s="82"/>
      <c r="I13" s="82"/>
      <c r="J13" s="83"/>
      <c r="K13" s="84"/>
      <c r="L13" s="15"/>
    </row>
    <row r="14">
      <c r="A14" s="85" t="s">
        <v>153</v>
      </c>
      <c r="B14" s="119">
        <v>5.0</v>
      </c>
      <c r="C14" s="119" t="s">
        <v>208</v>
      </c>
      <c r="D14" s="9"/>
      <c r="E14" s="172">
        <v>1000.0</v>
      </c>
      <c r="F14" s="173">
        <f t="shared" si="2"/>
        <v>5000</v>
      </c>
      <c r="G14" s="1"/>
      <c r="H14" s="82"/>
      <c r="I14" s="82"/>
      <c r="J14" s="83"/>
      <c r="K14" s="84"/>
      <c r="L14" s="15"/>
    </row>
    <row r="15">
      <c r="A15" s="85" t="s">
        <v>153</v>
      </c>
      <c r="B15" s="119">
        <v>10.0</v>
      </c>
      <c r="C15" s="119" t="s">
        <v>154</v>
      </c>
      <c r="D15" s="9"/>
      <c r="E15" s="172">
        <v>1000.0</v>
      </c>
      <c r="F15" s="173">
        <f t="shared" si="2"/>
        <v>10000</v>
      </c>
      <c r="G15" s="1"/>
    </row>
    <row r="16">
      <c r="A16" s="85" t="s">
        <v>29</v>
      </c>
      <c r="B16" s="118">
        <v>125.0</v>
      </c>
      <c r="C16" s="119" t="s">
        <v>30</v>
      </c>
      <c r="D16" s="9"/>
      <c r="E16" s="120">
        <v>100.0</v>
      </c>
      <c r="F16" s="173">
        <f>E16*B16</f>
        <v>12500</v>
      </c>
      <c r="G16" s="1"/>
    </row>
    <row r="17">
      <c r="A17" s="85"/>
      <c r="B17" s="174"/>
      <c r="C17" s="175"/>
      <c r="D17" s="79"/>
      <c r="E17" s="176"/>
      <c r="F17" s="177">
        <f>+B17*E17</f>
        <v>0</v>
      </c>
      <c r="G17" s="1"/>
    </row>
    <row r="18">
      <c r="A18" s="85" t="s">
        <v>46</v>
      </c>
      <c r="B18" s="119">
        <v>15.0</v>
      </c>
      <c r="C18" s="119" t="s">
        <v>48</v>
      </c>
      <c r="D18" s="9"/>
      <c r="E18" s="172">
        <v>500.0</v>
      </c>
      <c r="F18" s="173">
        <f t="shared" ref="F18:F20" si="3">B18*E18</f>
        <v>7500</v>
      </c>
      <c r="G18" s="1"/>
    </row>
    <row r="19">
      <c r="A19" s="85" t="s">
        <v>153</v>
      </c>
      <c r="B19" s="178">
        <v>5.0</v>
      </c>
      <c r="C19" s="178" t="s">
        <v>155</v>
      </c>
      <c r="D19" s="9"/>
      <c r="E19" s="179">
        <v>1000.0</v>
      </c>
      <c r="F19" s="177">
        <f t="shared" si="3"/>
        <v>5000</v>
      </c>
      <c r="G19" s="1"/>
    </row>
    <row r="20">
      <c r="A20" s="85" t="s">
        <v>153</v>
      </c>
      <c r="B20" s="119">
        <v>10.0</v>
      </c>
      <c r="C20" s="119" t="s">
        <v>209</v>
      </c>
      <c r="D20" s="9"/>
      <c r="E20" s="172">
        <v>1000.0</v>
      </c>
      <c r="F20" s="173">
        <f t="shared" si="3"/>
        <v>10000</v>
      </c>
      <c r="G20" s="1"/>
    </row>
    <row r="21" ht="15.75" customHeight="1">
      <c r="A21" s="94" t="s">
        <v>210</v>
      </c>
      <c r="B21" s="170">
        <v>1.0</v>
      </c>
      <c r="C21" s="170" t="s">
        <v>25</v>
      </c>
      <c r="D21" s="71"/>
      <c r="E21" s="172">
        <v>20000.0</v>
      </c>
      <c r="F21" s="173">
        <f t="shared" ref="F21:F22" si="4">E21*B21</f>
        <v>20000</v>
      </c>
      <c r="G21" s="1"/>
    </row>
    <row r="22" ht="15.75" customHeight="1">
      <c r="A22" s="94"/>
      <c r="B22" s="170">
        <v>0.0</v>
      </c>
      <c r="C22" s="119"/>
      <c r="D22" s="9"/>
      <c r="E22" s="172">
        <v>8000.0</v>
      </c>
      <c r="F22" s="121">
        <f t="shared" si="4"/>
        <v>0</v>
      </c>
      <c r="G22" s="1"/>
    </row>
    <row r="23" ht="15.75" customHeight="1">
      <c r="A23" s="94" t="s">
        <v>211</v>
      </c>
      <c r="B23" s="170">
        <v>0.0</v>
      </c>
      <c r="C23" s="180" t="s">
        <v>212</v>
      </c>
      <c r="D23" s="180" t="s">
        <v>213</v>
      </c>
      <c r="E23" s="172">
        <v>46000.0</v>
      </c>
      <c r="F23" s="173">
        <f>E23/2</f>
        <v>23000</v>
      </c>
      <c r="G23" s="1"/>
    </row>
    <row r="24" ht="15.75" customHeight="1">
      <c r="A24" s="95" t="s">
        <v>157</v>
      </c>
      <c r="B24" s="96" t="s">
        <v>158</v>
      </c>
      <c r="C24" s="97" t="s">
        <v>159</v>
      </c>
      <c r="D24" s="98"/>
      <c r="E24" s="99">
        <v>300000.0</v>
      </c>
      <c r="F24" s="140">
        <f>(E24*5%)+E24</f>
        <v>315000</v>
      </c>
      <c r="G24" s="1"/>
    </row>
    <row r="25" ht="15.75" customHeight="1">
      <c r="A25" s="101"/>
      <c r="B25" s="102"/>
      <c r="C25" s="103"/>
      <c r="D25" s="104"/>
      <c r="E25" s="92" t="s">
        <v>160</v>
      </c>
      <c r="F25" s="138">
        <f>SUM(F10:F24)</f>
        <v>596500</v>
      </c>
      <c r="G25" s="1"/>
    </row>
    <row r="26" ht="15.75" customHeight="1">
      <c r="A26" s="181" t="s">
        <v>214</v>
      </c>
      <c r="B26" s="106"/>
      <c r="C26" s="125"/>
      <c r="D26" s="182"/>
      <c r="E26" s="92"/>
      <c r="F26" s="138">
        <f>F25*10%</f>
        <v>59650</v>
      </c>
      <c r="G26" s="1"/>
    </row>
    <row r="27" ht="15.75" customHeight="1">
      <c r="A27" s="107" t="s">
        <v>162</v>
      </c>
      <c r="B27" s="108"/>
      <c r="C27" s="108"/>
      <c r="D27" s="109"/>
      <c r="E27" s="110"/>
      <c r="F27" s="183">
        <f>F25+F26</f>
        <v>656150</v>
      </c>
      <c r="G27" s="1"/>
    </row>
    <row r="28" ht="15.75" customHeight="1">
      <c r="A28" s="112" t="s">
        <v>215</v>
      </c>
      <c r="B28" s="113"/>
      <c r="C28" s="114"/>
      <c r="D28" s="11"/>
      <c r="E28" s="114"/>
      <c r="F28" s="115"/>
      <c r="G28" s="1"/>
    </row>
    <row r="29" ht="15.75" customHeight="1">
      <c r="A29" s="184" t="s">
        <v>150</v>
      </c>
      <c r="B29" s="185">
        <v>1.1</v>
      </c>
      <c r="C29" s="186" t="s">
        <v>151</v>
      </c>
      <c r="D29" s="79"/>
      <c r="E29" s="139">
        <v>135000.0</v>
      </c>
      <c r="F29" s="173">
        <f t="shared" ref="F29:F31" si="5">B29*E29</f>
        <v>148500</v>
      </c>
      <c r="G29" s="1"/>
    </row>
    <row r="30" ht="24.0" customHeight="1">
      <c r="A30" s="187" t="s">
        <v>46</v>
      </c>
      <c r="B30" s="119">
        <v>0.7</v>
      </c>
      <c r="C30" s="119" t="s">
        <v>48</v>
      </c>
      <c r="D30" s="9"/>
      <c r="E30" s="172">
        <v>500.0</v>
      </c>
      <c r="F30" s="121">
        <f t="shared" si="5"/>
        <v>350</v>
      </c>
      <c r="G30" s="1"/>
    </row>
    <row r="31" ht="24.0" customHeight="1">
      <c r="A31" s="187" t="s">
        <v>153</v>
      </c>
      <c r="B31" s="119">
        <v>6.0</v>
      </c>
      <c r="C31" s="119" t="s">
        <v>164</v>
      </c>
      <c r="D31" s="9"/>
      <c r="E31" s="172">
        <v>1000.0</v>
      </c>
      <c r="F31" s="121">
        <f t="shared" si="5"/>
        <v>6000</v>
      </c>
      <c r="G31" s="1"/>
    </row>
    <row r="32" ht="24.0" customHeight="1">
      <c r="A32" s="187" t="s">
        <v>29</v>
      </c>
      <c r="B32" s="118">
        <v>40.0</v>
      </c>
      <c r="C32" s="119" t="s">
        <v>30</v>
      </c>
      <c r="D32" s="9"/>
      <c r="E32" s="120">
        <v>100.0</v>
      </c>
      <c r="F32" s="121">
        <f>E32*B32</f>
        <v>4000</v>
      </c>
      <c r="G32" s="1"/>
    </row>
    <row r="33" ht="24.0" customHeight="1">
      <c r="A33" s="187" t="s">
        <v>20</v>
      </c>
      <c r="B33" s="188">
        <v>0.5</v>
      </c>
      <c r="C33" s="186" t="s">
        <v>88</v>
      </c>
      <c r="D33" s="79"/>
      <c r="E33" s="120">
        <v>14000.0</v>
      </c>
      <c r="F33" s="121">
        <f>+B33*E33</f>
        <v>7000</v>
      </c>
      <c r="G33" s="1"/>
    </row>
    <row r="34" ht="24.0" customHeight="1">
      <c r="A34" s="187" t="s">
        <v>165</v>
      </c>
      <c r="B34" s="118">
        <v>2.0</v>
      </c>
      <c r="C34" s="119" t="s">
        <v>122</v>
      </c>
      <c r="D34" s="9"/>
      <c r="E34" s="120">
        <v>3000.0</v>
      </c>
      <c r="F34" s="121">
        <f>E34*B34</f>
        <v>6000</v>
      </c>
      <c r="G34" s="1"/>
    </row>
    <row r="35" ht="24.0" customHeight="1">
      <c r="A35" s="187" t="s">
        <v>166</v>
      </c>
      <c r="B35" s="180"/>
      <c r="C35" s="189" t="s">
        <v>167</v>
      </c>
      <c r="D35" s="190"/>
      <c r="E35" s="120">
        <v>40000.0</v>
      </c>
      <c r="F35" s="121">
        <f>E35*5%+E35</f>
        <v>42000</v>
      </c>
      <c r="G35" s="1"/>
    </row>
    <row r="36" ht="24.0" customHeight="1">
      <c r="A36" s="124" t="s">
        <v>157</v>
      </c>
      <c r="B36" s="96" t="s">
        <v>158</v>
      </c>
      <c r="C36" s="131" t="s">
        <v>159</v>
      </c>
      <c r="D36" s="9"/>
      <c r="E36" s="99">
        <v>10000.0</v>
      </c>
      <c r="F36" s="100">
        <f>(E36*5%)+E36</f>
        <v>10500</v>
      </c>
      <c r="G36" s="1"/>
    </row>
    <row r="37" ht="17.25" customHeight="1">
      <c r="A37" s="105"/>
      <c r="B37" s="106"/>
      <c r="C37" s="125"/>
      <c r="D37" s="125"/>
      <c r="E37" s="87" t="s">
        <v>160</v>
      </c>
      <c r="F37" s="126">
        <f>SUM(F29:F36)</f>
        <v>224350</v>
      </c>
      <c r="G37" s="1"/>
    </row>
    <row r="38" ht="24.75" customHeight="1">
      <c r="A38" s="127" t="s">
        <v>172</v>
      </c>
      <c r="B38" s="106"/>
      <c r="C38" s="125"/>
      <c r="D38" s="125"/>
      <c r="E38" s="87"/>
      <c r="F38" s="126">
        <f>F37*10%</f>
        <v>22435</v>
      </c>
      <c r="G38" s="1"/>
    </row>
    <row r="39" ht="24.0" customHeight="1">
      <c r="A39" s="107" t="s">
        <v>169</v>
      </c>
      <c r="B39" s="108"/>
      <c r="C39" s="108"/>
      <c r="D39" s="109"/>
      <c r="E39" s="110"/>
      <c r="F39" s="128">
        <f>SUM(F37+F38)</f>
        <v>246785</v>
      </c>
      <c r="G39" s="1"/>
    </row>
    <row r="40" ht="24.0" customHeight="1">
      <c r="A40" s="129" t="s">
        <v>170</v>
      </c>
      <c r="B40" s="125"/>
      <c r="C40" s="125"/>
      <c r="D40" s="125"/>
      <c r="E40" s="87"/>
      <c r="F40" s="88"/>
      <c r="G40" s="1"/>
    </row>
    <row r="41" ht="24.0" customHeight="1">
      <c r="A41" s="191" t="s">
        <v>171</v>
      </c>
      <c r="B41" s="192">
        <v>0.12</v>
      </c>
      <c r="C41" s="193" t="s">
        <v>151</v>
      </c>
      <c r="D41" s="79"/>
      <c r="E41" s="194">
        <v>135000.0</v>
      </c>
      <c r="F41" s="195">
        <f>+B41*E41</f>
        <v>16200</v>
      </c>
      <c r="G41" s="1"/>
    </row>
    <row r="42" ht="24.0" customHeight="1">
      <c r="A42" s="196" t="s">
        <v>29</v>
      </c>
      <c r="B42" s="197">
        <v>10.0</v>
      </c>
      <c r="C42" s="198" t="s">
        <v>30</v>
      </c>
      <c r="D42" s="9"/>
      <c r="E42" s="199">
        <v>100.0</v>
      </c>
      <c r="F42" s="200">
        <f>E42*B42</f>
        <v>1000</v>
      </c>
      <c r="G42" s="1"/>
    </row>
    <row r="43" ht="24.0" customHeight="1">
      <c r="A43" s="196" t="s">
        <v>20</v>
      </c>
      <c r="B43" s="201">
        <v>0.1</v>
      </c>
      <c r="C43" s="193" t="s">
        <v>88</v>
      </c>
      <c r="D43" s="79"/>
      <c r="E43" s="199">
        <v>14000.0</v>
      </c>
      <c r="F43" s="200">
        <f>+B43*E43</f>
        <v>1400</v>
      </c>
      <c r="G43" s="1"/>
    </row>
    <row r="44" ht="24.0" customHeight="1">
      <c r="A44" s="202" t="s">
        <v>157</v>
      </c>
      <c r="B44" s="203" t="s">
        <v>158</v>
      </c>
      <c r="C44" s="204" t="s">
        <v>159</v>
      </c>
      <c r="D44" s="9"/>
      <c r="E44" s="205">
        <v>15000.0</v>
      </c>
      <c r="F44" s="206">
        <f>(E44*5%)+E44</f>
        <v>15750</v>
      </c>
      <c r="G44" s="1"/>
    </row>
    <row r="45" ht="24.0" customHeight="1">
      <c r="A45" s="105"/>
      <c r="B45" s="106"/>
      <c r="C45" s="125"/>
      <c r="D45" s="125"/>
      <c r="E45" s="87" t="s">
        <v>160</v>
      </c>
      <c r="F45" s="126">
        <f>SUM(F41:F44)</f>
        <v>34350</v>
      </c>
      <c r="G45" s="1"/>
    </row>
    <row r="46" ht="24.0" customHeight="1">
      <c r="A46" s="127" t="s">
        <v>172</v>
      </c>
      <c r="B46" s="106"/>
      <c r="C46" s="125"/>
      <c r="D46" s="125"/>
      <c r="E46" s="87"/>
      <c r="F46" s="126">
        <f>F45*10%</f>
        <v>3435</v>
      </c>
      <c r="G46" s="1"/>
    </row>
    <row r="47" ht="24.0" customHeight="1">
      <c r="A47" s="107" t="s">
        <v>173</v>
      </c>
      <c r="B47" s="108"/>
      <c r="C47" s="108"/>
      <c r="D47" s="109"/>
      <c r="E47" s="110"/>
      <c r="F47" s="128">
        <f>SUM(F45+F46)</f>
        <v>37785</v>
      </c>
      <c r="G47" s="1"/>
      <c r="H47" s="15"/>
      <c r="I47" s="15"/>
      <c r="J47" s="15"/>
      <c r="K47" s="15"/>
      <c r="L47" s="15"/>
    </row>
    <row r="48" ht="15.75" customHeight="1">
      <c r="A48" s="133" t="s">
        <v>174</v>
      </c>
      <c r="B48" s="9"/>
      <c r="C48" s="13"/>
      <c r="D48" s="9"/>
      <c r="E48" s="134"/>
      <c r="F48" s="135"/>
      <c r="G48" s="1"/>
    </row>
    <row r="49" ht="15.75" customHeight="1">
      <c r="A49" s="136" t="s">
        <v>139</v>
      </c>
      <c r="B49" s="114"/>
      <c r="C49" s="114"/>
      <c r="D49" s="114"/>
      <c r="E49" s="114"/>
      <c r="F49" s="115"/>
      <c r="G49" s="1"/>
    </row>
    <row r="50" ht="15.75" customHeight="1">
      <c r="A50" s="142" t="s">
        <v>216</v>
      </c>
      <c r="B50" s="12">
        <v>2.0</v>
      </c>
      <c r="C50" s="144" t="s">
        <v>176</v>
      </c>
      <c r="D50" s="12"/>
      <c r="E50" s="139">
        <v>18000.0</v>
      </c>
      <c r="F50" s="207">
        <f t="shared" ref="F50:F52" si="6">B50*E50</f>
        <v>36000</v>
      </c>
      <c r="G50" s="1" t="s">
        <v>14</v>
      </c>
    </row>
    <row r="51" ht="15.75" customHeight="1">
      <c r="A51" s="142" t="s">
        <v>177</v>
      </c>
      <c r="B51" s="12"/>
      <c r="C51" s="144" t="s">
        <v>176</v>
      </c>
      <c r="D51" s="12"/>
      <c r="E51" s="139">
        <v>33000.0</v>
      </c>
      <c r="F51" s="207">
        <f t="shared" si="6"/>
        <v>0</v>
      </c>
      <c r="G51" s="1"/>
    </row>
    <row r="52" ht="15.75" customHeight="1">
      <c r="A52" s="142" t="s">
        <v>217</v>
      </c>
      <c r="B52" s="12"/>
      <c r="C52" s="144" t="s">
        <v>176</v>
      </c>
      <c r="D52" s="12"/>
      <c r="E52" s="139">
        <v>26500.0</v>
      </c>
      <c r="F52" s="207">
        <f t="shared" si="6"/>
        <v>0</v>
      </c>
      <c r="G52" s="1"/>
    </row>
    <row r="53" ht="15.75" customHeight="1">
      <c r="A53" s="142" t="s">
        <v>218</v>
      </c>
      <c r="B53" s="12"/>
      <c r="C53" s="144" t="s">
        <v>176</v>
      </c>
      <c r="D53" s="12"/>
      <c r="E53" s="139"/>
      <c r="F53" s="207"/>
      <c r="G53" s="1"/>
    </row>
    <row r="54" ht="15.75" customHeight="1">
      <c r="A54" s="142" t="s">
        <v>219</v>
      </c>
      <c r="B54" s="208">
        <v>0.2</v>
      </c>
      <c r="C54" s="144" t="s">
        <v>179</v>
      </c>
      <c r="D54" s="12"/>
      <c r="E54" s="139">
        <v>64000.0</v>
      </c>
      <c r="F54" s="207">
        <f>E54*B54</f>
        <v>12800</v>
      </c>
      <c r="G54" s="1" t="s">
        <v>14</v>
      </c>
    </row>
    <row r="55" ht="15.75" customHeight="1">
      <c r="A55" s="142" t="s">
        <v>178</v>
      </c>
      <c r="B55" s="12">
        <v>5.0</v>
      </c>
      <c r="C55" s="144" t="s">
        <v>179</v>
      </c>
      <c r="D55" s="12"/>
      <c r="E55" s="120">
        <v>3000.0</v>
      </c>
      <c r="F55" s="209">
        <f t="shared" ref="F55:F63" si="7">B55*E55</f>
        <v>15000</v>
      </c>
      <c r="G55" s="1" t="s">
        <v>14</v>
      </c>
    </row>
    <row r="56" ht="15.75" customHeight="1">
      <c r="A56" s="142" t="s">
        <v>180</v>
      </c>
      <c r="B56" s="12">
        <v>0.0</v>
      </c>
      <c r="C56" s="144" t="s">
        <v>176</v>
      </c>
      <c r="D56" s="12"/>
      <c r="E56" s="210">
        <v>29000.0</v>
      </c>
      <c r="F56" s="207">
        <f t="shared" si="7"/>
        <v>0</v>
      </c>
      <c r="G56" s="1"/>
    </row>
    <row r="57" ht="15.75" customHeight="1">
      <c r="A57" s="142" t="s">
        <v>220</v>
      </c>
      <c r="B57" s="12">
        <v>2.0</v>
      </c>
      <c r="C57" s="144" t="s">
        <v>122</v>
      </c>
      <c r="D57" s="12"/>
      <c r="E57" s="210">
        <v>3000.0</v>
      </c>
      <c r="F57" s="207">
        <f t="shared" si="7"/>
        <v>6000</v>
      </c>
      <c r="G57" s="1"/>
    </row>
    <row r="58" ht="15.75" customHeight="1">
      <c r="A58" s="142" t="s">
        <v>182</v>
      </c>
      <c r="B58" s="12"/>
      <c r="C58" s="144" t="s">
        <v>176</v>
      </c>
      <c r="D58" s="12"/>
      <c r="E58" s="210">
        <v>30000.0</v>
      </c>
      <c r="F58" s="207">
        <f t="shared" si="7"/>
        <v>0</v>
      </c>
      <c r="G58" s="1"/>
    </row>
    <row r="59" ht="15.75" customHeight="1">
      <c r="A59" s="142" t="s">
        <v>183</v>
      </c>
      <c r="B59" s="12">
        <v>9.0</v>
      </c>
      <c r="C59" s="144" t="s">
        <v>179</v>
      </c>
      <c r="D59" s="12"/>
      <c r="E59" s="210">
        <v>28000.0</v>
      </c>
      <c r="F59" s="207">
        <f t="shared" si="7"/>
        <v>252000</v>
      </c>
      <c r="G59" s="1" t="s">
        <v>14</v>
      </c>
    </row>
    <row r="60" ht="15.75" customHeight="1">
      <c r="A60" s="142" t="s">
        <v>221</v>
      </c>
      <c r="B60" s="12">
        <v>0.2</v>
      </c>
      <c r="C60" s="144" t="s">
        <v>222</v>
      </c>
      <c r="D60" s="12"/>
      <c r="E60" s="210">
        <v>19000.0</v>
      </c>
      <c r="F60" s="207">
        <f t="shared" si="7"/>
        <v>3800</v>
      </c>
      <c r="G60" s="1" t="s">
        <v>14</v>
      </c>
    </row>
    <row r="61" ht="15.75" customHeight="1">
      <c r="A61" s="142" t="s">
        <v>223</v>
      </c>
      <c r="B61" s="12">
        <v>4.2</v>
      </c>
      <c r="C61" s="144" t="s">
        <v>179</v>
      </c>
      <c r="D61" s="12"/>
      <c r="E61" s="210">
        <v>18500.0</v>
      </c>
      <c r="F61" s="207">
        <f t="shared" si="7"/>
        <v>77700</v>
      </c>
      <c r="G61" s="1" t="s">
        <v>14</v>
      </c>
    </row>
    <row r="62" ht="15.75" customHeight="1">
      <c r="A62" s="142" t="s">
        <v>185</v>
      </c>
      <c r="B62" s="12">
        <v>0.2</v>
      </c>
      <c r="C62" s="144" t="s">
        <v>176</v>
      </c>
      <c r="D62" s="12"/>
      <c r="E62" s="210">
        <v>27000.0</v>
      </c>
      <c r="F62" s="207">
        <f t="shared" si="7"/>
        <v>5400</v>
      </c>
      <c r="G62" s="1" t="s">
        <v>14</v>
      </c>
    </row>
    <row r="63" ht="15.75" customHeight="1">
      <c r="A63" s="142" t="s">
        <v>186</v>
      </c>
      <c r="B63" s="211">
        <v>0.5</v>
      </c>
      <c r="C63" s="144" t="s">
        <v>187</v>
      </c>
      <c r="D63" s="12"/>
      <c r="E63" s="210">
        <v>10000.0</v>
      </c>
      <c r="F63" s="207">
        <f t="shared" si="7"/>
        <v>5000</v>
      </c>
      <c r="G63" s="1" t="s">
        <v>14</v>
      </c>
    </row>
    <row r="64" ht="15.75" customHeight="1">
      <c r="A64" s="142" t="s">
        <v>29</v>
      </c>
      <c r="B64" s="197">
        <v>15.0</v>
      </c>
      <c r="C64" s="198" t="s">
        <v>30</v>
      </c>
      <c r="D64" s="9"/>
      <c r="E64" s="199">
        <v>100.0</v>
      </c>
      <c r="F64" s="200">
        <f t="shared" ref="F64:F65" si="8">E64*B64</f>
        <v>1500</v>
      </c>
      <c r="G64" s="1" t="s">
        <v>14</v>
      </c>
    </row>
    <row r="65" ht="15.75" customHeight="1">
      <c r="A65" s="142" t="s">
        <v>224</v>
      </c>
      <c r="B65" s="212">
        <v>3.0</v>
      </c>
      <c r="C65" s="213" t="s">
        <v>225</v>
      </c>
      <c r="D65" s="197"/>
      <c r="E65" s="199">
        <v>14000.0</v>
      </c>
      <c r="F65" s="214">
        <f t="shared" si="8"/>
        <v>42000</v>
      </c>
      <c r="G65" s="1" t="s">
        <v>14</v>
      </c>
    </row>
    <row r="66" ht="15.75" customHeight="1">
      <c r="A66" s="142" t="s">
        <v>188</v>
      </c>
      <c r="B66" s="69">
        <v>1.0</v>
      </c>
      <c r="C66" s="144" t="s">
        <v>179</v>
      </c>
      <c r="D66" s="12"/>
      <c r="E66" s="210">
        <v>17000.0</v>
      </c>
      <c r="F66" s="207">
        <f>B66*E66</f>
        <v>17000</v>
      </c>
      <c r="G66" s="1" t="s">
        <v>14</v>
      </c>
    </row>
    <row r="67" ht="15.75" customHeight="1">
      <c r="A67" s="124" t="s">
        <v>157</v>
      </c>
      <c r="B67" s="96" t="s">
        <v>158</v>
      </c>
      <c r="C67" s="131" t="s">
        <v>159</v>
      </c>
      <c r="D67" s="9"/>
      <c r="E67" s="99">
        <v>200000.0</v>
      </c>
      <c r="F67" s="100">
        <f>(E67*5%)+E67</f>
        <v>210000</v>
      </c>
      <c r="G67" s="1"/>
    </row>
    <row r="68" ht="15.75" customHeight="1">
      <c r="A68" s="215"/>
      <c r="B68" s="216"/>
      <c r="C68" s="217"/>
      <c r="D68" s="217"/>
      <c r="E68" s="218" t="s">
        <v>160</v>
      </c>
      <c r="F68" s="219">
        <f>SUM(F50:F67)</f>
        <v>684200</v>
      </c>
      <c r="G68" s="1"/>
    </row>
    <row r="69" ht="15.75" customHeight="1">
      <c r="A69" s="141" t="s">
        <v>0</v>
      </c>
      <c r="B69" s="114"/>
      <c r="C69" s="114"/>
      <c r="D69" s="114"/>
      <c r="E69" s="114"/>
      <c r="F69" s="115"/>
      <c r="G69" s="1"/>
    </row>
    <row r="70" ht="15.75" customHeight="1">
      <c r="A70" s="142" t="s">
        <v>226</v>
      </c>
      <c r="B70" s="220">
        <v>2.0</v>
      </c>
      <c r="C70" s="144" t="s">
        <v>176</v>
      </c>
      <c r="D70" s="12"/>
      <c r="E70" s="221">
        <v>18000.0</v>
      </c>
      <c r="F70" s="222">
        <f t="shared" ref="F70:F72" si="9">B70*E70</f>
        <v>36000</v>
      </c>
      <c r="G70" s="1" t="s">
        <v>14</v>
      </c>
    </row>
    <row r="71" ht="15.75" customHeight="1">
      <c r="A71" s="142" t="s">
        <v>194</v>
      </c>
      <c r="B71" s="143">
        <v>0.0</v>
      </c>
      <c r="C71" s="144" t="s">
        <v>193</v>
      </c>
      <c r="D71" s="12"/>
      <c r="E71" s="221">
        <v>24000.0</v>
      </c>
      <c r="F71" s="222">
        <f t="shared" si="9"/>
        <v>0</v>
      </c>
      <c r="G71" s="1"/>
    </row>
    <row r="72" ht="15.75" customHeight="1">
      <c r="A72" s="142" t="s">
        <v>195</v>
      </c>
      <c r="B72" s="143">
        <v>0.0</v>
      </c>
      <c r="C72" s="144" t="s">
        <v>193</v>
      </c>
      <c r="D72" s="12"/>
      <c r="E72" s="221">
        <v>18000.0</v>
      </c>
      <c r="F72" s="222">
        <f t="shared" si="9"/>
        <v>0</v>
      </c>
      <c r="G72" s="1"/>
    </row>
    <row r="73" ht="15.75" customHeight="1">
      <c r="A73" s="142" t="s">
        <v>29</v>
      </c>
      <c r="B73" s="197">
        <v>8.0</v>
      </c>
      <c r="C73" s="198" t="s">
        <v>30</v>
      </c>
      <c r="D73" s="9"/>
      <c r="E73" s="199">
        <v>100.0</v>
      </c>
      <c r="F73" s="200">
        <f>E73*B73</f>
        <v>800</v>
      </c>
      <c r="G73" s="1" t="s">
        <v>14</v>
      </c>
    </row>
    <row r="74" ht="15.75" customHeight="1">
      <c r="A74" s="223" t="s">
        <v>196</v>
      </c>
      <c r="B74" s="224">
        <v>0.0</v>
      </c>
      <c r="C74" s="123" t="s">
        <v>167</v>
      </c>
      <c r="D74" s="12">
        <v>1000.0</v>
      </c>
      <c r="E74" s="221">
        <f t="shared" ref="E74:E75" si="10">D74*B74</f>
        <v>0</v>
      </c>
      <c r="F74" s="222">
        <f t="shared" ref="F74:F75" si="11">E74*5%+E74</f>
        <v>0</v>
      </c>
      <c r="G74" s="1"/>
      <c r="H74" s="15"/>
      <c r="I74" s="15"/>
      <c r="J74" s="15"/>
      <c r="K74" s="15"/>
      <c r="L74" s="15"/>
    </row>
    <row r="75" ht="15.75" customHeight="1">
      <c r="A75" s="223" t="s">
        <v>197</v>
      </c>
      <c r="B75" s="224">
        <v>0.0</v>
      </c>
      <c r="C75" s="123" t="s">
        <v>167</v>
      </c>
      <c r="D75" s="12">
        <v>700.0</v>
      </c>
      <c r="E75" s="221">
        <f t="shared" si="10"/>
        <v>0</v>
      </c>
      <c r="F75" s="222">
        <f t="shared" si="11"/>
        <v>0</v>
      </c>
      <c r="G75" s="1"/>
      <c r="H75" s="15"/>
      <c r="I75" s="15"/>
      <c r="J75" s="15"/>
      <c r="K75" s="15"/>
      <c r="L75" s="15"/>
    </row>
    <row r="76" ht="15.75" customHeight="1">
      <c r="A76" s="142"/>
      <c r="B76" s="143"/>
      <c r="C76" s="144"/>
      <c r="D76" s="12"/>
      <c r="E76" s="87" t="s">
        <v>160</v>
      </c>
      <c r="F76" s="135">
        <f>SUM(F70:F75)</f>
        <v>36800</v>
      </c>
      <c r="G76" s="1"/>
      <c r="H76" s="15"/>
      <c r="I76" s="15"/>
      <c r="J76" s="15"/>
      <c r="K76" s="15"/>
      <c r="L76" s="15"/>
    </row>
    <row r="77" ht="15.75" customHeight="1">
      <c r="A77" s="127" t="s">
        <v>198</v>
      </c>
      <c r="B77" s="106"/>
      <c r="C77" s="125"/>
      <c r="D77" s="125"/>
      <c r="E77" s="87"/>
      <c r="F77" s="88">
        <f>F76*0</f>
        <v>0</v>
      </c>
      <c r="G77" s="1"/>
      <c r="H77" s="15"/>
      <c r="I77" s="15"/>
      <c r="J77" s="15"/>
      <c r="K77" s="15"/>
      <c r="L77" s="15"/>
    </row>
    <row r="78" ht="15.75" customHeight="1">
      <c r="A78" s="107" t="s">
        <v>199</v>
      </c>
      <c r="B78" s="108"/>
      <c r="C78" s="108"/>
      <c r="D78" s="109"/>
      <c r="E78" s="110"/>
      <c r="F78" s="128">
        <f>SUM(F76+F77)</f>
        <v>36800</v>
      </c>
      <c r="G78" s="1"/>
      <c r="H78" s="15"/>
      <c r="I78" s="15"/>
      <c r="J78" s="15"/>
      <c r="K78" s="15"/>
      <c r="L78" s="15"/>
    </row>
    <row r="79" ht="15.75" customHeight="1">
      <c r="A79" s="148"/>
      <c r="B79" s="149"/>
      <c r="C79" s="150"/>
      <c r="D79" s="150"/>
      <c r="E79" s="83"/>
      <c r="F79" s="151"/>
      <c r="G79" s="1"/>
      <c r="H79" s="15"/>
      <c r="I79" s="15"/>
      <c r="J79" s="15"/>
      <c r="K79" s="15"/>
      <c r="L79" s="15"/>
    </row>
    <row r="80" ht="15.75" customHeight="1">
      <c r="A80" s="148"/>
      <c r="B80" s="149"/>
      <c r="C80" s="150"/>
      <c r="D80" s="150"/>
      <c r="E80" s="152"/>
      <c r="F80" s="151"/>
      <c r="G80" s="1"/>
      <c r="H80" s="15"/>
      <c r="I80" s="15"/>
      <c r="J80" s="15"/>
      <c r="K80" s="15"/>
      <c r="L80" s="15"/>
    </row>
    <row r="81" ht="15.75" customHeight="1">
      <c r="A81" s="153" t="s">
        <v>142</v>
      </c>
      <c r="B81" s="11"/>
      <c r="C81" s="11"/>
      <c r="D81" s="11"/>
      <c r="E81" s="9"/>
      <c r="F81" s="88">
        <f>F27+F39+F47+F68+F78</f>
        <v>1661720</v>
      </c>
      <c r="G81" s="1"/>
    </row>
    <row r="82" ht="15.75" customHeight="1">
      <c r="A82" s="154" t="s">
        <v>200</v>
      </c>
      <c r="B82" s="155"/>
      <c r="C82" s="155"/>
      <c r="D82" s="155"/>
      <c r="E82" s="155"/>
      <c r="F82" s="88">
        <v>70000.0</v>
      </c>
      <c r="G82" s="1"/>
    </row>
    <row r="83" ht="15.75" customHeight="1">
      <c r="A83" s="154" t="s">
        <v>201</v>
      </c>
      <c r="B83" s="155"/>
      <c r="C83" s="155"/>
      <c r="D83" s="155"/>
      <c r="E83" s="155"/>
      <c r="F83" s="88">
        <v>50000.0</v>
      </c>
      <c r="G83" s="1"/>
    </row>
    <row r="84" ht="15.75" customHeight="1">
      <c r="A84" s="154"/>
      <c r="B84" s="155"/>
      <c r="C84" s="155"/>
      <c r="D84" s="155"/>
      <c r="E84" s="155" t="s">
        <v>160</v>
      </c>
      <c r="F84" s="88">
        <f>F81+F82+F83</f>
        <v>1781720</v>
      </c>
      <c r="G84" s="1"/>
    </row>
    <row r="85" ht="15.75" customHeight="1">
      <c r="A85" s="156"/>
      <c r="B85" s="157" t="s">
        <v>202</v>
      </c>
      <c r="C85" s="158"/>
      <c r="D85" s="158"/>
      <c r="E85" s="159"/>
      <c r="F85" s="160">
        <f>F84*40%</f>
        <v>712688</v>
      </c>
      <c r="G85" s="1"/>
    </row>
    <row r="86" ht="15.75" customHeight="1">
      <c r="A86" s="57"/>
      <c r="B86" s="161" t="s">
        <v>144</v>
      </c>
      <c r="C86" s="55"/>
      <c r="D86" s="55"/>
      <c r="E86" s="59"/>
      <c r="F86" s="162">
        <f>F84+F85</f>
        <v>2494408</v>
      </c>
      <c r="G86" s="1"/>
    </row>
    <row r="87" ht="15.75" customHeight="1">
      <c r="A87" s="57"/>
      <c r="B87" s="163" t="s">
        <v>145</v>
      </c>
      <c r="C87" s="55"/>
      <c r="D87" s="55"/>
      <c r="E87" s="55"/>
      <c r="F87" s="164">
        <f>F86*16%</f>
        <v>399105.28</v>
      </c>
      <c r="G87" s="1"/>
    </row>
    <row r="88" ht="15.75" customHeight="1">
      <c r="A88" s="57"/>
      <c r="B88" s="165" t="s">
        <v>146</v>
      </c>
      <c r="C88" s="55"/>
      <c r="D88" s="55"/>
      <c r="E88" s="59"/>
      <c r="F88" s="162">
        <f>F86+F87</f>
        <v>2893513.28</v>
      </c>
      <c r="G88" s="1"/>
    </row>
    <row r="89" ht="15.75" customHeight="1">
      <c r="A89" s="57"/>
      <c r="B89" s="163"/>
      <c r="C89" s="55"/>
      <c r="D89" s="55"/>
      <c r="E89" s="55"/>
      <c r="F89" s="164"/>
      <c r="G89" s="1"/>
    </row>
    <row r="90" ht="15.75" customHeight="1">
      <c r="A90" s="1"/>
      <c r="B90" s="1"/>
      <c r="C90" s="1"/>
      <c r="D90" s="1"/>
      <c r="E90" s="1"/>
      <c r="F90" s="166"/>
      <c r="G90" s="1"/>
    </row>
    <row r="91" ht="15.75" customHeight="1">
      <c r="A91" s="1"/>
      <c r="B91" s="1"/>
      <c r="C91" s="1"/>
      <c r="D91" s="1"/>
      <c r="E91" s="1"/>
      <c r="F91" s="1"/>
      <c r="G91" s="1"/>
    </row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5">
    <mergeCell ref="A1:F1"/>
    <mergeCell ref="A2:F2"/>
    <mergeCell ref="D3:G3"/>
    <mergeCell ref="A6:F6"/>
    <mergeCell ref="A7:B7"/>
    <mergeCell ref="C7:F7"/>
    <mergeCell ref="C8:D8"/>
    <mergeCell ref="C10:D10"/>
    <mergeCell ref="H10:I10"/>
    <mergeCell ref="C11:D11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4:D24"/>
    <mergeCell ref="C36:D36"/>
    <mergeCell ref="C41:D41"/>
    <mergeCell ref="C42:D42"/>
    <mergeCell ref="C43:D43"/>
    <mergeCell ref="C44:D44"/>
    <mergeCell ref="A48:B48"/>
    <mergeCell ref="C48:D48"/>
    <mergeCell ref="C28:D28"/>
    <mergeCell ref="C29:D29"/>
    <mergeCell ref="C30:D30"/>
    <mergeCell ref="C31:D31"/>
    <mergeCell ref="C32:D32"/>
    <mergeCell ref="C33:D33"/>
    <mergeCell ref="C34:D34"/>
    <mergeCell ref="B87:E87"/>
    <mergeCell ref="B88:E88"/>
    <mergeCell ref="C64:D64"/>
    <mergeCell ref="C67:D67"/>
    <mergeCell ref="C73:D73"/>
    <mergeCell ref="A81:E81"/>
    <mergeCell ref="A85:A89"/>
    <mergeCell ref="B85:E85"/>
    <mergeCell ref="B86:E86"/>
    <mergeCell ref="B89:E89"/>
  </mergeCells>
  <printOptions/>
  <pageMargins bottom="0.7480314960629921" footer="0.0" header="0.0" left="0.31496062992125984" right="0.31496062992125984" top="0.7480314960629921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29"/>
    <col customWidth="1" min="2" max="4" width="10.71"/>
    <col customWidth="1" min="5" max="5" width="11.71"/>
    <col customWidth="1" min="6" max="6" width="15.29"/>
    <col customWidth="1" min="7" max="7" width="10.71"/>
  </cols>
  <sheetData>
    <row r="1">
      <c r="A1" s="2" t="s">
        <v>1</v>
      </c>
      <c r="B1" s="3"/>
      <c r="C1" s="3"/>
      <c r="D1" s="3"/>
      <c r="E1" s="3"/>
      <c r="F1" s="3"/>
      <c r="G1" s="1"/>
    </row>
    <row r="2">
      <c r="A2" s="4" t="s">
        <v>2</v>
      </c>
      <c r="G2" s="1"/>
    </row>
    <row r="3">
      <c r="A3" s="4" t="s">
        <v>3</v>
      </c>
      <c r="G3" s="1"/>
    </row>
    <row r="4">
      <c r="A4" s="8" t="s">
        <v>5</v>
      </c>
      <c r="B4" s="9"/>
      <c r="C4" s="10" t="s">
        <v>227</v>
      </c>
      <c r="D4" s="11"/>
      <c r="E4" s="11"/>
      <c r="F4" s="9"/>
      <c r="G4" s="1"/>
    </row>
    <row r="5">
      <c r="A5" s="12" t="s">
        <v>7</v>
      </c>
      <c r="B5" s="12" t="s">
        <v>8</v>
      </c>
      <c r="C5" s="13" t="s">
        <v>9</v>
      </c>
      <c r="D5" s="9"/>
      <c r="E5" s="12" t="s">
        <v>10</v>
      </c>
      <c r="F5" s="14" t="s">
        <v>11</v>
      </c>
      <c r="G5" s="1"/>
    </row>
    <row r="6">
      <c r="A6" s="225" t="s">
        <v>150</v>
      </c>
      <c r="B6" s="12">
        <v>1502.0</v>
      </c>
      <c r="C6" s="13" t="s">
        <v>151</v>
      </c>
      <c r="D6" s="9"/>
      <c r="E6" s="134">
        <v>135.0</v>
      </c>
      <c r="F6" s="135">
        <f t="shared" ref="F6:F16" si="1">+B6*E6</f>
        <v>202770</v>
      </c>
      <c r="G6" s="1"/>
    </row>
    <row r="7">
      <c r="A7" s="225" t="s">
        <v>43</v>
      </c>
      <c r="B7" s="12">
        <v>2.0</v>
      </c>
      <c r="C7" s="13" t="s">
        <v>30</v>
      </c>
      <c r="D7" s="9"/>
      <c r="E7" s="134">
        <v>136000.0</v>
      </c>
      <c r="F7" s="135">
        <f t="shared" si="1"/>
        <v>272000</v>
      </c>
      <c r="G7" s="1"/>
    </row>
    <row r="8">
      <c r="A8" s="225" t="s">
        <v>228</v>
      </c>
      <c r="B8" s="12">
        <v>0.25</v>
      </c>
      <c r="C8" s="13" t="s">
        <v>30</v>
      </c>
      <c r="D8" s="9"/>
      <c r="E8" s="134">
        <v>207000.0</v>
      </c>
      <c r="F8" s="135">
        <f t="shared" si="1"/>
        <v>51750</v>
      </c>
      <c r="G8" s="1"/>
    </row>
    <row r="9">
      <c r="A9" s="225" t="s">
        <v>229</v>
      </c>
      <c r="B9" s="12">
        <v>2.0</v>
      </c>
      <c r="C9" s="13" t="s">
        <v>30</v>
      </c>
      <c r="D9" s="9"/>
      <c r="E9" s="134">
        <v>65000.0</v>
      </c>
      <c r="F9" s="135">
        <f t="shared" si="1"/>
        <v>130000</v>
      </c>
      <c r="G9" s="1"/>
    </row>
    <row r="10">
      <c r="A10" s="225" t="s">
        <v>20</v>
      </c>
      <c r="B10" s="12">
        <v>1.75</v>
      </c>
      <c r="C10" s="13" t="s">
        <v>45</v>
      </c>
      <c r="D10" s="9"/>
      <c r="E10" s="134">
        <v>14000.0</v>
      </c>
      <c r="F10" s="135">
        <f t="shared" si="1"/>
        <v>24500</v>
      </c>
      <c r="G10" s="1"/>
    </row>
    <row r="11">
      <c r="A11" s="225" t="s">
        <v>46</v>
      </c>
      <c r="B11" s="12">
        <v>0.25</v>
      </c>
      <c r="C11" s="13" t="s">
        <v>30</v>
      </c>
      <c r="D11" s="9"/>
      <c r="E11" s="134">
        <v>20000.0</v>
      </c>
      <c r="F11" s="135">
        <f t="shared" si="1"/>
        <v>5000</v>
      </c>
      <c r="G11" s="1"/>
    </row>
    <row r="12">
      <c r="A12" s="225" t="s">
        <v>153</v>
      </c>
      <c r="B12" s="12">
        <v>2.0</v>
      </c>
      <c r="C12" s="13" t="s">
        <v>48</v>
      </c>
      <c r="D12" s="9"/>
      <c r="E12" s="134">
        <v>1000.0</v>
      </c>
      <c r="F12" s="135">
        <f t="shared" si="1"/>
        <v>2000</v>
      </c>
      <c r="G12" s="1"/>
    </row>
    <row r="13">
      <c r="A13" s="225" t="s">
        <v>153</v>
      </c>
      <c r="B13" s="12">
        <v>4.0</v>
      </c>
      <c r="C13" s="13" t="s">
        <v>48</v>
      </c>
      <c r="D13" s="9"/>
      <c r="E13" s="134">
        <v>1000.0</v>
      </c>
      <c r="F13" s="135">
        <f t="shared" si="1"/>
        <v>4000</v>
      </c>
      <c r="G13" s="1"/>
    </row>
    <row r="14">
      <c r="A14" s="225" t="s">
        <v>153</v>
      </c>
      <c r="B14" s="12">
        <v>15.0</v>
      </c>
      <c r="C14" s="13" t="s">
        <v>48</v>
      </c>
      <c r="D14" s="9"/>
      <c r="E14" s="134">
        <v>1000.0</v>
      </c>
      <c r="F14" s="135">
        <f t="shared" si="1"/>
        <v>15000</v>
      </c>
      <c r="G14" s="1"/>
    </row>
    <row r="15">
      <c r="A15" s="225" t="s">
        <v>136</v>
      </c>
      <c r="B15" s="12"/>
      <c r="C15" s="13" t="s">
        <v>21</v>
      </c>
      <c r="D15" s="9"/>
      <c r="E15" s="134"/>
      <c r="F15" s="135">
        <f t="shared" si="1"/>
        <v>0</v>
      </c>
      <c r="G15" s="1"/>
    </row>
    <row r="16">
      <c r="A16" s="225" t="s">
        <v>29</v>
      </c>
      <c r="B16" s="12">
        <v>200.0</v>
      </c>
      <c r="C16" s="13" t="s">
        <v>30</v>
      </c>
      <c r="D16" s="9"/>
      <c r="E16" s="134">
        <v>100.0</v>
      </c>
      <c r="F16" s="135">
        <f t="shared" si="1"/>
        <v>20000</v>
      </c>
      <c r="G16" s="1"/>
    </row>
    <row r="17">
      <c r="A17" s="8" t="s">
        <v>230</v>
      </c>
      <c r="B17" s="11"/>
      <c r="C17" s="9"/>
      <c r="D17" s="226"/>
      <c r="E17" s="9"/>
      <c r="F17" s="135">
        <v>420000.0</v>
      </c>
      <c r="G17" s="1"/>
    </row>
    <row r="18">
      <c r="A18" s="137" t="s">
        <v>33</v>
      </c>
      <c r="B18" s="11"/>
      <c r="C18" s="11"/>
      <c r="D18" s="11"/>
      <c r="E18" s="9"/>
      <c r="F18" s="88">
        <f>SUM(F6:F17)</f>
        <v>1147020</v>
      </c>
      <c r="G18" s="1"/>
    </row>
    <row r="19">
      <c r="A19" s="8" t="s">
        <v>34</v>
      </c>
      <c r="B19" s="11"/>
      <c r="C19" s="9"/>
      <c r="D19" s="13" t="s">
        <v>35</v>
      </c>
      <c r="E19" s="9"/>
      <c r="F19" s="135">
        <f>F18*10%</f>
        <v>114702</v>
      </c>
      <c r="G19" s="1"/>
    </row>
    <row r="20">
      <c r="A20" s="227" t="s">
        <v>36</v>
      </c>
      <c r="B20" s="11"/>
      <c r="C20" s="9"/>
      <c r="D20" s="228"/>
      <c r="E20" s="9"/>
      <c r="F20" s="229">
        <f>SUM(F18:F19)</f>
        <v>1261722</v>
      </c>
      <c r="G20" s="1"/>
    </row>
    <row r="21" ht="15.75" customHeight="1">
      <c r="A21" s="36" t="s">
        <v>231</v>
      </c>
      <c r="B21" s="13"/>
      <c r="C21" s="9"/>
      <c r="D21" s="13"/>
      <c r="E21" s="9"/>
      <c r="F21" s="135"/>
      <c r="G21" s="1"/>
    </row>
    <row r="22" ht="15.75" customHeight="1">
      <c r="A22" s="155" t="s">
        <v>232</v>
      </c>
      <c r="B22" s="12">
        <v>1.0</v>
      </c>
      <c r="C22" s="13" t="s">
        <v>54</v>
      </c>
      <c r="D22" s="9"/>
      <c r="E22" s="134">
        <v>60000.0</v>
      </c>
      <c r="F22" s="135">
        <f t="shared" ref="F22:F23" si="2">+E22*5%+E22</f>
        <v>63000</v>
      </c>
      <c r="G22" s="1"/>
    </row>
    <row r="23" ht="15.75" customHeight="1">
      <c r="A23" s="16" t="s">
        <v>233</v>
      </c>
      <c r="B23" s="16">
        <v>1.0</v>
      </c>
      <c r="C23" s="13" t="s">
        <v>54</v>
      </c>
      <c r="D23" s="9"/>
      <c r="E23" s="17">
        <v>30000.0</v>
      </c>
      <c r="F23" s="135">
        <f t="shared" si="2"/>
        <v>31500</v>
      </c>
      <c r="G23" s="1"/>
    </row>
    <row r="24" ht="15.75" customHeight="1">
      <c r="A24" s="225" t="s">
        <v>56</v>
      </c>
      <c r="B24" s="12">
        <v>2.0</v>
      </c>
      <c r="C24" s="13" t="s">
        <v>234</v>
      </c>
      <c r="D24" s="9"/>
      <c r="E24" s="134">
        <v>19000.0</v>
      </c>
      <c r="F24" s="135">
        <f t="shared" ref="F24:F35" si="3">+B24*E24</f>
        <v>38000</v>
      </c>
      <c r="G24" s="1"/>
    </row>
    <row r="25" ht="15.75" customHeight="1">
      <c r="A25" s="225" t="s">
        <v>235</v>
      </c>
      <c r="B25" s="12">
        <v>2.0</v>
      </c>
      <c r="C25" s="13" t="s">
        <v>59</v>
      </c>
      <c r="D25" s="9"/>
      <c r="E25" s="134">
        <v>2000.0</v>
      </c>
      <c r="F25" s="135">
        <f t="shared" si="3"/>
        <v>4000</v>
      </c>
      <c r="G25" s="1"/>
    </row>
    <row r="26" ht="15.75" customHeight="1">
      <c r="A26" s="225" t="s">
        <v>81</v>
      </c>
      <c r="B26" s="12">
        <v>4.0</v>
      </c>
      <c r="C26" s="13" t="s">
        <v>236</v>
      </c>
      <c r="D26" s="9"/>
      <c r="E26" s="134">
        <v>5000.0</v>
      </c>
      <c r="F26" s="135">
        <f t="shared" si="3"/>
        <v>20000</v>
      </c>
      <c r="G26" s="1"/>
    </row>
    <row r="27" ht="15.75" customHeight="1">
      <c r="A27" s="225" t="s">
        <v>64</v>
      </c>
      <c r="B27" s="12"/>
      <c r="C27" s="13" t="s">
        <v>225</v>
      </c>
      <c r="D27" s="9"/>
      <c r="E27" s="134">
        <v>5000.0</v>
      </c>
      <c r="F27" s="135">
        <f t="shared" si="3"/>
        <v>0</v>
      </c>
      <c r="G27" s="1"/>
    </row>
    <row r="28" ht="15.75" customHeight="1">
      <c r="A28" s="225" t="s">
        <v>237</v>
      </c>
      <c r="B28" s="12"/>
      <c r="C28" s="12" t="s">
        <v>238</v>
      </c>
      <c r="D28" s="12"/>
      <c r="E28" s="134">
        <v>13000.0</v>
      </c>
      <c r="F28" s="135">
        <f t="shared" si="3"/>
        <v>0</v>
      </c>
      <c r="G28" s="1"/>
    </row>
    <row r="29" ht="15.75" customHeight="1">
      <c r="A29" s="225" t="s">
        <v>72</v>
      </c>
      <c r="B29" s="12">
        <v>0.0</v>
      </c>
      <c r="C29" s="12" t="s">
        <v>66</v>
      </c>
      <c r="D29" s="12"/>
      <c r="E29" s="134">
        <v>100000.0</v>
      </c>
      <c r="F29" s="135">
        <f t="shared" si="3"/>
        <v>0</v>
      </c>
      <c r="G29" s="1"/>
    </row>
    <row r="30" ht="15.75" customHeight="1">
      <c r="A30" s="225" t="s">
        <v>65</v>
      </c>
      <c r="B30" s="12">
        <v>2.0</v>
      </c>
      <c r="C30" s="13" t="s">
        <v>239</v>
      </c>
      <c r="D30" s="9"/>
      <c r="E30" s="134">
        <v>8500.0</v>
      </c>
      <c r="F30" s="135">
        <f t="shared" si="3"/>
        <v>17000</v>
      </c>
      <c r="G30" s="1"/>
    </row>
    <row r="31" ht="15.75" customHeight="1">
      <c r="A31" s="225" t="s">
        <v>89</v>
      </c>
      <c r="B31" s="12">
        <v>1.75</v>
      </c>
      <c r="C31" s="13" t="s">
        <v>70</v>
      </c>
      <c r="D31" s="9"/>
      <c r="E31" s="134">
        <v>20000.0</v>
      </c>
      <c r="F31" s="135">
        <f t="shared" si="3"/>
        <v>35000</v>
      </c>
      <c r="G31" s="1"/>
    </row>
    <row r="32" ht="15.75" customHeight="1">
      <c r="A32" s="225" t="s">
        <v>90</v>
      </c>
      <c r="B32" s="12">
        <v>0.0</v>
      </c>
      <c r="C32" s="13" t="s">
        <v>61</v>
      </c>
      <c r="D32" s="9"/>
      <c r="E32" s="134">
        <v>28000.0</v>
      </c>
      <c r="F32" s="135">
        <f t="shared" si="3"/>
        <v>0</v>
      </c>
      <c r="G32" s="1"/>
    </row>
    <row r="33" ht="15.75" customHeight="1">
      <c r="A33" s="225" t="s">
        <v>73</v>
      </c>
      <c r="B33" s="12">
        <v>1.0</v>
      </c>
      <c r="C33" s="12"/>
      <c r="D33" s="12" t="s">
        <v>21</v>
      </c>
      <c r="E33" s="134">
        <v>5000.0</v>
      </c>
      <c r="F33" s="135">
        <f t="shared" si="3"/>
        <v>5000</v>
      </c>
      <c r="G33" s="1"/>
    </row>
    <row r="34" ht="15.75" customHeight="1">
      <c r="A34" s="225" t="s">
        <v>75</v>
      </c>
      <c r="B34" s="12">
        <v>0.5</v>
      </c>
      <c r="C34" s="13" t="s">
        <v>21</v>
      </c>
      <c r="D34" s="9"/>
      <c r="E34" s="134">
        <v>10000.0</v>
      </c>
      <c r="F34" s="135">
        <f t="shared" si="3"/>
        <v>5000</v>
      </c>
      <c r="G34" s="1"/>
    </row>
    <row r="35" ht="15.75" customHeight="1">
      <c r="A35" s="225" t="s">
        <v>240</v>
      </c>
      <c r="B35" s="12">
        <v>1.5</v>
      </c>
      <c r="C35" s="13" t="s">
        <v>77</v>
      </c>
      <c r="D35" s="9"/>
      <c r="E35" s="134">
        <v>21000.0</v>
      </c>
      <c r="F35" s="135">
        <f t="shared" si="3"/>
        <v>31500</v>
      </c>
      <c r="G35" s="1"/>
    </row>
    <row r="36" ht="15.75" customHeight="1">
      <c r="A36" s="225" t="s">
        <v>78</v>
      </c>
      <c r="B36" s="12"/>
      <c r="C36" s="13"/>
      <c r="D36" s="9"/>
      <c r="E36" s="134"/>
      <c r="F36" s="135">
        <f>SUM(F22:F35)</f>
        <v>250000</v>
      </c>
      <c r="G36" s="1"/>
    </row>
    <row r="37" ht="15.75" customHeight="1">
      <c r="A37" s="8" t="s">
        <v>79</v>
      </c>
      <c r="B37" s="11"/>
      <c r="C37" s="9"/>
      <c r="D37" s="12"/>
      <c r="E37" s="12"/>
      <c r="F37" s="135">
        <f>+F36*10%</f>
        <v>25000</v>
      </c>
      <c r="G37" s="1"/>
    </row>
    <row r="38" ht="15.75" customHeight="1">
      <c r="A38" s="227" t="s">
        <v>80</v>
      </c>
      <c r="B38" s="11"/>
      <c r="C38" s="9"/>
      <c r="D38" s="228"/>
      <c r="E38" s="9"/>
      <c r="F38" s="229">
        <f>SUM(F36:F37)</f>
        <v>275000</v>
      </c>
      <c r="G38" s="1"/>
    </row>
    <row r="39" ht="15.75" customHeight="1">
      <c r="A39" s="230" t="s">
        <v>92</v>
      </c>
      <c r="B39" s="9"/>
      <c r="C39" s="13"/>
      <c r="D39" s="9"/>
      <c r="E39" s="12"/>
      <c r="F39" s="88"/>
      <c r="G39" s="1"/>
    </row>
    <row r="40" ht="15.75" customHeight="1">
      <c r="A40" s="225" t="s">
        <v>241</v>
      </c>
      <c r="B40" s="12">
        <v>1.0</v>
      </c>
      <c r="C40" s="13" t="s">
        <v>59</v>
      </c>
      <c r="D40" s="9"/>
      <c r="E40" s="134">
        <v>580000.0</v>
      </c>
      <c r="F40" s="135">
        <f t="shared" ref="F40:F44" si="4">+B40*E40</f>
        <v>580000</v>
      </c>
      <c r="G40" s="1"/>
    </row>
    <row r="41" ht="15.75" customHeight="1">
      <c r="A41" s="225" t="s">
        <v>24</v>
      </c>
      <c r="B41" s="12">
        <v>1.0</v>
      </c>
      <c r="C41" s="13" t="s">
        <v>25</v>
      </c>
      <c r="D41" s="9"/>
      <c r="E41" s="134">
        <v>20000.0</v>
      </c>
      <c r="F41" s="135">
        <f t="shared" si="4"/>
        <v>20000</v>
      </c>
      <c r="G41" s="1"/>
    </row>
    <row r="42" ht="15.75" customHeight="1">
      <c r="A42" s="225" t="s">
        <v>242</v>
      </c>
      <c r="B42" s="12"/>
      <c r="C42" s="13" t="s">
        <v>59</v>
      </c>
      <c r="D42" s="9"/>
      <c r="E42" s="134">
        <v>20000.0</v>
      </c>
      <c r="F42" s="135">
        <f t="shared" si="4"/>
        <v>0</v>
      </c>
      <c r="G42" s="1" t="s">
        <v>243</v>
      </c>
    </row>
    <row r="43" ht="15.75" customHeight="1">
      <c r="A43" s="225" t="s">
        <v>244</v>
      </c>
      <c r="B43" s="12">
        <v>0.0</v>
      </c>
      <c r="C43" s="13" t="s">
        <v>59</v>
      </c>
      <c r="D43" s="9"/>
      <c r="E43" s="134">
        <v>20000.0</v>
      </c>
      <c r="F43" s="135">
        <f t="shared" si="4"/>
        <v>0</v>
      </c>
      <c r="G43" s="1"/>
    </row>
    <row r="44" ht="15.75" customHeight="1">
      <c r="A44" s="225" t="s">
        <v>108</v>
      </c>
      <c r="B44" s="12">
        <v>1.0</v>
      </c>
      <c r="C44" s="13" t="s">
        <v>59</v>
      </c>
      <c r="D44" s="9"/>
      <c r="E44" s="134">
        <v>100000.0</v>
      </c>
      <c r="F44" s="135">
        <f t="shared" si="4"/>
        <v>100000</v>
      </c>
      <c r="G44" s="1"/>
    </row>
    <row r="45" ht="15.75" customHeight="1">
      <c r="A45" s="231" t="s">
        <v>109</v>
      </c>
      <c r="B45" s="11"/>
      <c r="C45" s="11"/>
      <c r="D45" s="9"/>
      <c r="E45" s="232"/>
      <c r="F45" s="233">
        <f>SUM(F40:F44)</f>
        <v>700000</v>
      </c>
      <c r="G45" s="1"/>
    </row>
    <row r="46" ht="15.75" customHeight="1">
      <c r="A46" s="225" t="s">
        <v>245</v>
      </c>
      <c r="B46" s="12">
        <v>1.0</v>
      </c>
      <c r="C46" s="13"/>
      <c r="D46" s="9"/>
      <c r="E46" s="134">
        <v>50000.0</v>
      </c>
      <c r="F46" s="135">
        <f t="shared" ref="F46:F58" si="5">+B46*E46</f>
        <v>50000</v>
      </c>
      <c r="G46" s="1" t="s">
        <v>243</v>
      </c>
    </row>
    <row r="47" ht="15.75" customHeight="1">
      <c r="A47" s="230" t="s">
        <v>110</v>
      </c>
      <c r="B47" s="9"/>
      <c r="C47" s="231"/>
      <c r="D47" s="9"/>
      <c r="E47" s="232"/>
      <c r="F47" s="233">
        <f t="shared" si="5"/>
        <v>0</v>
      </c>
      <c r="G47" s="1"/>
    </row>
    <row r="48" ht="15.75" customHeight="1">
      <c r="A48" s="225" t="s">
        <v>111</v>
      </c>
      <c r="B48" s="12">
        <v>924.0</v>
      </c>
      <c r="C48" s="13" t="s">
        <v>151</v>
      </c>
      <c r="D48" s="9"/>
      <c r="E48" s="134">
        <v>135.0</v>
      </c>
      <c r="F48" s="135">
        <f t="shared" si="5"/>
        <v>124740</v>
      </c>
      <c r="G48" s="1"/>
    </row>
    <row r="49" ht="15.75" customHeight="1">
      <c r="A49" s="225" t="s">
        <v>246</v>
      </c>
      <c r="B49" s="12">
        <v>1.0</v>
      </c>
      <c r="C49" s="13" t="s">
        <v>247</v>
      </c>
      <c r="D49" s="9"/>
      <c r="E49" s="134">
        <v>63000.0</v>
      </c>
      <c r="F49" s="135">
        <f t="shared" si="5"/>
        <v>63000</v>
      </c>
      <c r="G49" s="1"/>
    </row>
    <row r="50" ht="15.75" customHeight="1">
      <c r="A50" s="225" t="s">
        <v>248</v>
      </c>
      <c r="B50" s="12">
        <v>1.0</v>
      </c>
      <c r="C50" s="13" t="s">
        <v>59</v>
      </c>
      <c r="D50" s="9"/>
      <c r="E50" s="134">
        <v>136000.0</v>
      </c>
      <c r="F50" s="135">
        <f t="shared" si="5"/>
        <v>136000</v>
      </c>
      <c r="G50" s="1"/>
    </row>
    <row r="51" ht="15.75" customHeight="1">
      <c r="A51" s="225" t="s">
        <v>20</v>
      </c>
      <c r="B51" s="12">
        <v>200.0</v>
      </c>
      <c r="C51" s="13" t="s">
        <v>59</v>
      </c>
      <c r="D51" s="9"/>
      <c r="E51" s="134">
        <v>100.0</v>
      </c>
      <c r="F51" s="135">
        <f t="shared" si="5"/>
        <v>20000</v>
      </c>
      <c r="G51" s="1"/>
    </row>
    <row r="52" ht="15.75" customHeight="1">
      <c r="A52" s="225" t="s">
        <v>29</v>
      </c>
      <c r="B52" s="12">
        <v>10.0</v>
      </c>
      <c r="C52" s="12"/>
      <c r="D52" s="12"/>
      <c r="E52" s="134">
        <v>100.0</v>
      </c>
      <c r="F52" s="135">
        <f t="shared" si="5"/>
        <v>1000</v>
      </c>
      <c r="G52" s="1"/>
    </row>
    <row r="53" ht="15.75" customHeight="1">
      <c r="A53" s="225" t="s">
        <v>249</v>
      </c>
      <c r="B53" s="12">
        <v>2.0</v>
      </c>
      <c r="C53" s="12"/>
      <c r="D53" s="12"/>
      <c r="E53" s="134">
        <v>1000.0</v>
      </c>
      <c r="F53" s="135">
        <f t="shared" si="5"/>
        <v>2000</v>
      </c>
      <c r="G53" s="1" t="s">
        <v>243</v>
      </c>
    </row>
    <row r="54" ht="15.75" customHeight="1">
      <c r="A54" s="225" t="s">
        <v>250</v>
      </c>
      <c r="B54" s="12">
        <v>4.0</v>
      </c>
      <c r="C54" s="12" t="s">
        <v>28</v>
      </c>
      <c r="D54" s="12"/>
      <c r="E54" s="134">
        <v>2000.0</v>
      </c>
      <c r="F54" s="135">
        <f t="shared" si="5"/>
        <v>8000</v>
      </c>
      <c r="G54" s="1"/>
    </row>
    <row r="55" ht="15.75" customHeight="1">
      <c r="A55" s="225" t="s">
        <v>251</v>
      </c>
      <c r="B55" s="12">
        <v>2.0</v>
      </c>
      <c r="C55" s="13" t="s">
        <v>122</v>
      </c>
      <c r="D55" s="9"/>
      <c r="E55" s="134">
        <v>5000.0</v>
      </c>
      <c r="F55" s="135">
        <f t="shared" si="5"/>
        <v>10000</v>
      </c>
      <c r="G55" s="1"/>
    </row>
    <row r="56" ht="15.75" customHeight="1">
      <c r="A56" s="225" t="s">
        <v>252</v>
      </c>
      <c r="B56" s="12">
        <v>5.0</v>
      </c>
      <c r="C56" s="12"/>
      <c r="D56" s="12"/>
      <c r="E56" s="134">
        <v>1000.0</v>
      </c>
      <c r="F56" s="135">
        <f t="shared" si="5"/>
        <v>5000</v>
      </c>
      <c r="G56" s="1"/>
    </row>
    <row r="57" ht="15.75" customHeight="1">
      <c r="A57" s="225" t="s">
        <v>253</v>
      </c>
      <c r="B57" s="12">
        <v>2.0</v>
      </c>
      <c r="C57" s="12" t="s">
        <v>254</v>
      </c>
      <c r="D57" s="12"/>
      <c r="E57" s="134">
        <v>3000.0</v>
      </c>
      <c r="F57" s="135">
        <f t="shared" si="5"/>
        <v>6000</v>
      </c>
      <c r="G57" s="1"/>
    </row>
    <row r="58" ht="15.75" customHeight="1">
      <c r="A58" s="225" t="s">
        <v>255</v>
      </c>
      <c r="B58" s="12">
        <v>1.0</v>
      </c>
      <c r="C58" s="13" t="s">
        <v>256</v>
      </c>
      <c r="D58" s="9"/>
      <c r="E58" s="134">
        <v>10500.0</v>
      </c>
      <c r="F58" s="135">
        <f t="shared" si="5"/>
        <v>10500</v>
      </c>
      <c r="G58" s="1"/>
    </row>
    <row r="59" ht="15.75" customHeight="1">
      <c r="A59" s="225"/>
      <c r="B59" s="234"/>
      <c r="C59" s="235"/>
      <c r="D59" s="9"/>
      <c r="E59" s="236">
        <v>262500.0</v>
      </c>
      <c r="F59" s="229">
        <f>SUM(F47:F58)</f>
        <v>386240</v>
      </c>
      <c r="G59" s="1"/>
    </row>
    <row r="60" ht="15.0" customHeight="1">
      <c r="A60" s="46" t="s">
        <v>118</v>
      </c>
      <c r="B60" s="237"/>
      <c r="C60" s="13"/>
      <c r="D60" s="9"/>
      <c r="E60" s="134"/>
      <c r="F60" s="135"/>
      <c r="G60" s="1"/>
    </row>
    <row r="61" ht="15.75" customHeight="1">
      <c r="A61" s="238" t="s">
        <v>174</v>
      </c>
      <c r="B61" s="12"/>
      <c r="C61" s="13"/>
      <c r="D61" s="9"/>
      <c r="E61" s="134"/>
      <c r="F61" s="135"/>
      <c r="G61" s="1"/>
    </row>
    <row r="62" ht="15.75" customHeight="1">
      <c r="A62" s="225" t="s">
        <v>183</v>
      </c>
      <c r="B62" s="12">
        <v>8.0</v>
      </c>
      <c r="C62" s="12"/>
      <c r="D62" s="12"/>
      <c r="E62" s="134">
        <v>20000.0</v>
      </c>
      <c r="F62" s="135">
        <f t="shared" ref="F62:F74" si="6">+B62*E62</f>
        <v>160000</v>
      </c>
      <c r="G62" s="1"/>
    </row>
    <row r="63" ht="15.75" customHeight="1">
      <c r="A63" s="225" t="s">
        <v>257</v>
      </c>
      <c r="B63" s="12"/>
      <c r="C63" s="12" t="s">
        <v>122</v>
      </c>
      <c r="D63" s="12"/>
      <c r="E63" s="134">
        <v>1800.0</v>
      </c>
      <c r="F63" s="135">
        <f t="shared" si="6"/>
        <v>0</v>
      </c>
      <c r="G63" s="1"/>
    </row>
    <row r="64" ht="15.75" customHeight="1">
      <c r="A64" s="225" t="s">
        <v>258</v>
      </c>
      <c r="B64" s="12">
        <v>1.0</v>
      </c>
      <c r="C64" s="13" t="s">
        <v>259</v>
      </c>
      <c r="D64" s="9"/>
      <c r="E64" s="134">
        <v>26500.0</v>
      </c>
      <c r="F64" s="135">
        <f t="shared" si="6"/>
        <v>26500</v>
      </c>
      <c r="G64" s="1"/>
    </row>
    <row r="65" ht="15.75" customHeight="1">
      <c r="A65" s="225" t="s">
        <v>46</v>
      </c>
      <c r="B65" s="12">
        <v>1.0</v>
      </c>
      <c r="C65" s="13" t="s">
        <v>260</v>
      </c>
      <c r="D65" s="9"/>
      <c r="E65" s="134">
        <v>10000.0</v>
      </c>
      <c r="F65" s="135">
        <f t="shared" si="6"/>
        <v>10000</v>
      </c>
      <c r="G65" s="1"/>
    </row>
    <row r="66" ht="15.75" customHeight="1">
      <c r="A66" s="225" t="s">
        <v>261</v>
      </c>
      <c r="B66" s="12">
        <v>1.0</v>
      </c>
      <c r="C66" s="13" t="s">
        <v>127</v>
      </c>
      <c r="D66" s="9"/>
      <c r="E66" s="134">
        <v>39000.0</v>
      </c>
      <c r="F66" s="135">
        <f t="shared" si="6"/>
        <v>39000</v>
      </c>
      <c r="G66" s="1"/>
    </row>
    <row r="67" ht="15.75" customHeight="1">
      <c r="A67" s="225" t="s">
        <v>262</v>
      </c>
      <c r="B67" s="12">
        <v>100.0</v>
      </c>
      <c r="C67" s="13" t="s">
        <v>263</v>
      </c>
      <c r="D67" s="9"/>
      <c r="E67" s="134">
        <v>100.0</v>
      </c>
      <c r="F67" s="135">
        <f t="shared" si="6"/>
        <v>10000</v>
      </c>
      <c r="G67" s="1"/>
    </row>
    <row r="68" ht="15.75" customHeight="1">
      <c r="A68" s="225" t="s">
        <v>264</v>
      </c>
      <c r="B68" s="12">
        <v>1.0</v>
      </c>
      <c r="C68" s="12" t="s">
        <v>259</v>
      </c>
      <c r="D68" s="12"/>
      <c r="E68" s="134">
        <v>18000.0</v>
      </c>
      <c r="F68" s="135">
        <f t="shared" si="6"/>
        <v>18000</v>
      </c>
      <c r="G68" s="1"/>
    </row>
    <row r="69" ht="15.75" customHeight="1">
      <c r="A69" s="225" t="s">
        <v>182</v>
      </c>
      <c r="B69" s="12"/>
      <c r="C69" s="13" t="s">
        <v>151</v>
      </c>
      <c r="D69" s="9"/>
      <c r="E69" s="134"/>
      <c r="F69" s="135">
        <f t="shared" si="6"/>
        <v>0</v>
      </c>
      <c r="G69" s="1"/>
    </row>
    <row r="70" ht="15.75" customHeight="1">
      <c r="A70" s="225" t="s">
        <v>265</v>
      </c>
      <c r="B70" s="12">
        <v>4.0</v>
      </c>
      <c r="C70" s="12" t="s">
        <v>101</v>
      </c>
      <c r="D70" s="12"/>
      <c r="E70" s="134">
        <v>3000.0</v>
      </c>
      <c r="F70" s="135">
        <f t="shared" si="6"/>
        <v>12000</v>
      </c>
      <c r="G70" s="1"/>
    </row>
    <row r="71" ht="15.75" customHeight="1">
      <c r="A71" s="225" t="s">
        <v>132</v>
      </c>
      <c r="B71" s="12">
        <v>2.0</v>
      </c>
      <c r="C71" s="12" t="s">
        <v>101</v>
      </c>
      <c r="D71" s="12"/>
      <c r="E71" s="134">
        <v>3000.0</v>
      </c>
      <c r="F71" s="135">
        <f t="shared" si="6"/>
        <v>6000</v>
      </c>
      <c r="G71" s="1" t="s">
        <v>243</v>
      </c>
    </row>
    <row r="72" ht="15.75" customHeight="1">
      <c r="A72" s="225" t="s">
        <v>133</v>
      </c>
      <c r="B72" s="12">
        <v>1.0</v>
      </c>
      <c r="C72" s="12" t="s">
        <v>266</v>
      </c>
      <c r="D72" s="12"/>
      <c r="E72" s="134">
        <v>27000.0</v>
      </c>
      <c r="F72" s="135">
        <f t="shared" si="6"/>
        <v>27000</v>
      </c>
      <c r="G72" s="1"/>
    </row>
    <row r="73" ht="15.75" customHeight="1">
      <c r="A73" s="225"/>
      <c r="B73" s="12"/>
      <c r="C73" s="12"/>
      <c r="D73" s="12"/>
      <c r="E73" s="134"/>
      <c r="F73" s="135">
        <f t="shared" si="6"/>
        <v>0</v>
      </c>
      <c r="G73" s="1"/>
    </row>
    <row r="74" ht="15.75" customHeight="1">
      <c r="A74" s="225" t="s">
        <v>136</v>
      </c>
      <c r="B74" s="12">
        <v>0.5</v>
      </c>
      <c r="C74" s="12" t="s">
        <v>21</v>
      </c>
      <c r="D74" s="12"/>
      <c r="E74" s="134">
        <v>16000.0</v>
      </c>
      <c r="F74" s="135">
        <f t="shared" si="6"/>
        <v>8000</v>
      </c>
      <c r="G74" s="1"/>
    </row>
    <row r="75" ht="15.75" customHeight="1">
      <c r="A75" s="225" t="s">
        <v>267</v>
      </c>
      <c r="B75" s="12">
        <v>1.0</v>
      </c>
      <c r="C75" s="13"/>
      <c r="D75" s="9"/>
      <c r="E75" s="134">
        <v>210000.0</v>
      </c>
      <c r="F75" s="135">
        <v>210000.0</v>
      </c>
      <c r="G75" s="1"/>
    </row>
    <row r="76" ht="15.75" customHeight="1">
      <c r="A76" s="225" t="s">
        <v>268</v>
      </c>
      <c r="B76" s="12">
        <v>1.0</v>
      </c>
      <c r="C76" s="12"/>
      <c r="D76" s="12"/>
      <c r="E76" s="134">
        <v>9000.0</v>
      </c>
      <c r="F76" s="135">
        <f>+B76*E76</f>
        <v>9000</v>
      </c>
      <c r="G76" s="1"/>
    </row>
    <row r="77" ht="15.75" customHeight="1">
      <c r="A77" s="239"/>
      <c r="B77" s="234"/>
      <c r="C77" s="235"/>
      <c r="D77" s="9"/>
      <c r="E77" s="236"/>
      <c r="F77" s="229">
        <f>SUM(F61:F76)</f>
        <v>535500</v>
      </c>
      <c r="G77" s="1"/>
    </row>
    <row r="78" ht="15.75" customHeight="1">
      <c r="A78" s="46" t="s">
        <v>141</v>
      </c>
      <c r="B78" s="240"/>
      <c r="C78" s="240"/>
      <c r="D78" s="240"/>
      <c r="E78" s="240"/>
      <c r="F78" s="241">
        <f>F20+F38+F45+F46+F59+F77</f>
        <v>3208462</v>
      </c>
      <c r="G78" s="1"/>
    </row>
    <row r="79" ht="15.75" customHeight="1">
      <c r="A79" s="242" t="s">
        <v>269</v>
      </c>
      <c r="B79" s="163" t="s">
        <v>143</v>
      </c>
      <c r="C79" s="55"/>
      <c r="D79" s="55"/>
      <c r="E79" s="55"/>
      <c r="F79" s="164">
        <f>+F78*30%</f>
        <v>962538.6</v>
      </c>
      <c r="G79" s="1"/>
    </row>
    <row r="80" ht="15.75" customHeight="1">
      <c r="A80" s="243"/>
      <c r="B80" s="161" t="s">
        <v>144</v>
      </c>
      <c r="C80" s="55"/>
      <c r="D80" s="55"/>
      <c r="E80" s="59"/>
      <c r="F80" s="162">
        <f>SUM(F78:F79)</f>
        <v>4171000.6</v>
      </c>
      <c r="G80" s="1"/>
    </row>
    <row r="81" ht="15.75" customHeight="1">
      <c r="A81" s="57"/>
      <c r="B81" s="163" t="s">
        <v>145</v>
      </c>
      <c r="C81" s="55"/>
      <c r="D81" s="55"/>
      <c r="E81" s="55"/>
      <c r="F81" s="164">
        <f>+F80*16%</f>
        <v>667360.096</v>
      </c>
      <c r="G81" s="1"/>
    </row>
    <row r="82" ht="15.75" customHeight="1">
      <c r="A82" s="57"/>
      <c r="B82" s="165" t="s">
        <v>146</v>
      </c>
      <c r="C82" s="55"/>
      <c r="D82" s="55"/>
      <c r="E82" s="59"/>
      <c r="F82" s="162">
        <f>SUM(F80:F81)</f>
        <v>4838360.696</v>
      </c>
      <c r="G82" s="1"/>
    </row>
    <row r="83" ht="15.75" customHeight="1">
      <c r="A83" s="57"/>
      <c r="B83" s="163"/>
      <c r="C83" s="55"/>
      <c r="D83" s="55"/>
      <c r="E83" s="55"/>
      <c r="F83" s="164"/>
      <c r="G83" s="1"/>
    </row>
    <row r="84" ht="15.75" customHeight="1">
      <c r="A84" s="57"/>
    </row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4">
    <mergeCell ref="C39:D39"/>
    <mergeCell ref="C40:D40"/>
    <mergeCell ref="C41:D41"/>
    <mergeCell ref="C42:D42"/>
    <mergeCell ref="C43:D43"/>
    <mergeCell ref="C44:D44"/>
    <mergeCell ref="A45:D45"/>
    <mergeCell ref="C46:D46"/>
    <mergeCell ref="A47:B47"/>
    <mergeCell ref="C47:D47"/>
    <mergeCell ref="C48:D48"/>
    <mergeCell ref="C49:D49"/>
    <mergeCell ref="C50:D50"/>
    <mergeCell ref="C51:D51"/>
    <mergeCell ref="B80:E80"/>
    <mergeCell ref="B81:E81"/>
    <mergeCell ref="B82:E82"/>
    <mergeCell ref="B83:E83"/>
    <mergeCell ref="C66:D66"/>
    <mergeCell ref="C67:D67"/>
    <mergeCell ref="C69:D69"/>
    <mergeCell ref="C75:D75"/>
    <mergeCell ref="C77:D77"/>
    <mergeCell ref="B79:E79"/>
    <mergeCell ref="A80:A84"/>
    <mergeCell ref="A1:F1"/>
    <mergeCell ref="A2:F2"/>
    <mergeCell ref="A3:F3"/>
    <mergeCell ref="A4:B4"/>
    <mergeCell ref="C4:F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A17:C17"/>
    <mergeCell ref="D17:E17"/>
    <mergeCell ref="A18:E18"/>
    <mergeCell ref="D19:E19"/>
    <mergeCell ref="A19:C19"/>
    <mergeCell ref="A20:C20"/>
    <mergeCell ref="D20:E20"/>
    <mergeCell ref="B21:C21"/>
    <mergeCell ref="D21:E21"/>
    <mergeCell ref="C22:D22"/>
    <mergeCell ref="C23:D23"/>
    <mergeCell ref="C24:D24"/>
    <mergeCell ref="C25:D25"/>
    <mergeCell ref="C26:D26"/>
    <mergeCell ref="C27:D27"/>
    <mergeCell ref="C30:D30"/>
    <mergeCell ref="C31:D31"/>
    <mergeCell ref="C32:D32"/>
    <mergeCell ref="C34:D34"/>
    <mergeCell ref="C35:D35"/>
    <mergeCell ref="C36:D36"/>
    <mergeCell ref="A37:C37"/>
    <mergeCell ref="A38:C38"/>
    <mergeCell ref="D38:E38"/>
    <mergeCell ref="A39:B39"/>
    <mergeCell ref="C55:D55"/>
    <mergeCell ref="C58:D58"/>
    <mergeCell ref="C59:D59"/>
    <mergeCell ref="C60:D60"/>
    <mergeCell ref="C61:D61"/>
    <mergeCell ref="C64:D64"/>
    <mergeCell ref="C65:D65"/>
  </mergeCells>
  <printOptions/>
  <pageMargins bottom="0.7480314960629921" footer="0.0" header="0.0" left="0.31496062992125984" right="0.31496062992125984" top="0.7480314960629921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29"/>
    <col customWidth="1" min="2" max="4" width="10.71"/>
    <col customWidth="1" min="5" max="5" width="11.71"/>
    <col customWidth="1" min="6" max="6" width="15.29"/>
    <col customWidth="1" min="7" max="7" width="10.71"/>
  </cols>
  <sheetData>
    <row r="1">
      <c r="A1" s="2" t="s">
        <v>1</v>
      </c>
      <c r="B1" s="3"/>
      <c r="C1" s="3"/>
      <c r="D1" s="3"/>
      <c r="E1" s="3"/>
      <c r="F1" s="3"/>
      <c r="G1" s="1"/>
    </row>
    <row r="2">
      <c r="A2" s="4" t="s">
        <v>2</v>
      </c>
      <c r="G2" s="1"/>
    </row>
    <row r="3">
      <c r="A3" s="4" t="s">
        <v>3</v>
      </c>
      <c r="G3" s="1"/>
    </row>
    <row r="4">
      <c r="A4" s="8" t="s">
        <v>5</v>
      </c>
      <c r="B4" s="9"/>
      <c r="C4" s="10" t="s">
        <v>227</v>
      </c>
      <c r="D4" s="11"/>
      <c r="E4" s="11"/>
      <c r="F4" s="9"/>
      <c r="G4" s="1"/>
    </row>
    <row r="5">
      <c r="A5" s="12" t="s">
        <v>7</v>
      </c>
      <c r="B5" s="12" t="s">
        <v>8</v>
      </c>
      <c r="C5" s="13" t="s">
        <v>9</v>
      </c>
      <c r="D5" s="9"/>
      <c r="E5" s="12" t="s">
        <v>10</v>
      </c>
      <c r="F5" s="14" t="s">
        <v>11</v>
      </c>
      <c r="G5" s="1"/>
    </row>
    <row r="6">
      <c r="A6" s="225" t="s">
        <v>150</v>
      </c>
      <c r="B6" s="12">
        <v>1.502</v>
      </c>
      <c r="C6" s="13" t="s">
        <v>151</v>
      </c>
      <c r="D6" s="9"/>
      <c r="E6" s="134">
        <v>140000.0</v>
      </c>
      <c r="F6" s="135">
        <f t="shared" ref="F6:F16" si="1">+B6*E6</f>
        <v>210280</v>
      </c>
      <c r="G6" s="1"/>
    </row>
    <row r="7">
      <c r="A7" s="225" t="s">
        <v>43</v>
      </c>
      <c r="B7" s="12">
        <v>3.0</v>
      </c>
      <c r="C7" s="13" t="s">
        <v>30</v>
      </c>
      <c r="D7" s="9"/>
      <c r="E7" s="134">
        <v>140000.0</v>
      </c>
      <c r="F7" s="135">
        <f t="shared" si="1"/>
        <v>420000</v>
      </c>
      <c r="G7" s="1"/>
    </row>
    <row r="8">
      <c r="A8" s="225" t="s">
        <v>228</v>
      </c>
      <c r="B8" s="12">
        <v>0.25</v>
      </c>
      <c r="C8" s="13" t="s">
        <v>30</v>
      </c>
      <c r="D8" s="9"/>
      <c r="E8" s="134">
        <v>210000.0</v>
      </c>
      <c r="F8" s="135">
        <f t="shared" si="1"/>
        <v>52500</v>
      </c>
      <c r="G8" s="1"/>
    </row>
    <row r="9">
      <c r="A9" s="225" t="s">
        <v>229</v>
      </c>
      <c r="B9" s="12">
        <v>2.0</v>
      </c>
      <c r="C9" s="13" t="s">
        <v>30</v>
      </c>
      <c r="D9" s="9"/>
      <c r="E9" s="134">
        <v>65000.0</v>
      </c>
      <c r="F9" s="135">
        <f t="shared" si="1"/>
        <v>130000</v>
      </c>
      <c r="G9" s="1"/>
    </row>
    <row r="10">
      <c r="A10" s="225" t="s">
        <v>20</v>
      </c>
      <c r="B10" s="12">
        <v>1.75</v>
      </c>
      <c r="C10" s="13" t="s">
        <v>45</v>
      </c>
      <c r="D10" s="9"/>
      <c r="E10" s="134">
        <v>14000.0</v>
      </c>
      <c r="F10" s="135">
        <f t="shared" si="1"/>
        <v>24500</v>
      </c>
      <c r="G10" s="1"/>
    </row>
    <row r="11">
      <c r="A11" s="225" t="s">
        <v>46</v>
      </c>
      <c r="B11" s="12">
        <v>0.25</v>
      </c>
      <c r="C11" s="13" t="s">
        <v>30</v>
      </c>
      <c r="D11" s="9"/>
      <c r="E11" s="134">
        <v>20000.0</v>
      </c>
      <c r="F11" s="135">
        <f t="shared" si="1"/>
        <v>5000</v>
      </c>
      <c r="G11" s="1"/>
    </row>
    <row r="12">
      <c r="A12" s="225" t="s">
        <v>153</v>
      </c>
      <c r="B12" s="12">
        <v>2.0</v>
      </c>
      <c r="C12" s="13" t="s">
        <v>48</v>
      </c>
      <c r="D12" s="9"/>
      <c r="E12" s="134">
        <v>1000.0</v>
      </c>
      <c r="F12" s="135">
        <f t="shared" si="1"/>
        <v>2000</v>
      </c>
      <c r="G12" s="1"/>
    </row>
    <row r="13">
      <c r="A13" s="225" t="s">
        <v>153</v>
      </c>
      <c r="B13" s="12">
        <v>4.0</v>
      </c>
      <c r="C13" s="13" t="s">
        <v>48</v>
      </c>
      <c r="D13" s="9"/>
      <c r="E13" s="134">
        <v>1000.0</v>
      </c>
      <c r="F13" s="135">
        <f t="shared" si="1"/>
        <v>4000</v>
      </c>
      <c r="G13" s="1" t="s">
        <v>243</v>
      </c>
    </row>
    <row r="14">
      <c r="A14" s="225" t="s">
        <v>153</v>
      </c>
      <c r="B14" s="12">
        <v>15.0</v>
      </c>
      <c r="C14" s="13" t="s">
        <v>48</v>
      </c>
      <c r="D14" s="9"/>
      <c r="E14" s="134">
        <v>1000.0</v>
      </c>
      <c r="F14" s="135">
        <f t="shared" si="1"/>
        <v>15000</v>
      </c>
      <c r="G14" s="1"/>
    </row>
    <row r="15">
      <c r="A15" s="225" t="s">
        <v>270</v>
      </c>
      <c r="B15" s="12">
        <v>2.0</v>
      </c>
      <c r="C15" s="13" t="s">
        <v>21</v>
      </c>
      <c r="D15" s="9"/>
      <c r="E15" s="134">
        <v>28000.0</v>
      </c>
      <c r="F15" s="135">
        <f t="shared" si="1"/>
        <v>56000</v>
      </c>
      <c r="G15" s="1"/>
    </row>
    <row r="16">
      <c r="A16" s="225" t="s">
        <v>29</v>
      </c>
      <c r="B16" s="12">
        <v>200.0</v>
      </c>
      <c r="C16" s="13" t="s">
        <v>30</v>
      </c>
      <c r="D16" s="9"/>
      <c r="E16" s="134">
        <v>100.0</v>
      </c>
      <c r="F16" s="135">
        <f t="shared" si="1"/>
        <v>20000</v>
      </c>
      <c r="G16" s="1"/>
    </row>
    <row r="17">
      <c r="A17" s="8" t="s">
        <v>230</v>
      </c>
      <c r="B17" s="11"/>
      <c r="C17" s="9"/>
      <c r="D17" s="226"/>
      <c r="E17" s="9"/>
      <c r="F17" s="135">
        <v>420000.0</v>
      </c>
      <c r="G17" s="1"/>
    </row>
    <row r="18">
      <c r="A18" s="137" t="s">
        <v>33</v>
      </c>
      <c r="B18" s="11"/>
      <c r="C18" s="11"/>
      <c r="D18" s="11"/>
      <c r="E18" s="9"/>
      <c r="F18" s="88">
        <f>SUM(F6:F17)</f>
        <v>1359280</v>
      </c>
      <c r="G18" s="1"/>
    </row>
    <row r="19">
      <c r="A19" s="8" t="s">
        <v>34</v>
      </c>
      <c r="B19" s="11"/>
      <c r="C19" s="9"/>
      <c r="D19" s="13" t="s">
        <v>35</v>
      </c>
      <c r="E19" s="9"/>
      <c r="F19" s="135">
        <f>F18*10%</f>
        <v>135928</v>
      </c>
      <c r="G19" s="1"/>
    </row>
    <row r="20">
      <c r="A20" s="227" t="s">
        <v>36</v>
      </c>
      <c r="B20" s="11"/>
      <c r="C20" s="9"/>
      <c r="D20" s="228"/>
      <c r="E20" s="9"/>
      <c r="F20" s="229">
        <f>SUM(F18:F19)</f>
        <v>1495208</v>
      </c>
      <c r="G20" s="1"/>
    </row>
    <row r="21" ht="15.75" customHeight="1">
      <c r="A21" s="36" t="s">
        <v>231</v>
      </c>
      <c r="B21" s="13"/>
      <c r="C21" s="9"/>
      <c r="D21" s="13"/>
      <c r="E21" s="9"/>
      <c r="F21" s="135"/>
      <c r="G21" s="1"/>
    </row>
    <row r="22" ht="15.75" customHeight="1">
      <c r="A22" s="155" t="s">
        <v>232</v>
      </c>
      <c r="B22" s="12">
        <v>1.0</v>
      </c>
      <c r="C22" s="13" t="s">
        <v>54</v>
      </c>
      <c r="D22" s="9"/>
      <c r="E22" s="134">
        <v>60000.0</v>
      </c>
      <c r="F22" s="135">
        <f t="shared" ref="F22:F23" si="2">+E22*5%+E22</f>
        <v>63000</v>
      </c>
      <c r="G22" s="1"/>
    </row>
    <row r="23" ht="15.75" customHeight="1">
      <c r="A23" s="16" t="s">
        <v>233</v>
      </c>
      <c r="B23" s="16">
        <v>1.0</v>
      </c>
      <c r="C23" s="13" t="s">
        <v>54</v>
      </c>
      <c r="D23" s="9"/>
      <c r="E23" s="17">
        <v>30000.0</v>
      </c>
      <c r="F23" s="135">
        <f t="shared" si="2"/>
        <v>31500</v>
      </c>
      <c r="G23" s="1"/>
    </row>
    <row r="24" ht="15.75" customHeight="1">
      <c r="A24" s="225" t="s">
        <v>56</v>
      </c>
      <c r="B24" s="12">
        <v>2.0</v>
      </c>
      <c r="C24" s="13" t="s">
        <v>234</v>
      </c>
      <c r="D24" s="9"/>
      <c r="E24" s="134">
        <v>19000.0</v>
      </c>
      <c r="F24" s="135">
        <f t="shared" ref="F24:F35" si="3">+B24*E24</f>
        <v>38000</v>
      </c>
      <c r="G24" s="1"/>
    </row>
    <row r="25" ht="15.75" customHeight="1">
      <c r="A25" s="225" t="s">
        <v>235</v>
      </c>
      <c r="B25" s="12">
        <v>2.0</v>
      </c>
      <c r="C25" s="13" t="s">
        <v>59</v>
      </c>
      <c r="D25" s="9"/>
      <c r="E25" s="134">
        <v>2000.0</v>
      </c>
      <c r="F25" s="135">
        <f t="shared" si="3"/>
        <v>4000</v>
      </c>
      <c r="G25" s="1"/>
    </row>
    <row r="26" ht="15.75" customHeight="1">
      <c r="A26" s="225" t="s">
        <v>81</v>
      </c>
      <c r="B26" s="12">
        <v>4.0</v>
      </c>
      <c r="C26" s="13" t="s">
        <v>236</v>
      </c>
      <c r="D26" s="9"/>
      <c r="E26" s="134">
        <v>5000.0</v>
      </c>
      <c r="F26" s="135">
        <f t="shared" si="3"/>
        <v>20000</v>
      </c>
      <c r="G26" s="1"/>
    </row>
    <row r="27" ht="15.75" customHeight="1">
      <c r="A27" s="225" t="s">
        <v>64</v>
      </c>
      <c r="B27" s="12"/>
      <c r="C27" s="13" t="s">
        <v>225</v>
      </c>
      <c r="D27" s="9"/>
      <c r="E27" s="134">
        <v>5000.0</v>
      </c>
      <c r="F27" s="135">
        <f t="shared" si="3"/>
        <v>0</v>
      </c>
      <c r="G27" s="1"/>
    </row>
    <row r="28" ht="15.75" customHeight="1">
      <c r="A28" s="225" t="s">
        <v>237</v>
      </c>
      <c r="B28" s="12"/>
      <c r="C28" s="12" t="s">
        <v>238</v>
      </c>
      <c r="D28" s="12"/>
      <c r="E28" s="134">
        <v>13000.0</v>
      </c>
      <c r="F28" s="135">
        <f t="shared" si="3"/>
        <v>0</v>
      </c>
      <c r="G28" s="1"/>
    </row>
    <row r="29" ht="15.75" customHeight="1">
      <c r="A29" s="225" t="s">
        <v>72</v>
      </c>
      <c r="B29" s="12">
        <v>0.0</v>
      </c>
      <c r="C29" s="12" t="s">
        <v>66</v>
      </c>
      <c r="D29" s="12"/>
      <c r="E29" s="134">
        <v>100000.0</v>
      </c>
      <c r="F29" s="135">
        <f t="shared" si="3"/>
        <v>0</v>
      </c>
      <c r="G29" s="1"/>
    </row>
    <row r="30" ht="15.75" customHeight="1">
      <c r="A30" s="225" t="s">
        <v>65</v>
      </c>
      <c r="B30" s="12">
        <v>2.0</v>
      </c>
      <c r="C30" s="13" t="s">
        <v>239</v>
      </c>
      <c r="D30" s="9"/>
      <c r="E30" s="134">
        <v>8500.0</v>
      </c>
      <c r="F30" s="135">
        <f t="shared" si="3"/>
        <v>17000</v>
      </c>
      <c r="G30" s="1"/>
    </row>
    <row r="31" ht="15.75" customHeight="1">
      <c r="A31" s="225" t="s">
        <v>89</v>
      </c>
      <c r="B31" s="12">
        <v>1.75</v>
      </c>
      <c r="C31" s="13" t="s">
        <v>70</v>
      </c>
      <c r="D31" s="9"/>
      <c r="E31" s="134">
        <v>20000.0</v>
      </c>
      <c r="F31" s="135">
        <f t="shared" si="3"/>
        <v>35000</v>
      </c>
      <c r="G31" s="1"/>
    </row>
    <row r="32" ht="15.75" customHeight="1">
      <c r="A32" s="225" t="s">
        <v>90</v>
      </c>
      <c r="B32" s="12">
        <v>0.0</v>
      </c>
      <c r="C32" s="13" t="s">
        <v>61</v>
      </c>
      <c r="D32" s="9"/>
      <c r="E32" s="134">
        <v>28000.0</v>
      </c>
      <c r="F32" s="135">
        <f t="shared" si="3"/>
        <v>0</v>
      </c>
      <c r="G32" s="1"/>
    </row>
    <row r="33" ht="15.75" customHeight="1">
      <c r="A33" s="225" t="s">
        <v>73</v>
      </c>
      <c r="B33" s="12">
        <v>1.0</v>
      </c>
      <c r="C33" s="12"/>
      <c r="D33" s="12" t="s">
        <v>21</v>
      </c>
      <c r="E33" s="134">
        <v>5000.0</v>
      </c>
      <c r="F33" s="135">
        <f t="shared" si="3"/>
        <v>5000</v>
      </c>
      <c r="G33" s="1"/>
    </row>
    <row r="34" ht="15.75" customHeight="1">
      <c r="A34" s="225" t="s">
        <v>75</v>
      </c>
      <c r="B34" s="12">
        <v>0.5</v>
      </c>
      <c r="C34" s="13" t="s">
        <v>21</v>
      </c>
      <c r="D34" s="9"/>
      <c r="E34" s="134">
        <v>10000.0</v>
      </c>
      <c r="F34" s="135">
        <f t="shared" si="3"/>
        <v>5000</v>
      </c>
      <c r="G34" s="1"/>
    </row>
    <row r="35" ht="15.75" customHeight="1">
      <c r="A35" s="225" t="s">
        <v>240</v>
      </c>
      <c r="B35" s="12">
        <v>1.5</v>
      </c>
      <c r="C35" s="13" t="s">
        <v>77</v>
      </c>
      <c r="D35" s="9"/>
      <c r="E35" s="134">
        <v>21000.0</v>
      </c>
      <c r="F35" s="135">
        <f t="shared" si="3"/>
        <v>31500</v>
      </c>
      <c r="G35" s="1"/>
    </row>
    <row r="36" ht="15.75" customHeight="1">
      <c r="A36" s="225" t="s">
        <v>78</v>
      </c>
      <c r="B36" s="12"/>
      <c r="C36" s="13"/>
      <c r="D36" s="9"/>
      <c r="E36" s="134"/>
      <c r="F36" s="135">
        <f>SUM(F22:F35)</f>
        <v>250000</v>
      </c>
      <c r="G36" s="1"/>
    </row>
    <row r="37" ht="15.75" customHeight="1">
      <c r="A37" s="8" t="s">
        <v>79</v>
      </c>
      <c r="B37" s="11"/>
      <c r="C37" s="9"/>
      <c r="D37" s="12"/>
      <c r="E37" s="12"/>
      <c r="F37" s="135">
        <f>+F36*10%</f>
        <v>25000</v>
      </c>
      <c r="G37" s="1"/>
    </row>
    <row r="38" ht="15.75" customHeight="1">
      <c r="A38" s="227" t="s">
        <v>80</v>
      </c>
      <c r="B38" s="11"/>
      <c r="C38" s="9"/>
      <c r="D38" s="228"/>
      <c r="E38" s="9"/>
      <c r="F38" s="229">
        <f>SUM(F36:F37)</f>
        <v>275000</v>
      </c>
      <c r="G38" s="1"/>
    </row>
    <row r="39" ht="15.75" customHeight="1">
      <c r="A39" s="230" t="s">
        <v>92</v>
      </c>
      <c r="B39" s="9"/>
      <c r="C39" s="13"/>
      <c r="D39" s="9"/>
      <c r="E39" s="12"/>
      <c r="F39" s="88"/>
      <c r="G39" s="1"/>
    </row>
    <row r="40" ht="17.25" customHeight="1">
      <c r="A40" s="225" t="s">
        <v>241</v>
      </c>
      <c r="B40" s="12">
        <v>1.0</v>
      </c>
      <c r="C40" s="13" t="s">
        <v>59</v>
      </c>
      <c r="D40" s="9"/>
      <c r="E40" s="134">
        <v>580000.0</v>
      </c>
      <c r="F40" s="135">
        <f t="shared" ref="F40:F44" si="4">+B40*E40</f>
        <v>580000</v>
      </c>
      <c r="G40" s="1"/>
    </row>
    <row r="41" ht="15.75" customHeight="1">
      <c r="A41" s="225" t="s">
        <v>24</v>
      </c>
      <c r="B41" s="12">
        <v>1.0</v>
      </c>
      <c r="C41" s="13" t="s">
        <v>25</v>
      </c>
      <c r="D41" s="9"/>
      <c r="E41" s="134">
        <v>20000.0</v>
      </c>
      <c r="F41" s="135">
        <f t="shared" si="4"/>
        <v>20000</v>
      </c>
      <c r="G41" s="1"/>
    </row>
    <row r="42" ht="15.75" customHeight="1">
      <c r="A42" s="225" t="s">
        <v>271</v>
      </c>
      <c r="B42" s="12"/>
      <c r="C42" s="13" t="s">
        <v>59</v>
      </c>
      <c r="D42" s="9"/>
      <c r="E42" s="134">
        <v>20000.0</v>
      </c>
      <c r="F42" s="135">
        <f t="shared" si="4"/>
        <v>0</v>
      </c>
      <c r="G42" s="1" t="s">
        <v>243</v>
      </c>
    </row>
    <row r="43" ht="15.75" customHeight="1">
      <c r="A43" s="225" t="s">
        <v>244</v>
      </c>
      <c r="B43" s="12">
        <v>0.0</v>
      </c>
      <c r="C43" s="13" t="s">
        <v>59</v>
      </c>
      <c r="D43" s="9"/>
      <c r="E43" s="134">
        <v>20000.0</v>
      </c>
      <c r="F43" s="135">
        <f t="shared" si="4"/>
        <v>0</v>
      </c>
      <c r="G43" s="1"/>
    </row>
    <row r="44" ht="15.75" customHeight="1">
      <c r="A44" s="225" t="s">
        <v>108</v>
      </c>
      <c r="B44" s="12">
        <v>1.0</v>
      </c>
      <c r="C44" s="13" t="s">
        <v>59</v>
      </c>
      <c r="D44" s="9"/>
      <c r="E44" s="134">
        <v>100000.0</v>
      </c>
      <c r="F44" s="135">
        <f t="shared" si="4"/>
        <v>100000</v>
      </c>
      <c r="G44" s="1"/>
    </row>
    <row r="45" ht="15.75" customHeight="1">
      <c r="A45" s="231" t="s">
        <v>109</v>
      </c>
      <c r="B45" s="11"/>
      <c r="C45" s="11"/>
      <c r="D45" s="9"/>
      <c r="E45" s="232"/>
      <c r="F45" s="233">
        <f>SUM(F40:F44)</f>
        <v>700000</v>
      </c>
      <c r="G45" s="1"/>
    </row>
    <row r="46" ht="15.75" customHeight="1">
      <c r="A46" s="225" t="s">
        <v>245</v>
      </c>
      <c r="B46" s="12">
        <v>1.0</v>
      </c>
      <c r="C46" s="13"/>
      <c r="D46" s="9"/>
      <c r="E46" s="134">
        <v>50000.0</v>
      </c>
      <c r="F46" s="135">
        <f t="shared" ref="F46:F58" si="5">+B46*E46</f>
        <v>50000</v>
      </c>
      <c r="G46" s="1" t="s">
        <v>243</v>
      </c>
    </row>
    <row r="47" ht="15.75" customHeight="1">
      <c r="A47" s="230" t="s">
        <v>110</v>
      </c>
      <c r="B47" s="9"/>
      <c r="C47" s="231"/>
      <c r="D47" s="9"/>
      <c r="E47" s="232"/>
      <c r="F47" s="233">
        <f t="shared" si="5"/>
        <v>0</v>
      </c>
      <c r="G47" s="1"/>
    </row>
    <row r="48" ht="15.75" customHeight="1">
      <c r="A48" s="225" t="s">
        <v>111</v>
      </c>
      <c r="B48" s="12">
        <v>924.0</v>
      </c>
      <c r="C48" s="13" t="s">
        <v>151</v>
      </c>
      <c r="D48" s="9"/>
      <c r="E48" s="134">
        <v>135.0</v>
      </c>
      <c r="F48" s="135">
        <f t="shared" si="5"/>
        <v>124740</v>
      </c>
      <c r="G48" s="1"/>
    </row>
    <row r="49" ht="15.75" customHeight="1">
      <c r="A49" s="225" t="s">
        <v>272</v>
      </c>
      <c r="B49" s="12">
        <v>1.0</v>
      </c>
      <c r="C49" s="13" t="s">
        <v>247</v>
      </c>
      <c r="D49" s="9"/>
      <c r="E49" s="134">
        <v>63000.0</v>
      </c>
      <c r="F49" s="135">
        <f t="shared" si="5"/>
        <v>63000</v>
      </c>
      <c r="G49" s="1"/>
    </row>
    <row r="50" ht="15.75" customHeight="1">
      <c r="A50" s="225" t="s">
        <v>248</v>
      </c>
      <c r="B50" s="12">
        <v>1.0</v>
      </c>
      <c r="C50" s="13" t="s">
        <v>59</v>
      </c>
      <c r="D50" s="9"/>
      <c r="E50" s="134">
        <v>136000.0</v>
      </c>
      <c r="F50" s="135">
        <f t="shared" si="5"/>
        <v>136000</v>
      </c>
      <c r="G50" s="1"/>
    </row>
    <row r="51" ht="15.75" customHeight="1">
      <c r="A51" s="225" t="s">
        <v>20</v>
      </c>
      <c r="B51" s="12">
        <v>200.0</v>
      </c>
      <c r="C51" s="13" t="s">
        <v>59</v>
      </c>
      <c r="D51" s="9"/>
      <c r="E51" s="134">
        <v>100.0</v>
      </c>
      <c r="F51" s="135">
        <f t="shared" si="5"/>
        <v>20000</v>
      </c>
      <c r="G51" s="1"/>
    </row>
    <row r="52" ht="15.75" customHeight="1">
      <c r="A52" s="225" t="s">
        <v>29</v>
      </c>
      <c r="B52" s="12">
        <v>10.0</v>
      </c>
      <c r="C52" s="12"/>
      <c r="D52" s="12"/>
      <c r="E52" s="134">
        <v>100.0</v>
      </c>
      <c r="F52" s="135">
        <f t="shared" si="5"/>
        <v>1000</v>
      </c>
      <c r="G52" s="1"/>
    </row>
    <row r="53" ht="15.75" customHeight="1">
      <c r="A53" s="225" t="s">
        <v>249</v>
      </c>
      <c r="B53" s="12">
        <v>2.0</v>
      </c>
      <c r="C53" s="12"/>
      <c r="D53" s="12"/>
      <c r="E53" s="134">
        <v>1000.0</v>
      </c>
      <c r="F53" s="135">
        <f t="shared" si="5"/>
        <v>2000</v>
      </c>
      <c r="G53" s="1" t="s">
        <v>243</v>
      </c>
    </row>
    <row r="54" ht="15.75" customHeight="1">
      <c r="A54" s="225" t="s">
        <v>250</v>
      </c>
      <c r="B54" s="12">
        <v>4.0</v>
      </c>
      <c r="C54" s="12" t="s">
        <v>28</v>
      </c>
      <c r="D54" s="12"/>
      <c r="E54" s="134">
        <v>2000.0</v>
      </c>
      <c r="F54" s="135">
        <f t="shared" si="5"/>
        <v>8000</v>
      </c>
      <c r="G54" s="1"/>
    </row>
    <row r="55" ht="15.75" customHeight="1">
      <c r="A55" s="225" t="s">
        <v>251</v>
      </c>
      <c r="B55" s="12">
        <v>2.0</v>
      </c>
      <c r="C55" s="13" t="s">
        <v>122</v>
      </c>
      <c r="D55" s="9"/>
      <c r="E55" s="134">
        <v>5000.0</v>
      </c>
      <c r="F55" s="135">
        <f t="shared" si="5"/>
        <v>10000</v>
      </c>
      <c r="G55" s="1"/>
    </row>
    <row r="56" ht="15.75" customHeight="1">
      <c r="A56" s="225" t="s">
        <v>252</v>
      </c>
      <c r="B56" s="12">
        <v>5.0</v>
      </c>
      <c r="C56" s="12"/>
      <c r="D56" s="12"/>
      <c r="E56" s="134">
        <v>1000.0</v>
      </c>
      <c r="F56" s="135">
        <f t="shared" si="5"/>
        <v>5000</v>
      </c>
      <c r="G56" s="1"/>
    </row>
    <row r="57" ht="15.75" customHeight="1">
      <c r="A57" s="225" t="s">
        <v>253</v>
      </c>
      <c r="B57" s="12">
        <v>2.0</v>
      </c>
      <c r="C57" s="12" t="s">
        <v>254</v>
      </c>
      <c r="D57" s="12"/>
      <c r="E57" s="134">
        <v>3000.0</v>
      </c>
      <c r="F57" s="135">
        <f t="shared" si="5"/>
        <v>6000</v>
      </c>
      <c r="G57" s="1"/>
    </row>
    <row r="58" ht="15.75" customHeight="1">
      <c r="A58" s="225" t="s">
        <v>255</v>
      </c>
      <c r="B58" s="12">
        <v>1.0</v>
      </c>
      <c r="C58" s="13" t="s">
        <v>256</v>
      </c>
      <c r="D58" s="9"/>
      <c r="E58" s="134">
        <v>10500.0</v>
      </c>
      <c r="F58" s="135">
        <f t="shared" si="5"/>
        <v>10500</v>
      </c>
      <c r="G58" s="1"/>
    </row>
    <row r="59" ht="15.75" customHeight="1">
      <c r="A59" s="225"/>
      <c r="B59" s="234"/>
      <c r="C59" s="235"/>
      <c r="D59" s="9"/>
      <c r="E59" s="236">
        <v>262500.0</v>
      </c>
      <c r="F59" s="229">
        <f>SUM(F47:F58)</f>
        <v>386240</v>
      </c>
      <c r="G59" s="1"/>
    </row>
    <row r="60" ht="15.0" customHeight="1">
      <c r="A60" s="46" t="s">
        <v>118</v>
      </c>
      <c r="B60" s="237"/>
      <c r="C60" s="13"/>
      <c r="D60" s="9"/>
      <c r="E60" s="134"/>
      <c r="F60" s="135"/>
      <c r="G60" s="1"/>
    </row>
    <row r="61" ht="15.75" customHeight="1">
      <c r="A61" s="238" t="s">
        <v>174</v>
      </c>
      <c r="B61" s="12"/>
      <c r="C61" s="13"/>
      <c r="D61" s="9"/>
      <c r="E61" s="134"/>
      <c r="F61" s="135"/>
      <c r="G61" s="1"/>
    </row>
    <row r="62" ht="15.75" customHeight="1">
      <c r="A62" s="225" t="s">
        <v>183</v>
      </c>
      <c r="B62" s="12">
        <v>5.0</v>
      </c>
      <c r="C62" s="12"/>
      <c r="D62" s="12"/>
      <c r="E62" s="134">
        <v>38000.0</v>
      </c>
      <c r="F62" s="135">
        <f t="shared" ref="F62:F74" si="6">+B62*E62</f>
        <v>190000</v>
      </c>
      <c r="G62" s="1"/>
    </row>
    <row r="63" ht="15.75" customHeight="1">
      <c r="A63" s="225" t="s">
        <v>257</v>
      </c>
      <c r="B63" s="12"/>
      <c r="C63" s="12" t="s">
        <v>122</v>
      </c>
      <c r="D63" s="12"/>
      <c r="E63" s="134">
        <v>1800.0</v>
      </c>
      <c r="F63" s="135">
        <f t="shared" si="6"/>
        <v>0</v>
      </c>
      <c r="G63" s="1"/>
    </row>
    <row r="64" ht="15.75" customHeight="1">
      <c r="A64" s="225" t="s">
        <v>258</v>
      </c>
      <c r="B64" s="12">
        <v>1.0</v>
      </c>
      <c r="C64" s="13" t="s">
        <v>259</v>
      </c>
      <c r="D64" s="9"/>
      <c r="E64" s="134">
        <v>26500.0</v>
      </c>
      <c r="F64" s="135">
        <f t="shared" si="6"/>
        <v>26500</v>
      </c>
      <c r="G64" s="1"/>
    </row>
    <row r="65" ht="15.75" customHeight="1">
      <c r="A65" s="225" t="s">
        <v>46</v>
      </c>
      <c r="B65" s="12">
        <v>1.0</v>
      </c>
      <c r="C65" s="13" t="s">
        <v>260</v>
      </c>
      <c r="D65" s="9"/>
      <c r="E65" s="134">
        <v>10000.0</v>
      </c>
      <c r="F65" s="135">
        <f t="shared" si="6"/>
        <v>10000</v>
      </c>
      <c r="G65" s="1"/>
    </row>
    <row r="66" ht="15.75" customHeight="1">
      <c r="A66" s="225" t="s">
        <v>261</v>
      </c>
      <c r="B66" s="12">
        <v>1.0</v>
      </c>
      <c r="C66" s="13" t="s">
        <v>127</v>
      </c>
      <c r="D66" s="9"/>
      <c r="E66" s="134">
        <v>39000.0</v>
      </c>
      <c r="F66" s="135">
        <f t="shared" si="6"/>
        <v>39000</v>
      </c>
      <c r="G66" s="1"/>
    </row>
    <row r="67" ht="15.75" customHeight="1">
      <c r="A67" s="225" t="s">
        <v>262</v>
      </c>
      <c r="B67" s="12">
        <v>100.0</v>
      </c>
      <c r="C67" s="13" t="s">
        <v>263</v>
      </c>
      <c r="D67" s="9"/>
      <c r="E67" s="134">
        <v>100.0</v>
      </c>
      <c r="F67" s="135">
        <f t="shared" si="6"/>
        <v>10000</v>
      </c>
      <c r="G67" s="1"/>
    </row>
    <row r="68" ht="15.75" customHeight="1">
      <c r="A68" s="225" t="s">
        <v>264</v>
      </c>
      <c r="B68" s="12">
        <v>1.0</v>
      </c>
      <c r="C68" s="12" t="s">
        <v>259</v>
      </c>
      <c r="D68" s="12"/>
      <c r="E68" s="134">
        <v>18000.0</v>
      </c>
      <c r="F68" s="135">
        <f t="shared" si="6"/>
        <v>18000</v>
      </c>
      <c r="G68" s="1"/>
    </row>
    <row r="69" ht="15.75" customHeight="1">
      <c r="A69" s="225" t="s">
        <v>182</v>
      </c>
      <c r="B69" s="12"/>
      <c r="C69" s="13" t="s">
        <v>151</v>
      </c>
      <c r="D69" s="9"/>
      <c r="E69" s="134"/>
      <c r="F69" s="135">
        <f t="shared" si="6"/>
        <v>0</v>
      </c>
      <c r="G69" s="1"/>
    </row>
    <row r="70" ht="15.75" customHeight="1">
      <c r="A70" s="225" t="s">
        <v>265</v>
      </c>
      <c r="B70" s="12">
        <v>4.0</v>
      </c>
      <c r="C70" s="12" t="s">
        <v>101</v>
      </c>
      <c r="D70" s="12"/>
      <c r="E70" s="134">
        <v>3000.0</v>
      </c>
      <c r="F70" s="135">
        <f t="shared" si="6"/>
        <v>12000</v>
      </c>
      <c r="G70" s="1"/>
    </row>
    <row r="71" ht="15.75" customHeight="1">
      <c r="A71" s="225" t="s">
        <v>132</v>
      </c>
      <c r="B71" s="12">
        <v>2.0</v>
      </c>
      <c r="C71" s="12" t="s">
        <v>101</v>
      </c>
      <c r="D71" s="12"/>
      <c r="E71" s="134">
        <v>3000.0</v>
      </c>
      <c r="F71" s="135">
        <f t="shared" si="6"/>
        <v>6000</v>
      </c>
      <c r="G71" s="1" t="s">
        <v>243</v>
      </c>
    </row>
    <row r="72" ht="15.75" customHeight="1">
      <c r="A72" s="225" t="s">
        <v>133</v>
      </c>
      <c r="B72" s="12">
        <v>1.0</v>
      </c>
      <c r="C72" s="12" t="s">
        <v>266</v>
      </c>
      <c r="D72" s="12"/>
      <c r="E72" s="134">
        <v>27000.0</v>
      </c>
      <c r="F72" s="135">
        <f t="shared" si="6"/>
        <v>27000</v>
      </c>
      <c r="G72" s="1"/>
    </row>
    <row r="73" ht="15.75" customHeight="1">
      <c r="A73" s="225"/>
      <c r="B73" s="12"/>
      <c r="C73" s="12"/>
      <c r="D73" s="12"/>
      <c r="E73" s="134"/>
      <c r="F73" s="135">
        <f t="shared" si="6"/>
        <v>0</v>
      </c>
      <c r="G73" s="1"/>
    </row>
    <row r="74" ht="15.75" customHeight="1">
      <c r="A74" s="225" t="s">
        <v>136</v>
      </c>
      <c r="B74" s="12">
        <v>0.5</v>
      </c>
      <c r="C74" s="12" t="s">
        <v>21</v>
      </c>
      <c r="D74" s="12"/>
      <c r="E74" s="134">
        <v>16000.0</v>
      </c>
      <c r="F74" s="135">
        <f t="shared" si="6"/>
        <v>8000</v>
      </c>
      <c r="G74" s="1"/>
    </row>
    <row r="75" ht="15.75" customHeight="1">
      <c r="A75" s="225" t="s">
        <v>267</v>
      </c>
      <c r="B75" s="12">
        <v>1.0</v>
      </c>
      <c r="C75" s="13"/>
      <c r="D75" s="9"/>
      <c r="E75" s="134">
        <v>105000.0</v>
      </c>
      <c r="F75" s="135">
        <f>E75*B75</f>
        <v>105000</v>
      </c>
      <c r="G75" s="1"/>
    </row>
    <row r="76" ht="15.75" customHeight="1">
      <c r="A76" s="225" t="s">
        <v>268</v>
      </c>
      <c r="B76" s="12">
        <v>1.0</v>
      </c>
      <c r="C76" s="12"/>
      <c r="D76" s="12"/>
      <c r="E76" s="134">
        <v>9000.0</v>
      </c>
      <c r="F76" s="135">
        <f>+B76*E76</f>
        <v>9000</v>
      </c>
      <c r="G76" s="1"/>
    </row>
    <row r="77" ht="15.75" customHeight="1">
      <c r="A77" s="239"/>
      <c r="B77" s="234"/>
      <c r="C77" s="235"/>
      <c r="D77" s="9"/>
      <c r="E77" s="236"/>
      <c r="F77" s="229">
        <f>SUM(F61:F76)</f>
        <v>460500</v>
      </c>
      <c r="G77" s="1"/>
    </row>
    <row r="78" ht="15.75" customHeight="1">
      <c r="A78" s="46" t="s">
        <v>141</v>
      </c>
      <c r="B78" s="240"/>
      <c r="C78" s="240"/>
      <c r="D78" s="240"/>
      <c r="E78" s="240"/>
      <c r="F78" s="241">
        <f>F20+F38+F45+F46+F59+F77</f>
        <v>3366948</v>
      </c>
      <c r="G78" s="1"/>
    </row>
    <row r="79" ht="15.75" customHeight="1">
      <c r="A79" s="242" t="s">
        <v>269</v>
      </c>
      <c r="B79" s="163" t="s">
        <v>143</v>
      </c>
      <c r="C79" s="55"/>
      <c r="D79" s="55"/>
      <c r="E79" s="55"/>
      <c r="F79" s="164">
        <f>+F78*30%</f>
        <v>1010084.4</v>
      </c>
      <c r="G79" s="1"/>
    </row>
    <row r="80" ht="15.75" customHeight="1">
      <c r="A80" s="243"/>
      <c r="B80" s="161" t="s">
        <v>144</v>
      </c>
      <c r="C80" s="55"/>
      <c r="D80" s="55"/>
      <c r="E80" s="59"/>
      <c r="F80" s="162">
        <f>SUM(F78:F79)</f>
        <v>4377032.4</v>
      </c>
      <c r="G80" s="1"/>
    </row>
    <row r="81" ht="15.75" customHeight="1">
      <c r="A81" s="57"/>
      <c r="B81" s="163" t="s">
        <v>145</v>
      </c>
      <c r="C81" s="55"/>
      <c r="D81" s="55"/>
      <c r="E81" s="55"/>
      <c r="F81" s="164">
        <f>+F80*16%</f>
        <v>700325.184</v>
      </c>
      <c r="G81" s="1"/>
    </row>
    <row r="82" ht="15.75" customHeight="1">
      <c r="A82" s="57"/>
      <c r="B82" s="165" t="s">
        <v>146</v>
      </c>
      <c r="C82" s="55"/>
      <c r="D82" s="55"/>
      <c r="E82" s="59"/>
      <c r="F82" s="162">
        <f>SUM(F80:F81)</f>
        <v>5077357.584</v>
      </c>
      <c r="G82" s="1"/>
    </row>
    <row r="83" ht="15.75" customHeight="1">
      <c r="A83" s="57"/>
      <c r="B83" s="163"/>
      <c r="C83" s="55"/>
      <c r="D83" s="55"/>
      <c r="E83" s="55"/>
      <c r="F83" s="164"/>
      <c r="G83" s="1"/>
    </row>
    <row r="84" ht="15.75" customHeight="1">
      <c r="A84" s="57"/>
    </row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4">
    <mergeCell ref="C39:D39"/>
    <mergeCell ref="C40:D40"/>
    <mergeCell ref="C41:D41"/>
    <mergeCell ref="C42:D42"/>
    <mergeCell ref="C43:D43"/>
    <mergeCell ref="C44:D44"/>
    <mergeCell ref="A45:D45"/>
    <mergeCell ref="C46:D46"/>
    <mergeCell ref="A47:B47"/>
    <mergeCell ref="C47:D47"/>
    <mergeCell ref="C48:D48"/>
    <mergeCell ref="C49:D49"/>
    <mergeCell ref="C50:D50"/>
    <mergeCell ref="C51:D51"/>
    <mergeCell ref="B80:E80"/>
    <mergeCell ref="B81:E81"/>
    <mergeCell ref="B82:E82"/>
    <mergeCell ref="B83:E83"/>
    <mergeCell ref="C66:D66"/>
    <mergeCell ref="C67:D67"/>
    <mergeCell ref="C69:D69"/>
    <mergeCell ref="C75:D75"/>
    <mergeCell ref="C77:D77"/>
    <mergeCell ref="B79:E79"/>
    <mergeCell ref="A80:A84"/>
    <mergeCell ref="A1:F1"/>
    <mergeCell ref="A2:F2"/>
    <mergeCell ref="A3:F3"/>
    <mergeCell ref="A4:B4"/>
    <mergeCell ref="C4:F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A17:C17"/>
    <mergeCell ref="D17:E17"/>
    <mergeCell ref="A18:E18"/>
    <mergeCell ref="D19:E19"/>
    <mergeCell ref="A19:C19"/>
    <mergeCell ref="A20:C20"/>
    <mergeCell ref="D20:E20"/>
    <mergeCell ref="B21:C21"/>
    <mergeCell ref="D21:E21"/>
    <mergeCell ref="C22:D22"/>
    <mergeCell ref="C23:D23"/>
    <mergeCell ref="C24:D24"/>
    <mergeCell ref="C25:D25"/>
    <mergeCell ref="C26:D26"/>
    <mergeCell ref="C27:D27"/>
    <mergeCell ref="C30:D30"/>
    <mergeCell ref="C31:D31"/>
    <mergeCell ref="C32:D32"/>
    <mergeCell ref="C34:D34"/>
    <mergeCell ref="C35:D35"/>
    <mergeCell ref="C36:D36"/>
    <mergeCell ref="A37:C37"/>
    <mergeCell ref="A38:C38"/>
    <mergeCell ref="D38:E38"/>
    <mergeCell ref="A39:B39"/>
    <mergeCell ref="C55:D55"/>
    <mergeCell ref="C58:D58"/>
    <mergeCell ref="C59:D59"/>
    <mergeCell ref="C60:D60"/>
    <mergeCell ref="C61:D61"/>
    <mergeCell ref="C64:D64"/>
    <mergeCell ref="C65:D65"/>
  </mergeCells>
  <printOptions/>
  <pageMargins bottom="0.7480314960629921" footer="0.0" header="0.0" left="0.31496062992125984" right="0.31496062992125984" top="0.7480314960629921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0"/>
    <col customWidth="1" min="2" max="2" width="10.71"/>
    <col customWidth="1" min="3" max="3" width="17.0"/>
    <col customWidth="1" min="4" max="4" width="10.71"/>
    <col customWidth="1" min="5" max="5" width="15.43"/>
    <col customWidth="1" min="6" max="6" width="20.57"/>
    <col customWidth="1" min="7" max="12" width="10.71"/>
  </cols>
  <sheetData>
    <row r="1" ht="15.75" customHeight="1">
      <c r="A1" s="2" t="s">
        <v>1</v>
      </c>
      <c r="B1" s="3"/>
      <c r="C1" s="3"/>
      <c r="D1" s="3"/>
      <c r="E1" s="3"/>
      <c r="F1" s="3"/>
      <c r="G1" s="1"/>
    </row>
    <row r="2" ht="15.75" customHeight="1">
      <c r="A2" s="4" t="s">
        <v>2</v>
      </c>
      <c r="G2" s="1"/>
    </row>
    <row r="3" ht="15.75" customHeight="1">
      <c r="A3" s="4"/>
      <c r="B3" s="67"/>
      <c r="C3" s="67" t="s">
        <v>3</v>
      </c>
      <c r="D3" s="4"/>
    </row>
    <row r="4" ht="15.75" customHeight="1">
      <c r="A4" s="4"/>
      <c r="B4" s="67"/>
      <c r="C4" s="67"/>
      <c r="D4" s="67"/>
      <c r="E4" s="67"/>
      <c r="F4" s="67"/>
      <c r="G4" s="1"/>
    </row>
    <row r="5" ht="15.75" customHeight="1">
      <c r="A5" s="4"/>
      <c r="B5" s="67"/>
      <c r="C5" s="67"/>
      <c r="D5" s="67"/>
      <c r="E5" s="67"/>
      <c r="F5" s="67"/>
      <c r="G5" s="1"/>
    </row>
    <row r="6">
      <c r="A6" s="4" t="s">
        <v>3</v>
      </c>
      <c r="G6" s="1"/>
    </row>
    <row r="7" ht="27.75" customHeight="1">
      <c r="A7" s="8" t="s">
        <v>5</v>
      </c>
      <c r="B7" s="9"/>
      <c r="C7" s="68" t="s">
        <v>273</v>
      </c>
      <c r="D7" s="11"/>
      <c r="E7" s="11"/>
      <c r="F7" s="9"/>
      <c r="G7" s="1"/>
    </row>
    <row r="8">
      <c r="A8" s="69" t="s">
        <v>7</v>
      </c>
      <c r="B8" s="69" t="s">
        <v>8</v>
      </c>
      <c r="C8" s="70" t="s">
        <v>9</v>
      </c>
      <c r="D8" s="71"/>
      <c r="E8" s="69" t="s">
        <v>10</v>
      </c>
      <c r="F8" s="72" t="s">
        <v>11</v>
      </c>
      <c r="G8" s="1"/>
    </row>
    <row r="9">
      <c r="A9" s="73" t="s">
        <v>139</v>
      </c>
      <c r="B9" s="74"/>
      <c r="C9" s="74"/>
      <c r="D9" s="74"/>
      <c r="E9" s="74"/>
      <c r="F9" s="75"/>
      <c r="G9" s="1"/>
    </row>
    <row r="10">
      <c r="A10" s="76" t="s">
        <v>150</v>
      </c>
      <c r="B10" s="77">
        <v>1.3</v>
      </c>
      <c r="C10" s="78" t="s">
        <v>151</v>
      </c>
      <c r="D10" s="79"/>
      <c r="E10" s="80">
        <v>135000.0</v>
      </c>
      <c r="F10" s="81">
        <f t="shared" ref="F10:F11" si="1">+B10*E10</f>
        <v>175500</v>
      </c>
      <c r="G10" s="1"/>
      <c r="H10" s="82"/>
      <c r="J10" s="83"/>
      <c r="K10" s="84"/>
      <c r="L10" s="15"/>
    </row>
    <row r="11">
      <c r="A11" s="85" t="s">
        <v>20</v>
      </c>
      <c r="B11" s="86">
        <v>1.0</v>
      </c>
      <c r="C11" s="78" t="s">
        <v>21</v>
      </c>
      <c r="D11" s="79"/>
      <c r="E11" s="87">
        <v>14000.0</v>
      </c>
      <c r="F11" s="88">
        <f t="shared" si="1"/>
        <v>14000</v>
      </c>
      <c r="G11" s="1"/>
      <c r="H11" s="82"/>
      <c r="I11" s="82"/>
      <c r="J11" s="83"/>
      <c r="K11" s="84"/>
      <c r="L11" s="15"/>
    </row>
    <row r="12">
      <c r="A12" s="76" t="s">
        <v>204</v>
      </c>
      <c r="B12" s="168">
        <v>1.0</v>
      </c>
      <c r="C12" s="169" t="s">
        <v>205</v>
      </c>
      <c r="D12" s="169"/>
      <c r="E12" s="89">
        <v>13750.0</v>
      </c>
      <c r="F12" s="81">
        <f>E12*B12</f>
        <v>13750</v>
      </c>
      <c r="G12" s="1"/>
      <c r="H12" s="82"/>
      <c r="I12" s="82"/>
      <c r="J12" s="83"/>
      <c r="K12" s="84"/>
      <c r="L12" s="15"/>
    </row>
    <row r="13">
      <c r="A13" s="76" t="s">
        <v>152</v>
      </c>
      <c r="B13" s="80">
        <v>2.0</v>
      </c>
      <c r="C13" s="170" t="s">
        <v>30</v>
      </c>
      <c r="D13" s="71"/>
      <c r="E13" s="80">
        <v>3000.0</v>
      </c>
      <c r="F13" s="244">
        <f t="shared" ref="F13:F15" si="2">B13*E13</f>
        <v>6000</v>
      </c>
      <c r="G13" s="1"/>
      <c r="H13" s="82"/>
      <c r="I13" s="82"/>
      <c r="J13" s="83"/>
      <c r="K13" s="84"/>
      <c r="L13" s="15"/>
    </row>
    <row r="14">
      <c r="A14" s="85" t="s">
        <v>153</v>
      </c>
      <c r="B14" s="119">
        <v>5.0</v>
      </c>
      <c r="C14" s="119" t="s">
        <v>208</v>
      </c>
      <c r="D14" s="9"/>
      <c r="E14" s="172">
        <v>1000.0</v>
      </c>
      <c r="F14" s="121">
        <f t="shared" si="2"/>
        <v>5000</v>
      </c>
      <c r="G14" s="1"/>
      <c r="H14" s="82"/>
      <c r="I14" s="82"/>
      <c r="J14" s="83"/>
      <c r="K14" s="84"/>
      <c r="L14" s="15"/>
    </row>
    <row r="15">
      <c r="A15" s="85" t="s">
        <v>153</v>
      </c>
      <c r="B15" s="119">
        <v>10.0</v>
      </c>
      <c r="C15" s="119" t="s">
        <v>154</v>
      </c>
      <c r="D15" s="9"/>
      <c r="E15" s="172">
        <v>1000.0</v>
      </c>
      <c r="F15" s="121">
        <f t="shared" si="2"/>
        <v>10000</v>
      </c>
      <c r="G15" s="1"/>
    </row>
    <row r="16">
      <c r="A16" s="85" t="s">
        <v>29</v>
      </c>
      <c r="B16" s="118">
        <v>100.0</v>
      </c>
      <c r="C16" s="119" t="s">
        <v>30</v>
      </c>
      <c r="D16" s="9"/>
      <c r="E16" s="120">
        <v>100.0</v>
      </c>
      <c r="F16" s="121">
        <f>E16*B16</f>
        <v>10000</v>
      </c>
      <c r="G16" s="1"/>
    </row>
    <row r="17">
      <c r="A17" s="85"/>
      <c r="B17" s="174"/>
      <c r="C17" s="175"/>
      <c r="D17" s="79"/>
      <c r="E17" s="176"/>
      <c r="F17" s="245">
        <f>+B17*E17</f>
        <v>0</v>
      </c>
      <c r="G17" s="1"/>
    </row>
    <row r="18">
      <c r="A18" s="85" t="s">
        <v>46</v>
      </c>
      <c r="B18" s="119">
        <v>0.8</v>
      </c>
      <c r="C18" s="119" t="s">
        <v>48</v>
      </c>
      <c r="D18" s="9"/>
      <c r="E18" s="172">
        <v>500.0</v>
      </c>
      <c r="F18" s="121">
        <f t="shared" ref="F18:F20" si="3">B18*E18</f>
        <v>400</v>
      </c>
      <c r="G18" s="1"/>
    </row>
    <row r="19">
      <c r="A19" s="85" t="s">
        <v>153</v>
      </c>
      <c r="B19" s="178">
        <v>0.0</v>
      </c>
      <c r="C19" s="178" t="s">
        <v>155</v>
      </c>
      <c r="D19" s="9"/>
      <c r="E19" s="179">
        <v>1000.0</v>
      </c>
      <c r="F19" s="245">
        <f t="shared" si="3"/>
        <v>0</v>
      </c>
      <c r="G19" s="1"/>
    </row>
    <row r="20">
      <c r="A20" s="85" t="s">
        <v>153</v>
      </c>
      <c r="B20" s="119">
        <v>10.0</v>
      </c>
      <c r="C20" s="119" t="s">
        <v>209</v>
      </c>
      <c r="D20" s="9"/>
      <c r="E20" s="172">
        <v>1000.0</v>
      </c>
      <c r="F20" s="121">
        <f t="shared" si="3"/>
        <v>10000</v>
      </c>
      <c r="G20" s="1"/>
    </row>
    <row r="21" ht="15.75" customHeight="1">
      <c r="A21" s="94" t="s">
        <v>156</v>
      </c>
      <c r="B21" s="170">
        <v>1.0</v>
      </c>
      <c r="C21" s="170" t="s">
        <v>25</v>
      </c>
      <c r="D21" s="71"/>
      <c r="E21" s="172">
        <v>20000.0</v>
      </c>
      <c r="F21" s="121">
        <f t="shared" ref="F21:F22" si="4">E21*B21</f>
        <v>20000</v>
      </c>
      <c r="G21" s="1"/>
    </row>
    <row r="22" ht="15.75" customHeight="1">
      <c r="A22" s="94" t="s">
        <v>274</v>
      </c>
      <c r="B22" s="170">
        <v>2.0</v>
      </c>
      <c r="C22" s="180" t="s">
        <v>275</v>
      </c>
      <c r="D22" s="180"/>
      <c r="E22" s="172">
        <v>8000.0</v>
      </c>
      <c r="F22" s="121">
        <f t="shared" si="4"/>
        <v>16000</v>
      </c>
      <c r="G22" s="1"/>
    </row>
    <row r="23" ht="15.75" customHeight="1">
      <c r="A23" s="94" t="s">
        <v>211</v>
      </c>
      <c r="B23" s="170">
        <v>1.0</v>
      </c>
      <c r="C23" s="180" t="s">
        <v>212</v>
      </c>
      <c r="D23" s="180" t="s">
        <v>213</v>
      </c>
      <c r="E23" s="172">
        <v>46000.0</v>
      </c>
      <c r="F23" s="121">
        <f>E23/2</f>
        <v>23000</v>
      </c>
      <c r="G23" s="1"/>
    </row>
    <row r="24" ht="15.75" customHeight="1">
      <c r="A24" s="95" t="s">
        <v>157</v>
      </c>
      <c r="B24" s="96" t="s">
        <v>158</v>
      </c>
      <c r="C24" s="97" t="s">
        <v>159</v>
      </c>
      <c r="D24" s="98"/>
      <c r="E24" s="99">
        <v>300000.0</v>
      </c>
      <c r="F24" s="100">
        <f>(E24*5%)+E24</f>
        <v>315000</v>
      </c>
      <c r="G24" s="1"/>
    </row>
    <row r="25" ht="15.75" customHeight="1">
      <c r="A25" s="101"/>
      <c r="B25" s="102"/>
      <c r="C25" s="103"/>
      <c r="D25" s="104"/>
      <c r="E25" s="92" t="s">
        <v>160</v>
      </c>
      <c r="F25" s="88">
        <f>SUM(F10:F24)</f>
        <v>618650</v>
      </c>
      <c r="G25" s="1"/>
    </row>
    <row r="26" ht="15.75" customHeight="1">
      <c r="A26" s="105" t="s">
        <v>172</v>
      </c>
      <c r="B26" s="106"/>
      <c r="C26" s="125"/>
      <c r="D26" s="182"/>
      <c r="E26" s="92"/>
      <c r="F26" s="88">
        <f>F25*10%</f>
        <v>61865</v>
      </c>
      <c r="G26" s="1"/>
    </row>
    <row r="27" ht="15.75" customHeight="1">
      <c r="A27" s="107" t="s">
        <v>162</v>
      </c>
      <c r="B27" s="108"/>
      <c r="C27" s="108"/>
      <c r="D27" s="109"/>
      <c r="E27" s="110"/>
      <c r="F27" s="111">
        <f>F25+F26</f>
        <v>680515</v>
      </c>
      <c r="G27" s="1" t="s">
        <v>14</v>
      </c>
    </row>
    <row r="28" ht="15.75" customHeight="1">
      <c r="A28" s="112" t="s">
        <v>276</v>
      </c>
      <c r="B28" s="113"/>
      <c r="C28" s="113"/>
      <c r="D28" s="113"/>
      <c r="E28" s="114"/>
      <c r="F28" s="115"/>
      <c r="G28" s="1"/>
    </row>
    <row r="29" ht="15.75" customHeight="1">
      <c r="A29" s="184" t="s">
        <v>150</v>
      </c>
      <c r="B29" s="185">
        <v>1.25</v>
      </c>
      <c r="C29" s="186" t="s">
        <v>151</v>
      </c>
      <c r="D29" s="79"/>
      <c r="E29" s="139">
        <v>135000.0</v>
      </c>
      <c r="F29" s="121">
        <f t="shared" ref="F29:F31" si="5">B29*E29</f>
        <v>168750</v>
      </c>
      <c r="G29" s="1"/>
    </row>
    <row r="30" ht="24.0" customHeight="1">
      <c r="A30" s="187" t="s">
        <v>46</v>
      </c>
      <c r="B30" s="119">
        <v>0.7</v>
      </c>
      <c r="C30" s="119" t="s">
        <v>48</v>
      </c>
      <c r="D30" s="9"/>
      <c r="E30" s="172">
        <v>500.0</v>
      </c>
      <c r="F30" s="121">
        <f t="shared" si="5"/>
        <v>350</v>
      </c>
      <c r="G30" s="1"/>
    </row>
    <row r="31" ht="24.0" customHeight="1">
      <c r="A31" s="187" t="s">
        <v>153</v>
      </c>
      <c r="B31" s="119">
        <v>6.0</v>
      </c>
      <c r="C31" s="119" t="s">
        <v>164</v>
      </c>
      <c r="D31" s="9"/>
      <c r="E31" s="172">
        <v>1000.0</v>
      </c>
      <c r="F31" s="121">
        <f t="shared" si="5"/>
        <v>6000</v>
      </c>
      <c r="G31" s="1"/>
    </row>
    <row r="32" ht="24.0" customHeight="1">
      <c r="A32" s="187" t="s">
        <v>29</v>
      </c>
      <c r="B32" s="118">
        <v>40.0</v>
      </c>
      <c r="C32" s="119" t="s">
        <v>30</v>
      </c>
      <c r="D32" s="9"/>
      <c r="E32" s="120">
        <v>100.0</v>
      </c>
      <c r="F32" s="121">
        <f>E32*B32</f>
        <v>4000</v>
      </c>
      <c r="G32" s="1"/>
    </row>
    <row r="33" ht="24.0" customHeight="1">
      <c r="A33" s="187" t="s">
        <v>20</v>
      </c>
      <c r="B33" s="188">
        <v>0.5</v>
      </c>
      <c r="C33" s="186" t="s">
        <v>88</v>
      </c>
      <c r="D33" s="79"/>
      <c r="E33" s="120">
        <v>14000.0</v>
      </c>
      <c r="F33" s="121">
        <f>+B33*E33</f>
        <v>7000</v>
      </c>
      <c r="G33" s="1"/>
    </row>
    <row r="34" ht="24.0" customHeight="1">
      <c r="A34" s="187" t="s">
        <v>165</v>
      </c>
      <c r="B34" s="118">
        <v>2.0</v>
      </c>
      <c r="C34" s="119" t="s">
        <v>122</v>
      </c>
      <c r="D34" s="9"/>
      <c r="E34" s="120">
        <v>3000.0</v>
      </c>
      <c r="F34" s="121">
        <f>E34*B34</f>
        <v>6000</v>
      </c>
      <c r="G34" s="1"/>
    </row>
    <row r="35" ht="24.0" customHeight="1">
      <c r="A35" s="187" t="s">
        <v>166</v>
      </c>
      <c r="B35" s="180"/>
      <c r="C35" s="189" t="s">
        <v>167</v>
      </c>
      <c r="D35" s="190"/>
      <c r="E35" s="120">
        <v>40000.0</v>
      </c>
      <c r="F35" s="121">
        <f>E35*5%+E35</f>
        <v>42000</v>
      </c>
      <c r="G35" s="1"/>
    </row>
    <row r="36" ht="24.0" customHeight="1">
      <c r="A36" s="124" t="s">
        <v>157</v>
      </c>
      <c r="B36" s="96" t="s">
        <v>158</v>
      </c>
      <c r="C36" s="131" t="s">
        <v>159</v>
      </c>
      <c r="D36" s="9"/>
      <c r="E36" s="99">
        <v>10000.0</v>
      </c>
      <c r="F36" s="100">
        <f>(E36*5%)+E36</f>
        <v>10500</v>
      </c>
      <c r="G36" s="1"/>
    </row>
    <row r="37" ht="24.0" customHeight="1">
      <c r="A37" s="105"/>
      <c r="B37" s="106"/>
      <c r="C37" s="125"/>
      <c r="D37" s="125"/>
      <c r="E37" s="87" t="s">
        <v>160</v>
      </c>
      <c r="F37" s="126">
        <f>SUM(F29:F36)</f>
        <v>244600</v>
      </c>
      <c r="G37" s="1"/>
    </row>
    <row r="38" ht="24.0" customHeight="1">
      <c r="A38" s="127" t="s">
        <v>172</v>
      </c>
      <c r="B38" s="106"/>
      <c r="C38" s="125"/>
      <c r="D38" s="125"/>
      <c r="E38" s="87"/>
      <c r="F38" s="126">
        <f>F37*10%</f>
        <v>24460</v>
      </c>
      <c r="G38" s="1"/>
    </row>
    <row r="39" ht="24.0" customHeight="1">
      <c r="A39" s="107" t="s">
        <v>169</v>
      </c>
      <c r="B39" s="108"/>
      <c r="C39" s="108"/>
      <c r="D39" s="109"/>
      <c r="E39" s="110"/>
      <c r="F39" s="128">
        <f>SUM(F37+F38)</f>
        <v>269060</v>
      </c>
      <c r="G39" s="1"/>
    </row>
    <row r="40" ht="24.0" customHeight="1">
      <c r="A40" s="129" t="s">
        <v>170</v>
      </c>
      <c r="B40" s="125"/>
      <c r="C40" s="125"/>
      <c r="D40" s="125"/>
      <c r="E40" s="87"/>
      <c r="F40" s="88"/>
      <c r="G40" s="1"/>
    </row>
    <row r="41" ht="24.0" customHeight="1">
      <c r="A41" s="191" t="s">
        <v>171</v>
      </c>
      <c r="B41" s="192">
        <v>0.12</v>
      </c>
      <c r="C41" s="193" t="s">
        <v>151</v>
      </c>
      <c r="D41" s="79"/>
      <c r="E41" s="194">
        <v>135000.0</v>
      </c>
      <c r="F41" s="195">
        <f>+B41*E41</f>
        <v>16200</v>
      </c>
      <c r="G41" s="1"/>
    </row>
    <row r="42" ht="24.0" customHeight="1">
      <c r="A42" s="196" t="s">
        <v>29</v>
      </c>
      <c r="B42" s="197">
        <v>10.0</v>
      </c>
      <c r="C42" s="198" t="s">
        <v>30</v>
      </c>
      <c r="D42" s="9"/>
      <c r="E42" s="199">
        <v>100.0</v>
      </c>
      <c r="F42" s="200">
        <f>E42*B42</f>
        <v>1000</v>
      </c>
      <c r="G42" s="1"/>
    </row>
    <row r="43" ht="24.0" customHeight="1">
      <c r="A43" s="196" t="s">
        <v>20</v>
      </c>
      <c r="B43" s="201">
        <v>0.1</v>
      </c>
      <c r="C43" s="193" t="s">
        <v>88</v>
      </c>
      <c r="D43" s="79"/>
      <c r="E43" s="199">
        <v>14000.0</v>
      </c>
      <c r="F43" s="200">
        <f>+B43*E43</f>
        <v>1400</v>
      </c>
      <c r="G43" s="1"/>
    </row>
    <row r="44" ht="24.0" customHeight="1">
      <c r="A44" s="202" t="s">
        <v>157</v>
      </c>
      <c r="B44" s="203" t="s">
        <v>158</v>
      </c>
      <c r="C44" s="204" t="s">
        <v>159</v>
      </c>
      <c r="D44" s="9"/>
      <c r="E44" s="205">
        <v>15000.0</v>
      </c>
      <c r="F44" s="206">
        <f>(E44*5%)+E44</f>
        <v>15750</v>
      </c>
      <c r="G44" s="1"/>
    </row>
    <row r="45" ht="24.0" customHeight="1">
      <c r="A45" s="105"/>
      <c r="B45" s="106"/>
      <c r="C45" s="125"/>
      <c r="D45" s="125"/>
      <c r="E45" s="87" t="s">
        <v>160</v>
      </c>
      <c r="F45" s="126">
        <f>SUM(F41:F44)</f>
        <v>34350</v>
      </c>
      <c r="G45" s="1"/>
    </row>
    <row r="46" ht="24.0" customHeight="1">
      <c r="A46" s="127" t="s">
        <v>172</v>
      </c>
      <c r="B46" s="106"/>
      <c r="C46" s="125"/>
      <c r="D46" s="125"/>
      <c r="E46" s="87"/>
      <c r="F46" s="126">
        <f>F45*10%</f>
        <v>3435</v>
      </c>
      <c r="G46" s="1"/>
    </row>
    <row r="47" ht="24.0" customHeight="1">
      <c r="A47" s="107" t="s">
        <v>173</v>
      </c>
      <c r="B47" s="108"/>
      <c r="C47" s="108"/>
      <c r="D47" s="109"/>
      <c r="E47" s="110"/>
      <c r="F47" s="128">
        <f>SUM(F45+F46)</f>
        <v>37785</v>
      </c>
      <c r="G47" s="1"/>
      <c r="H47" s="15"/>
      <c r="I47" s="15"/>
      <c r="J47" s="15"/>
      <c r="K47" s="15"/>
      <c r="L47" s="15"/>
    </row>
    <row r="48" ht="15.75" customHeight="1">
      <c r="A48" s="133" t="s">
        <v>174</v>
      </c>
      <c r="B48" s="9"/>
      <c r="C48" s="13"/>
      <c r="D48" s="9"/>
      <c r="E48" s="134"/>
      <c r="F48" s="135"/>
      <c r="G48" s="1"/>
    </row>
    <row r="49" ht="15.75" customHeight="1">
      <c r="A49" s="136" t="s">
        <v>139</v>
      </c>
      <c r="B49" s="114"/>
      <c r="C49" s="114"/>
      <c r="D49" s="114"/>
      <c r="E49" s="114"/>
      <c r="F49" s="115"/>
      <c r="G49" s="1"/>
    </row>
    <row r="50" ht="15.75" customHeight="1">
      <c r="A50" s="142" t="s">
        <v>216</v>
      </c>
      <c r="B50" s="12">
        <v>0.5</v>
      </c>
      <c r="C50" s="144" t="s">
        <v>176</v>
      </c>
      <c r="D50" s="12"/>
      <c r="E50" s="139">
        <v>18000.0</v>
      </c>
      <c r="F50" s="207">
        <f t="shared" ref="F50:F53" si="6">B50*E50</f>
        <v>9000</v>
      </c>
      <c r="G50" s="1"/>
    </row>
    <row r="51" ht="15.75" customHeight="1">
      <c r="A51" s="142" t="s">
        <v>177</v>
      </c>
      <c r="B51" s="12">
        <v>0.75</v>
      </c>
      <c r="C51" s="144" t="s">
        <v>176</v>
      </c>
      <c r="D51" s="12"/>
      <c r="E51" s="139">
        <v>33000.0</v>
      </c>
      <c r="F51" s="207">
        <f t="shared" si="6"/>
        <v>24750</v>
      </c>
      <c r="G51" s="1"/>
    </row>
    <row r="52" ht="15.75" customHeight="1">
      <c r="A52" s="142" t="s">
        <v>217</v>
      </c>
      <c r="B52" s="12">
        <v>0.5</v>
      </c>
      <c r="C52" s="144" t="s">
        <v>176</v>
      </c>
      <c r="D52" s="12"/>
      <c r="E52" s="139">
        <v>26500.0</v>
      </c>
      <c r="F52" s="207">
        <f t="shared" si="6"/>
        <v>13250</v>
      </c>
      <c r="G52" s="1"/>
    </row>
    <row r="53" ht="15.75" customHeight="1">
      <c r="A53" s="142" t="s">
        <v>218</v>
      </c>
      <c r="B53" s="12">
        <v>1.0</v>
      </c>
      <c r="C53" s="144" t="s">
        <v>176</v>
      </c>
      <c r="D53" s="12"/>
      <c r="E53" s="139">
        <v>46000.0</v>
      </c>
      <c r="F53" s="207">
        <f t="shared" si="6"/>
        <v>46000</v>
      </c>
      <c r="G53" s="1"/>
    </row>
    <row r="54" ht="15.75" customHeight="1">
      <c r="A54" s="142" t="s">
        <v>219</v>
      </c>
      <c r="B54" s="208">
        <v>0.2</v>
      </c>
      <c r="C54" s="144" t="s">
        <v>179</v>
      </c>
      <c r="D54" s="12"/>
      <c r="E54" s="139">
        <v>64000.0</v>
      </c>
      <c r="F54" s="207">
        <f>E54*B54</f>
        <v>12800</v>
      </c>
      <c r="G54" s="1"/>
    </row>
    <row r="55" ht="15.75" customHeight="1">
      <c r="A55" s="142" t="s">
        <v>178</v>
      </c>
      <c r="B55" s="12">
        <v>2.5</v>
      </c>
      <c r="C55" s="144" t="s">
        <v>179</v>
      </c>
      <c r="D55" s="12"/>
      <c r="E55" s="139">
        <v>25000.0</v>
      </c>
      <c r="F55" s="207">
        <f t="shared" ref="F55:F63" si="7">B55*E55</f>
        <v>62500</v>
      </c>
      <c r="G55" s="1"/>
    </row>
    <row r="56" ht="15.75" customHeight="1">
      <c r="A56" s="142" t="s">
        <v>180</v>
      </c>
      <c r="B56" s="12">
        <v>0.0</v>
      </c>
      <c r="C56" s="144" t="s">
        <v>176</v>
      </c>
      <c r="D56" s="12"/>
      <c r="E56" s="210">
        <v>29000.0</v>
      </c>
      <c r="F56" s="207">
        <f t="shared" si="7"/>
        <v>0</v>
      </c>
      <c r="G56" s="1"/>
    </row>
    <row r="57" ht="15.75" customHeight="1">
      <c r="A57" s="142" t="s">
        <v>277</v>
      </c>
      <c r="B57" s="12">
        <v>2.0</v>
      </c>
      <c r="C57" s="144" t="s">
        <v>176</v>
      </c>
      <c r="D57" s="12"/>
      <c r="E57" s="210">
        <v>14000.0</v>
      </c>
      <c r="F57" s="207">
        <f t="shared" si="7"/>
        <v>28000</v>
      </c>
      <c r="G57" s="1"/>
    </row>
    <row r="58" ht="15.75" customHeight="1">
      <c r="A58" s="142" t="s">
        <v>182</v>
      </c>
      <c r="B58" s="12">
        <v>0.1</v>
      </c>
      <c r="C58" s="144" t="s">
        <v>176</v>
      </c>
      <c r="D58" s="12"/>
      <c r="E58" s="210">
        <v>30000.0</v>
      </c>
      <c r="F58" s="207">
        <f t="shared" si="7"/>
        <v>3000</v>
      </c>
      <c r="G58" s="1"/>
    </row>
    <row r="59" ht="15.75" customHeight="1">
      <c r="A59" s="142" t="s">
        <v>183</v>
      </c>
      <c r="B59" s="12">
        <v>8.0</v>
      </c>
      <c r="C59" s="144" t="s">
        <v>179</v>
      </c>
      <c r="D59" s="12"/>
      <c r="E59" s="210">
        <v>25000.0</v>
      </c>
      <c r="F59" s="207">
        <f t="shared" si="7"/>
        <v>200000</v>
      </c>
      <c r="G59" s="1"/>
    </row>
    <row r="60" ht="15.75" customHeight="1">
      <c r="A60" s="142" t="s">
        <v>278</v>
      </c>
      <c r="B60" s="12">
        <v>1.0</v>
      </c>
      <c r="C60" s="144" t="s">
        <v>77</v>
      </c>
      <c r="D60" s="12"/>
      <c r="E60" s="210">
        <v>19000.0</v>
      </c>
      <c r="F60" s="207">
        <f t="shared" si="7"/>
        <v>19000</v>
      </c>
      <c r="G60" s="1"/>
    </row>
    <row r="61" ht="15.75" customHeight="1">
      <c r="A61" s="142" t="s">
        <v>223</v>
      </c>
      <c r="B61" s="12">
        <v>1.2</v>
      </c>
      <c r="C61" s="144" t="s">
        <v>179</v>
      </c>
      <c r="D61" s="12"/>
      <c r="E61" s="210">
        <v>18500.0</v>
      </c>
      <c r="F61" s="207">
        <f t="shared" si="7"/>
        <v>22200</v>
      </c>
      <c r="G61" s="1"/>
    </row>
    <row r="62" ht="15.75" customHeight="1">
      <c r="A62" s="142" t="s">
        <v>185</v>
      </c>
      <c r="B62" s="12">
        <v>1.0</v>
      </c>
      <c r="C62" s="144" t="s">
        <v>176</v>
      </c>
      <c r="D62" s="12"/>
      <c r="E62" s="210">
        <v>5000.0</v>
      </c>
      <c r="F62" s="207">
        <f t="shared" si="7"/>
        <v>5000</v>
      </c>
      <c r="G62" s="1"/>
    </row>
    <row r="63" ht="15.75" customHeight="1">
      <c r="A63" s="142" t="s">
        <v>186</v>
      </c>
      <c r="B63" s="211">
        <v>0.5</v>
      </c>
      <c r="C63" s="144" t="s">
        <v>187</v>
      </c>
      <c r="D63" s="12"/>
      <c r="E63" s="210">
        <v>10000.0</v>
      </c>
      <c r="F63" s="207">
        <f t="shared" si="7"/>
        <v>5000</v>
      </c>
      <c r="G63" s="1"/>
    </row>
    <row r="64" ht="15.75" customHeight="1">
      <c r="A64" s="142" t="s">
        <v>29</v>
      </c>
      <c r="B64" s="197">
        <v>15.0</v>
      </c>
      <c r="C64" s="198" t="s">
        <v>30</v>
      </c>
      <c r="D64" s="9"/>
      <c r="E64" s="199">
        <v>100.0</v>
      </c>
      <c r="F64" s="200">
        <f>E64*B64</f>
        <v>1500</v>
      </c>
      <c r="G64" s="1"/>
    </row>
    <row r="65" ht="15.75" customHeight="1">
      <c r="A65" s="142" t="s">
        <v>188</v>
      </c>
      <c r="B65" s="69">
        <v>0.55</v>
      </c>
      <c r="C65" s="144" t="s">
        <v>179</v>
      </c>
      <c r="D65" s="12"/>
      <c r="E65" s="210">
        <v>17000.0</v>
      </c>
      <c r="F65" s="207">
        <f>B65*E65</f>
        <v>9350</v>
      </c>
      <c r="G65" s="1"/>
    </row>
    <row r="66" ht="15.75" customHeight="1">
      <c r="A66" s="124" t="s">
        <v>157</v>
      </c>
      <c r="B66" s="96" t="s">
        <v>158</v>
      </c>
      <c r="C66" s="131" t="s">
        <v>159</v>
      </c>
      <c r="D66" s="9"/>
      <c r="E66" s="99">
        <v>200000.0</v>
      </c>
      <c r="F66" s="100">
        <f>(E66*5%)+E66</f>
        <v>210000</v>
      </c>
      <c r="G66" s="1"/>
    </row>
    <row r="67" ht="15.75" customHeight="1">
      <c r="A67" s="105"/>
      <c r="B67" s="106"/>
      <c r="C67" s="125"/>
      <c r="D67" s="125"/>
      <c r="E67" s="87" t="s">
        <v>160</v>
      </c>
      <c r="F67" s="126">
        <f>SUM(F50:F66)</f>
        <v>671350</v>
      </c>
      <c r="G67" s="1"/>
    </row>
    <row r="68" ht="15.75" customHeight="1">
      <c r="A68" s="127" t="s">
        <v>189</v>
      </c>
      <c r="B68" s="106"/>
      <c r="C68" s="125"/>
      <c r="D68" s="125"/>
      <c r="E68" s="87"/>
      <c r="F68" s="126">
        <f>F67*10%</f>
        <v>67135</v>
      </c>
      <c r="G68" s="1"/>
    </row>
    <row r="69" ht="15.75" customHeight="1">
      <c r="A69" s="107" t="s">
        <v>190</v>
      </c>
      <c r="B69" s="108"/>
      <c r="C69" s="108"/>
      <c r="D69" s="109"/>
      <c r="E69" s="110"/>
      <c r="F69" s="128">
        <f>SUM(F67+F68)</f>
        <v>738485</v>
      </c>
      <c r="G69" s="1" t="s">
        <v>14</v>
      </c>
    </row>
    <row r="70" ht="15.75" customHeight="1">
      <c r="A70" s="141" t="s">
        <v>0</v>
      </c>
      <c r="B70" s="114"/>
      <c r="C70" s="114"/>
      <c r="D70" s="114"/>
      <c r="E70" s="114"/>
      <c r="F70" s="115"/>
      <c r="G70" s="1"/>
    </row>
    <row r="71" ht="15.75" customHeight="1">
      <c r="A71" s="142" t="s">
        <v>226</v>
      </c>
      <c r="B71" s="220">
        <v>2.0</v>
      </c>
      <c r="C71" s="144" t="s">
        <v>176</v>
      </c>
      <c r="D71" s="12"/>
      <c r="E71" s="221">
        <v>18000.0</v>
      </c>
      <c r="F71" s="222">
        <f t="shared" ref="F71:F73" si="8">B71*E71</f>
        <v>36000</v>
      </c>
      <c r="G71" s="1"/>
    </row>
    <row r="72" ht="15.75" customHeight="1">
      <c r="A72" s="142" t="s">
        <v>194</v>
      </c>
      <c r="B72" s="143">
        <v>0.0</v>
      </c>
      <c r="C72" s="144" t="s">
        <v>193</v>
      </c>
      <c r="D72" s="12"/>
      <c r="E72" s="221">
        <v>24000.0</v>
      </c>
      <c r="F72" s="222">
        <f t="shared" si="8"/>
        <v>0</v>
      </c>
      <c r="G72" s="1"/>
    </row>
    <row r="73" ht="15.75" customHeight="1">
      <c r="A73" s="142" t="s">
        <v>195</v>
      </c>
      <c r="B73" s="143">
        <v>0.0</v>
      </c>
      <c r="C73" s="144" t="s">
        <v>193</v>
      </c>
      <c r="D73" s="12"/>
      <c r="E73" s="221">
        <v>18000.0</v>
      </c>
      <c r="F73" s="222">
        <f t="shared" si="8"/>
        <v>0</v>
      </c>
      <c r="G73" s="1"/>
    </row>
    <row r="74" ht="15.75" customHeight="1">
      <c r="A74" s="142" t="s">
        <v>29</v>
      </c>
      <c r="B74" s="197">
        <v>8.0</v>
      </c>
      <c r="C74" s="198" t="s">
        <v>30</v>
      </c>
      <c r="D74" s="9"/>
      <c r="E74" s="199">
        <v>100.0</v>
      </c>
      <c r="F74" s="200">
        <f>E74*B74</f>
        <v>800</v>
      </c>
      <c r="G74" s="1"/>
    </row>
    <row r="75" ht="15.75" customHeight="1">
      <c r="A75" s="223" t="s">
        <v>196</v>
      </c>
      <c r="B75" s="224">
        <v>0.0</v>
      </c>
      <c r="C75" s="123" t="s">
        <v>167</v>
      </c>
      <c r="D75" s="12">
        <v>1000.0</v>
      </c>
      <c r="E75" s="221">
        <f t="shared" ref="E75:E76" si="9">D75*B75</f>
        <v>0</v>
      </c>
      <c r="F75" s="222">
        <f t="shared" ref="F75:F76" si="10">E75*5%+E75</f>
        <v>0</v>
      </c>
      <c r="G75" s="1"/>
      <c r="H75" s="15"/>
      <c r="I75" s="15"/>
      <c r="J75" s="15"/>
      <c r="K75" s="15"/>
      <c r="L75" s="15"/>
    </row>
    <row r="76" ht="15.75" customHeight="1">
      <c r="A76" s="223" t="s">
        <v>197</v>
      </c>
      <c r="B76" s="224">
        <v>0.0</v>
      </c>
      <c r="C76" s="123" t="s">
        <v>167</v>
      </c>
      <c r="D76" s="12">
        <v>700.0</v>
      </c>
      <c r="E76" s="221">
        <f t="shared" si="9"/>
        <v>0</v>
      </c>
      <c r="F76" s="222">
        <f t="shared" si="10"/>
        <v>0</v>
      </c>
      <c r="G76" s="1"/>
      <c r="H76" s="15"/>
      <c r="I76" s="15"/>
      <c r="J76" s="15"/>
      <c r="K76" s="15"/>
      <c r="L76" s="15"/>
    </row>
    <row r="77" ht="15.75" customHeight="1">
      <c r="A77" s="142"/>
      <c r="B77" s="143"/>
      <c r="C77" s="144"/>
      <c r="D77" s="12"/>
      <c r="E77" s="87" t="s">
        <v>160</v>
      </c>
      <c r="F77" s="135">
        <f>SUM(F71:F76)</f>
        <v>36800</v>
      </c>
      <c r="G77" s="1"/>
      <c r="H77" s="15"/>
      <c r="I77" s="15"/>
      <c r="J77" s="15"/>
      <c r="K77" s="15"/>
      <c r="L77" s="15"/>
    </row>
    <row r="78" ht="15.75" customHeight="1">
      <c r="A78" s="127" t="s">
        <v>198</v>
      </c>
      <c r="B78" s="106"/>
      <c r="C78" s="125"/>
      <c r="D78" s="125"/>
      <c r="E78" s="87"/>
      <c r="F78" s="88">
        <f>F77*0</f>
        <v>0</v>
      </c>
      <c r="G78" s="1"/>
      <c r="H78" s="15"/>
      <c r="I78" s="15"/>
      <c r="J78" s="15"/>
      <c r="K78" s="15"/>
      <c r="L78" s="15"/>
    </row>
    <row r="79" ht="15.75" customHeight="1">
      <c r="A79" s="107" t="s">
        <v>199</v>
      </c>
      <c r="B79" s="108"/>
      <c r="C79" s="108"/>
      <c r="D79" s="109"/>
      <c r="E79" s="110"/>
      <c r="F79" s="128">
        <f>SUM(F77+F78)</f>
        <v>36800</v>
      </c>
      <c r="G79" s="1"/>
      <c r="H79" s="15"/>
      <c r="I79" s="15"/>
      <c r="J79" s="15"/>
      <c r="K79" s="15"/>
      <c r="L79" s="15"/>
    </row>
    <row r="80" ht="15.75" customHeight="1">
      <c r="A80" s="148"/>
      <c r="B80" s="149"/>
      <c r="C80" s="150"/>
      <c r="D80" s="150"/>
      <c r="E80" s="83"/>
      <c r="F80" s="151"/>
      <c r="G80" s="1"/>
      <c r="H80" s="15"/>
      <c r="I80" s="15"/>
      <c r="J80" s="15"/>
      <c r="K80" s="15"/>
      <c r="L80" s="15"/>
    </row>
    <row r="81" ht="15.75" customHeight="1">
      <c r="A81" s="148"/>
      <c r="B81" s="149"/>
      <c r="C81" s="150"/>
      <c r="D81" s="150"/>
      <c r="E81" s="152"/>
      <c r="F81" s="151"/>
      <c r="G81" s="1"/>
      <c r="H81" s="15"/>
      <c r="I81" s="15"/>
      <c r="J81" s="15"/>
      <c r="K81" s="15"/>
      <c r="L81" s="15"/>
    </row>
    <row r="82" ht="15.75" customHeight="1">
      <c r="A82" s="153" t="s">
        <v>142</v>
      </c>
      <c r="B82" s="11"/>
      <c r="C82" s="11"/>
      <c r="D82" s="11"/>
      <c r="E82" s="9"/>
      <c r="F82" s="88">
        <f>F27+F39+F47+F69+F79</f>
        <v>1762645</v>
      </c>
      <c r="G82" s="1"/>
    </row>
    <row r="83" ht="15.75" customHeight="1">
      <c r="A83" s="154" t="s">
        <v>200</v>
      </c>
      <c r="B83" s="155"/>
      <c r="C83" s="155"/>
      <c r="D83" s="155"/>
      <c r="E83" s="155"/>
      <c r="F83" s="88">
        <v>70000.0</v>
      </c>
      <c r="G83" s="1"/>
    </row>
    <row r="84" ht="15.75" customHeight="1">
      <c r="A84" s="154" t="s">
        <v>201</v>
      </c>
      <c r="B84" s="155"/>
      <c r="C84" s="155"/>
      <c r="D84" s="155"/>
      <c r="E84" s="155"/>
      <c r="F84" s="88">
        <v>50000.0</v>
      </c>
      <c r="G84" s="1"/>
    </row>
    <row r="85" ht="15.75" customHeight="1">
      <c r="A85" s="154"/>
      <c r="B85" s="155"/>
      <c r="C85" s="155"/>
      <c r="D85" s="155"/>
      <c r="E85" s="155" t="s">
        <v>160</v>
      </c>
      <c r="F85" s="88">
        <f>F82+F83+F84</f>
        <v>1882645</v>
      </c>
      <c r="G85" s="1"/>
    </row>
    <row r="86" ht="15.75" customHeight="1">
      <c r="A86" s="156"/>
      <c r="B86" s="157" t="s">
        <v>202</v>
      </c>
      <c r="C86" s="158"/>
      <c r="D86" s="158"/>
      <c r="E86" s="159"/>
      <c r="F86" s="160">
        <f>F85*40%</f>
        <v>753058</v>
      </c>
      <c r="G86" s="1"/>
    </row>
    <row r="87" ht="15.75" customHeight="1">
      <c r="A87" s="57"/>
      <c r="B87" s="161" t="s">
        <v>144</v>
      </c>
      <c r="C87" s="55"/>
      <c r="D87" s="55"/>
      <c r="E87" s="59"/>
      <c r="F87" s="162">
        <f>F85+F86</f>
        <v>2635703</v>
      </c>
      <c r="G87" s="1"/>
    </row>
    <row r="88" ht="15.75" customHeight="1">
      <c r="A88" s="57"/>
      <c r="B88" s="163" t="s">
        <v>145</v>
      </c>
      <c r="C88" s="55"/>
      <c r="D88" s="55"/>
      <c r="E88" s="55"/>
      <c r="F88" s="164">
        <f>F87*16%</f>
        <v>421712.48</v>
      </c>
      <c r="G88" s="1"/>
    </row>
    <row r="89" ht="15.75" customHeight="1">
      <c r="A89" s="57"/>
      <c r="B89" s="165" t="s">
        <v>146</v>
      </c>
      <c r="C89" s="55"/>
      <c r="D89" s="55"/>
      <c r="E89" s="59"/>
      <c r="F89" s="162">
        <f>F87+F88</f>
        <v>3057415.48</v>
      </c>
      <c r="G89" s="1"/>
    </row>
    <row r="90" ht="15.75" customHeight="1">
      <c r="A90" s="57"/>
      <c r="B90" s="163"/>
      <c r="C90" s="55"/>
      <c r="D90" s="55"/>
      <c r="E90" s="55"/>
      <c r="F90" s="164"/>
      <c r="G90" s="1"/>
    </row>
    <row r="91" ht="15.75" customHeight="1">
      <c r="A91" s="1"/>
      <c r="B91" s="1"/>
      <c r="C91" s="1"/>
      <c r="D91" s="1"/>
      <c r="E91" s="1"/>
      <c r="F91" s="166"/>
      <c r="G91" s="1"/>
    </row>
    <row r="92" ht="15.75" customHeight="1">
      <c r="A92" s="1"/>
      <c r="B92" s="1"/>
      <c r="C92" s="1"/>
      <c r="D92" s="1"/>
      <c r="E92" s="1"/>
      <c r="F92" s="1"/>
      <c r="G92" s="1"/>
    </row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A1:F1"/>
    <mergeCell ref="A2:F2"/>
    <mergeCell ref="D3:G3"/>
    <mergeCell ref="A6:F6"/>
    <mergeCell ref="A7:B7"/>
    <mergeCell ref="C7:F7"/>
    <mergeCell ref="C8:D8"/>
    <mergeCell ref="C10:D10"/>
    <mergeCell ref="H10:I10"/>
    <mergeCell ref="C11:D11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4:D24"/>
    <mergeCell ref="C29:D29"/>
    <mergeCell ref="C42:D42"/>
    <mergeCell ref="C43:D43"/>
    <mergeCell ref="C44:D44"/>
    <mergeCell ref="A48:B48"/>
    <mergeCell ref="C48:D48"/>
    <mergeCell ref="C30:D30"/>
    <mergeCell ref="C31:D31"/>
    <mergeCell ref="C32:D32"/>
    <mergeCell ref="C33:D33"/>
    <mergeCell ref="C34:D34"/>
    <mergeCell ref="C36:D36"/>
    <mergeCell ref="C41:D41"/>
    <mergeCell ref="B88:E88"/>
    <mergeCell ref="B89:E89"/>
    <mergeCell ref="C64:D64"/>
    <mergeCell ref="C66:D66"/>
    <mergeCell ref="C74:D74"/>
    <mergeCell ref="A82:E82"/>
    <mergeCell ref="A86:A90"/>
    <mergeCell ref="B86:E86"/>
    <mergeCell ref="B87:E87"/>
    <mergeCell ref="B90:E90"/>
  </mergeCells>
  <printOptions/>
  <pageMargins bottom="0.7480314960629921" footer="0.0" header="0.0" left="0.31496062992125984" right="0.31496062992125984" top="0.7480314960629921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0.71"/>
    <col customWidth="1" min="3" max="3" width="17.0"/>
    <col customWidth="1" min="4" max="4" width="10.71"/>
    <col customWidth="1" min="5" max="5" width="15.43"/>
    <col customWidth="1" min="6" max="6" width="20.57"/>
    <col customWidth="1" min="7" max="16" width="10.71"/>
  </cols>
  <sheetData>
    <row r="1" ht="15.75" customHeight="1">
      <c r="A1" s="1"/>
    </row>
    <row r="2" ht="15.75" customHeight="1">
      <c r="A2" s="2" t="s">
        <v>1</v>
      </c>
      <c r="B2" s="3"/>
      <c r="C2" s="3"/>
      <c r="D2" s="3"/>
      <c r="E2" s="3"/>
      <c r="F2" s="3"/>
    </row>
    <row r="3" ht="15.75" customHeight="1">
      <c r="A3" s="4" t="s">
        <v>2</v>
      </c>
    </row>
    <row r="4" ht="15.75" customHeight="1">
      <c r="A4" s="4" t="s">
        <v>3</v>
      </c>
    </row>
    <row r="5" ht="15.75" customHeight="1">
      <c r="A5" s="8" t="s">
        <v>5</v>
      </c>
      <c r="B5" s="9"/>
      <c r="C5" s="10" t="s">
        <v>279</v>
      </c>
      <c r="D5" s="11"/>
      <c r="E5" s="11"/>
      <c r="F5" s="9"/>
    </row>
    <row r="6" ht="15.0" customHeight="1">
      <c r="A6" s="12" t="s">
        <v>7</v>
      </c>
      <c r="B6" s="12" t="s">
        <v>8</v>
      </c>
      <c r="C6" s="13" t="s">
        <v>9</v>
      </c>
      <c r="D6" s="9"/>
      <c r="E6" s="12" t="s">
        <v>10</v>
      </c>
      <c r="F6" s="14" t="s">
        <v>11</v>
      </c>
    </row>
    <row r="7" ht="18.0" customHeight="1">
      <c r="A7" s="16" t="s">
        <v>12</v>
      </c>
      <c r="B7" s="17">
        <v>1500.0</v>
      </c>
      <c r="C7" s="13" t="s">
        <v>13</v>
      </c>
      <c r="D7" s="9"/>
      <c r="E7" s="18">
        <v>140.0</v>
      </c>
      <c r="F7" s="19">
        <f t="shared" ref="F7:F18" si="1">+B7*E7</f>
        <v>210000</v>
      </c>
      <c r="G7" s="20" t="s">
        <v>14</v>
      </c>
    </row>
    <row r="8">
      <c r="A8" s="16" t="s">
        <v>39</v>
      </c>
      <c r="B8" s="17"/>
      <c r="C8" s="13" t="s">
        <v>280</v>
      </c>
      <c r="D8" s="9"/>
      <c r="E8" s="18">
        <v>65000.0</v>
      </c>
      <c r="F8" s="19">
        <f t="shared" si="1"/>
        <v>0</v>
      </c>
    </row>
    <row r="9">
      <c r="A9" s="16" t="s">
        <v>281</v>
      </c>
      <c r="B9" s="17">
        <v>0.0</v>
      </c>
      <c r="C9" s="22" t="s">
        <v>30</v>
      </c>
      <c r="D9" s="9"/>
      <c r="E9" s="18">
        <v>160000.0</v>
      </c>
      <c r="F9" s="19">
        <f t="shared" si="1"/>
        <v>0</v>
      </c>
    </row>
    <row r="10">
      <c r="A10" s="16" t="s">
        <v>282</v>
      </c>
      <c r="B10" s="17">
        <v>1.0</v>
      </c>
      <c r="C10" s="22" t="s">
        <v>30</v>
      </c>
      <c r="D10" s="9"/>
      <c r="E10" s="18">
        <v>140000.0</v>
      </c>
      <c r="F10" s="19">
        <f t="shared" si="1"/>
        <v>140000</v>
      </c>
    </row>
    <row r="11">
      <c r="A11" s="16" t="s">
        <v>136</v>
      </c>
      <c r="B11" s="17"/>
      <c r="C11" s="22" t="s">
        <v>283</v>
      </c>
      <c r="D11" s="9"/>
      <c r="E11" s="18">
        <v>19000.0</v>
      </c>
      <c r="F11" s="19">
        <f t="shared" si="1"/>
        <v>0</v>
      </c>
    </row>
    <row r="12">
      <c r="A12" s="16" t="s">
        <v>20</v>
      </c>
      <c r="B12" s="17">
        <v>1.0</v>
      </c>
      <c r="C12" s="22" t="s">
        <v>284</v>
      </c>
      <c r="D12" s="9"/>
      <c r="E12" s="18">
        <v>14000.0</v>
      </c>
      <c r="F12" s="19">
        <f t="shared" si="1"/>
        <v>14000</v>
      </c>
      <c r="G12" s="20" t="s">
        <v>14</v>
      </c>
    </row>
    <row r="13">
      <c r="A13" s="16" t="s">
        <v>46</v>
      </c>
      <c r="B13" s="17">
        <v>15.0</v>
      </c>
      <c r="C13" s="22" t="s">
        <v>30</v>
      </c>
      <c r="D13" s="9"/>
      <c r="E13" s="18">
        <v>600.0</v>
      </c>
      <c r="F13" s="19">
        <f t="shared" si="1"/>
        <v>9000</v>
      </c>
    </row>
    <row r="14">
      <c r="A14" s="16" t="s">
        <v>107</v>
      </c>
      <c r="B14" s="17"/>
      <c r="C14" s="22" t="s">
        <v>285</v>
      </c>
      <c r="D14" s="9"/>
      <c r="E14" s="18">
        <v>30000.0</v>
      </c>
      <c r="F14" s="19">
        <f t="shared" si="1"/>
        <v>0</v>
      </c>
    </row>
    <row r="15">
      <c r="A15" s="16" t="s">
        <v>153</v>
      </c>
      <c r="B15" s="17">
        <v>15.0</v>
      </c>
      <c r="C15" s="22" t="s">
        <v>48</v>
      </c>
      <c r="D15" s="9"/>
      <c r="E15" s="18">
        <v>1000.0</v>
      </c>
      <c r="F15" s="19">
        <f t="shared" si="1"/>
        <v>15000</v>
      </c>
      <c r="G15" s="20" t="s">
        <v>14</v>
      </c>
    </row>
    <row r="16">
      <c r="A16" s="16" t="s">
        <v>24</v>
      </c>
      <c r="B16" s="17">
        <v>1.0</v>
      </c>
      <c r="C16" s="22" t="s">
        <v>25</v>
      </c>
      <c r="D16" s="9"/>
      <c r="E16" s="18">
        <v>20000.0</v>
      </c>
      <c r="F16" s="19">
        <f t="shared" si="1"/>
        <v>20000</v>
      </c>
      <c r="G16" s="20" t="s">
        <v>14</v>
      </c>
    </row>
    <row r="17">
      <c r="A17" s="16" t="s">
        <v>114</v>
      </c>
      <c r="B17" s="17"/>
      <c r="C17" s="22"/>
      <c r="D17" s="9"/>
      <c r="E17" s="18">
        <v>136000.0</v>
      </c>
      <c r="F17" s="19">
        <f t="shared" si="1"/>
        <v>0</v>
      </c>
    </row>
    <row r="18">
      <c r="A18" s="16" t="s">
        <v>29</v>
      </c>
      <c r="B18" s="17">
        <v>220.0</v>
      </c>
      <c r="C18" s="22" t="s">
        <v>30</v>
      </c>
      <c r="D18" s="9"/>
      <c r="E18" s="18">
        <v>100.0</v>
      </c>
      <c r="F18" s="19">
        <f t="shared" si="1"/>
        <v>22000</v>
      </c>
      <c r="G18" s="20" t="s">
        <v>14</v>
      </c>
    </row>
    <row r="19">
      <c r="A19" s="23" t="s">
        <v>31</v>
      </c>
      <c r="B19" s="11"/>
      <c r="C19" s="9"/>
      <c r="D19" s="22" t="s">
        <v>286</v>
      </c>
      <c r="E19" s="9"/>
      <c r="F19" s="24">
        <v>315000.0</v>
      </c>
    </row>
    <row r="20">
      <c r="A20" s="25" t="s">
        <v>33</v>
      </c>
      <c r="B20" s="11"/>
      <c r="C20" s="11"/>
      <c r="D20" s="11"/>
      <c r="E20" s="9"/>
      <c r="F20" s="26">
        <f>SUM(F7:F19)</f>
        <v>745000</v>
      </c>
    </row>
    <row r="21" ht="15.75" customHeight="1">
      <c r="A21" s="23" t="s">
        <v>34</v>
      </c>
      <c r="B21" s="11"/>
      <c r="C21" s="9"/>
      <c r="D21" s="22" t="s">
        <v>35</v>
      </c>
      <c r="E21" s="9"/>
      <c r="F21" s="24">
        <v>74500.0</v>
      </c>
    </row>
    <row r="22" ht="15.75" customHeight="1">
      <c r="A22" s="27" t="s">
        <v>36</v>
      </c>
      <c r="B22" s="11"/>
      <c r="C22" s="9"/>
      <c r="D22" s="28"/>
      <c r="E22" s="9"/>
      <c r="F22" s="29">
        <f>F20+F21</f>
        <v>819500</v>
      </c>
    </row>
    <row r="23" ht="15.0" customHeight="1">
      <c r="A23" s="8" t="s">
        <v>5</v>
      </c>
      <c r="B23" s="9"/>
      <c r="C23" s="10" t="s">
        <v>37</v>
      </c>
      <c r="D23" s="11"/>
      <c r="E23" s="11"/>
      <c r="F23" s="9"/>
    </row>
    <row r="24" ht="15.0" customHeight="1">
      <c r="A24" s="12" t="s">
        <v>7</v>
      </c>
      <c r="B24" s="12" t="s">
        <v>8</v>
      </c>
      <c r="C24" s="13" t="s">
        <v>9</v>
      </c>
      <c r="D24" s="9"/>
      <c r="E24" s="12" t="s">
        <v>10</v>
      </c>
      <c r="F24" s="14" t="s">
        <v>11</v>
      </c>
    </row>
    <row r="25" ht="15.0" customHeight="1">
      <c r="A25" s="16" t="s">
        <v>12</v>
      </c>
      <c r="B25" s="17">
        <v>468.0</v>
      </c>
      <c r="C25" s="13" t="s">
        <v>287</v>
      </c>
      <c r="D25" s="9"/>
      <c r="E25" s="18">
        <v>140.0</v>
      </c>
      <c r="F25" s="19">
        <f t="shared" ref="F25:F27" si="2">E25*B25</f>
        <v>65520</v>
      </c>
    </row>
    <row r="26" ht="15.75" customHeight="1">
      <c r="A26" s="16" t="s">
        <v>288</v>
      </c>
      <c r="B26" s="17">
        <v>200.0</v>
      </c>
      <c r="C26" s="22" t="s">
        <v>289</v>
      </c>
      <c r="D26" s="9"/>
      <c r="E26" s="18">
        <v>65.0</v>
      </c>
      <c r="F26" s="19">
        <f t="shared" si="2"/>
        <v>13000</v>
      </c>
    </row>
    <row r="27" ht="15.75" customHeight="1">
      <c r="A27" s="16" t="s">
        <v>228</v>
      </c>
      <c r="B27" s="17">
        <v>250.0</v>
      </c>
      <c r="C27" s="22" t="s">
        <v>290</v>
      </c>
      <c r="D27" s="9"/>
      <c r="E27" s="18">
        <v>210.0</v>
      </c>
      <c r="F27" s="31">
        <f t="shared" si="2"/>
        <v>52500</v>
      </c>
    </row>
    <row r="28" ht="15.75" customHeight="1">
      <c r="A28" s="16" t="s">
        <v>291</v>
      </c>
      <c r="B28" s="17">
        <v>175.0</v>
      </c>
      <c r="C28" s="22" t="s">
        <v>44</v>
      </c>
      <c r="D28" s="9"/>
      <c r="E28" s="18">
        <v>130.0</v>
      </c>
      <c r="F28" s="32">
        <v>21875.0</v>
      </c>
    </row>
    <row r="29" ht="15.75" customHeight="1">
      <c r="A29" s="16" t="s">
        <v>20</v>
      </c>
      <c r="B29" s="17">
        <v>2.0</v>
      </c>
      <c r="C29" s="22" t="s">
        <v>45</v>
      </c>
      <c r="D29" s="9"/>
      <c r="E29" s="18">
        <v>14000.0</v>
      </c>
      <c r="F29" s="19">
        <f t="shared" ref="F29:F34" si="3">E29*B29</f>
        <v>28000</v>
      </c>
    </row>
    <row r="30" ht="15.75" customHeight="1">
      <c r="A30" s="16" t="s">
        <v>46</v>
      </c>
      <c r="B30" s="17">
        <v>10.0</v>
      </c>
      <c r="C30" s="22" t="s">
        <v>30</v>
      </c>
      <c r="D30" s="9"/>
      <c r="E30" s="18">
        <v>600.0</v>
      </c>
      <c r="F30" s="19">
        <f t="shared" si="3"/>
        <v>6000</v>
      </c>
    </row>
    <row r="31" ht="15.0" customHeight="1">
      <c r="A31" s="16" t="s">
        <v>47</v>
      </c>
      <c r="B31" s="17">
        <v>6.0</v>
      </c>
      <c r="C31" s="22" t="s">
        <v>48</v>
      </c>
      <c r="D31" s="9"/>
      <c r="E31" s="18">
        <v>1000.0</v>
      </c>
      <c r="F31" s="19">
        <f t="shared" si="3"/>
        <v>6000</v>
      </c>
    </row>
    <row r="32" ht="15.75" customHeight="1">
      <c r="A32" s="16" t="s">
        <v>49</v>
      </c>
      <c r="B32" s="17">
        <v>2.0</v>
      </c>
      <c r="C32" s="22" t="s">
        <v>25</v>
      </c>
      <c r="D32" s="9"/>
      <c r="E32" s="18">
        <v>105000.0</v>
      </c>
      <c r="F32" s="19">
        <f t="shared" si="3"/>
        <v>210000</v>
      </c>
    </row>
    <row r="33" ht="12.75" customHeight="1">
      <c r="A33" s="16" t="s">
        <v>29</v>
      </c>
      <c r="B33" s="17">
        <v>30.0</v>
      </c>
      <c r="C33" s="22" t="s">
        <v>30</v>
      </c>
      <c r="D33" s="9"/>
      <c r="E33" s="18">
        <v>100.0</v>
      </c>
      <c r="F33" s="19">
        <f t="shared" si="3"/>
        <v>3000</v>
      </c>
    </row>
    <row r="34" ht="15.75" customHeight="1">
      <c r="A34" s="33" t="s">
        <v>107</v>
      </c>
      <c r="B34" s="17">
        <v>4.0</v>
      </c>
      <c r="C34" s="22" t="s">
        <v>292</v>
      </c>
      <c r="D34" s="9"/>
      <c r="E34" s="17">
        <v>30000.0</v>
      </c>
      <c r="F34" s="34">
        <f t="shared" si="3"/>
        <v>120000</v>
      </c>
    </row>
    <row r="35" ht="24.0" customHeight="1">
      <c r="A35" s="25" t="s">
        <v>33</v>
      </c>
      <c r="B35" s="11"/>
      <c r="C35" s="11"/>
      <c r="D35" s="11"/>
      <c r="E35" s="9"/>
      <c r="F35" s="26">
        <f>SUM(F25:F34)</f>
        <v>525895</v>
      </c>
    </row>
    <row r="36" ht="24.0" customHeight="1">
      <c r="A36" s="23" t="s">
        <v>50</v>
      </c>
      <c r="B36" s="11"/>
      <c r="C36" s="9"/>
      <c r="D36" s="22" t="s">
        <v>35</v>
      </c>
      <c r="E36" s="9"/>
      <c r="F36" s="24">
        <v>26294.75</v>
      </c>
    </row>
    <row r="37" ht="24.0" customHeight="1">
      <c r="A37" s="27" t="s">
        <v>36</v>
      </c>
      <c r="B37" s="11"/>
      <c r="C37" s="9"/>
      <c r="D37" s="28"/>
      <c r="E37" s="9"/>
      <c r="F37" s="35">
        <f>F36+F35</f>
        <v>552189.75</v>
      </c>
      <c r="G37" s="20">
        <v>276095.0</v>
      </c>
    </row>
    <row r="38" ht="24.0" customHeight="1">
      <c r="A38" s="36" t="s">
        <v>51</v>
      </c>
      <c r="B38" s="10" t="s">
        <v>293</v>
      </c>
      <c r="C38" s="9"/>
      <c r="D38" s="22"/>
      <c r="E38" s="9"/>
      <c r="F38" s="24"/>
    </row>
    <row r="39" ht="15.0" customHeight="1">
      <c r="A39" s="33" t="s">
        <v>53</v>
      </c>
      <c r="B39" s="17">
        <v>2.0</v>
      </c>
      <c r="C39" s="22" t="s">
        <v>54</v>
      </c>
      <c r="D39" s="9"/>
      <c r="E39" s="18">
        <v>50000.0</v>
      </c>
      <c r="F39" s="19">
        <v>52500.0</v>
      </c>
      <c r="G39" s="20" t="s">
        <v>14</v>
      </c>
    </row>
    <row r="40" ht="12.0" customHeight="1">
      <c r="A40" s="16" t="s">
        <v>55</v>
      </c>
      <c r="B40" s="17">
        <v>2.0</v>
      </c>
      <c r="C40" s="22" t="s">
        <v>54</v>
      </c>
      <c r="D40" s="9"/>
      <c r="E40" s="18">
        <v>36750.0</v>
      </c>
      <c r="F40" s="19">
        <f>E40*B40</f>
        <v>73500</v>
      </c>
      <c r="G40" s="20" t="s">
        <v>14</v>
      </c>
    </row>
    <row r="41" ht="15.75" customHeight="1">
      <c r="A41" s="16" t="s">
        <v>56</v>
      </c>
      <c r="B41" s="17">
        <v>3.0</v>
      </c>
      <c r="C41" s="22" t="s">
        <v>57</v>
      </c>
      <c r="D41" s="9"/>
      <c r="E41" s="18">
        <v>18000.0</v>
      </c>
      <c r="F41" s="19">
        <f t="shared" ref="F41:F52" si="4">+B41*E41</f>
        <v>54000</v>
      </c>
      <c r="G41" s="20" t="s">
        <v>14</v>
      </c>
    </row>
    <row r="42" ht="9.75" customHeight="1">
      <c r="A42" s="16" t="s">
        <v>58</v>
      </c>
      <c r="B42" s="17">
        <v>2.0</v>
      </c>
      <c r="C42" s="22" t="s">
        <v>59</v>
      </c>
      <c r="D42" s="9"/>
      <c r="E42" s="18">
        <v>2000.0</v>
      </c>
      <c r="F42" s="19">
        <f t="shared" si="4"/>
        <v>4000</v>
      </c>
      <c r="G42" s="20" t="s">
        <v>14</v>
      </c>
    </row>
    <row r="43" ht="15.75" customHeight="1">
      <c r="A43" s="16" t="s">
        <v>60</v>
      </c>
      <c r="B43" s="17">
        <v>0.1</v>
      </c>
      <c r="C43" s="22" t="s">
        <v>61</v>
      </c>
      <c r="D43" s="9"/>
      <c r="E43" s="18">
        <v>70000.0</v>
      </c>
      <c r="F43" s="19">
        <f t="shared" si="4"/>
        <v>7000</v>
      </c>
      <c r="G43" s="20" t="s">
        <v>14</v>
      </c>
    </row>
    <row r="44" ht="12.75" customHeight="1">
      <c r="A44" s="16" t="s">
        <v>294</v>
      </c>
      <c r="B44" s="17">
        <v>2.0</v>
      </c>
      <c r="C44" s="22" t="s">
        <v>63</v>
      </c>
      <c r="D44" s="9"/>
      <c r="E44" s="18">
        <v>2000.0</v>
      </c>
      <c r="F44" s="19">
        <f t="shared" si="4"/>
        <v>4000</v>
      </c>
      <c r="G44" s="20" t="s">
        <v>14</v>
      </c>
    </row>
    <row r="45" ht="9.75" customHeight="1">
      <c r="A45" s="16" t="s">
        <v>64</v>
      </c>
      <c r="B45" s="17">
        <v>0.3</v>
      </c>
      <c r="C45" s="22" t="s">
        <v>63</v>
      </c>
      <c r="D45" s="9"/>
      <c r="E45" s="18">
        <v>2500.0</v>
      </c>
      <c r="F45" s="19">
        <f t="shared" si="4"/>
        <v>750</v>
      </c>
      <c r="G45" s="20" t="s">
        <v>14</v>
      </c>
    </row>
    <row r="46" ht="13.5" customHeight="1">
      <c r="A46" s="16" t="s">
        <v>65</v>
      </c>
      <c r="B46" s="17">
        <v>0.2</v>
      </c>
      <c r="C46" s="22" t="s">
        <v>66</v>
      </c>
      <c r="D46" s="9"/>
      <c r="E46" s="18">
        <v>34000.0</v>
      </c>
      <c r="F46" s="19">
        <f t="shared" si="4"/>
        <v>6800</v>
      </c>
    </row>
    <row r="47" ht="12.75" customHeight="1">
      <c r="A47" s="16" t="s">
        <v>295</v>
      </c>
      <c r="B47" s="17">
        <v>4.0</v>
      </c>
      <c r="C47" s="22" t="s">
        <v>68</v>
      </c>
      <c r="D47" s="9"/>
      <c r="E47" s="18">
        <v>5000.0</v>
      </c>
      <c r="F47" s="19">
        <f t="shared" si="4"/>
        <v>20000</v>
      </c>
      <c r="G47" s="20" t="s">
        <v>14</v>
      </c>
    </row>
    <row r="48" ht="11.25" customHeight="1">
      <c r="A48" s="16" t="s">
        <v>296</v>
      </c>
      <c r="B48" s="17">
        <v>2.5</v>
      </c>
      <c r="C48" s="22" t="s">
        <v>70</v>
      </c>
      <c r="D48" s="9"/>
      <c r="E48" s="18">
        <v>22000.0</v>
      </c>
      <c r="F48" s="19">
        <f t="shared" si="4"/>
        <v>55000</v>
      </c>
      <c r="G48" s="15" t="s">
        <v>14</v>
      </c>
      <c r="H48" s="15"/>
      <c r="I48" s="15"/>
      <c r="J48" s="15"/>
      <c r="K48" s="15"/>
      <c r="L48" s="15"/>
      <c r="M48" s="15"/>
      <c r="N48" s="15"/>
      <c r="O48" s="15"/>
      <c r="P48" s="15"/>
    </row>
    <row r="49" ht="11.25" customHeight="1">
      <c r="A49" s="16" t="s">
        <v>72</v>
      </c>
      <c r="B49" s="17">
        <v>0.1</v>
      </c>
      <c r="C49" s="22" t="s">
        <v>61</v>
      </c>
      <c r="D49" s="9"/>
      <c r="E49" s="18">
        <v>160000.0</v>
      </c>
      <c r="F49" s="19">
        <f t="shared" si="4"/>
        <v>16000</v>
      </c>
    </row>
    <row r="50" ht="15.75" customHeight="1">
      <c r="A50" s="16" t="s">
        <v>73</v>
      </c>
      <c r="B50" s="17">
        <v>0.2</v>
      </c>
      <c r="C50" s="22" t="s">
        <v>74</v>
      </c>
      <c r="D50" s="9"/>
      <c r="E50" s="18">
        <v>4500.0</v>
      </c>
      <c r="F50" s="19">
        <f t="shared" si="4"/>
        <v>900</v>
      </c>
      <c r="G50" s="20" t="s">
        <v>14</v>
      </c>
    </row>
    <row r="51" ht="9.75" customHeight="1">
      <c r="A51" s="16" t="s">
        <v>75</v>
      </c>
      <c r="B51" s="17">
        <v>0.2</v>
      </c>
      <c r="C51" s="22" t="s">
        <v>21</v>
      </c>
      <c r="D51" s="9"/>
      <c r="E51" s="18">
        <v>20000.0</v>
      </c>
      <c r="F51" s="19">
        <f t="shared" si="4"/>
        <v>4000</v>
      </c>
    </row>
    <row r="52" ht="9.75" customHeight="1">
      <c r="A52" s="16" t="s">
        <v>240</v>
      </c>
      <c r="B52" s="38">
        <v>2.0</v>
      </c>
      <c r="C52" s="22" t="s">
        <v>77</v>
      </c>
      <c r="D52" s="9"/>
      <c r="E52" s="18">
        <v>23000.0</v>
      </c>
      <c r="F52" s="19">
        <f t="shared" si="4"/>
        <v>46000</v>
      </c>
      <c r="G52" s="20" t="s">
        <v>14</v>
      </c>
    </row>
    <row r="53" ht="15.75" customHeight="1">
      <c r="A53" s="16" t="s">
        <v>78</v>
      </c>
      <c r="B53" s="17"/>
      <c r="C53" s="22"/>
      <c r="D53" s="9"/>
      <c r="E53" s="18"/>
      <c r="F53" s="19">
        <v>324450.0</v>
      </c>
    </row>
    <row r="54" ht="15.75" customHeight="1">
      <c r="A54" s="23" t="s">
        <v>79</v>
      </c>
      <c r="B54" s="11"/>
      <c r="C54" s="9"/>
      <c r="D54" s="17"/>
      <c r="E54" s="17"/>
      <c r="F54" s="19">
        <f>+F53*10%</f>
        <v>32445</v>
      </c>
    </row>
    <row r="55" ht="15.75" customHeight="1">
      <c r="A55" s="27" t="s">
        <v>80</v>
      </c>
      <c r="B55" s="11"/>
      <c r="C55" s="9"/>
      <c r="D55" s="28"/>
      <c r="E55" s="9"/>
      <c r="F55" s="29">
        <f>F53+F54</f>
        <v>356895</v>
      </c>
      <c r="G55" s="20">
        <v>179000.0</v>
      </c>
    </row>
    <row r="56" ht="15.75" customHeight="1">
      <c r="A56" s="36" t="s">
        <v>51</v>
      </c>
      <c r="B56" s="10" t="s">
        <v>297</v>
      </c>
      <c r="C56" s="9"/>
      <c r="D56" s="22"/>
      <c r="E56" s="9"/>
      <c r="F56" s="24"/>
    </row>
    <row r="57" ht="15.75" customHeight="1">
      <c r="A57" s="33" t="s">
        <v>53</v>
      </c>
      <c r="B57" s="17"/>
      <c r="C57" s="22" t="s">
        <v>54</v>
      </c>
      <c r="D57" s="9"/>
      <c r="E57" s="18">
        <v>30000.0</v>
      </c>
      <c r="F57" s="19"/>
      <c r="G57" s="20" t="s">
        <v>14</v>
      </c>
    </row>
    <row r="58" ht="15.75" customHeight="1">
      <c r="A58" s="16" t="s">
        <v>55</v>
      </c>
      <c r="B58" s="17"/>
      <c r="C58" s="22" t="s">
        <v>54</v>
      </c>
      <c r="D58" s="9"/>
      <c r="E58" s="18">
        <v>20000.0</v>
      </c>
      <c r="F58" s="19"/>
      <c r="G58" s="20" t="s">
        <v>14</v>
      </c>
    </row>
    <row r="59" ht="15.75" customHeight="1">
      <c r="A59" s="16" t="s">
        <v>83</v>
      </c>
      <c r="B59" s="17">
        <v>12.0</v>
      </c>
      <c r="C59" s="17"/>
      <c r="D59" s="17"/>
      <c r="E59" s="18">
        <v>2000.0</v>
      </c>
      <c r="F59" s="19">
        <f>E59*B59</f>
        <v>24000</v>
      </c>
      <c r="G59" s="20" t="s">
        <v>14</v>
      </c>
    </row>
    <row r="60" ht="15.75" customHeight="1">
      <c r="A60" s="16" t="s">
        <v>56</v>
      </c>
      <c r="B60" s="17"/>
      <c r="C60" s="22" t="s">
        <v>57</v>
      </c>
      <c r="D60" s="9"/>
      <c r="E60" s="18">
        <v>18000.0</v>
      </c>
      <c r="F60" s="19">
        <f t="shared" ref="F60:F71" si="5">+B60*E60</f>
        <v>0</v>
      </c>
      <c r="G60" s="20" t="s">
        <v>14</v>
      </c>
    </row>
    <row r="61" ht="15.75" customHeight="1">
      <c r="A61" s="16" t="s">
        <v>58</v>
      </c>
      <c r="B61" s="17"/>
      <c r="C61" s="22" t="s">
        <v>59</v>
      </c>
      <c r="D61" s="9"/>
      <c r="E61" s="18">
        <v>2000.0</v>
      </c>
      <c r="F61" s="19">
        <f t="shared" si="5"/>
        <v>0</v>
      </c>
      <c r="G61" s="20" t="s">
        <v>14</v>
      </c>
    </row>
    <row r="62" ht="15.75" customHeight="1">
      <c r="A62" s="16" t="s">
        <v>60</v>
      </c>
      <c r="B62" s="17"/>
      <c r="C62" s="22" t="s">
        <v>61</v>
      </c>
      <c r="D62" s="9"/>
      <c r="E62" s="18"/>
      <c r="F62" s="19">
        <f t="shared" si="5"/>
        <v>0</v>
      </c>
    </row>
    <row r="63" ht="15.75" customHeight="1">
      <c r="A63" s="16" t="s">
        <v>294</v>
      </c>
      <c r="B63" s="17"/>
      <c r="C63" s="22" t="s">
        <v>63</v>
      </c>
      <c r="D63" s="9"/>
      <c r="E63" s="18">
        <v>2000.0</v>
      </c>
      <c r="F63" s="19">
        <f t="shared" si="5"/>
        <v>0</v>
      </c>
    </row>
    <row r="64" ht="15.75" customHeight="1">
      <c r="A64" s="16" t="s">
        <v>298</v>
      </c>
      <c r="B64" s="17"/>
      <c r="C64" s="22" t="s">
        <v>63</v>
      </c>
      <c r="D64" s="9"/>
      <c r="E64" s="18">
        <v>2000.0</v>
      </c>
      <c r="F64" s="19">
        <f t="shared" si="5"/>
        <v>0</v>
      </c>
    </row>
    <row r="65" ht="15.75" customHeight="1">
      <c r="A65" s="16" t="s">
        <v>299</v>
      </c>
      <c r="B65" s="17"/>
      <c r="C65" s="22" t="s">
        <v>66</v>
      </c>
      <c r="D65" s="9"/>
      <c r="E65" s="18">
        <v>23000.0</v>
      </c>
      <c r="F65" s="19">
        <f t="shared" si="5"/>
        <v>0</v>
      </c>
      <c r="G65" s="20" t="s">
        <v>14</v>
      </c>
    </row>
    <row r="66" ht="15.75" customHeight="1">
      <c r="A66" s="16" t="s">
        <v>87</v>
      </c>
      <c r="B66" s="17"/>
      <c r="C66" s="22" t="s">
        <v>88</v>
      </c>
      <c r="D66" s="9"/>
      <c r="E66" s="18">
        <v>18000.0</v>
      </c>
      <c r="F66" s="19">
        <f t="shared" si="5"/>
        <v>0</v>
      </c>
      <c r="G66" s="20" t="s">
        <v>14</v>
      </c>
    </row>
    <row r="67" ht="15.75" customHeight="1">
      <c r="A67" s="16" t="s">
        <v>296</v>
      </c>
      <c r="B67" s="17"/>
      <c r="C67" s="22" t="s">
        <v>70</v>
      </c>
      <c r="D67" s="9"/>
      <c r="E67" s="18">
        <v>19000.0</v>
      </c>
      <c r="F67" s="19">
        <f t="shared" si="5"/>
        <v>0</v>
      </c>
      <c r="G67" s="20" t="s">
        <v>14</v>
      </c>
    </row>
    <row r="68" ht="15.75" customHeight="1">
      <c r="A68" s="16" t="s">
        <v>90</v>
      </c>
      <c r="B68" s="17"/>
      <c r="C68" s="22" t="s">
        <v>61</v>
      </c>
      <c r="D68" s="9"/>
      <c r="E68" s="18"/>
      <c r="F68" s="19">
        <f t="shared" si="5"/>
        <v>0</v>
      </c>
    </row>
    <row r="69" ht="15.75" customHeight="1">
      <c r="A69" s="16" t="s">
        <v>73</v>
      </c>
      <c r="B69" s="17"/>
      <c r="C69" s="22" t="s">
        <v>21</v>
      </c>
      <c r="D69" s="9"/>
      <c r="E69" s="18">
        <v>4.5</v>
      </c>
      <c r="F69" s="19">
        <f t="shared" si="5"/>
        <v>0</v>
      </c>
      <c r="G69" s="20" t="s">
        <v>14</v>
      </c>
    </row>
    <row r="70" ht="15.75" customHeight="1">
      <c r="A70" s="16" t="s">
        <v>75</v>
      </c>
      <c r="B70" s="17"/>
      <c r="C70" s="22" t="s">
        <v>21</v>
      </c>
      <c r="D70" s="9"/>
      <c r="E70" s="18"/>
      <c r="F70" s="19">
        <f t="shared" si="5"/>
        <v>0</v>
      </c>
    </row>
    <row r="71" ht="15.75" customHeight="1">
      <c r="A71" s="16" t="s">
        <v>240</v>
      </c>
      <c r="B71" s="38"/>
      <c r="C71" s="22" t="s">
        <v>77</v>
      </c>
      <c r="D71" s="9"/>
      <c r="E71" s="18">
        <v>22000.0</v>
      </c>
      <c r="F71" s="19">
        <f t="shared" si="5"/>
        <v>0</v>
      </c>
      <c r="G71" s="20" t="s">
        <v>14</v>
      </c>
    </row>
    <row r="72" ht="15.75" customHeight="1">
      <c r="A72" s="16" t="s">
        <v>78</v>
      </c>
      <c r="B72" s="17"/>
      <c r="C72" s="22"/>
      <c r="D72" s="9"/>
      <c r="E72" s="18"/>
      <c r="F72" s="19"/>
    </row>
    <row r="73" ht="15.75" customHeight="1">
      <c r="A73" s="23" t="s">
        <v>79</v>
      </c>
      <c r="B73" s="11"/>
      <c r="C73" s="9"/>
      <c r="D73" s="17"/>
      <c r="E73" s="17"/>
      <c r="F73" s="19"/>
    </row>
    <row r="74" ht="15.75" customHeight="1">
      <c r="A74" s="27" t="s">
        <v>80</v>
      </c>
      <c r="B74" s="11"/>
      <c r="C74" s="9"/>
      <c r="D74" s="28"/>
      <c r="E74" s="9"/>
      <c r="F74" s="29">
        <f>SUM(F59:F73)</f>
        <v>24000</v>
      </c>
      <c r="G74" s="20">
        <v>8000.0</v>
      </c>
    </row>
    <row r="75" ht="15.75" customHeight="1">
      <c r="A75" s="39" t="s">
        <v>92</v>
      </c>
      <c r="B75" s="9"/>
      <c r="C75" s="22"/>
      <c r="D75" s="9"/>
      <c r="E75" s="17"/>
      <c r="F75" s="26"/>
    </row>
    <row r="76" ht="15.75" customHeight="1">
      <c r="A76" s="16" t="s">
        <v>300</v>
      </c>
      <c r="B76" s="17"/>
      <c r="C76" s="22"/>
      <c r="D76" s="9"/>
      <c r="E76" s="42">
        <v>35000.0</v>
      </c>
      <c r="F76" s="34">
        <f t="shared" ref="F76:F81" si="6">+B76*E76</f>
        <v>0</v>
      </c>
      <c r="G76" s="20" t="s">
        <v>14</v>
      </c>
    </row>
    <row r="77" ht="15.75" customHeight="1">
      <c r="A77" s="16" t="s">
        <v>301</v>
      </c>
      <c r="B77" s="17"/>
      <c r="C77" s="22" t="s">
        <v>25</v>
      </c>
      <c r="D77" s="9"/>
      <c r="E77" s="42"/>
      <c r="F77" s="34">
        <f t="shared" si="6"/>
        <v>0</v>
      </c>
      <c r="G77" s="15" t="s">
        <v>14</v>
      </c>
      <c r="H77" s="15"/>
      <c r="I77" s="15"/>
      <c r="J77" s="15"/>
      <c r="K77" s="15"/>
      <c r="L77" s="15"/>
      <c r="M77" s="15"/>
      <c r="N77" s="15"/>
      <c r="O77" s="15"/>
      <c r="P77" s="15"/>
    </row>
    <row r="78" ht="15.75" customHeight="1">
      <c r="A78" s="16" t="s">
        <v>302</v>
      </c>
      <c r="B78" s="17"/>
      <c r="C78" s="22" t="s">
        <v>59</v>
      </c>
      <c r="D78" s="9"/>
      <c r="E78" s="42">
        <v>11000.0</v>
      </c>
      <c r="F78" s="34">
        <f t="shared" si="6"/>
        <v>0</v>
      </c>
      <c r="G78" s="15" t="s">
        <v>14</v>
      </c>
      <c r="H78" s="15"/>
      <c r="I78" s="15"/>
      <c r="J78" s="15"/>
      <c r="K78" s="15"/>
      <c r="L78" s="15"/>
      <c r="M78" s="15"/>
      <c r="N78" s="15"/>
      <c r="O78" s="15"/>
      <c r="P78" s="15"/>
    </row>
    <row r="79" ht="15.75" customHeight="1">
      <c r="A79" s="16" t="s">
        <v>303</v>
      </c>
      <c r="B79" s="17"/>
      <c r="C79" s="22" t="s">
        <v>99</v>
      </c>
      <c r="D79" s="9"/>
      <c r="E79" s="42">
        <v>8000.0</v>
      </c>
      <c r="F79" s="34">
        <f t="shared" si="6"/>
        <v>0</v>
      </c>
      <c r="G79" s="15"/>
      <c r="H79" s="15"/>
      <c r="I79" s="15"/>
      <c r="J79" s="15"/>
      <c r="K79" s="15"/>
      <c r="L79" s="15"/>
      <c r="M79" s="15"/>
      <c r="N79" s="15"/>
      <c r="O79" s="15"/>
      <c r="P79" s="15"/>
    </row>
    <row r="80" ht="15.75" customHeight="1">
      <c r="A80" s="16" t="s">
        <v>126</v>
      </c>
      <c r="B80" s="17"/>
      <c r="C80" s="22" t="s">
        <v>59</v>
      </c>
      <c r="D80" s="9"/>
      <c r="E80" s="42">
        <v>100.0</v>
      </c>
      <c r="F80" s="34">
        <f t="shared" si="6"/>
        <v>0</v>
      </c>
      <c r="G80" s="15" t="s">
        <v>14</v>
      </c>
      <c r="H80" s="15"/>
      <c r="I80" s="15"/>
      <c r="J80" s="15"/>
      <c r="K80" s="15"/>
      <c r="L80" s="15"/>
      <c r="M80" s="15"/>
      <c r="N80" s="15"/>
      <c r="O80" s="15"/>
      <c r="P80" s="15"/>
    </row>
    <row r="81" ht="15.75" customHeight="1">
      <c r="A81" s="16" t="s">
        <v>108</v>
      </c>
      <c r="B81" s="17">
        <v>1.0</v>
      </c>
      <c r="C81" s="22" t="s">
        <v>59</v>
      </c>
      <c r="D81" s="9"/>
      <c r="E81" s="43">
        <v>150000.0</v>
      </c>
      <c r="F81" s="34">
        <f t="shared" si="6"/>
        <v>150000</v>
      </c>
      <c r="G81" s="15"/>
      <c r="H81" s="15"/>
      <c r="I81" s="15"/>
      <c r="J81" s="15"/>
      <c r="K81" s="15"/>
      <c r="L81" s="15"/>
      <c r="M81" s="15"/>
      <c r="N81" s="15"/>
      <c r="O81" s="15"/>
      <c r="P81" s="15"/>
    </row>
    <row r="82" ht="15.75" customHeight="1">
      <c r="A82" s="10" t="s">
        <v>109</v>
      </c>
      <c r="B82" s="11"/>
      <c r="C82" s="11"/>
      <c r="D82" s="9"/>
      <c r="E82" s="44"/>
      <c r="F82" s="45">
        <f>SUM(F76:F81)</f>
        <v>150000</v>
      </c>
      <c r="G82" s="15"/>
      <c r="H82" s="15"/>
      <c r="I82" s="15"/>
      <c r="J82" s="15"/>
      <c r="K82" s="15"/>
      <c r="L82" s="15"/>
      <c r="M82" s="15"/>
      <c r="N82" s="15"/>
      <c r="O82" s="15"/>
      <c r="P82" s="15"/>
    </row>
    <row r="83" ht="15.75" customHeight="1">
      <c r="A83" s="16"/>
      <c r="B83" s="17"/>
      <c r="C83" s="22"/>
      <c r="D83" s="9"/>
      <c r="E83" s="42"/>
      <c r="F83" s="24">
        <f t="shared" ref="F83:F93" si="7">+B83*E83</f>
        <v>0</v>
      </c>
      <c r="G83" s="15"/>
      <c r="H83" s="15"/>
      <c r="I83" s="15"/>
      <c r="J83" s="15"/>
      <c r="K83" s="15"/>
      <c r="L83" s="15"/>
      <c r="M83" s="15"/>
      <c r="N83" s="15"/>
      <c r="O83" s="15"/>
      <c r="P83" s="15"/>
    </row>
    <row r="84" ht="15.75" customHeight="1">
      <c r="A84" s="39" t="s">
        <v>304</v>
      </c>
      <c r="B84" s="9"/>
      <c r="C84" s="22"/>
      <c r="D84" s="9"/>
      <c r="E84" s="42"/>
      <c r="F84" s="24">
        <f t="shared" si="7"/>
        <v>0</v>
      </c>
      <c r="G84" s="15"/>
      <c r="H84" s="15"/>
      <c r="I84" s="15"/>
      <c r="J84" s="15"/>
      <c r="K84" s="15"/>
      <c r="L84" s="15"/>
      <c r="M84" s="15"/>
      <c r="N84" s="15"/>
      <c r="O84" s="15"/>
      <c r="P84" s="15"/>
    </row>
    <row r="85" ht="15.75" customHeight="1">
      <c r="A85" s="16" t="s">
        <v>111</v>
      </c>
      <c r="B85" s="17">
        <v>750.0</v>
      </c>
      <c r="C85" s="22" t="s">
        <v>305</v>
      </c>
      <c r="D85" s="9"/>
      <c r="E85" s="42">
        <v>140.0</v>
      </c>
      <c r="F85" s="24">
        <f t="shared" si="7"/>
        <v>105000</v>
      </c>
      <c r="G85" s="20" t="s">
        <v>14</v>
      </c>
    </row>
    <row r="86" ht="15.75" customHeight="1">
      <c r="A86" s="16" t="s">
        <v>113</v>
      </c>
      <c r="B86" s="17">
        <v>6.0</v>
      </c>
      <c r="C86" s="22" t="s">
        <v>306</v>
      </c>
      <c r="D86" s="9"/>
      <c r="E86" s="42">
        <v>2000.0</v>
      </c>
      <c r="F86" s="24">
        <f t="shared" si="7"/>
        <v>12000</v>
      </c>
      <c r="G86" s="20" t="s">
        <v>14</v>
      </c>
    </row>
    <row r="87" ht="15.75" customHeight="1">
      <c r="A87" s="16" t="s">
        <v>272</v>
      </c>
      <c r="B87" s="17">
        <v>1.0</v>
      </c>
      <c r="C87" s="22" t="s">
        <v>247</v>
      </c>
      <c r="D87" s="9"/>
      <c r="E87" s="42">
        <v>63000.0</v>
      </c>
      <c r="F87" s="24">
        <f t="shared" si="7"/>
        <v>63000</v>
      </c>
      <c r="G87" s="20" t="s">
        <v>14</v>
      </c>
    </row>
    <row r="88" ht="15.75" customHeight="1">
      <c r="A88" s="16" t="s">
        <v>114</v>
      </c>
      <c r="B88" s="17">
        <v>1.0</v>
      </c>
      <c r="C88" s="22" t="s">
        <v>59</v>
      </c>
      <c r="D88" s="9"/>
      <c r="E88" s="42">
        <v>140000.0</v>
      </c>
      <c r="F88" s="24">
        <f t="shared" si="7"/>
        <v>140000</v>
      </c>
      <c r="G88" s="20" t="s">
        <v>14</v>
      </c>
    </row>
    <row r="89" ht="15.75" customHeight="1">
      <c r="A89" s="16" t="s">
        <v>20</v>
      </c>
      <c r="B89" s="17">
        <v>0.5</v>
      </c>
      <c r="C89" s="22" t="s">
        <v>21</v>
      </c>
      <c r="D89" s="9"/>
      <c r="E89" s="42">
        <v>14000.0</v>
      </c>
      <c r="F89" s="24">
        <f t="shared" si="7"/>
        <v>7000</v>
      </c>
      <c r="G89" s="20" t="s">
        <v>14</v>
      </c>
    </row>
    <row r="90" ht="15.75" customHeight="1">
      <c r="A90" s="16" t="s">
        <v>29</v>
      </c>
      <c r="B90" s="17">
        <v>50.0</v>
      </c>
      <c r="C90" s="22" t="s">
        <v>59</v>
      </c>
      <c r="D90" s="9"/>
      <c r="E90" s="42">
        <v>100.0</v>
      </c>
      <c r="F90" s="24">
        <f t="shared" si="7"/>
        <v>5000</v>
      </c>
      <c r="G90" s="20" t="s">
        <v>14</v>
      </c>
    </row>
    <row r="91" ht="15.75" customHeight="1">
      <c r="A91" s="16" t="s">
        <v>115</v>
      </c>
      <c r="B91" s="17">
        <v>2.0</v>
      </c>
      <c r="C91" s="17" t="s">
        <v>28</v>
      </c>
      <c r="D91" s="17"/>
      <c r="E91" s="42">
        <v>600.0</v>
      </c>
      <c r="F91" s="24">
        <f t="shared" si="7"/>
        <v>1200</v>
      </c>
      <c r="G91" s="20" t="s">
        <v>14</v>
      </c>
    </row>
    <row r="92" ht="15.75" customHeight="1">
      <c r="A92" s="16" t="s">
        <v>265</v>
      </c>
      <c r="B92" s="17">
        <v>2.0</v>
      </c>
      <c r="C92" s="22" t="s">
        <v>122</v>
      </c>
      <c r="D92" s="9"/>
      <c r="E92" s="42">
        <v>3500.0</v>
      </c>
      <c r="F92" s="24">
        <f t="shared" si="7"/>
        <v>7000</v>
      </c>
      <c r="G92" s="20" t="s">
        <v>14</v>
      </c>
    </row>
    <row r="93" ht="15.75" customHeight="1">
      <c r="A93" s="16" t="s">
        <v>117</v>
      </c>
      <c r="B93" s="17">
        <v>1.0</v>
      </c>
      <c r="C93" s="22" t="s">
        <v>256</v>
      </c>
      <c r="D93" s="9"/>
      <c r="E93" s="42">
        <v>10500.0</v>
      </c>
      <c r="F93" s="24">
        <f t="shared" si="7"/>
        <v>10500</v>
      </c>
      <c r="G93" s="20" t="s">
        <v>14</v>
      </c>
    </row>
    <row r="94" ht="15.75" customHeight="1">
      <c r="A94" s="46" t="s">
        <v>118</v>
      </c>
      <c r="B94" s="47"/>
      <c r="C94" s="48"/>
      <c r="D94" s="9"/>
      <c r="E94" s="49">
        <v>262500.0</v>
      </c>
      <c r="F94" s="29">
        <f>SUM(F83:F93)</f>
        <v>350700</v>
      </c>
      <c r="G94" s="20">
        <v>350700.0</v>
      </c>
    </row>
    <row r="95" ht="15.75" customHeight="1">
      <c r="A95" s="39" t="s">
        <v>174</v>
      </c>
      <c r="B95" s="9"/>
      <c r="C95" s="22"/>
      <c r="D95" s="9"/>
      <c r="E95" s="42"/>
      <c r="F95" s="24"/>
    </row>
    <row r="96" ht="15.75" customHeight="1">
      <c r="A96" s="16" t="s">
        <v>183</v>
      </c>
      <c r="B96" s="17">
        <v>10.0</v>
      </c>
      <c r="C96" s="22" t="s">
        <v>122</v>
      </c>
      <c r="D96" s="9"/>
      <c r="E96" s="43">
        <v>38000.0</v>
      </c>
      <c r="F96" s="34">
        <f t="shared" ref="F96:F98" si="8">+B96*E96</f>
        <v>380000</v>
      </c>
      <c r="G96" s="20" t="s">
        <v>14</v>
      </c>
    </row>
    <row r="97" ht="15.75" customHeight="1">
      <c r="A97" s="16" t="s">
        <v>307</v>
      </c>
      <c r="B97" s="17"/>
      <c r="C97" s="22"/>
      <c r="D97" s="9"/>
      <c r="E97" s="43">
        <v>15000.0</v>
      </c>
      <c r="F97" s="34">
        <f t="shared" si="8"/>
        <v>0</v>
      </c>
      <c r="G97" s="20" t="s">
        <v>14</v>
      </c>
    </row>
    <row r="98" ht="15.75" customHeight="1">
      <c r="A98" s="16" t="s">
        <v>308</v>
      </c>
      <c r="B98" s="17">
        <v>0.4</v>
      </c>
      <c r="C98" s="22" t="s">
        <v>122</v>
      </c>
      <c r="D98" s="9"/>
      <c r="E98" s="43">
        <v>56000.0</v>
      </c>
      <c r="F98" s="34">
        <f t="shared" si="8"/>
        <v>22400</v>
      </c>
      <c r="G98" s="20" t="s">
        <v>14</v>
      </c>
    </row>
    <row r="99" ht="15.75" customHeight="1">
      <c r="A99" s="16" t="s">
        <v>46</v>
      </c>
      <c r="B99" s="38">
        <v>0.5</v>
      </c>
      <c r="C99" s="22" t="s">
        <v>124</v>
      </c>
      <c r="D99" s="9"/>
      <c r="E99" s="43">
        <v>12000.0</v>
      </c>
      <c r="F99" s="34">
        <f>E99*B99</f>
        <v>6000</v>
      </c>
      <c r="G99" s="20" t="s">
        <v>14</v>
      </c>
    </row>
    <row r="100" ht="15.75" customHeight="1">
      <c r="A100" s="16" t="s">
        <v>309</v>
      </c>
      <c r="B100" s="17">
        <v>1.0</v>
      </c>
      <c r="C100" s="22" t="s">
        <v>16</v>
      </c>
      <c r="D100" s="9"/>
      <c r="E100" s="43">
        <v>39000.0</v>
      </c>
      <c r="F100" s="34">
        <f t="shared" ref="F100:F109" si="9">+B100*E100</f>
        <v>39000</v>
      </c>
      <c r="G100" s="20" t="s">
        <v>14</v>
      </c>
    </row>
    <row r="101" ht="15.75" customHeight="1">
      <c r="A101" s="16" t="s">
        <v>262</v>
      </c>
      <c r="B101" s="17">
        <v>60.0</v>
      </c>
      <c r="C101" s="22" t="s">
        <v>127</v>
      </c>
      <c r="D101" s="9"/>
      <c r="E101" s="43">
        <v>100.0</v>
      </c>
      <c r="F101" s="34">
        <f t="shared" si="9"/>
        <v>6000</v>
      </c>
      <c r="G101" s="20" t="s">
        <v>14</v>
      </c>
    </row>
    <row r="102" ht="15.75" customHeight="1">
      <c r="A102" s="16" t="s">
        <v>310</v>
      </c>
      <c r="B102" s="17">
        <v>3.0</v>
      </c>
      <c r="C102" s="22" t="s">
        <v>127</v>
      </c>
      <c r="D102" s="9"/>
      <c r="E102" s="43">
        <v>33000.0</v>
      </c>
      <c r="F102" s="34">
        <f t="shared" si="9"/>
        <v>99000</v>
      </c>
      <c r="G102" s="20" t="s">
        <v>14</v>
      </c>
    </row>
    <row r="103" ht="15.75" customHeight="1">
      <c r="A103" s="16" t="s">
        <v>311</v>
      </c>
      <c r="B103" s="17">
        <v>0.5</v>
      </c>
      <c r="C103" s="22" t="s">
        <v>96</v>
      </c>
      <c r="D103" s="9"/>
      <c r="E103" s="43">
        <v>19900.0</v>
      </c>
      <c r="F103" s="34">
        <f t="shared" si="9"/>
        <v>9950</v>
      </c>
      <c r="G103" s="20" t="s">
        <v>14</v>
      </c>
    </row>
    <row r="104" ht="15.75" customHeight="1">
      <c r="A104" s="16" t="s">
        <v>268</v>
      </c>
      <c r="B104" s="17">
        <v>0.5</v>
      </c>
      <c r="C104" s="22" t="s">
        <v>131</v>
      </c>
      <c r="D104" s="9"/>
      <c r="E104" s="43">
        <v>16000.0</v>
      </c>
      <c r="F104" s="34">
        <f t="shared" si="9"/>
        <v>8000</v>
      </c>
      <c r="G104" s="20" t="s">
        <v>14</v>
      </c>
    </row>
    <row r="105" ht="15.75" customHeight="1">
      <c r="A105" s="16" t="s">
        <v>132</v>
      </c>
      <c r="B105" s="17">
        <v>4.5</v>
      </c>
      <c r="C105" s="22" t="s">
        <v>101</v>
      </c>
      <c r="D105" s="9"/>
      <c r="E105" s="43">
        <v>3000.0</v>
      </c>
      <c r="F105" s="34">
        <f t="shared" si="9"/>
        <v>13500</v>
      </c>
      <c r="G105" s="20" t="s">
        <v>14</v>
      </c>
    </row>
    <row r="106" ht="15.75" customHeight="1">
      <c r="A106" s="16" t="s">
        <v>133</v>
      </c>
      <c r="B106" s="17">
        <v>0.2</v>
      </c>
      <c r="C106" s="22"/>
      <c r="D106" s="9"/>
      <c r="E106" s="43">
        <v>27000.0</v>
      </c>
      <c r="F106" s="34">
        <f t="shared" si="9"/>
        <v>5400</v>
      </c>
    </row>
    <row r="107" ht="15.75" customHeight="1">
      <c r="A107" s="16" t="s">
        <v>312</v>
      </c>
      <c r="B107" s="38">
        <v>1.0</v>
      </c>
      <c r="C107" s="22" t="s">
        <v>266</v>
      </c>
      <c r="D107" s="9"/>
      <c r="E107" s="43">
        <v>18000.0</v>
      </c>
      <c r="F107" s="34">
        <f t="shared" si="9"/>
        <v>18000</v>
      </c>
    </row>
    <row r="108" ht="15.75" customHeight="1">
      <c r="A108" s="16" t="s">
        <v>136</v>
      </c>
      <c r="B108" s="17">
        <v>0.75</v>
      </c>
      <c r="C108" s="22" t="s">
        <v>21</v>
      </c>
      <c r="D108" s="9"/>
      <c r="E108" s="43">
        <v>16250.0</v>
      </c>
      <c r="F108" s="34">
        <f t="shared" si="9"/>
        <v>12187.5</v>
      </c>
      <c r="G108" s="20" t="s">
        <v>14</v>
      </c>
    </row>
    <row r="109" ht="15.75" customHeight="1">
      <c r="A109" s="16" t="s">
        <v>188</v>
      </c>
      <c r="B109" s="17">
        <v>1.1</v>
      </c>
      <c r="C109" s="22" t="s">
        <v>313</v>
      </c>
      <c r="D109" s="9"/>
      <c r="E109" s="43">
        <v>4000.0</v>
      </c>
      <c r="F109" s="34">
        <f t="shared" si="9"/>
        <v>4400</v>
      </c>
      <c r="G109" s="20" t="s">
        <v>14</v>
      </c>
    </row>
    <row r="110" ht="15.75" customHeight="1">
      <c r="A110" s="16" t="s">
        <v>138</v>
      </c>
      <c r="B110" s="17">
        <v>1.0</v>
      </c>
      <c r="C110" s="22"/>
      <c r="D110" s="9"/>
      <c r="E110" s="43">
        <v>210000.0</v>
      </c>
      <c r="F110" s="34">
        <f>E110*B110</f>
        <v>210000</v>
      </c>
      <c r="G110" s="20" t="s">
        <v>14</v>
      </c>
    </row>
    <row r="111" ht="15.75" customHeight="1">
      <c r="A111" s="16" t="s">
        <v>314</v>
      </c>
      <c r="B111" s="17">
        <v>6.0</v>
      </c>
      <c r="C111" s="22" t="s">
        <v>315</v>
      </c>
      <c r="D111" s="9"/>
      <c r="E111" s="43">
        <v>2000.0</v>
      </c>
      <c r="F111" s="34">
        <f>+B111*E111</f>
        <v>12000</v>
      </c>
      <c r="G111" s="20" t="s">
        <v>14</v>
      </c>
    </row>
    <row r="112" ht="15.75" customHeight="1">
      <c r="A112" s="46" t="s">
        <v>141</v>
      </c>
      <c r="B112" s="47"/>
      <c r="C112" s="48"/>
      <c r="D112" s="9"/>
      <c r="E112" s="49"/>
      <c r="F112" s="29">
        <f>SUM(F96:F111)</f>
        <v>845837.5</v>
      </c>
      <c r="G112" s="20">
        <v>716467.0</v>
      </c>
    </row>
    <row r="113" ht="15.75" customHeight="1">
      <c r="A113" s="50" t="s">
        <v>142</v>
      </c>
      <c r="B113" s="51"/>
      <c r="C113" s="51"/>
      <c r="D113" s="51"/>
      <c r="E113" s="51"/>
      <c r="F113" s="52">
        <f>F112+F94+F82+F74+F55+F37+F22</f>
        <v>3099122.25</v>
      </c>
    </row>
    <row r="114" ht="15.75" customHeight="1">
      <c r="A114" s="53"/>
      <c r="B114" s="54" t="s">
        <v>143</v>
      </c>
      <c r="C114" s="55"/>
      <c r="D114" s="55"/>
      <c r="E114" s="55"/>
      <c r="F114" s="56">
        <f>+F113*30%</f>
        <v>929736.675</v>
      </c>
    </row>
    <row r="115" ht="15.75" customHeight="1">
      <c r="A115" s="57"/>
      <c r="B115" s="58" t="s">
        <v>144</v>
      </c>
      <c r="C115" s="55"/>
      <c r="D115" s="55"/>
      <c r="E115" s="59"/>
      <c r="F115" s="60">
        <f>SUM(F113:F114)</f>
        <v>4028858.925</v>
      </c>
    </row>
    <row r="116" ht="15.75" customHeight="1">
      <c r="A116" s="57"/>
      <c r="B116" s="54" t="s">
        <v>145</v>
      </c>
      <c r="C116" s="55"/>
      <c r="D116" s="55"/>
      <c r="E116" s="55"/>
      <c r="F116" s="56">
        <f>+F115*16%</f>
        <v>644617.428</v>
      </c>
    </row>
    <row r="117" ht="15.75" customHeight="1">
      <c r="A117" s="57"/>
      <c r="B117" s="61" t="s">
        <v>146</v>
      </c>
      <c r="C117" s="55"/>
      <c r="D117" s="55"/>
      <c r="E117" s="59"/>
      <c r="F117" s="60">
        <f>SUM(F115:F116)</f>
        <v>4673476.353</v>
      </c>
    </row>
    <row r="118" ht="15.75" customHeight="1">
      <c r="A118" s="57"/>
      <c r="B118" s="54"/>
      <c r="C118" s="55"/>
      <c r="D118" s="55"/>
      <c r="E118" s="55"/>
      <c r="F118" s="56"/>
    </row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0">
    <mergeCell ref="A2:F2"/>
    <mergeCell ref="A3:F3"/>
    <mergeCell ref="A4:F4"/>
    <mergeCell ref="A5:B5"/>
    <mergeCell ref="C5:F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A19:C19"/>
    <mergeCell ref="D19:E19"/>
    <mergeCell ref="A20:E20"/>
    <mergeCell ref="A21:C21"/>
    <mergeCell ref="D21:E21"/>
    <mergeCell ref="A22:C22"/>
    <mergeCell ref="D22:E22"/>
    <mergeCell ref="A23:B23"/>
    <mergeCell ref="C23:F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A35:E35"/>
    <mergeCell ref="A36:C36"/>
    <mergeCell ref="D36:E36"/>
    <mergeCell ref="D37:E37"/>
    <mergeCell ref="A37:C37"/>
    <mergeCell ref="B38:C38"/>
    <mergeCell ref="D38:E38"/>
    <mergeCell ref="C39:D39"/>
    <mergeCell ref="C40:D40"/>
    <mergeCell ref="C41:D41"/>
    <mergeCell ref="C42:D42"/>
    <mergeCell ref="C88:D88"/>
    <mergeCell ref="C89:D89"/>
    <mergeCell ref="C90:D90"/>
    <mergeCell ref="C92:D92"/>
    <mergeCell ref="C93:D93"/>
    <mergeCell ref="C94:D94"/>
    <mergeCell ref="A95:B95"/>
    <mergeCell ref="C95:D95"/>
    <mergeCell ref="C96:D96"/>
    <mergeCell ref="C97:D97"/>
    <mergeCell ref="C98:D98"/>
    <mergeCell ref="C99:D99"/>
    <mergeCell ref="C100:D100"/>
    <mergeCell ref="C101:D101"/>
    <mergeCell ref="C102:D102"/>
    <mergeCell ref="C103:D103"/>
    <mergeCell ref="C104:D104"/>
    <mergeCell ref="C105:D105"/>
    <mergeCell ref="C106:D106"/>
    <mergeCell ref="C107:D107"/>
    <mergeCell ref="C108:D108"/>
    <mergeCell ref="B115:E115"/>
    <mergeCell ref="B116:E116"/>
    <mergeCell ref="B117:E117"/>
    <mergeCell ref="B118:E118"/>
    <mergeCell ref="C109:D109"/>
    <mergeCell ref="C110:D110"/>
    <mergeCell ref="C111:D111"/>
    <mergeCell ref="C112:D112"/>
    <mergeCell ref="A113:E113"/>
    <mergeCell ref="A114:A118"/>
    <mergeCell ref="B114:E114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A54:C54"/>
    <mergeCell ref="A55:C55"/>
    <mergeCell ref="D55:E55"/>
    <mergeCell ref="B56:C56"/>
    <mergeCell ref="D56:E56"/>
    <mergeCell ref="C57:D57"/>
    <mergeCell ref="C58:D58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A73:C73"/>
    <mergeCell ref="A74:C74"/>
    <mergeCell ref="D74:E74"/>
    <mergeCell ref="A75:B75"/>
    <mergeCell ref="C75:D75"/>
    <mergeCell ref="C76:D76"/>
    <mergeCell ref="C77:D77"/>
    <mergeCell ref="C78:D78"/>
    <mergeCell ref="C79:D79"/>
    <mergeCell ref="C80:D80"/>
    <mergeCell ref="C81:D81"/>
    <mergeCell ref="A82:D82"/>
    <mergeCell ref="C83:D83"/>
    <mergeCell ref="A84:B84"/>
    <mergeCell ref="C84:D84"/>
    <mergeCell ref="C85:D85"/>
    <mergeCell ref="C86:D86"/>
    <mergeCell ref="C87:D87"/>
  </mergeCells>
  <printOptions/>
  <pageMargins bottom="0.7480314960629921" footer="0.0" header="0.0" left="0.31496062992125984" right="0.31496062992125984" top="0.7480314960629921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0.71"/>
    <col customWidth="1" min="3" max="3" width="17.0"/>
    <col customWidth="1" min="4" max="4" width="10.71"/>
    <col customWidth="1" min="5" max="5" width="15.43"/>
    <col customWidth="1" min="6" max="6" width="20.57"/>
    <col customWidth="1" min="7" max="16" width="10.71"/>
  </cols>
  <sheetData>
    <row r="1" ht="15.75" customHeight="1">
      <c r="A1" s="1"/>
    </row>
    <row r="2" ht="15.75" customHeight="1">
      <c r="A2" s="2" t="s">
        <v>1</v>
      </c>
      <c r="B2" s="3"/>
      <c r="C2" s="3"/>
      <c r="D2" s="3"/>
      <c r="E2" s="3"/>
      <c r="F2" s="3"/>
    </row>
    <row r="3" ht="15.75" customHeight="1">
      <c r="A3" s="4" t="s">
        <v>2</v>
      </c>
    </row>
    <row r="4" ht="15.75" customHeight="1">
      <c r="A4" s="4" t="s">
        <v>3</v>
      </c>
    </row>
    <row r="5" ht="15.75" customHeight="1">
      <c r="A5" s="8" t="s">
        <v>5</v>
      </c>
      <c r="B5" s="9"/>
      <c r="C5" s="10" t="s">
        <v>316</v>
      </c>
      <c r="D5" s="11"/>
      <c r="E5" s="11"/>
      <c r="F5" s="9"/>
    </row>
    <row r="6" ht="15.0" customHeight="1">
      <c r="A6" s="12" t="s">
        <v>7</v>
      </c>
      <c r="B6" s="12" t="s">
        <v>8</v>
      </c>
      <c r="C6" s="13" t="s">
        <v>9</v>
      </c>
      <c r="D6" s="9"/>
      <c r="E6" s="12" t="s">
        <v>10</v>
      </c>
      <c r="F6" s="14" t="s">
        <v>11</v>
      </c>
    </row>
    <row r="7" ht="18.0" customHeight="1">
      <c r="A7" s="16" t="s">
        <v>12</v>
      </c>
      <c r="B7" s="17">
        <v>1656.0</v>
      </c>
      <c r="C7" s="13" t="s">
        <v>13</v>
      </c>
      <c r="D7" s="9"/>
      <c r="E7" s="18">
        <v>140.0</v>
      </c>
      <c r="F7" s="19">
        <f t="shared" ref="F7:F18" si="1">+B7*E7</f>
        <v>231840</v>
      </c>
      <c r="G7" s="20" t="s">
        <v>14</v>
      </c>
    </row>
    <row r="8">
      <c r="A8" s="16" t="s">
        <v>39</v>
      </c>
      <c r="B8" s="17"/>
      <c r="C8" s="13" t="s">
        <v>280</v>
      </c>
      <c r="D8" s="9"/>
      <c r="E8" s="18">
        <v>65000.0</v>
      </c>
      <c r="F8" s="19">
        <f t="shared" si="1"/>
        <v>0</v>
      </c>
    </row>
    <row r="9">
      <c r="A9" s="16" t="s">
        <v>281</v>
      </c>
      <c r="B9" s="17">
        <v>0.0</v>
      </c>
      <c r="C9" s="22" t="s">
        <v>30</v>
      </c>
      <c r="D9" s="9"/>
      <c r="E9" s="18">
        <v>160000.0</v>
      </c>
      <c r="F9" s="19">
        <f t="shared" si="1"/>
        <v>0</v>
      </c>
    </row>
    <row r="10">
      <c r="A10" s="16" t="s">
        <v>282</v>
      </c>
      <c r="B10" s="17"/>
      <c r="C10" s="22" t="s">
        <v>30</v>
      </c>
      <c r="D10" s="9"/>
      <c r="E10" s="18">
        <v>140000.0</v>
      </c>
      <c r="F10" s="19">
        <f t="shared" si="1"/>
        <v>0</v>
      </c>
    </row>
    <row r="11">
      <c r="A11" s="16" t="s">
        <v>136</v>
      </c>
      <c r="B11" s="17"/>
      <c r="C11" s="22" t="s">
        <v>283</v>
      </c>
      <c r="D11" s="9"/>
      <c r="E11" s="18">
        <v>19000.0</v>
      </c>
      <c r="F11" s="19">
        <f t="shared" si="1"/>
        <v>0</v>
      </c>
    </row>
    <row r="12">
      <c r="A12" s="16" t="s">
        <v>20</v>
      </c>
      <c r="B12" s="17">
        <v>1.0</v>
      </c>
      <c r="C12" s="22" t="s">
        <v>284</v>
      </c>
      <c r="D12" s="9"/>
      <c r="E12" s="18">
        <v>14000.0</v>
      </c>
      <c r="F12" s="19">
        <f t="shared" si="1"/>
        <v>14000</v>
      </c>
      <c r="G12" s="20" t="s">
        <v>14</v>
      </c>
    </row>
    <row r="13">
      <c r="A13" s="16" t="s">
        <v>46</v>
      </c>
      <c r="B13" s="17">
        <v>15.0</v>
      </c>
      <c r="C13" s="22" t="s">
        <v>30</v>
      </c>
      <c r="D13" s="9"/>
      <c r="E13" s="18">
        <v>600.0</v>
      </c>
      <c r="F13" s="19">
        <f t="shared" si="1"/>
        <v>9000</v>
      </c>
    </row>
    <row r="14">
      <c r="A14" s="16" t="s">
        <v>107</v>
      </c>
      <c r="B14" s="17"/>
      <c r="C14" s="22" t="s">
        <v>285</v>
      </c>
      <c r="D14" s="9"/>
      <c r="E14" s="18">
        <v>30000.0</v>
      </c>
      <c r="F14" s="19">
        <f t="shared" si="1"/>
        <v>0</v>
      </c>
    </row>
    <row r="15">
      <c r="A15" s="16" t="s">
        <v>153</v>
      </c>
      <c r="B15" s="17">
        <v>15.0</v>
      </c>
      <c r="C15" s="22" t="s">
        <v>48</v>
      </c>
      <c r="D15" s="9"/>
      <c r="E15" s="18">
        <v>1000.0</v>
      </c>
      <c r="F15" s="19">
        <f t="shared" si="1"/>
        <v>15000</v>
      </c>
      <c r="G15" s="20" t="s">
        <v>14</v>
      </c>
    </row>
    <row r="16">
      <c r="A16" s="16" t="s">
        <v>24</v>
      </c>
      <c r="B16" s="17">
        <v>1.0</v>
      </c>
      <c r="C16" s="22" t="s">
        <v>25</v>
      </c>
      <c r="D16" s="9"/>
      <c r="E16" s="18">
        <v>20000.0</v>
      </c>
      <c r="F16" s="19">
        <f t="shared" si="1"/>
        <v>20000</v>
      </c>
      <c r="G16" s="20" t="s">
        <v>14</v>
      </c>
    </row>
    <row r="17">
      <c r="A17" s="16" t="s">
        <v>114</v>
      </c>
      <c r="B17" s="17"/>
      <c r="C17" s="22"/>
      <c r="D17" s="9"/>
      <c r="E17" s="18">
        <v>136000.0</v>
      </c>
      <c r="F17" s="19">
        <f t="shared" si="1"/>
        <v>0</v>
      </c>
    </row>
    <row r="18">
      <c r="A18" s="16" t="s">
        <v>29</v>
      </c>
      <c r="B18" s="17">
        <v>150.0</v>
      </c>
      <c r="C18" s="22" t="s">
        <v>30</v>
      </c>
      <c r="D18" s="9"/>
      <c r="E18" s="18">
        <v>100.0</v>
      </c>
      <c r="F18" s="19">
        <f t="shared" si="1"/>
        <v>15000</v>
      </c>
      <c r="G18" s="20" t="s">
        <v>14</v>
      </c>
    </row>
    <row r="19">
      <c r="A19" s="23" t="s">
        <v>31</v>
      </c>
      <c r="B19" s="11"/>
      <c r="C19" s="9"/>
      <c r="D19" s="22" t="s">
        <v>286</v>
      </c>
      <c r="E19" s="9"/>
      <c r="F19" s="24">
        <v>315000.0</v>
      </c>
    </row>
    <row r="20">
      <c r="A20" s="25" t="s">
        <v>33</v>
      </c>
      <c r="B20" s="11"/>
      <c r="C20" s="11"/>
      <c r="D20" s="11"/>
      <c r="E20" s="9"/>
      <c r="F20" s="26">
        <f>SUM(F7:F19)</f>
        <v>619840</v>
      </c>
    </row>
    <row r="21" ht="15.75" customHeight="1">
      <c r="A21" s="23" t="s">
        <v>34</v>
      </c>
      <c r="B21" s="11"/>
      <c r="C21" s="9"/>
      <c r="D21" s="22" t="s">
        <v>35</v>
      </c>
      <c r="E21" s="9"/>
      <c r="F21" s="24">
        <v>60364.0</v>
      </c>
    </row>
    <row r="22" ht="15.75" customHeight="1">
      <c r="A22" s="27" t="s">
        <v>36</v>
      </c>
      <c r="B22" s="11"/>
      <c r="C22" s="9"/>
      <c r="D22" s="28"/>
      <c r="E22" s="9"/>
      <c r="F22" s="29">
        <f>F20+F21</f>
        <v>680204</v>
      </c>
    </row>
    <row r="23" ht="15.0" customHeight="1">
      <c r="A23" s="8" t="s">
        <v>5</v>
      </c>
      <c r="B23" s="9"/>
      <c r="C23" s="10" t="s">
        <v>37</v>
      </c>
      <c r="D23" s="11"/>
      <c r="E23" s="11"/>
      <c r="F23" s="9"/>
    </row>
    <row r="24" ht="15.0" customHeight="1">
      <c r="A24" s="12" t="s">
        <v>7</v>
      </c>
      <c r="B24" s="12" t="s">
        <v>8</v>
      </c>
      <c r="C24" s="13" t="s">
        <v>9</v>
      </c>
      <c r="D24" s="9"/>
      <c r="E24" s="12" t="s">
        <v>10</v>
      </c>
      <c r="F24" s="14" t="s">
        <v>11</v>
      </c>
    </row>
    <row r="25" ht="15.0" customHeight="1">
      <c r="A25" s="16" t="s">
        <v>12</v>
      </c>
      <c r="B25" s="17">
        <v>468.0</v>
      </c>
      <c r="C25" s="13" t="s">
        <v>287</v>
      </c>
      <c r="D25" s="9"/>
      <c r="E25" s="18">
        <v>140.0</v>
      </c>
      <c r="F25" s="19">
        <f t="shared" ref="F25:F27" si="2">E25*B25</f>
        <v>65520</v>
      </c>
    </row>
    <row r="26" ht="15.75" customHeight="1">
      <c r="A26" s="16" t="s">
        <v>288</v>
      </c>
      <c r="B26" s="17">
        <v>200.0</v>
      </c>
      <c r="C26" s="22" t="s">
        <v>289</v>
      </c>
      <c r="D26" s="9"/>
      <c r="E26" s="18">
        <v>65.0</v>
      </c>
      <c r="F26" s="19">
        <f t="shared" si="2"/>
        <v>13000</v>
      </c>
    </row>
    <row r="27" ht="15.75" customHeight="1">
      <c r="A27" s="16" t="s">
        <v>228</v>
      </c>
      <c r="B27" s="17">
        <v>250.0</v>
      </c>
      <c r="C27" s="22" t="s">
        <v>290</v>
      </c>
      <c r="D27" s="9"/>
      <c r="E27" s="18">
        <v>210.0</v>
      </c>
      <c r="F27" s="31">
        <f t="shared" si="2"/>
        <v>52500</v>
      </c>
    </row>
    <row r="28" ht="15.75" customHeight="1">
      <c r="A28" s="16" t="s">
        <v>291</v>
      </c>
      <c r="B28" s="17">
        <v>175.0</v>
      </c>
      <c r="C28" s="22" t="s">
        <v>44</v>
      </c>
      <c r="D28" s="9"/>
      <c r="E28" s="18">
        <v>130.0</v>
      </c>
      <c r="F28" s="32">
        <v>21875.0</v>
      </c>
    </row>
    <row r="29" ht="15.75" customHeight="1">
      <c r="A29" s="16" t="s">
        <v>20</v>
      </c>
      <c r="B29" s="17">
        <v>2.0</v>
      </c>
      <c r="C29" s="22" t="s">
        <v>45</v>
      </c>
      <c r="D29" s="9"/>
      <c r="E29" s="18">
        <v>14000.0</v>
      </c>
      <c r="F29" s="19">
        <f t="shared" ref="F29:F34" si="3">E29*B29</f>
        <v>28000</v>
      </c>
    </row>
    <row r="30" ht="15.75" customHeight="1">
      <c r="A30" s="16" t="s">
        <v>46</v>
      </c>
      <c r="B30" s="17">
        <v>10.0</v>
      </c>
      <c r="C30" s="22" t="s">
        <v>30</v>
      </c>
      <c r="D30" s="9"/>
      <c r="E30" s="18">
        <v>600.0</v>
      </c>
      <c r="F30" s="19">
        <f t="shared" si="3"/>
        <v>6000</v>
      </c>
    </row>
    <row r="31" ht="15.0" customHeight="1">
      <c r="A31" s="16" t="s">
        <v>47</v>
      </c>
      <c r="B31" s="17">
        <v>6.0</v>
      </c>
      <c r="C31" s="22" t="s">
        <v>48</v>
      </c>
      <c r="D31" s="9"/>
      <c r="E31" s="18">
        <v>1000.0</v>
      </c>
      <c r="F31" s="19">
        <f t="shared" si="3"/>
        <v>6000</v>
      </c>
    </row>
    <row r="32" ht="15.75" customHeight="1">
      <c r="A32" s="16" t="s">
        <v>49</v>
      </c>
      <c r="B32" s="17">
        <v>2.0</v>
      </c>
      <c r="C32" s="22" t="s">
        <v>25</v>
      </c>
      <c r="D32" s="9"/>
      <c r="E32" s="18">
        <v>105000.0</v>
      </c>
      <c r="F32" s="19">
        <f t="shared" si="3"/>
        <v>210000</v>
      </c>
    </row>
    <row r="33" ht="12.75" customHeight="1">
      <c r="A33" s="16" t="s">
        <v>29</v>
      </c>
      <c r="B33" s="17">
        <v>30.0</v>
      </c>
      <c r="C33" s="22" t="s">
        <v>30</v>
      </c>
      <c r="D33" s="9"/>
      <c r="E33" s="18">
        <v>100.0</v>
      </c>
      <c r="F33" s="19">
        <f t="shared" si="3"/>
        <v>3000</v>
      </c>
    </row>
    <row r="34" ht="15.75" customHeight="1">
      <c r="A34" s="33" t="s">
        <v>107</v>
      </c>
      <c r="B34" s="17">
        <v>4.0</v>
      </c>
      <c r="C34" s="22" t="s">
        <v>292</v>
      </c>
      <c r="D34" s="9"/>
      <c r="E34" s="17">
        <v>30000.0</v>
      </c>
      <c r="F34" s="34">
        <f t="shared" si="3"/>
        <v>120000</v>
      </c>
    </row>
    <row r="35" ht="24.0" customHeight="1">
      <c r="A35" s="25" t="s">
        <v>33</v>
      </c>
      <c r="B35" s="11"/>
      <c r="C35" s="11"/>
      <c r="D35" s="11"/>
      <c r="E35" s="9"/>
      <c r="F35" s="26">
        <f>SUM(F25:F34)</f>
        <v>525895</v>
      </c>
    </row>
    <row r="36" ht="24.0" customHeight="1">
      <c r="A36" s="23" t="s">
        <v>50</v>
      </c>
      <c r="B36" s="11"/>
      <c r="C36" s="9"/>
      <c r="D36" s="22" t="s">
        <v>35</v>
      </c>
      <c r="E36" s="9"/>
      <c r="F36" s="24">
        <v>26294.75</v>
      </c>
    </row>
    <row r="37" ht="24.0" customHeight="1">
      <c r="A37" s="27" t="s">
        <v>36</v>
      </c>
      <c r="B37" s="11"/>
      <c r="C37" s="9"/>
      <c r="D37" s="28"/>
      <c r="E37" s="9"/>
      <c r="F37" s="35">
        <f>F36+F35</f>
        <v>552189.75</v>
      </c>
      <c r="G37" s="20">
        <v>276095.0</v>
      </c>
    </row>
    <row r="38" ht="24.0" customHeight="1">
      <c r="A38" s="36" t="s">
        <v>51</v>
      </c>
      <c r="B38" s="10" t="s">
        <v>293</v>
      </c>
      <c r="C38" s="9"/>
      <c r="D38" s="22"/>
      <c r="E38" s="9"/>
      <c r="F38" s="24"/>
    </row>
    <row r="39" ht="15.0" customHeight="1">
      <c r="A39" s="33" t="s">
        <v>53</v>
      </c>
      <c r="B39" s="17">
        <v>2.0</v>
      </c>
      <c r="C39" s="22" t="s">
        <v>54</v>
      </c>
      <c r="D39" s="9"/>
      <c r="E39" s="18">
        <v>50000.0</v>
      </c>
      <c r="F39" s="19">
        <v>52500.0</v>
      </c>
      <c r="G39" s="20" t="s">
        <v>14</v>
      </c>
    </row>
    <row r="40" ht="12.0" customHeight="1">
      <c r="A40" s="16" t="s">
        <v>55</v>
      </c>
      <c r="B40" s="17">
        <v>2.0</v>
      </c>
      <c r="C40" s="22" t="s">
        <v>54</v>
      </c>
      <c r="D40" s="9"/>
      <c r="E40" s="18">
        <v>36750.0</v>
      </c>
      <c r="F40" s="19">
        <f>E40*B40</f>
        <v>73500</v>
      </c>
      <c r="G40" s="20" t="s">
        <v>14</v>
      </c>
    </row>
    <row r="41" ht="15.75" customHeight="1">
      <c r="A41" s="16" t="s">
        <v>56</v>
      </c>
      <c r="B41" s="17">
        <v>3.0</v>
      </c>
      <c r="C41" s="22" t="s">
        <v>57</v>
      </c>
      <c r="D41" s="9"/>
      <c r="E41" s="18">
        <v>18000.0</v>
      </c>
      <c r="F41" s="19">
        <f t="shared" ref="F41:F52" si="4">+B41*E41</f>
        <v>54000</v>
      </c>
      <c r="G41" s="20" t="s">
        <v>14</v>
      </c>
    </row>
    <row r="42" ht="9.75" customHeight="1">
      <c r="A42" s="16" t="s">
        <v>58</v>
      </c>
      <c r="B42" s="17">
        <v>2.0</v>
      </c>
      <c r="C42" s="22" t="s">
        <v>59</v>
      </c>
      <c r="D42" s="9"/>
      <c r="E42" s="18">
        <v>2000.0</v>
      </c>
      <c r="F42" s="19">
        <f t="shared" si="4"/>
        <v>4000</v>
      </c>
      <c r="G42" s="20" t="s">
        <v>14</v>
      </c>
    </row>
    <row r="43" ht="15.75" customHeight="1">
      <c r="A43" s="16" t="s">
        <v>60</v>
      </c>
      <c r="B43" s="17">
        <v>0.1</v>
      </c>
      <c r="C43" s="22" t="s">
        <v>61</v>
      </c>
      <c r="D43" s="9"/>
      <c r="E43" s="18">
        <v>70000.0</v>
      </c>
      <c r="F43" s="19">
        <f t="shared" si="4"/>
        <v>7000</v>
      </c>
      <c r="G43" s="20" t="s">
        <v>14</v>
      </c>
    </row>
    <row r="44" ht="12.75" customHeight="1">
      <c r="A44" s="16" t="s">
        <v>294</v>
      </c>
      <c r="B44" s="17">
        <v>2.0</v>
      </c>
      <c r="C44" s="22" t="s">
        <v>63</v>
      </c>
      <c r="D44" s="9"/>
      <c r="E44" s="18">
        <v>2000.0</v>
      </c>
      <c r="F44" s="19">
        <f t="shared" si="4"/>
        <v>4000</v>
      </c>
      <c r="G44" s="20" t="s">
        <v>14</v>
      </c>
    </row>
    <row r="45" ht="9.75" customHeight="1">
      <c r="A45" s="16" t="s">
        <v>64</v>
      </c>
      <c r="B45" s="17">
        <v>0.3</v>
      </c>
      <c r="C45" s="22" t="s">
        <v>63</v>
      </c>
      <c r="D45" s="9"/>
      <c r="E45" s="18">
        <v>2500.0</v>
      </c>
      <c r="F45" s="19">
        <f t="shared" si="4"/>
        <v>750</v>
      </c>
      <c r="G45" s="20" t="s">
        <v>14</v>
      </c>
    </row>
    <row r="46" ht="13.5" customHeight="1">
      <c r="A46" s="16" t="s">
        <v>65</v>
      </c>
      <c r="B46" s="17">
        <v>0.2</v>
      </c>
      <c r="C46" s="22" t="s">
        <v>66</v>
      </c>
      <c r="D46" s="9"/>
      <c r="E46" s="18">
        <v>34000.0</v>
      </c>
      <c r="F46" s="19">
        <f t="shared" si="4"/>
        <v>6800</v>
      </c>
    </row>
    <row r="47" ht="12.75" customHeight="1">
      <c r="A47" s="16" t="s">
        <v>295</v>
      </c>
      <c r="B47" s="17">
        <v>4.0</v>
      </c>
      <c r="C47" s="22" t="s">
        <v>68</v>
      </c>
      <c r="D47" s="9"/>
      <c r="E47" s="18">
        <v>5000.0</v>
      </c>
      <c r="F47" s="19">
        <f t="shared" si="4"/>
        <v>20000</v>
      </c>
      <c r="G47" s="20" t="s">
        <v>14</v>
      </c>
    </row>
    <row r="48" ht="11.25" customHeight="1">
      <c r="A48" s="16" t="s">
        <v>296</v>
      </c>
      <c r="B48" s="17">
        <v>2.5</v>
      </c>
      <c r="C48" s="22" t="s">
        <v>70</v>
      </c>
      <c r="D48" s="9"/>
      <c r="E48" s="18">
        <v>22000.0</v>
      </c>
      <c r="F48" s="19">
        <f t="shared" si="4"/>
        <v>55000</v>
      </c>
      <c r="G48" s="15" t="s">
        <v>14</v>
      </c>
      <c r="H48" s="15"/>
      <c r="I48" s="15"/>
      <c r="J48" s="15"/>
      <c r="K48" s="15"/>
      <c r="L48" s="15"/>
      <c r="M48" s="15"/>
      <c r="N48" s="15"/>
      <c r="O48" s="15"/>
      <c r="P48" s="15"/>
    </row>
    <row r="49" ht="11.25" customHeight="1">
      <c r="A49" s="16" t="s">
        <v>72</v>
      </c>
      <c r="B49" s="17">
        <v>0.1</v>
      </c>
      <c r="C49" s="22" t="s">
        <v>61</v>
      </c>
      <c r="D49" s="9"/>
      <c r="E49" s="18">
        <v>160000.0</v>
      </c>
      <c r="F49" s="19">
        <f t="shared" si="4"/>
        <v>16000</v>
      </c>
    </row>
    <row r="50" ht="15.75" customHeight="1">
      <c r="A50" s="16" t="s">
        <v>73</v>
      </c>
      <c r="B50" s="17">
        <v>0.2</v>
      </c>
      <c r="C50" s="22" t="s">
        <v>74</v>
      </c>
      <c r="D50" s="9"/>
      <c r="E50" s="18">
        <v>4500.0</v>
      </c>
      <c r="F50" s="19">
        <f t="shared" si="4"/>
        <v>900</v>
      </c>
      <c r="G50" s="20" t="s">
        <v>14</v>
      </c>
    </row>
    <row r="51" ht="9.75" customHeight="1">
      <c r="A51" s="16" t="s">
        <v>75</v>
      </c>
      <c r="B51" s="17">
        <v>0.2</v>
      </c>
      <c r="C51" s="22" t="s">
        <v>21</v>
      </c>
      <c r="D51" s="9"/>
      <c r="E51" s="18">
        <v>20000.0</v>
      </c>
      <c r="F51" s="19">
        <f t="shared" si="4"/>
        <v>4000</v>
      </c>
    </row>
    <row r="52" ht="9.75" customHeight="1">
      <c r="A52" s="16" t="s">
        <v>240</v>
      </c>
      <c r="B52" s="38">
        <v>2.0</v>
      </c>
      <c r="C52" s="22" t="s">
        <v>77</v>
      </c>
      <c r="D52" s="9"/>
      <c r="E52" s="18">
        <v>23000.0</v>
      </c>
      <c r="F52" s="19">
        <f t="shared" si="4"/>
        <v>46000</v>
      </c>
      <c r="G52" s="20" t="s">
        <v>14</v>
      </c>
    </row>
    <row r="53" ht="15.75" customHeight="1">
      <c r="A53" s="16" t="s">
        <v>78</v>
      </c>
      <c r="B53" s="17"/>
      <c r="C53" s="22"/>
      <c r="D53" s="9"/>
      <c r="E53" s="18"/>
      <c r="F53" s="19">
        <v>324450.0</v>
      </c>
    </row>
    <row r="54" ht="15.75" customHeight="1">
      <c r="A54" s="23" t="s">
        <v>79</v>
      </c>
      <c r="B54" s="11"/>
      <c r="C54" s="9"/>
      <c r="D54" s="17"/>
      <c r="E54" s="17"/>
      <c r="F54" s="19">
        <f>+F53*10%</f>
        <v>32445</v>
      </c>
    </row>
    <row r="55" ht="15.75" customHeight="1">
      <c r="A55" s="27" t="s">
        <v>80</v>
      </c>
      <c r="B55" s="11"/>
      <c r="C55" s="9"/>
      <c r="D55" s="28"/>
      <c r="E55" s="9"/>
      <c r="F55" s="29">
        <f>F53+F54</f>
        <v>356895</v>
      </c>
      <c r="G55" s="20">
        <v>189500.0</v>
      </c>
    </row>
    <row r="56" ht="15.75" customHeight="1">
      <c r="A56" s="36" t="s">
        <v>51</v>
      </c>
      <c r="B56" s="10" t="s">
        <v>297</v>
      </c>
      <c r="C56" s="9"/>
      <c r="D56" s="22"/>
      <c r="E56" s="9"/>
      <c r="F56" s="24"/>
    </row>
    <row r="57" ht="15.75" customHeight="1">
      <c r="A57" s="33" t="s">
        <v>53</v>
      </c>
      <c r="B57" s="17"/>
      <c r="C57" s="22" t="s">
        <v>54</v>
      </c>
      <c r="D57" s="9"/>
      <c r="E57" s="18">
        <v>30000.0</v>
      </c>
      <c r="F57" s="19"/>
      <c r="G57" s="20" t="s">
        <v>14</v>
      </c>
    </row>
    <row r="58" ht="15.75" customHeight="1">
      <c r="A58" s="16" t="s">
        <v>55</v>
      </c>
      <c r="B58" s="17"/>
      <c r="C58" s="22" t="s">
        <v>54</v>
      </c>
      <c r="D58" s="9"/>
      <c r="E58" s="18">
        <v>20000.0</v>
      </c>
      <c r="F58" s="19"/>
      <c r="G58" s="20" t="s">
        <v>14</v>
      </c>
    </row>
    <row r="59" ht="15.75" customHeight="1">
      <c r="A59" s="16" t="s">
        <v>83</v>
      </c>
      <c r="B59" s="17">
        <v>4.0</v>
      </c>
      <c r="C59" s="17"/>
      <c r="D59" s="17"/>
      <c r="E59" s="18">
        <v>2000.0</v>
      </c>
      <c r="F59" s="19">
        <f>E59*B59</f>
        <v>8000</v>
      </c>
      <c r="G59" s="20" t="s">
        <v>14</v>
      </c>
    </row>
    <row r="60" ht="15.75" customHeight="1">
      <c r="A60" s="16" t="s">
        <v>56</v>
      </c>
      <c r="B60" s="17"/>
      <c r="C60" s="22" t="s">
        <v>57</v>
      </c>
      <c r="D60" s="9"/>
      <c r="E60" s="18">
        <v>18000.0</v>
      </c>
      <c r="F60" s="19">
        <f t="shared" ref="F60:F71" si="5">+B60*E60</f>
        <v>0</v>
      </c>
      <c r="G60" s="20" t="s">
        <v>14</v>
      </c>
    </row>
    <row r="61" ht="15.75" customHeight="1">
      <c r="A61" s="16" t="s">
        <v>58</v>
      </c>
      <c r="B61" s="17"/>
      <c r="C61" s="22" t="s">
        <v>59</v>
      </c>
      <c r="D61" s="9"/>
      <c r="E61" s="18">
        <v>2000.0</v>
      </c>
      <c r="F61" s="19">
        <f t="shared" si="5"/>
        <v>0</v>
      </c>
      <c r="G61" s="20" t="s">
        <v>14</v>
      </c>
    </row>
    <row r="62" ht="15.75" customHeight="1">
      <c r="A62" s="16" t="s">
        <v>60</v>
      </c>
      <c r="B62" s="17"/>
      <c r="C62" s="22" t="s">
        <v>61</v>
      </c>
      <c r="D62" s="9"/>
      <c r="E62" s="18"/>
      <c r="F62" s="19">
        <f t="shared" si="5"/>
        <v>0</v>
      </c>
    </row>
    <row r="63" ht="15.75" customHeight="1">
      <c r="A63" s="16" t="s">
        <v>294</v>
      </c>
      <c r="B63" s="17"/>
      <c r="C63" s="22" t="s">
        <v>63</v>
      </c>
      <c r="D63" s="9"/>
      <c r="E63" s="18">
        <v>2000.0</v>
      </c>
      <c r="F63" s="19">
        <f t="shared" si="5"/>
        <v>0</v>
      </c>
    </row>
    <row r="64" ht="15.75" customHeight="1">
      <c r="A64" s="16" t="s">
        <v>298</v>
      </c>
      <c r="B64" s="17"/>
      <c r="C64" s="22" t="s">
        <v>63</v>
      </c>
      <c r="D64" s="9"/>
      <c r="E64" s="18">
        <v>2000.0</v>
      </c>
      <c r="F64" s="19">
        <f t="shared" si="5"/>
        <v>0</v>
      </c>
    </row>
    <row r="65" ht="15.75" customHeight="1">
      <c r="A65" s="16" t="s">
        <v>299</v>
      </c>
      <c r="B65" s="17"/>
      <c r="C65" s="22" t="s">
        <v>66</v>
      </c>
      <c r="D65" s="9"/>
      <c r="E65" s="18">
        <v>23000.0</v>
      </c>
      <c r="F65" s="19">
        <f t="shared" si="5"/>
        <v>0</v>
      </c>
      <c r="G65" s="20" t="s">
        <v>14</v>
      </c>
    </row>
    <row r="66" ht="15.75" customHeight="1">
      <c r="A66" s="16" t="s">
        <v>87</v>
      </c>
      <c r="B66" s="17"/>
      <c r="C66" s="22" t="s">
        <v>88</v>
      </c>
      <c r="D66" s="9"/>
      <c r="E66" s="18">
        <v>18000.0</v>
      </c>
      <c r="F66" s="19">
        <f t="shared" si="5"/>
        <v>0</v>
      </c>
      <c r="G66" s="20" t="s">
        <v>14</v>
      </c>
    </row>
    <row r="67" ht="15.75" customHeight="1">
      <c r="A67" s="16" t="s">
        <v>296</v>
      </c>
      <c r="B67" s="17"/>
      <c r="C67" s="22" t="s">
        <v>70</v>
      </c>
      <c r="D67" s="9"/>
      <c r="E67" s="18">
        <v>19000.0</v>
      </c>
      <c r="F67" s="19">
        <f t="shared" si="5"/>
        <v>0</v>
      </c>
      <c r="G67" s="20" t="s">
        <v>14</v>
      </c>
    </row>
    <row r="68" ht="15.75" customHeight="1">
      <c r="A68" s="16" t="s">
        <v>90</v>
      </c>
      <c r="B68" s="17"/>
      <c r="C68" s="22" t="s">
        <v>61</v>
      </c>
      <c r="D68" s="9"/>
      <c r="E68" s="18"/>
      <c r="F68" s="19">
        <f t="shared" si="5"/>
        <v>0</v>
      </c>
    </row>
    <row r="69" ht="15.75" customHeight="1">
      <c r="A69" s="16" t="s">
        <v>73</v>
      </c>
      <c r="B69" s="17"/>
      <c r="C69" s="22" t="s">
        <v>21</v>
      </c>
      <c r="D69" s="9"/>
      <c r="E69" s="18">
        <v>4.5</v>
      </c>
      <c r="F69" s="19">
        <f t="shared" si="5"/>
        <v>0</v>
      </c>
      <c r="G69" s="20" t="s">
        <v>14</v>
      </c>
    </row>
    <row r="70" ht="15.75" customHeight="1">
      <c r="A70" s="16" t="s">
        <v>75</v>
      </c>
      <c r="B70" s="17"/>
      <c r="C70" s="22" t="s">
        <v>21</v>
      </c>
      <c r="D70" s="9"/>
      <c r="E70" s="18"/>
      <c r="F70" s="19">
        <f t="shared" si="5"/>
        <v>0</v>
      </c>
    </row>
    <row r="71" ht="15.75" customHeight="1">
      <c r="A71" s="16" t="s">
        <v>240</v>
      </c>
      <c r="B71" s="38"/>
      <c r="C71" s="22" t="s">
        <v>77</v>
      </c>
      <c r="D71" s="9"/>
      <c r="E71" s="18">
        <v>22000.0</v>
      </c>
      <c r="F71" s="19">
        <f t="shared" si="5"/>
        <v>0</v>
      </c>
      <c r="G71" s="20" t="s">
        <v>14</v>
      </c>
    </row>
    <row r="72" ht="15.75" customHeight="1">
      <c r="A72" s="16" t="s">
        <v>78</v>
      </c>
      <c r="B72" s="17"/>
      <c r="C72" s="22"/>
      <c r="D72" s="9"/>
      <c r="E72" s="18"/>
      <c r="F72" s="19"/>
    </row>
    <row r="73" ht="15.75" customHeight="1">
      <c r="A73" s="23" t="s">
        <v>79</v>
      </c>
      <c r="B73" s="11"/>
      <c r="C73" s="9"/>
      <c r="D73" s="17"/>
      <c r="E73" s="17"/>
      <c r="F73" s="19"/>
    </row>
    <row r="74" ht="15.75" customHeight="1">
      <c r="A74" s="27" t="s">
        <v>80</v>
      </c>
      <c r="B74" s="11"/>
      <c r="C74" s="9"/>
      <c r="D74" s="28"/>
      <c r="E74" s="9"/>
      <c r="F74" s="29">
        <f>SUM(F59:F73)</f>
        <v>8000</v>
      </c>
      <c r="G74" s="20">
        <v>8000.0</v>
      </c>
    </row>
    <row r="75" ht="15.75" customHeight="1">
      <c r="A75" s="39" t="s">
        <v>92</v>
      </c>
      <c r="B75" s="9"/>
      <c r="C75" s="22"/>
      <c r="D75" s="9"/>
      <c r="E75" s="17"/>
      <c r="F75" s="26"/>
    </row>
    <row r="76" ht="15.75" customHeight="1">
      <c r="A76" s="16" t="s">
        <v>300</v>
      </c>
      <c r="B76" s="17">
        <v>1.0</v>
      </c>
      <c r="C76" s="22" t="s">
        <v>317</v>
      </c>
      <c r="D76" s="9"/>
      <c r="E76" s="42">
        <v>35000.0</v>
      </c>
      <c r="F76" s="34">
        <f t="shared" ref="F76:F81" si="6">+B76*E76</f>
        <v>35000</v>
      </c>
      <c r="G76" s="20" t="s">
        <v>14</v>
      </c>
    </row>
    <row r="77" ht="15.75" customHeight="1">
      <c r="A77" s="16" t="s">
        <v>301</v>
      </c>
      <c r="B77" s="17">
        <v>1.0</v>
      </c>
      <c r="C77" s="22" t="s">
        <v>25</v>
      </c>
      <c r="D77" s="9"/>
      <c r="E77" s="42">
        <v>6000.0</v>
      </c>
      <c r="F77" s="34">
        <f t="shared" si="6"/>
        <v>6000</v>
      </c>
      <c r="G77" s="15" t="s">
        <v>14</v>
      </c>
      <c r="H77" s="15"/>
      <c r="I77" s="15"/>
      <c r="J77" s="15"/>
      <c r="K77" s="15"/>
      <c r="L77" s="15"/>
      <c r="M77" s="15"/>
      <c r="N77" s="15"/>
      <c r="O77" s="15"/>
      <c r="P77" s="15"/>
    </row>
    <row r="78" ht="15.75" customHeight="1">
      <c r="A78" s="16" t="s">
        <v>302</v>
      </c>
      <c r="B78" s="17">
        <v>4.0</v>
      </c>
      <c r="C78" s="22" t="s">
        <v>59</v>
      </c>
      <c r="D78" s="9"/>
      <c r="E78" s="42">
        <v>11000.0</v>
      </c>
      <c r="F78" s="34">
        <f t="shared" si="6"/>
        <v>44000</v>
      </c>
      <c r="G78" s="15" t="s">
        <v>14</v>
      </c>
      <c r="H78" s="15"/>
      <c r="I78" s="15"/>
      <c r="J78" s="15"/>
      <c r="K78" s="15"/>
      <c r="L78" s="15"/>
      <c r="M78" s="15"/>
      <c r="N78" s="15"/>
      <c r="O78" s="15"/>
      <c r="P78" s="15"/>
    </row>
    <row r="79" ht="15.75" customHeight="1">
      <c r="A79" s="16" t="s">
        <v>303</v>
      </c>
      <c r="B79" s="17">
        <v>8.0</v>
      </c>
      <c r="C79" s="22" t="s">
        <v>99</v>
      </c>
      <c r="D79" s="9"/>
      <c r="E79" s="42">
        <v>8000.0</v>
      </c>
      <c r="F79" s="34">
        <f t="shared" si="6"/>
        <v>64000</v>
      </c>
      <c r="G79" s="15"/>
      <c r="H79" s="15"/>
      <c r="I79" s="15"/>
      <c r="J79" s="15"/>
      <c r="K79" s="15"/>
      <c r="L79" s="15"/>
      <c r="M79" s="15"/>
      <c r="N79" s="15"/>
      <c r="O79" s="15"/>
      <c r="P79" s="15"/>
    </row>
    <row r="80" ht="15.75" customHeight="1">
      <c r="A80" s="16" t="s">
        <v>126</v>
      </c>
      <c r="B80" s="17">
        <v>48.0</v>
      </c>
      <c r="C80" s="22" t="s">
        <v>59</v>
      </c>
      <c r="D80" s="9"/>
      <c r="E80" s="42">
        <v>100.0</v>
      </c>
      <c r="F80" s="34">
        <f t="shared" si="6"/>
        <v>4800</v>
      </c>
      <c r="G80" s="15" t="s">
        <v>14</v>
      </c>
      <c r="H80" s="15"/>
      <c r="I80" s="15"/>
      <c r="J80" s="15"/>
      <c r="K80" s="15"/>
      <c r="L80" s="15"/>
      <c r="M80" s="15"/>
      <c r="N80" s="15"/>
      <c r="O80" s="15"/>
      <c r="P80" s="15"/>
    </row>
    <row r="81" ht="15.75" customHeight="1">
      <c r="A81" s="16" t="s">
        <v>108</v>
      </c>
      <c r="B81" s="17">
        <v>1.0</v>
      </c>
      <c r="C81" s="22" t="s">
        <v>59</v>
      </c>
      <c r="D81" s="9"/>
      <c r="E81" s="43">
        <v>150000.0</v>
      </c>
      <c r="F81" s="34">
        <f t="shared" si="6"/>
        <v>150000</v>
      </c>
      <c r="G81" s="15"/>
      <c r="H81" s="15"/>
      <c r="I81" s="15"/>
      <c r="J81" s="15"/>
      <c r="K81" s="15"/>
      <c r="L81" s="15"/>
      <c r="M81" s="15"/>
      <c r="N81" s="15"/>
      <c r="O81" s="15"/>
      <c r="P81" s="15"/>
    </row>
    <row r="82" ht="15.75" customHeight="1">
      <c r="A82" s="10" t="s">
        <v>109</v>
      </c>
      <c r="B82" s="11"/>
      <c r="C82" s="11"/>
      <c r="D82" s="9"/>
      <c r="E82" s="44"/>
      <c r="F82" s="45">
        <f>SUM(F76:F81)</f>
        <v>303800</v>
      </c>
      <c r="G82" s="15"/>
      <c r="H82" s="15"/>
      <c r="I82" s="15"/>
      <c r="J82" s="15"/>
      <c r="K82" s="15"/>
      <c r="L82" s="15"/>
      <c r="M82" s="15"/>
      <c r="N82" s="15"/>
      <c r="O82" s="15"/>
      <c r="P82" s="15"/>
    </row>
    <row r="83" ht="15.75" customHeight="1">
      <c r="A83" s="16"/>
      <c r="B83" s="17"/>
      <c r="C83" s="22"/>
      <c r="D83" s="9"/>
      <c r="E83" s="42"/>
      <c r="F83" s="24">
        <f t="shared" ref="F83:F93" si="7">+B83*E83</f>
        <v>0</v>
      </c>
      <c r="G83" s="15"/>
      <c r="H83" s="15"/>
      <c r="I83" s="15"/>
      <c r="J83" s="15"/>
      <c r="K83" s="15"/>
      <c r="L83" s="15"/>
      <c r="M83" s="15"/>
      <c r="N83" s="15"/>
      <c r="O83" s="15"/>
      <c r="P83" s="15"/>
    </row>
    <row r="84" ht="15.75" customHeight="1">
      <c r="A84" s="39" t="s">
        <v>318</v>
      </c>
      <c r="B84" s="9"/>
      <c r="C84" s="22"/>
      <c r="D84" s="9"/>
      <c r="E84" s="42"/>
      <c r="F84" s="24">
        <f t="shared" si="7"/>
        <v>0</v>
      </c>
      <c r="G84" s="15"/>
      <c r="H84" s="15"/>
      <c r="I84" s="15"/>
      <c r="J84" s="15"/>
      <c r="K84" s="15"/>
      <c r="L84" s="15"/>
      <c r="M84" s="15"/>
      <c r="N84" s="15"/>
      <c r="O84" s="15"/>
      <c r="P84" s="15"/>
    </row>
    <row r="85" ht="15.75" customHeight="1">
      <c r="A85" s="16" t="s">
        <v>111</v>
      </c>
      <c r="B85" s="17">
        <v>750.0</v>
      </c>
      <c r="C85" s="22" t="s">
        <v>305</v>
      </c>
      <c r="D85" s="9"/>
      <c r="E85" s="42">
        <v>140.0</v>
      </c>
      <c r="F85" s="24">
        <f t="shared" si="7"/>
        <v>105000</v>
      </c>
      <c r="G85" s="20" t="s">
        <v>14</v>
      </c>
    </row>
    <row r="86" ht="15.75" customHeight="1">
      <c r="A86" s="16" t="s">
        <v>113</v>
      </c>
      <c r="B86" s="17">
        <v>6.0</v>
      </c>
      <c r="C86" s="22" t="s">
        <v>306</v>
      </c>
      <c r="D86" s="9"/>
      <c r="E86" s="42">
        <v>2000.0</v>
      </c>
      <c r="F86" s="24">
        <f t="shared" si="7"/>
        <v>12000</v>
      </c>
      <c r="G86" s="20" t="s">
        <v>14</v>
      </c>
    </row>
    <row r="87" ht="15.75" customHeight="1">
      <c r="A87" s="16" t="s">
        <v>272</v>
      </c>
      <c r="B87" s="17">
        <v>1.0</v>
      </c>
      <c r="C87" s="22" t="s">
        <v>247</v>
      </c>
      <c r="D87" s="9"/>
      <c r="E87" s="42">
        <v>42000.0</v>
      </c>
      <c r="F87" s="24">
        <f t="shared" si="7"/>
        <v>42000</v>
      </c>
      <c r="G87" s="20" t="s">
        <v>14</v>
      </c>
    </row>
    <row r="88" ht="15.75" customHeight="1">
      <c r="A88" s="16" t="s">
        <v>114</v>
      </c>
      <c r="B88" s="17">
        <v>1.0</v>
      </c>
      <c r="C88" s="22" t="s">
        <v>59</v>
      </c>
      <c r="D88" s="9"/>
      <c r="E88" s="42">
        <v>140000.0</v>
      </c>
      <c r="F88" s="24">
        <f t="shared" si="7"/>
        <v>140000</v>
      </c>
      <c r="G88" s="20" t="s">
        <v>14</v>
      </c>
    </row>
    <row r="89" ht="15.75" customHeight="1">
      <c r="A89" s="16" t="s">
        <v>20</v>
      </c>
      <c r="B89" s="17">
        <v>0.5</v>
      </c>
      <c r="C89" s="22" t="s">
        <v>21</v>
      </c>
      <c r="D89" s="9"/>
      <c r="E89" s="42">
        <v>14000.0</v>
      </c>
      <c r="F89" s="24">
        <f t="shared" si="7"/>
        <v>7000</v>
      </c>
      <c r="G89" s="20" t="s">
        <v>14</v>
      </c>
    </row>
    <row r="90" ht="15.75" customHeight="1">
      <c r="A90" s="16" t="s">
        <v>29</v>
      </c>
      <c r="B90" s="17">
        <v>50.0</v>
      </c>
      <c r="C90" s="22" t="s">
        <v>59</v>
      </c>
      <c r="D90" s="9"/>
      <c r="E90" s="42">
        <v>100.0</v>
      </c>
      <c r="F90" s="24">
        <f t="shared" si="7"/>
        <v>5000</v>
      </c>
      <c r="G90" s="20" t="s">
        <v>14</v>
      </c>
    </row>
    <row r="91" ht="15.75" customHeight="1">
      <c r="A91" s="16" t="s">
        <v>115</v>
      </c>
      <c r="B91" s="17">
        <v>2.0</v>
      </c>
      <c r="C91" s="17" t="s">
        <v>28</v>
      </c>
      <c r="D91" s="17"/>
      <c r="E91" s="42">
        <v>600.0</v>
      </c>
      <c r="F91" s="24">
        <f t="shared" si="7"/>
        <v>1200</v>
      </c>
      <c r="G91" s="20" t="s">
        <v>14</v>
      </c>
    </row>
    <row r="92" ht="15.75" customHeight="1">
      <c r="A92" s="16" t="s">
        <v>265</v>
      </c>
      <c r="B92" s="17">
        <v>2.0</v>
      </c>
      <c r="C92" s="22" t="s">
        <v>122</v>
      </c>
      <c r="D92" s="9"/>
      <c r="E92" s="42">
        <v>3500.0</v>
      </c>
      <c r="F92" s="24">
        <f t="shared" si="7"/>
        <v>7000</v>
      </c>
      <c r="G92" s="20" t="s">
        <v>14</v>
      </c>
    </row>
    <row r="93" ht="15.75" customHeight="1">
      <c r="A93" s="16" t="s">
        <v>117</v>
      </c>
      <c r="B93" s="17">
        <v>1.0</v>
      </c>
      <c r="C93" s="22" t="s">
        <v>256</v>
      </c>
      <c r="D93" s="9"/>
      <c r="E93" s="42">
        <v>10500.0</v>
      </c>
      <c r="F93" s="24">
        <f t="shared" si="7"/>
        <v>10500</v>
      </c>
      <c r="G93" s="20" t="s">
        <v>14</v>
      </c>
    </row>
    <row r="94" ht="15.75" customHeight="1">
      <c r="A94" s="46" t="s">
        <v>118</v>
      </c>
      <c r="B94" s="47"/>
      <c r="C94" s="48"/>
      <c r="D94" s="9"/>
      <c r="E94" s="49">
        <v>262500.0</v>
      </c>
      <c r="F94" s="29">
        <f>SUM(F83:F93)</f>
        <v>329700</v>
      </c>
      <c r="G94" s="20">
        <v>350700.0</v>
      </c>
    </row>
    <row r="95" ht="15.75" customHeight="1">
      <c r="A95" s="39" t="s">
        <v>174</v>
      </c>
      <c r="B95" s="9"/>
      <c r="C95" s="22"/>
      <c r="D95" s="9"/>
      <c r="E95" s="42"/>
      <c r="F95" s="24"/>
    </row>
    <row r="96" ht="15.75" customHeight="1">
      <c r="A96" s="16" t="s">
        <v>183</v>
      </c>
      <c r="B96" s="17">
        <v>10.0</v>
      </c>
      <c r="C96" s="22" t="s">
        <v>122</v>
      </c>
      <c r="D96" s="9"/>
      <c r="E96" s="43">
        <v>34000.0</v>
      </c>
      <c r="F96" s="34">
        <f t="shared" ref="F96:F98" si="8">+B96*E96</f>
        <v>340000</v>
      </c>
      <c r="G96" s="20" t="s">
        <v>14</v>
      </c>
    </row>
    <row r="97" ht="15.75" customHeight="1">
      <c r="A97" s="16" t="s">
        <v>307</v>
      </c>
      <c r="B97" s="17"/>
      <c r="C97" s="22"/>
      <c r="D97" s="9"/>
      <c r="E97" s="43">
        <v>15000.0</v>
      </c>
      <c r="F97" s="34">
        <f t="shared" si="8"/>
        <v>0</v>
      </c>
      <c r="G97" s="20" t="s">
        <v>14</v>
      </c>
    </row>
    <row r="98" ht="15.75" customHeight="1">
      <c r="A98" s="16" t="s">
        <v>308</v>
      </c>
      <c r="B98" s="17">
        <v>0.3</v>
      </c>
      <c r="C98" s="22" t="s">
        <v>122</v>
      </c>
      <c r="D98" s="9"/>
      <c r="E98" s="43">
        <v>56000.0</v>
      </c>
      <c r="F98" s="34">
        <f t="shared" si="8"/>
        <v>16800</v>
      </c>
      <c r="G98" s="20" t="s">
        <v>14</v>
      </c>
    </row>
    <row r="99" ht="15.75" customHeight="1">
      <c r="A99" s="16" t="s">
        <v>46</v>
      </c>
      <c r="B99" s="38">
        <v>0.5</v>
      </c>
      <c r="C99" s="22" t="s">
        <v>124</v>
      </c>
      <c r="D99" s="9"/>
      <c r="E99" s="43">
        <v>12000.0</v>
      </c>
      <c r="F99" s="34">
        <f>E99*B99</f>
        <v>6000</v>
      </c>
      <c r="G99" s="20" t="s">
        <v>14</v>
      </c>
    </row>
    <row r="100" ht="15.75" customHeight="1">
      <c r="A100" s="16" t="s">
        <v>309</v>
      </c>
      <c r="B100" s="17">
        <v>1.0</v>
      </c>
      <c r="C100" s="22" t="s">
        <v>16</v>
      </c>
      <c r="D100" s="9"/>
      <c r="E100" s="43">
        <v>39000.0</v>
      </c>
      <c r="F100" s="34">
        <f t="shared" ref="F100:F109" si="9">+B100*E100</f>
        <v>39000</v>
      </c>
      <c r="G100" s="20" t="s">
        <v>14</v>
      </c>
    </row>
    <row r="101" ht="15.75" customHeight="1">
      <c r="A101" s="16" t="s">
        <v>262</v>
      </c>
      <c r="B101" s="17">
        <v>30.0</v>
      </c>
      <c r="C101" s="22" t="s">
        <v>127</v>
      </c>
      <c r="D101" s="9"/>
      <c r="E101" s="43">
        <v>100.0</v>
      </c>
      <c r="F101" s="34">
        <f t="shared" si="9"/>
        <v>3000</v>
      </c>
      <c r="G101" s="20" t="s">
        <v>14</v>
      </c>
    </row>
    <row r="102" ht="15.75" customHeight="1">
      <c r="A102" s="16" t="s">
        <v>319</v>
      </c>
      <c r="B102" s="17">
        <v>1.33</v>
      </c>
      <c r="C102" s="22" t="s">
        <v>127</v>
      </c>
      <c r="D102" s="9"/>
      <c r="E102" s="43">
        <v>33000.0</v>
      </c>
      <c r="F102" s="34">
        <f t="shared" si="9"/>
        <v>43890</v>
      </c>
      <c r="G102" s="20" t="s">
        <v>14</v>
      </c>
    </row>
    <row r="103" ht="15.75" customHeight="1">
      <c r="A103" s="16" t="s">
        <v>311</v>
      </c>
      <c r="B103" s="17">
        <v>0.5</v>
      </c>
      <c r="C103" s="22" t="s">
        <v>96</v>
      </c>
      <c r="D103" s="9"/>
      <c r="E103" s="43">
        <v>19900.0</v>
      </c>
      <c r="F103" s="34">
        <f t="shared" si="9"/>
        <v>9950</v>
      </c>
      <c r="G103" s="20" t="s">
        <v>14</v>
      </c>
    </row>
    <row r="104" ht="15.75" customHeight="1">
      <c r="A104" s="16" t="s">
        <v>137</v>
      </c>
      <c r="B104" s="17">
        <v>4.0</v>
      </c>
      <c r="C104" s="22" t="s">
        <v>131</v>
      </c>
      <c r="D104" s="9"/>
      <c r="E104" s="43">
        <v>5000.0</v>
      </c>
      <c r="F104" s="34">
        <f t="shared" si="9"/>
        <v>20000</v>
      </c>
      <c r="G104" s="20" t="s">
        <v>14</v>
      </c>
    </row>
    <row r="105" ht="15.75" customHeight="1">
      <c r="A105" s="16" t="s">
        <v>132</v>
      </c>
      <c r="B105" s="17">
        <v>3.0</v>
      </c>
      <c r="C105" s="22" t="s">
        <v>101</v>
      </c>
      <c r="D105" s="9"/>
      <c r="E105" s="43">
        <v>3000.0</v>
      </c>
      <c r="F105" s="34">
        <f t="shared" si="9"/>
        <v>9000</v>
      </c>
      <c r="G105" s="20" t="s">
        <v>14</v>
      </c>
    </row>
    <row r="106" ht="15.75" customHeight="1">
      <c r="A106" s="16" t="s">
        <v>133</v>
      </c>
      <c r="B106" s="17">
        <v>0.5</v>
      </c>
      <c r="C106" s="17"/>
      <c r="D106" s="17"/>
      <c r="E106" s="43">
        <v>4000.0</v>
      </c>
      <c r="F106" s="34">
        <f t="shared" si="9"/>
        <v>2000</v>
      </c>
    </row>
    <row r="107" ht="15.75" customHeight="1">
      <c r="A107" s="16" t="s">
        <v>320</v>
      </c>
      <c r="B107" s="38"/>
      <c r="C107" s="22" t="s">
        <v>266</v>
      </c>
      <c r="D107" s="9"/>
      <c r="E107" s="43"/>
      <c r="F107" s="34">
        <f t="shared" si="9"/>
        <v>0</v>
      </c>
    </row>
    <row r="108" ht="15.75" customHeight="1">
      <c r="A108" s="16" t="s">
        <v>136</v>
      </c>
      <c r="B108" s="17">
        <v>0.75</v>
      </c>
      <c r="C108" s="22" t="s">
        <v>21</v>
      </c>
      <c r="D108" s="9"/>
      <c r="E108" s="43">
        <v>16250.0</v>
      </c>
      <c r="F108" s="34">
        <f t="shared" si="9"/>
        <v>12187.5</v>
      </c>
      <c r="G108" s="20" t="s">
        <v>14</v>
      </c>
    </row>
    <row r="109" ht="15.75" customHeight="1">
      <c r="A109" s="16" t="s">
        <v>188</v>
      </c>
      <c r="B109" s="17"/>
      <c r="C109" s="22" t="s">
        <v>313</v>
      </c>
      <c r="D109" s="9"/>
      <c r="E109" s="43">
        <v>14000.0</v>
      </c>
      <c r="F109" s="34">
        <f t="shared" si="9"/>
        <v>0</v>
      </c>
      <c r="G109" s="20" t="s">
        <v>14</v>
      </c>
    </row>
    <row r="110" ht="15.75" customHeight="1">
      <c r="A110" s="16" t="s">
        <v>138</v>
      </c>
      <c r="B110" s="17">
        <v>1.0</v>
      </c>
      <c r="C110" s="22"/>
      <c r="D110" s="9"/>
      <c r="E110" s="43">
        <v>210000.0</v>
      </c>
      <c r="F110" s="34">
        <f>E110*B110</f>
        <v>210000</v>
      </c>
      <c r="G110" s="20" t="s">
        <v>14</v>
      </c>
    </row>
    <row r="111" ht="15.75" customHeight="1">
      <c r="A111" s="16" t="s">
        <v>314</v>
      </c>
      <c r="B111" s="17">
        <v>6.0</v>
      </c>
      <c r="C111" s="22" t="s">
        <v>315</v>
      </c>
      <c r="D111" s="9"/>
      <c r="E111" s="43">
        <v>2000.0</v>
      </c>
      <c r="F111" s="34">
        <f>+B111*E111</f>
        <v>12000</v>
      </c>
      <c r="G111" s="20" t="s">
        <v>14</v>
      </c>
    </row>
    <row r="112" ht="15.75" customHeight="1">
      <c r="A112" s="46" t="s">
        <v>141</v>
      </c>
      <c r="B112" s="47"/>
      <c r="C112" s="48"/>
      <c r="D112" s="9"/>
      <c r="E112" s="49"/>
      <c r="F112" s="29">
        <f>SUM(F96:F111)</f>
        <v>723827.5</v>
      </c>
      <c r="G112" s="20">
        <v>716467.0</v>
      </c>
    </row>
    <row r="113" ht="15.75" customHeight="1">
      <c r="A113" s="50" t="s">
        <v>142</v>
      </c>
      <c r="B113" s="51"/>
      <c r="C113" s="51"/>
      <c r="D113" s="51"/>
      <c r="E113" s="51"/>
      <c r="F113" s="52">
        <f>F112+F94+F82+F74+F55+F37+F22</f>
        <v>2954616.25</v>
      </c>
    </row>
    <row r="114" ht="15.75" customHeight="1">
      <c r="A114" s="53"/>
      <c r="B114" s="54" t="s">
        <v>143</v>
      </c>
      <c r="C114" s="55"/>
      <c r="D114" s="55"/>
      <c r="E114" s="55"/>
      <c r="F114" s="56">
        <f>+F113*30%</f>
        <v>886384.875</v>
      </c>
    </row>
    <row r="115" ht="15.75" customHeight="1">
      <c r="A115" s="57"/>
      <c r="B115" s="58" t="s">
        <v>144</v>
      </c>
      <c r="C115" s="55"/>
      <c r="D115" s="55"/>
      <c r="E115" s="59"/>
      <c r="F115" s="60">
        <f>SUM(F113:F114)</f>
        <v>3841001.125</v>
      </c>
    </row>
    <row r="116" ht="15.75" customHeight="1">
      <c r="A116" s="57"/>
      <c r="B116" s="54" t="s">
        <v>145</v>
      </c>
      <c r="C116" s="55"/>
      <c r="D116" s="55"/>
      <c r="E116" s="55"/>
      <c r="F116" s="56">
        <f>+F115*16%</f>
        <v>614560.18</v>
      </c>
    </row>
    <row r="117" ht="15.75" customHeight="1">
      <c r="A117" s="57"/>
      <c r="B117" s="61" t="s">
        <v>146</v>
      </c>
      <c r="C117" s="55"/>
      <c r="D117" s="55"/>
      <c r="E117" s="59"/>
      <c r="F117" s="60">
        <f>SUM(F115:F116)</f>
        <v>4455561.305</v>
      </c>
    </row>
    <row r="118" ht="15.75" customHeight="1">
      <c r="A118" s="57"/>
      <c r="B118" s="54"/>
      <c r="C118" s="55"/>
      <c r="D118" s="55"/>
      <c r="E118" s="55"/>
      <c r="F118" s="56"/>
    </row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9">
    <mergeCell ref="A2:F2"/>
    <mergeCell ref="A3:F3"/>
    <mergeCell ref="A4:F4"/>
    <mergeCell ref="A5:B5"/>
    <mergeCell ref="C5:F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A19:C19"/>
    <mergeCell ref="D19:E19"/>
    <mergeCell ref="A20:E20"/>
    <mergeCell ref="A21:C21"/>
    <mergeCell ref="D21:E21"/>
    <mergeCell ref="A22:C22"/>
    <mergeCell ref="D22:E22"/>
    <mergeCell ref="A23:B23"/>
    <mergeCell ref="C23:F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A35:E35"/>
    <mergeCell ref="A36:C36"/>
    <mergeCell ref="D36:E36"/>
    <mergeCell ref="D37:E37"/>
    <mergeCell ref="A37:C37"/>
    <mergeCell ref="B38:C38"/>
    <mergeCell ref="D38:E38"/>
    <mergeCell ref="C39:D39"/>
    <mergeCell ref="C40:D40"/>
    <mergeCell ref="C41:D41"/>
    <mergeCell ref="C42:D42"/>
    <mergeCell ref="C88:D88"/>
    <mergeCell ref="C89:D89"/>
    <mergeCell ref="C90:D90"/>
    <mergeCell ref="C92:D92"/>
    <mergeCell ref="C93:D93"/>
    <mergeCell ref="C94:D94"/>
    <mergeCell ref="A95:B95"/>
    <mergeCell ref="C95:D95"/>
    <mergeCell ref="C96:D96"/>
    <mergeCell ref="C97:D97"/>
    <mergeCell ref="C98:D98"/>
    <mergeCell ref="C99:D99"/>
    <mergeCell ref="C100:D100"/>
    <mergeCell ref="C101:D101"/>
    <mergeCell ref="C102:D102"/>
    <mergeCell ref="C103:D103"/>
    <mergeCell ref="C104:D104"/>
    <mergeCell ref="C105:D105"/>
    <mergeCell ref="C107:D107"/>
    <mergeCell ref="C108:D108"/>
    <mergeCell ref="C109:D109"/>
    <mergeCell ref="B116:E116"/>
    <mergeCell ref="B117:E117"/>
    <mergeCell ref="C110:D110"/>
    <mergeCell ref="C111:D111"/>
    <mergeCell ref="C112:D112"/>
    <mergeCell ref="A113:E113"/>
    <mergeCell ref="A114:A118"/>
    <mergeCell ref="B114:E114"/>
    <mergeCell ref="B115:E115"/>
    <mergeCell ref="B118:E118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A54:C54"/>
    <mergeCell ref="A55:C55"/>
    <mergeCell ref="D55:E55"/>
    <mergeCell ref="B56:C56"/>
    <mergeCell ref="D56:E56"/>
    <mergeCell ref="C57:D57"/>
    <mergeCell ref="C58:D58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A73:C73"/>
    <mergeCell ref="A74:C74"/>
    <mergeCell ref="D74:E74"/>
    <mergeCell ref="A75:B75"/>
    <mergeCell ref="C75:D75"/>
    <mergeCell ref="C76:D76"/>
    <mergeCell ref="C77:D77"/>
    <mergeCell ref="C78:D78"/>
    <mergeCell ref="C79:D79"/>
    <mergeCell ref="C80:D80"/>
    <mergeCell ref="C81:D81"/>
    <mergeCell ref="A82:D82"/>
    <mergeCell ref="C83:D83"/>
    <mergeCell ref="A84:B84"/>
    <mergeCell ref="C84:D84"/>
    <mergeCell ref="C85:D85"/>
    <mergeCell ref="C86:D86"/>
    <mergeCell ref="C87:D87"/>
  </mergeCells>
  <printOptions/>
  <pageMargins bottom="0.7480314960629921" footer="0.0" header="0.0" left="0.31496062992125984" right="0.31496062992125984" top="0.7480314960629921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0.71"/>
    <col customWidth="1" min="3" max="3" width="17.0"/>
    <col customWidth="1" min="4" max="4" width="10.71"/>
    <col customWidth="1" min="5" max="5" width="15.43"/>
    <col customWidth="1" min="6" max="6" width="20.57"/>
    <col customWidth="1" min="7" max="16" width="10.71"/>
  </cols>
  <sheetData>
    <row r="1" ht="15.75" customHeight="1">
      <c r="A1" s="1"/>
    </row>
    <row r="2" ht="15.75" customHeight="1">
      <c r="A2" s="2" t="s">
        <v>1</v>
      </c>
      <c r="B2" s="3"/>
      <c r="C2" s="3"/>
      <c r="D2" s="3"/>
      <c r="E2" s="3"/>
      <c r="F2" s="3"/>
    </row>
    <row r="3" ht="15.75" customHeight="1">
      <c r="A3" s="4" t="s">
        <v>2</v>
      </c>
    </row>
    <row r="4" ht="15.75" customHeight="1">
      <c r="A4" s="4" t="s">
        <v>3</v>
      </c>
    </row>
    <row r="5" ht="15.75" customHeight="1">
      <c r="A5" s="8" t="s">
        <v>5</v>
      </c>
      <c r="B5" s="9"/>
      <c r="C5" s="10" t="s">
        <v>321</v>
      </c>
      <c r="D5" s="11"/>
      <c r="E5" s="11"/>
      <c r="F5" s="9"/>
    </row>
    <row r="6" ht="15.0" customHeight="1">
      <c r="A6" s="12" t="s">
        <v>7</v>
      </c>
      <c r="B6" s="12" t="s">
        <v>8</v>
      </c>
      <c r="C6" s="13" t="s">
        <v>9</v>
      </c>
      <c r="D6" s="9"/>
      <c r="E6" s="12" t="s">
        <v>10</v>
      </c>
      <c r="F6" s="14" t="s">
        <v>11</v>
      </c>
    </row>
    <row r="7" ht="18.0" customHeight="1">
      <c r="A7" s="16" t="s">
        <v>12</v>
      </c>
      <c r="B7" s="17">
        <v>2450.0</v>
      </c>
      <c r="C7" s="13" t="s">
        <v>13</v>
      </c>
      <c r="D7" s="9"/>
      <c r="E7" s="18">
        <v>140.0</v>
      </c>
      <c r="F7" s="19">
        <f t="shared" ref="F7:F18" si="1">+B7*E7</f>
        <v>343000</v>
      </c>
      <c r="G7" s="20" t="s">
        <v>14</v>
      </c>
    </row>
    <row r="8">
      <c r="A8" s="16" t="s">
        <v>39</v>
      </c>
      <c r="B8" s="17"/>
      <c r="C8" s="13" t="s">
        <v>280</v>
      </c>
      <c r="D8" s="9"/>
      <c r="E8" s="18">
        <v>65000.0</v>
      </c>
      <c r="F8" s="19">
        <f t="shared" si="1"/>
        <v>0</v>
      </c>
    </row>
    <row r="9">
      <c r="A9" s="16" t="s">
        <v>281</v>
      </c>
      <c r="B9" s="17">
        <v>0.0</v>
      </c>
      <c r="C9" s="22" t="s">
        <v>30</v>
      </c>
      <c r="D9" s="9"/>
      <c r="E9" s="18">
        <v>160000.0</v>
      </c>
      <c r="F9" s="19">
        <f t="shared" si="1"/>
        <v>0</v>
      </c>
    </row>
    <row r="10">
      <c r="A10" s="16" t="s">
        <v>282</v>
      </c>
      <c r="B10" s="17">
        <v>0.5</v>
      </c>
      <c r="C10" s="22" t="s">
        <v>30</v>
      </c>
      <c r="D10" s="9"/>
      <c r="E10" s="18">
        <v>140000.0</v>
      </c>
      <c r="F10" s="19">
        <f t="shared" si="1"/>
        <v>70000</v>
      </c>
    </row>
    <row r="11">
      <c r="A11" s="16" t="s">
        <v>136</v>
      </c>
      <c r="B11" s="17"/>
      <c r="C11" s="22" t="s">
        <v>283</v>
      </c>
      <c r="D11" s="9"/>
      <c r="E11" s="18">
        <v>19000.0</v>
      </c>
      <c r="F11" s="19">
        <f t="shared" si="1"/>
        <v>0</v>
      </c>
    </row>
    <row r="12">
      <c r="A12" s="16" t="s">
        <v>20</v>
      </c>
      <c r="B12" s="17">
        <v>1.0</v>
      </c>
      <c r="C12" s="22" t="s">
        <v>284</v>
      </c>
      <c r="D12" s="9"/>
      <c r="E12" s="18">
        <v>14000.0</v>
      </c>
      <c r="F12" s="19">
        <f t="shared" si="1"/>
        <v>14000</v>
      </c>
      <c r="G12" s="20" t="s">
        <v>14</v>
      </c>
    </row>
    <row r="13">
      <c r="A13" s="16" t="s">
        <v>46</v>
      </c>
      <c r="B13" s="17">
        <v>24.0</v>
      </c>
      <c r="C13" s="22" t="s">
        <v>30</v>
      </c>
      <c r="D13" s="9"/>
      <c r="E13" s="18">
        <v>600.0</v>
      </c>
      <c r="F13" s="19">
        <f t="shared" si="1"/>
        <v>14400</v>
      </c>
    </row>
    <row r="14">
      <c r="A14" s="16" t="s">
        <v>107</v>
      </c>
      <c r="B14" s="17"/>
      <c r="C14" s="22" t="s">
        <v>285</v>
      </c>
      <c r="D14" s="9"/>
      <c r="E14" s="18">
        <v>30000.0</v>
      </c>
      <c r="F14" s="19">
        <f t="shared" si="1"/>
        <v>0</v>
      </c>
    </row>
    <row r="15">
      <c r="A15" s="16" t="s">
        <v>153</v>
      </c>
      <c r="B15" s="17">
        <v>15.0</v>
      </c>
      <c r="C15" s="22" t="s">
        <v>48</v>
      </c>
      <c r="D15" s="9"/>
      <c r="E15" s="18">
        <v>1000.0</v>
      </c>
      <c r="F15" s="19">
        <f t="shared" si="1"/>
        <v>15000</v>
      </c>
      <c r="G15" s="20" t="s">
        <v>14</v>
      </c>
    </row>
    <row r="16">
      <c r="A16" s="16" t="s">
        <v>24</v>
      </c>
      <c r="B16" s="17">
        <v>1.0</v>
      </c>
      <c r="C16" s="22" t="s">
        <v>25</v>
      </c>
      <c r="D16" s="9"/>
      <c r="E16" s="18">
        <v>20000.0</v>
      </c>
      <c r="F16" s="19">
        <f t="shared" si="1"/>
        <v>20000</v>
      </c>
      <c r="G16" s="20" t="s">
        <v>14</v>
      </c>
    </row>
    <row r="17">
      <c r="A17" s="16" t="s">
        <v>114</v>
      </c>
      <c r="B17" s="17"/>
      <c r="C17" s="22"/>
      <c r="D17" s="9"/>
      <c r="E17" s="18">
        <v>136000.0</v>
      </c>
      <c r="F17" s="19">
        <f t="shared" si="1"/>
        <v>0</v>
      </c>
    </row>
    <row r="18">
      <c r="A18" s="16" t="s">
        <v>29</v>
      </c>
      <c r="B18" s="17">
        <v>167.0</v>
      </c>
      <c r="C18" s="22" t="s">
        <v>30</v>
      </c>
      <c r="D18" s="9"/>
      <c r="E18" s="18">
        <v>100.0</v>
      </c>
      <c r="F18" s="19">
        <f t="shared" si="1"/>
        <v>16700</v>
      </c>
      <c r="G18" s="20" t="s">
        <v>14</v>
      </c>
    </row>
    <row r="19">
      <c r="A19" s="23" t="s">
        <v>31</v>
      </c>
      <c r="B19" s="11"/>
      <c r="C19" s="9"/>
      <c r="D19" s="22" t="s">
        <v>286</v>
      </c>
      <c r="E19" s="9"/>
      <c r="F19" s="24">
        <v>315000.0</v>
      </c>
    </row>
    <row r="20">
      <c r="A20" s="25" t="s">
        <v>33</v>
      </c>
      <c r="B20" s="11"/>
      <c r="C20" s="11"/>
      <c r="D20" s="11"/>
      <c r="E20" s="9"/>
      <c r="F20" s="26">
        <f>SUM(F7:F19)</f>
        <v>808100</v>
      </c>
    </row>
    <row r="21" ht="15.75" customHeight="1">
      <c r="A21" s="23" t="s">
        <v>34</v>
      </c>
      <c r="B21" s="11"/>
      <c r="C21" s="9"/>
      <c r="D21" s="22" t="s">
        <v>35</v>
      </c>
      <c r="E21" s="9"/>
      <c r="F21" s="24">
        <v>60364.0</v>
      </c>
    </row>
    <row r="22" ht="15.75" customHeight="1">
      <c r="A22" s="27" t="s">
        <v>36</v>
      </c>
      <c r="B22" s="11"/>
      <c r="C22" s="9"/>
      <c r="D22" s="28"/>
      <c r="E22" s="9"/>
      <c r="F22" s="29">
        <f>F20+F21</f>
        <v>868464</v>
      </c>
      <c r="G22" s="20">
        <v>665000.0</v>
      </c>
    </row>
    <row r="23" ht="15.0" customHeight="1">
      <c r="A23" s="8" t="s">
        <v>5</v>
      </c>
      <c r="B23" s="9"/>
      <c r="C23" s="10" t="s">
        <v>37</v>
      </c>
      <c r="D23" s="11"/>
      <c r="E23" s="11"/>
      <c r="F23" s="9"/>
    </row>
    <row r="24" ht="15.0" customHeight="1">
      <c r="A24" s="12" t="s">
        <v>7</v>
      </c>
      <c r="B24" s="12" t="s">
        <v>8</v>
      </c>
      <c r="C24" s="13" t="s">
        <v>9</v>
      </c>
      <c r="D24" s="9"/>
      <c r="E24" s="12" t="s">
        <v>10</v>
      </c>
      <c r="F24" s="14" t="s">
        <v>11</v>
      </c>
    </row>
    <row r="25" ht="15.0" customHeight="1">
      <c r="A25" s="16" t="s">
        <v>12</v>
      </c>
      <c r="B25" s="17">
        <v>468.0</v>
      </c>
      <c r="C25" s="13" t="s">
        <v>287</v>
      </c>
      <c r="D25" s="9"/>
      <c r="E25" s="18">
        <v>140.0</v>
      </c>
      <c r="F25" s="19">
        <f t="shared" ref="F25:F27" si="2">E25*B25</f>
        <v>65520</v>
      </c>
    </row>
    <row r="26" ht="15.75" customHeight="1">
      <c r="A26" s="16" t="s">
        <v>288</v>
      </c>
      <c r="B26" s="17">
        <v>200.0</v>
      </c>
      <c r="C26" s="22" t="s">
        <v>289</v>
      </c>
      <c r="D26" s="9"/>
      <c r="E26" s="18">
        <v>65.0</v>
      </c>
      <c r="F26" s="19">
        <f t="shared" si="2"/>
        <v>13000</v>
      </c>
    </row>
    <row r="27" ht="15.75" customHeight="1">
      <c r="A27" s="16" t="s">
        <v>228</v>
      </c>
      <c r="B27" s="17">
        <v>250.0</v>
      </c>
      <c r="C27" s="22" t="s">
        <v>290</v>
      </c>
      <c r="D27" s="9"/>
      <c r="E27" s="18">
        <v>210.0</v>
      </c>
      <c r="F27" s="31">
        <f t="shared" si="2"/>
        <v>52500</v>
      </c>
    </row>
    <row r="28" ht="15.75" customHeight="1">
      <c r="A28" s="16" t="s">
        <v>291</v>
      </c>
      <c r="B28" s="17">
        <v>175.0</v>
      </c>
      <c r="C28" s="22" t="s">
        <v>44</v>
      </c>
      <c r="D28" s="9"/>
      <c r="E28" s="18">
        <v>130.0</v>
      </c>
      <c r="F28" s="32">
        <v>21875.0</v>
      </c>
    </row>
    <row r="29" ht="15.75" customHeight="1">
      <c r="A29" s="16" t="s">
        <v>20</v>
      </c>
      <c r="B29" s="17">
        <v>2.0</v>
      </c>
      <c r="C29" s="22" t="s">
        <v>45</v>
      </c>
      <c r="D29" s="9"/>
      <c r="E29" s="18">
        <v>14000.0</v>
      </c>
      <c r="F29" s="19">
        <f t="shared" ref="F29:F34" si="3">E29*B29</f>
        <v>28000</v>
      </c>
    </row>
    <row r="30" ht="15.75" customHeight="1">
      <c r="A30" s="16" t="s">
        <v>46</v>
      </c>
      <c r="B30" s="17">
        <v>10.0</v>
      </c>
      <c r="C30" s="22" t="s">
        <v>30</v>
      </c>
      <c r="D30" s="9"/>
      <c r="E30" s="18">
        <v>600.0</v>
      </c>
      <c r="F30" s="19">
        <f t="shared" si="3"/>
        <v>6000</v>
      </c>
    </row>
    <row r="31" ht="15.0" customHeight="1">
      <c r="A31" s="16" t="s">
        <v>47</v>
      </c>
      <c r="B31" s="17">
        <v>6.0</v>
      </c>
      <c r="C31" s="22" t="s">
        <v>48</v>
      </c>
      <c r="D31" s="9"/>
      <c r="E31" s="18">
        <v>1000.0</v>
      </c>
      <c r="F31" s="19">
        <f t="shared" si="3"/>
        <v>6000</v>
      </c>
    </row>
    <row r="32" ht="15.75" customHeight="1">
      <c r="A32" s="16" t="s">
        <v>49</v>
      </c>
      <c r="B32" s="17">
        <v>2.0</v>
      </c>
      <c r="C32" s="22" t="s">
        <v>25</v>
      </c>
      <c r="D32" s="9"/>
      <c r="E32" s="18">
        <v>105000.0</v>
      </c>
      <c r="F32" s="19">
        <f t="shared" si="3"/>
        <v>210000</v>
      </c>
    </row>
    <row r="33" ht="12.75" customHeight="1">
      <c r="A33" s="16" t="s">
        <v>29</v>
      </c>
      <c r="B33" s="17">
        <v>30.0</v>
      </c>
      <c r="C33" s="22" t="s">
        <v>30</v>
      </c>
      <c r="D33" s="9"/>
      <c r="E33" s="18">
        <v>100.0</v>
      </c>
      <c r="F33" s="19">
        <f t="shared" si="3"/>
        <v>3000</v>
      </c>
    </row>
    <row r="34" ht="15.75" customHeight="1">
      <c r="A34" s="33" t="s">
        <v>107</v>
      </c>
      <c r="B34" s="17">
        <v>4.0</v>
      </c>
      <c r="C34" s="22" t="s">
        <v>292</v>
      </c>
      <c r="D34" s="9"/>
      <c r="E34" s="17">
        <v>30000.0</v>
      </c>
      <c r="F34" s="34">
        <f t="shared" si="3"/>
        <v>120000</v>
      </c>
    </row>
    <row r="35" ht="24.0" customHeight="1">
      <c r="A35" s="25" t="s">
        <v>33</v>
      </c>
      <c r="B35" s="11"/>
      <c r="C35" s="11"/>
      <c r="D35" s="11"/>
      <c r="E35" s="9"/>
      <c r="F35" s="26">
        <f>SUM(F25:F34)</f>
        <v>525895</v>
      </c>
    </row>
    <row r="36" ht="24.0" customHeight="1">
      <c r="A36" s="23" t="s">
        <v>50</v>
      </c>
      <c r="B36" s="11"/>
      <c r="C36" s="9"/>
      <c r="D36" s="22" t="s">
        <v>35</v>
      </c>
      <c r="E36" s="9"/>
      <c r="F36" s="24">
        <v>26294.75</v>
      </c>
    </row>
    <row r="37" ht="24.0" customHeight="1">
      <c r="A37" s="27" t="s">
        <v>36</v>
      </c>
      <c r="B37" s="11"/>
      <c r="C37" s="9"/>
      <c r="D37" s="28"/>
      <c r="E37" s="9"/>
      <c r="F37" s="35">
        <f>F36+F35</f>
        <v>552189.75</v>
      </c>
      <c r="G37" s="20">
        <v>276095.0</v>
      </c>
    </row>
    <row r="38" ht="24.0" customHeight="1">
      <c r="A38" s="36" t="s">
        <v>51</v>
      </c>
      <c r="B38" s="10" t="s">
        <v>293</v>
      </c>
      <c r="C38" s="9"/>
      <c r="D38" s="22"/>
      <c r="E38" s="9"/>
      <c r="F38" s="24"/>
    </row>
    <row r="39" ht="24.0" customHeight="1">
      <c r="A39" s="33" t="s">
        <v>53</v>
      </c>
      <c r="B39" s="17">
        <v>2.0</v>
      </c>
      <c r="C39" s="22" t="s">
        <v>54</v>
      </c>
      <c r="D39" s="9"/>
      <c r="E39" s="18">
        <v>50000.0</v>
      </c>
      <c r="F39" s="19">
        <v>52500.0</v>
      </c>
      <c r="G39" s="20" t="s">
        <v>14</v>
      </c>
    </row>
    <row r="40" ht="24.0" customHeight="1">
      <c r="A40" s="16" t="s">
        <v>55</v>
      </c>
      <c r="B40" s="17">
        <v>2.0</v>
      </c>
      <c r="C40" s="22" t="s">
        <v>54</v>
      </c>
      <c r="D40" s="9"/>
      <c r="E40" s="18">
        <v>36750.0</v>
      </c>
      <c r="F40" s="19">
        <f>E40*B40</f>
        <v>73500</v>
      </c>
      <c r="G40" s="20" t="s">
        <v>14</v>
      </c>
    </row>
    <row r="41" ht="24.0" customHeight="1">
      <c r="A41" s="16" t="s">
        <v>56</v>
      </c>
      <c r="B41" s="17">
        <v>3.0</v>
      </c>
      <c r="C41" s="22" t="s">
        <v>57</v>
      </c>
      <c r="D41" s="9"/>
      <c r="E41" s="18">
        <v>18000.0</v>
      </c>
      <c r="F41" s="19">
        <f t="shared" ref="F41:F52" si="4">+B41*E41</f>
        <v>54000</v>
      </c>
      <c r="G41" s="20" t="s">
        <v>14</v>
      </c>
    </row>
    <row r="42" ht="24.0" customHeight="1">
      <c r="A42" s="16" t="s">
        <v>58</v>
      </c>
      <c r="B42" s="17">
        <v>2.0</v>
      </c>
      <c r="C42" s="22" t="s">
        <v>59</v>
      </c>
      <c r="D42" s="9"/>
      <c r="E42" s="18">
        <v>2000.0</v>
      </c>
      <c r="F42" s="19">
        <f t="shared" si="4"/>
        <v>4000</v>
      </c>
      <c r="G42" s="20" t="s">
        <v>14</v>
      </c>
    </row>
    <row r="43" ht="24.0" customHeight="1">
      <c r="A43" s="16" t="s">
        <v>60</v>
      </c>
      <c r="B43" s="17">
        <v>0.1</v>
      </c>
      <c r="C43" s="22" t="s">
        <v>61</v>
      </c>
      <c r="D43" s="9"/>
      <c r="E43" s="18">
        <v>70000.0</v>
      </c>
      <c r="F43" s="19">
        <f t="shared" si="4"/>
        <v>7000</v>
      </c>
      <c r="G43" s="20" t="s">
        <v>14</v>
      </c>
    </row>
    <row r="44" ht="24.0" customHeight="1">
      <c r="A44" s="16" t="s">
        <v>294</v>
      </c>
      <c r="B44" s="17">
        <v>2.0</v>
      </c>
      <c r="C44" s="22" t="s">
        <v>63</v>
      </c>
      <c r="D44" s="9"/>
      <c r="E44" s="18">
        <v>2000.0</v>
      </c>
      <c r="F44" s="19">
        <f t="shared" si="4"/>
        <v>4000</v>
      </c>
      <c r="G44" s="20" t="s">
        <v>14</v>
      </c>
    </row>
    <row r="45" ht="24.0" customHeight="1">
      <c r="A45" s="16" t="s">
        <v>64</v>
      </c>
      <c r="B45" s="17">
        <v>0.3</v>
      </c>
      <c r="C45" s="22" t="s">
        <v>63</v>
      </c>
      <c r="D45" s="9"/>
      <c r="E45" s="18">
        <v>2500.0</v>
      </c>
      <c r="F45" s="19">
        <f t="shared" si="4"/>
        <v>750</v>
      </c>
      <c r="G45" s="20" t="s">
        <v>14</v>
      </c>
    </row>
    <row r="46" ht="24.0" customHeight="1">
      <c r="A46" s="16" t="s">
        <v>65</v>
      </c>
      <c r="B46" s="17">
        <v>0.2</v>
      </c>
      <c r="C46" s="22" t="s">
        <v>66</v>
      </c>
      <c r="D46" s="9"/>
      <c r="E46" s="18">
        <v>34000.0</v>
      </c>
      <c r="F46" s="19">
        <f t="shared" si="4"/>
        <v>6800</v>
      </c>
    </row>
    <row r="47" ht="24.0" customHeight="1">
      <c r="A47" s="16" t="s">
        <v>295</v>
      </c>
      <c r="B47" s="17">
        <v>4.0</v>
      </c>
      <c r="C47" s="22" t="s">
        <v>68</v>
      </c>
      <c r="D47" s="9"/>
      <c r="E47" s="18">
        <v>5000.0</v>
      </c>
      <c r="F47" s="19">
        <f t="shared" si="4"/>
        <v>20000</v>
      </c>
      <c r="G47" s="20" t="s">
        <v>14</v>
      </c>
    </row>
    <row r="48" ht="24.0" customHeight="1">
      <c r="A48" s="16" t="s">
        <v>296</v>
      </c>
      <c r="B48" s="17">
        <v>2.5</v>
      </c>
      <c r="C48" s="22" t="s">
        <v>70</v>
      </c>
      <c r="D48" s="9"/>
      <c r="E48" s="18">
        <v>22000.0</v>
      </c>
      <c r="F48" s="19">
        <f t="shared" si="4"/>
        <v>55000</v>
      </c>
      <c r="G48" s="15" t="s">
        <v>14</v>
      </c>
      <c r="H48" s="15"/>
      <c r="I48" s="15"/>
      <c r="J48" s="15"/>
      <c r="K48" s="15"/>
      <c r="L48" s="15"/>
      <c r="M48" s="15"/>
      <c r="N48" s="15"/>
      <c r="O48" s="15"/>
      <c r="P48" s="15"/>
    </row>
    <row r="49" ht="15.75" customHeight="1">
      <c r="A49" s="16" t="s">
        <v>72</v>
      </c>
      <c r="B49" s="17">
        <v>0.1</v>
      </c>
      <c r="C49" s="22" t="s">
        <v>61</v>
      </c>
      <c r="D49" s="9"/>
      <c r="E49" s="18">
        <v>160000.0</v>
      </c>
      <c r="F49" s="19">
        <f t="shared" si="4"/>
        <v>16000</v>
      </c>
    </row>
    <row r="50" ht="15.75" customHeight="1">
      <c r="A50" s="16" t="s">
        <v>73</v>
      </c>
      <c r="B50" s="17">
        <v>0.2</v>
      </c>
      <c r="C50" s="22" t="s">
        <v>74</v>
      </c>
      <c r="D50" s="9"/>
      <c r="E50" s="18">
        <v>4500.0</v>
      </c>
      <c r="F50" s="19">
        <f t="shared" si="4"/>
        <v>900</v>
      </c>
      <c r="G50" s="20" t="s">
        <v>14</v>
      </c>
    </row>
    <row r="51" ht="15.75" customHeight="1">
      <c r="A51" s="16" t="s">
        <v>75</v>
      </c>
      <c r="B51" s="17">
        <v>0.2</v>
      </c>
      <c r="C51" s="22" t="s">
        <v>21</v>
      </c>
      <c r="D51" s="9"/>
      <c r="E51" s="18">
        <v>20000.0</v>
      </c>
      <c r="F51" s="19">
        <f t="shared" si="4"/>
        <v>4000</v>
      </c>
    </row>
    <row r="52" ht="15.75" customHeight="1">
      <c r="A52" s="16" t="s">
        <v>240</v>
      </c>
      <c r="B52" s="38">
        <v>2.0</v>
      </c>
      <c r="C52" s="22" t="s">
        <v>77</v>
      </c>
      <c r="D52" s="9"/>
      <c r="E52" s="18">
        <v>23000.0</v>
      </c>
      <c r="F52" s="19">
        <f t="shared" si="4"/>
        <v>46000</v>
      </c>
      <c r="G52" s="20" t="s">
        <v>14</v>
      </c>
    </row>
    <row r="53" ht="15.75" customHeight="1">
      <c r="A53" s="16" t="s">
        <v>78</v>
      </c>
      <c r="B53" s="17"/>
      <c r="C53" s="22"/>
      <c r="D53" s="9"/>
      <c r="E53" s="18"/>
      <c r="F53" s="19">
        <v>324450.0</v>
      </c>
    </row>
    <row r="54" ht="15.75" customHeight="1">
      <c r="A54" s="23" t="s">
        <v>79</v>
      </c>
      <c r="B54" s="11"/>
      <c r="C54" s="9"/>
      <c r="D54" s="17"/>
      <c r="E54" s="17"/>
      <c r="F54" s="19">
        <f>+F53*10%</f>
        <v>32445</v>
      </c>
    </row>
    <row r="55" ht="15.75" customHeight="1">
      <c r="A55" s="27" t="s">
        <v>80</v>
      </c>
      <c r="B55" s="11"/>
      <c r="C55" s="9"/>
      <c r="D55" s="28"/>
      <c r="E55" s="9"/>
      <c r="F55" s="29">
        <f>F53+F54</f>
        <v>356895</v>
      </c>
      <c r="G55" s="20">
        <v>189500.0</v>
      </c>
    </row>
    <row r="56" ht="15.75" customHeight="1">
      <c r="A56" s="36" t="s">
        <v>51</v>
      </c>
      <c r="B56" s="10" t="s">
        <v>297</v>
      </c>
      <c r="C56" s="9"/>
      <c r="D56" s="22"/>
      <c r="E56" s="9"/>
      <c r="F56" s="24"/>
    </row>
    <row r="57" ht="15.75" customHeight="1">
      <c r="A57" s="33" t="s">
        <v>53</v>
      </c>
      <c r="B57" s="17"/>
      <c r="C57" s="22" t="s">
        <v>54</v>
      </c>
      <c r="D57" s="9"/>
      <c r="E57" s="18">
        <v>30000.0</v>
      </c>
      <c r="F57" s="19"/>
      <c r="G57" s="20" t="s">
        <v>14</v>
      </c>
    </row>
    <row r="58" ht="15.75" customHeight="1">
      <c r="A58" s="16" t="s">
        <v>55</v>
      </c>
      <c r="B58" s="17"/>
      <c r="C58" s="22" t="s">
        <v>54</v>
      </c>
      <c r="D58" s="9"/>
      <c r="E58" s="18">
        <v>20000.0</v>
      </c>
      <c r="F58" s="19"/>
      <c r="G58" s="20" t="s">
        <v>14</v>
      </c>
    </row>
    <row r="59" ht="15.75" customHeight="1">
      <c r="A59" s="16" t="s">
        <v>83</v>
      </c>
      <c r="B59" s="17">
        <v>20.0</v>
      </c>
      <c r="C59" s="17"/>
      <c r="D59" s="17"/>
      <c r="E59" s="18">
        <v>2000.0</v>
      </c>
      <c r="F59" s="19">
        <f>E59*B59</f>
        <v>40000</v>
      </c>
      <c r="G59" s="20" t="s">
        <v>14</v>
      </c>
    </row>
    <row r="60" ht="15.75" customHeight="1">
      <c r="A60" s="16" t="s">
        <v>56</v>
      </c>
      <c r="B60" s="17"/>
      <c r="C60" s="22" t="s">
        <v>57</v>
      </c>
      <c r="D60" s="9"/>
      <c r="E60" s="18">
        <v>18000.0</v>
      </c>
      <c r="F60" s="19">
        <f t="shared" ref="F60:F71" si="5">+B60*E60</f>
        <v>0</v>
      </c>
      <c r="G60" s="20" t="s">
        <v>14</v>
      </c>
    </row>
    <row r="61" ht="15.75" customHeight="1">
      <c r="A61" s="16" t="s">
        <v>58</v>
      </c>
      <c r="B61" s="17"/>
      <c r="C61" s="22" t="s">
        <v>59</v>
      </c>
      <c r="D61" s="9"/>
      <c r="E61" s="18">
        <v>2000.0</v>
      </c>
      <c r="F61" s="19">
        <f t="shared" si="5"/>
        <v>0</v>
      </c>
      <c r="G61" s="20" t="s">
        <v>14</v>
      </c>
    </row>
    <row r="62" ht="15.75" customHeight="1">
      <c r="A62" s="16" t="s">
        <v>60</v>
      </c>
      <c r="B62" s="17"/>
      <c r="C62" s="22" t="s">
        <v>61</v>
      </c>
      <c r="D62" s="9"/>
      <c r="E62" s="18"/>
      <c r="F62" s="19">
        <f t="shared" si="5"/>
        <v>0</v>
      </c>
    </row>
    <row r="63" ht="15.75" customHeight="1">
      <c r="A63" s="16" t="s">
        <v>294</v>
      </c>
      <c r="B63" s="17"/>
      <c r="C63" s="22" t="s">
        <v>63</v>
      </c>
      <c r="D63" s="9"/>
      <c r="E63" s="18">
        <v>2000.0</v>
      </c>
      <c r="F63" s="19">
        <f t="shared" si="5"/>
        <v>0</v>
      </c>
    </row>
    <row r="64" ht="15.75" customHeight="1">
      <c r="A64" s="16" t="s">
        <v>298</v>
      </c>
      <c r="B64" s="17"/>
      <c r="C64" s="22" t="s">
        <v>63</v>
      </c>
      <c r="D64" s="9"/>
      <c r="E64" s="18">
        <v>2000.0</v>
      </c>
      <c r="F64" s="19">
        <f t="shared" si="5"/>
        <v>0</v>
      </c>
    </row>
    <row r="65" ht="15.75" customHeight="1">
      <c r="A65" s="16" t="s">
        <v>299</v>
      </c>
      <c r="B65" s="17"/>
      <c r="C65" s="22" t="s">
        <v>66</v>
      </c>
      <c r="D65" s="9"/>
      <c r="E65" s="18">
        <v>23000.0</v>
      </c>
      <c r="F65" s="19">
        <f t="shared" si="5"/>
        <v>0</v>
      </c>
      <c r="G65" s="20" t="s">
        <v>14</v>
      </c>
    </row>
    <row r="66" ht="15.75" customHeight="1">
      <c r="A66" s="16" t="s">
        <v>87</v>
      </c>
      <c r="B66" s="17"/>
      <c r="C66" s="22" t="s">
        <v>88</v>
      </c>
      <c r="D66" s="9"/>
      <c r="E66" s="18">
        <v>18000.0</v>
      </c>
      <c r="F66" s="19">
        <f t="shared" si="5"/>
        <v>0</v>
      </c>
      <c r="G66" s="20" t="s">
        <v>14</v>
      </c>
    </row>
    <row r="67" ht="15.75" customHeight="1">
      <c r="A67" s="16" t="s">
        <v>296</v>
      </c>
      <c r="B67" s="17"/>
      <c r="C67" s="22" t="s">
        <v>70</v>
      </c>
      <c r="D67" s="9"/>
      <c r="E67" s="18">
        <v>19000.0</v>
      </c>
      <c r="F67" s="19">
        <f t="shared" si="5"/>
        <v>0</v>
      </c>
      <c r="G67" s="20" t="s">
        <v>14</v>
      </c>
    </row>
    <row r="68" ht="15.75" customHeight="1">
      <c r="A68" s="16" t="s">
        <v>90</v>
      </c>
      <c r="B68" s="17"/>
      <c r="C68" s="22" t="s">
        <v>61</v>
      </c>
      <c r="D68" s="9"/>
      <c r="E68" s="18"/>
      <c r="F68" s="19">
        <f t="shared" si="5"/>
        <v>0</v>
      </c>
    </row>
    <row r="69" ht="15.75" customHeight="1">
      <c r="A69" s="16" t="s">
        <v>73</v>
      </c>
      <c r="B69" s="17"/>
      <c r="C69" s="22" t="s">
        <v>21</v>
      </c>
      <c r="D69" s="9"/>
      <c r="E69" s="18">
        <v>4.5</v>
      </c>
      <c r="F69" s="19">
        <f t="shared" si="5"/>
        <v>0</v>
      </c>
      <c r="G69" s="20" t="s">
        <v>14</v>
      </c>
    </row>
    <row r="70" ht="15.75" customHeight="1">
      <c r="A70" s="16" t="s">
        <v>75</v>
      </c>
      <c r="B70" s="17"/>
      <c r="C70" s="22" t="s">
        <v>21</v>
      </c>
      <c r="D70" s="9"/>
      <c r="E70" s="18"/>
      <c r="F70" s="19">
        <f t="shared" si="5"/>
        <v>0</v>
      </c>
    </row>
    <row r="71" ht="15.75" customHeight="1">
      <c r="A71" s="16" t="s">
        <v>240</v>
      </c>
      <c r="B71" s="38"/>
      <c r="C71" s="22" t="s">
        <v>77</v>
      </c>
      <c r="D71" s="9"/>
      <c r="E71" s="18">
        <v>22000.0</v>
      </c>
      <c r="F71" s="19">
        <f t="shared" si="5"/>
        <v>0</v>
      </c>
      <c r="G71" s="20" t="s">
        <v>14</v>
      </c>
    </row>
    <row r="72" ht="15.75" customHeight="1">
      <c r="A72" s="16" t="s">
        <v>78</v>
      </c>
      <c r="B72" s="17"/>
      <c r="C72" s="22"/>
      <c r="D72" s="9"/>
      <c r="E72" s="18"/>
      <c r="F72" s="19"/>
    </row>
    <row r="73" ht="15.75" customHeight="1">
      <c r="A73" s="23" t="s">
        <v>79</v>
      </c>
      <c r="B73" s="11"/>
      <c r="C73" s="9"/>
      <c r="D73" s="17"/>
      <c r="E73" s="17"/>
      <c r="F73" s="19"/>
    </row>
    <row r="74" ht="15.75" customHeight="1">
      <c r="A74" s="27" t="s">
        <v>80</v>
      </c>
      <c r="B74" s="11"/>
      <c r="C74" s="9"/>
      <c r="D74" s="28"/>
      <c r="E74" s="9"/>
      <c r="F74" s="29">
        <f>SUM(F59:F73)</f>
        <v>40000</v>
      </c>
      <c r="G74" s="20">
        <v>8000.0</v>
      </c>
    </row>
    <row r="75" ht="15.75" customHeight="1">
      <c r="A75" s="39" t="s">
        <v>92</v>
      </c>
      <c r="B75" s="9"/>
      <c r="C75" s="22"/>
      <c r="D75" s="9"/>
      <c r="E75" s="17"/>
      <c r="F75" s="26"/>
    </row>
    <row r="76" ht="15.75" customHeight="1">
      <c r="A76" s="16" t="s">
        <v>300</v>
      </c>
      <c r="B76" s="17"/>
      <c r="C76" s="22" t="s">
        <v>317</v>
      </c>
      <c r="D76" s="9"/>
      <c r="E76" s="42">
        <v>35000.0</v>
      </c>
      <c r="F76" s="34">
        <f t="shared" ref="F76:F80" si="6">+B76*E76</f>
        <v>0</v>
      </c>
      <c r="G76" s="20" t="s">
        <v>14</v>
      </c>
    </row>
    <row r="77" ht="15.75" customHeight="1">
      <c r="A77" s="16" t="s">
        <v>301</v>
      </c>
      <c r="B77" s="17"/>
      <c r="C77" s="22" t="s">
        <v>25</v>
      </c>
      <c r="D77" s="9"/>
      <c r="E77" s="42">
        <v>6000.0</v>
      </c>
      <c r="F77" s="34">
        <f t="shared" si="6"/>
        <v>0</v>
      </c>
      <c r="G77" s="15" t="s">
        <v>14</v>
      </c>
      <c r="H77" s="15"/>
      <c r="I77" s="15"/>
      <c r="J77" s="15"/>
      <c r="K77" s="15"/>
      <c r="L77" s="15"/>
      <c r="M77" s="15"/>
      <c r="N77" s="15"/>
      <c r="O77" s="15"/>
      <c r="P77" s="15"/>
    </row>
    <row r="78" ht="15.75" customHeight="1">
      <c r="A78" s="16" t="s">
        <v>302</v>
      </c>
      <c r="B78" s="17"/>
      <c r="C78" s="22" t="s">
        <v>59</v>
      </c>
      <c r="D78" s="9"/>
      <c r="E78" s="42">
        <v>11000.0</v>
      </c>
      <c r="F78" s="34">
        <f t="shared" si="6"/>
        <v>0</v>
      </c>
      <c r="G78" s="15" t="s">
        <v>14</v>
      </c>
      <c r="H78" s="15"/>
      <c r="I78" s="15"/>
      <c r="J78" s="15"/>
      <c r="K78" s="15"/>
      <c r="L78" s="15"/>
      <c r="M78" s="15"/>
      <c r="N78" s="15"/>
      <c r="O78" s="15"/>
      <c r="P78" s="15"/>
    </row>
    <row r="79" ht="15.75" customHeight="1">
      <c r="A79" s="16" t="s">
        <v>126</v>
      </c>
      <c r="B79" s="17"/>
      <c r="C79" s="22" t="s">
        <v>59</v>
      </c>
      <c r="D79" s="9"/>
      <c r="E79" s="42">
        <v>100.0</v>
      </c>
      <c r="F79" s="34">
        <f t="shared" si="6"/>
        <v>0</v>
      </c>
      <c r="G79" s="15" t="s">
        <v>14</v>
      </c>
      <c r="H79" s="15"/>
      <c r="I79" s="15"/>
      <c r="J79" s="15"/>
      <c r="K79" s="15"/>
      <c r="L79" s="15"/>
      <c r="M79" s="15"/>
      <c r="N79" s="15"/>
      <c r="O79" s="15"/>
      <c r="P79" s="15"/>
    </row>
    <row r="80" ht="15.75" customHeight="1">
      <c r="A80" s="16" t="s">
        <v>108</v>
      </c>
      <c r="B80" s="17">
        <v>1.0</v>
      </c>
      <c r="C80" s="22" t="s">
        <v>59</v>
      </c>
      <c r="D80" s="9"/>
      <c r="E80" s="43">
        <v>150000.0</v>
      </c>
      <c r="F80" s="34">
        <f t="shared" si="6"/>
        <v>150000</v>
      </c>
      <c r="G80" s="15"/>
      <c r="H80" s="15"/>
      <c r="I80" s="15"/>
      <c r="J80" s="15"/>
      <c r="K80" s="15"/>
      <c r="L80" s="15"/>
      <c r="M80" s="15"/>
      <c r="N80" s="15"/>
      <c r="O80" s="15"/>
      <c r="P80" s="15"/>
    </row>
    <row r="81" ht="15.75" customHeight="1">
      <c r="A81" s="10" t="s">
        <v>109</v>
      </c>
      <c r="B81" s="11"/>
      <c r="C81" s="11"/>
      <c r="D81" s="9"/>
      <c r="E81" s="44"/>
      <c r="F81" s="45">
        <f>SUM(F76:F80)</f>
        <v>150000</v>
      </c>
      <c r="G81" s="15">
        <v>150000.0</v>
      </c>
      <c r="H81" s="15"/>
      <c r="I81" s="15"/>
      <c r="J81" s="15"/>
      <c r="K81" s="15"/>
      <c r="L81" s="15"/>
      <c r="M81" s="15"/>
      <c r="N81" s="15"/>
      <c r="O81" s="15"/>
      <c r="P81" s="15"/>
    </row>
    <row r="82" ht="15.75" customHeight="1">
      <c r="A82" s="16"/>
      <c r="B82" s="17"/>
      <c r="C82" s="22"/>
      <c r="D82" s="9"/>
      <c r="E82" s="42"/>
      <c r="F82" s="24">
        <f t="shared" ref="F82:F92" si="7">+B82*E82</f>
        <v>0</v>
      </c>
      <c r="G82" s="15"/>
      <c r="H82" s="15"/>
      <c r="I82" s="15"/>
      <c r="J82" s="15"/>
      <c r="K82" s="15"/>
      <c r="L82" s="15"/>
      <c r="M82" s="15"/>
      <c r="N82" s="15"/>
      <c r="O82" s="15"/>
      <c r="P82" s="15"/>
    </row>
    <row r="83" ht="15.75" customHeight="1">
      <c r="A83" s="39" t="s">
        <v>110</v>
      </c>
      <c r="B83" s="9"/>
      <c r="C83" s="22"/>
      <c r="D83" s="9"/>
      <c r="E83" s="42"/>
      <c r="F83" s="24">
        <f t="shared" si="7"/>
        <v>0</v>
      </c>
      <c r="G83" s="15"/>
      <c r="H83" s="15"/>
      <c r="I83" s="15"/>
      <c r="J83" s="15"/>
      <c r="K83" s="15"/>
      <c r="L83" s="15"/>
      <c r="M83" s="15"/>
      <c r="N83" s="15"/>
      <c r="O83" s="15"/>
      <c r="P83" s="15"/>
    </row>
    <row r="84" ht="15.75" customHeight="1">
      <c r="A84" s="16" t="s">
        <v>111</v>
      </c>
      <c r="B84" s="17">
        <v>750.0</v>
      </c>
      <c r="C84" s="22" t="s">
        <v>305</v>
      </c>
      <c r="D84" s="9"/>
      <c r="E84" s="42">
        <v>140.0</v>
      </c>
      <c r="F84" s="24">
        <f t="shared" si="7"/>
        <v>105000</v>
      </c>
      <c r="G84" s="20" t="s">
        <v>14</v>
      </c>
    </row>
    <row r="85" ht="15.75" customHeight="1">
      <c r="A85" s="16" t="s">
        <v>113</v>
      </c>
      <c r="B85" s="17">
        <v>6.0</v>
      </c>
      <c r="C85" s="22" t="s">
        <v>306</v>
      </c>
      <c r="D85" s="9"/>
      <c r="E85" s="42">
        <v>2000.0</v>
      </c>
      <c r="F85" s="24">
        <f t="shared" si="7"/>
        <v>12000</v>
      </c>
      <c r="G85" s="20" t="s">
        <v>14</v>
      </c>
    </row>
    <row r="86" ht="15.75" customHeight="1">
      <c r="A86" s="16" t="s">
        <v>272</v>
      </c>
      <c r="B86" s="17">
        <v>1.0</v>
      </c>
      <c r="C86" s="22" t="s">
        <v>247</v>
      </c>
      <c r="D86" s="9"/>
      <c r="E86" s="42">
        <v>63000.0</v>
      </c>
      <c r="F86" s="24">
        <f t="shared" si="7"/>
        <v>63000</v>
      </c>
      <c r="G86" s="20" t="s">
        <v>14</v>
      </c>
    </row>
    <row r="87" ht="15.75" customHeight="1">
      <c r="A87" s="16" t="s">
        <v>114</v>
      </c>
      <c r="B87" s="17">
        <v>1.0</v>
      </c>
      <c r="C87" s="22" t="s">
        <v>59</v>
      </c>
      <c r="D87" s="9"/>
      <c r="E87" s="42">
        <v>140000.0</v>
      </c>
      <c r="F87" s="24">
        <f t="shared" si="7"/>
        <v>140000</v>
      </c>
      <c r="G87" s="20" t="s">
        <v>14</v>
      </c>
    </row>
    <row r="88" ht="15.75" customHeight="1">
      <c r="A88" s="16" t="s">
        <v>20</v>
      </c>
      <c r="B88" s="17">
        <v>0.5</v>
      </c>
      <c r="C88" s="22" t="s">
        <v>21</v>
      </c>
      <c r="D88" s="9"/>
      <c r="E88" s="42">
        <v>14000.0</v>
      </c>
      <c r="F88" s="24">
        <f t="shared" si="7"/>
        <v>7000</v>
      </c>
      <c r="G88" s="20" t="s">
        <v>14</v>
      </c>
    </row>
    <row r="89" ht="15.75" customHeight="1">
      <c r="A89" s="16" t="s">
        <v>29</v>
      </c>
      <c r="B89" s="17">
        <v>50.0</v>
      </c>
      <c r="C89" s="22" t="s">
        <v>59</v>
      </c>
      <c r="D89" s="9"/>
      <c r="E89" s="42">
        <v>100.0</v>
      </c>
      <c r="F89" s="24">
        <f t="shared" si="7"/>
        <v>5000</v>
      </c>
      <c r="G89" s="20" t="s">
        <v>14</v>
      </c>
    </row>
    <row r="90" ht="15.75" customHeight="1">
      <c r="A90" s="16" t="s">
        <v>115</v>
      </c>
      <c r="B90" s="17">
        <v>2.0</v>
      </c>
      <c r="C90" s="17" t="s">
        <v>28</v>
      </c>
      <c r="D90" s="17"/>
      <c r="E90" s="42">
        <v>600.0</v>
      </c>
      <c r="F90" s="24">
        <f t="shared" si="7"/>
        <v>1200</v>
      </c>
      <c r="G90" s="20" t="s">
        <v>14</v>
      </c>
    </row>
    <row r="91" ht="15.75" customHeight="1">
      <c r="A91" s="16" t="s">
        <v>265</v>
      </c>
      <c r="B91" s="17">
        <v>2.0</v>
      </c>
      <c r="C91" s="22" t="s">
        <v>122</v>
      </c>
      <c r="D91" s="9"/>
      <c r="E91" s="42">
        <v>3500.0</v>
      </c>
      <c r="F91" s="24">
        <f t="shared" si="7"/>
        <v>7000</v>
      </c>
      <c r="G91" s="20" t="s">
        <v>14</v>
      </c>
    </row>
    <row r="92" ht="15.75" customHeight="1">
      <c r="A92" s="16" t="s">
        <v>117</v>
      </c>
      <c r="B92" s="17">
        <v>1.0</v>
      </c>
      <c r="C92" s="22" t="s">
        <v>256</v>
      </c>
      <c r="D92" s="9"/>
      <c r="E92" s="42">
        <v>10500.0</v>
      </c>
      <c r="F92" s="24">
        <f t="shared" si="7"/>
        <v>10500</v>
      </c>
      <c r="G92" s="20" t="s">
        <v>14</v>
      </c>
    </row>
    <row r="93" ht="15.75" customHeight="1">
      <c r="A93" s="46" t="s">
        <v>118</v>
      </c>
      <c r="B93" s="47"/>
      <c r="C93" s="48"/>
      <c r="D93" s="9"/>
      <c r="E93" s="49">
        <v>262500.0</v>
      </c>
      <c r="F93" s="29">
        <f>SUM(F82:F92)</f>
        <v>350700</v>
      </c>
      <c r="G93" s="20">
        <v>350700.0</v>
      </c>
    </row>
    <row r="94" ht="15.75" customHeight="1">
      <c r="A94" s="39" t="s">
        <v>174</v>
      </c>
      <c r="B94" s="9"/>
      <c r="C94" s="22"/>
      <c r="D94" s="9"/>
      <c r="E94" s="42"/>
      <c r="F94" s="24"/>
    </row>
    <row r="95" ht="15.75" customHeight="1">
      <c r="A95" s="16" t="s">
        <v>183</v>
      </c>
      <c r="B95" s="17">
        <v>10.0</v>
      </c>
      <c r="C95" s="22" t="s">
        <v>122</v>
      </c>
      <c r="D95" s="9"/>
      <c r="E95" s="43">
        <v>34000.0</v>
      </c>
      <c r="F95" s="34">
        <f t="shared" ref="F95:F97" si="8">+B95*E95</f>
        <v>340000</v>
      </c>
      <c r="G95" s="20" t="s">
        <v>14</v>
      </c>
    </row>
    <row r="96" ht="15.75" customHeight="1">
      <c r="A96" s="16" t="s">
        <v>307</v>
      </c>
      <c r="B96" s="17">
        <v>0.3</v>
      </c>
      <c r="C96" s="22"/>
      <c r="D96" s="9"/>
      <c r="E96" s="43">
        <v>15000.0</v>
      </c>
      <c r="F96" s="34">
        <f t="shared" si="8"/>
        <v>4500</v>
      </c>
      <c r="G96" s="20" t="s">
        <v>14</v>
      </c>
    </row>
    <row r="97" ht="15.75" customHeight="1">
      <c r="A97" s="16" t="s">
        <v>308</v>
      </c>
      <c r="B97" s="17">
        <v>0.3</v>
      </c>
      <c r="C97" s="22" t="s">
        <v>122</v>
      </c>
      <c r="D97" s="9"/>
      <c r="E97" s="43">
        <v>56000.0</v>
      </c>
      <c r="F97" s="34">
        <f t="shared" si="8"/>
        <v>16800</v>
      </c>
      <c r="G97" s="20" t="s">
        <v>14</v>
      </c>
    </row>
    <row r="98" ht="15.75" customHeight="1">
      <c r="A98" s="16" t="s">
        <v>46</v>
      </c>
      <c r="B98" s="38">
        <v>0.5</v>
      </c>
      <c r="C98" s="22" t="s">
        <v>124</v>
      </c>
      <c r="D98" s="9"/>
      <c r="E98" s="43">
        <v>12000.0</v>
      </c>
      <c r="F98" s="34">
        <f>E98*B98</f>
        <v>6000</v>
      </c>
      <c r="G98" s="20" t="s">
        <v>14</v>
      </c>
    </row>
    <row r="99" ht="15.75" customHeight="1">
      <c r="A99" s="16" t="s">
        <v>309</v>
      </c>
      <c r="B99" s="17">
        <v>1.0</v>
      </c>
      <c r="C99" s="22" t="s">
        <v>16</v>
      </c>
      <c r="D99" s="9"/>
      <c r="E99" s="43">
        <v>39000.0</v>
      </c>
      <c r="F99" s="34">
        <f t="shared" ref="F99:F108" si="9">+B99*E99</f>
        <v>39000</v>
      </c>
      <c r="G99" s="20" t="s">
        <v>14</v>
      </c>
    </row>
    <row r="100" ht="15.75" customHeight="1">
      <c r="A100" s="16" t="s">
        <v>262</v>
      </c>
      <c r="B100" s="17">
        <v>30.0</v>
      </c>
      <c r="C100" s="22" t="s">
        <v>127</v>
      </c>
      <c r="D100" s="9"/>
      <c r="E100" s="43">
        <v>100.0</v>
      </c>
      <c r="F100" s="34">
        <f t="shared" si="9"/>
        <v>3000</v>
      </c>
      <c r="G100" s="20" t="s">
        <v>14</v>
      </c>
    </row>
    <row r="101" ht="15.75" customHeight="1">
      <c r="A101" s="16" t="s">
        <v>319</v>
      </c>
      <c r="B101" s="17">
        <v>1.0</v>
      </c>
      <c r="C101" s="22" t="s">
        <v>127</v>
      </c>
      <c r="D101" s="9"/>
      <c r="E101" s="43">
        <v>33000.0</v>
      </c>
      <c r="F101" s="34">
        <f t="shared" si="9"/>
        <v>33000</v>
      </c>
      <c r="G101" s="20" t="s">
        <v>14</v>
      </c>
    </row>
    <row r="102" ht="15.75" customHeight="1">
      <c r="A102" s="16" t="s">
        <v>311</v>
      </c>
      <c r="B102" s="17">
        <v>1.0</v>
      </c>
      <c r="C102" s="22" t="s">
        <v>96</v>
      </c>
      <c r="D102" s="9"/>
      <c r="E102" s="43">
        <v>19900.0</v>
      </c>
      <c r="F102" s="34">
        <f t="shared" si="9"/>
        <v>19900</v>
      </c>
      <c r="G102" s="20" t="s">
        <v>14</v>
      </c>
    </row>
    <row r="103" ht="15.75" customHeight="1">
      <c r="A103" s="16" t="s">
        <v>137</v>
      </c>
      <c r="B103" s="17">
        <v>4.3</v>
      </c>
      <c r="C103" s="22" t="s">
        <v>131</v>
      </c>
      <c r="D103" s="9"/>
      <c r="E103" s="43">
        <v>5000.0</v>
      </c>
      <c r="F103" s="34">
        <f t="shared" si="9"/>
        <v>21500</v>
      </c>
      <c r="G103" s="20" t="s">
        <v>14</v>
      </c>
    </row>
    <row r="104" ht="15.75" customHeight="1">
      <c r="A104" s="16" t="s">
        <v>132</v>
      </c>
      <c r="B104" s="17">
        <v>3.0</v>
      </c>
      <c r="C104" s="22" t="s">
        <v>101</v>
      </c>
      <c r="D104" s="9"/>
      <c r="E104" s="43">
        <v>3000.0</v>
      </c>
      <c r="F104" s="34">
        <f t="shared" si="9"/>
        <v>9000</v>
      </c>
      <c r="G104" s="20" t="s">
        <v>14</v>
      </c>
    </row>
    <row r="105" ht="15.75" customHeight="1">
      <c r="A105" s="16" t="s">
        <v>133</v>
      </c>
      <c r="B105" s="17">
        <v>0.5</v>
      </c>
      <c r="C105" s="22"/>
      <c r="D105" s="9"/>
      <c r="E105" s="43">
        <v>4000.0</v>
      </c>
      <c r="F105" s="34">
        <f t="shared" si="9"/>
        <v>2000</v>
      </c>
    </row>
    <row r="106" ht="15.75" customHeight="1">
      <c r="A106" s="16" t="s">
        <v>320</v>
      </c>
      <c r="B106" s="38"/>
      <c r="C106" s="22" t="s">
        <v>266</v>
      </c>
      <c r="D106" s="9"/>
      <c r="E106" s="43"/>
      <c r="F106" s="34">
        <f t="shared" si="9"/>
        <v>0</v>
      </c>
    </row>
    <row r="107" ht="15.75" customHeight="1">
      <c r="A107" s="16" t="s">
        <v>136</v>
      </c>
      <c r="B107" s="17">
        <v>0.75</v>
      </c>
      <c r="C107" s="22" t="s">
        <v>21</v>
      </c>
      <c r="D107" s="9"/>
      <c r="E107" s="43">
        <v>16250.0</v>
      </c>
      <c r="F107" s="34">
        <f t="shared" si="9"/>
        <v>12187.5</v>
      </c>
      <c r="G107" s="20" t="s">
        <v>14</v>
      </c>
    </row>
    <row r="108" ht="15.75" customHeight="1">
      <c r="A108" s="16" t="s">
        <v>322</v>
      </c>
      <c r="B108" s="17">
        <v>1.1</v>
      </c>
      <c r="C108" s="22" t="s">
        <v>313</v>
      </c>
      <c r="D108" s="9"/>
      <c r="E108" s="43">
        <v>14000.0</v>
      </c>
      <c r="F108" s="34">
        <f t="shared" si="9"/>
        <v>15400</v>
      </c>
      <c r="G108" s="20" t="s">
        <v>14</v>
      </c>
    </row>
    <row r="109" ht="15.75" customHeight="1">
      <c r="A109" s="16" t="s">
        <v>138</v>
      </c>
      <c r="B109" s="17">
        <v>1.0</v>
      </c>
      <c r="C109" s="22"/>
      <c r="D109" s="9"/>
      <c r="E109" s="43">
        <v>210000.0</v>
      </c>
      <c r="F109" s="34">
        <f>E109*B109</f>
        <v>210000</v>
      </c>
      <c r="G109" s="20" t="s">
        <v>14</v>
      </c>
    </row>
    <row r="110" ht="15.75" customHeight="1">
      <c r="A110" s="16" t="s">
        <v>314</v>
      </c>
      <c r="B110" s="17">
        <v>6.0</v>
      </c>
      <c r="C110" s="22" t="s">
        <v>315</v>
      </c>
      <c r="D110" s="9"/>
      <c r="E110" s="43">
        <v>2000.0</v>
      </c>
      <c r="F110" s="34">
        <f>+B110*E110</f>
        <v>12000</v>
      </c>
      <c r="G110" s="20" t="s">
        <v>14</v>
      </c>
    </row>
    <row r="111" ht="15.75" customHeight="1">
      <c r="A111" s="46" t="s">
        <v>141</v>
      </c>
      <c r="B111" s="47"/>
      <c r="C111" s="48"/>
      <c r="D111" s="9"/>
      <c r="E111" s="49"/>
      <c r="F111" s="29">
        <f>SUM(F95:F110)</f>
        <v>744287.5</v>
      </c>
      <c r="G111" s="20">
        <v>716467.0</v>
      </c>
    </row>
    <row r="112" ht="15.75" customHeight="1">
      <c r="A112" s="50" t="s">
        <v>142</v>
      </c>
      <c r="B112" s="51"/>
      <c r="C112" s="51"/>
      <c r="D112" s="51"/>
      <c r="E112" s="51"/>
      <c r="F112" s="52">
        <f>F111+F93+F81+F74+F55+F37+F22</f>
        <v>3062536.25</v>
      </c>
    </row>
    <row r="113" ht="15.75" customHeight="1">
      <c r="A113" s="53"/>
      <c r="B113" s="54" t="s">
        <v>143</v>
      </c>
      <c r="C113" s="55"/>
      <c r="D113" s="55"/>
      <c r="E113" s="55"/>
      <c r="F113" s="56">
        <f>+F112*30%</f>
        <v>918760.875</v>
      </c>
    </row>
    <row r="114" ht="15.75" customHeight="1">
      <c r="A114" s="57"/>
      <c r="B114" s="58" t="s">
        <v>144</v>
      </c>
      <c r="C114" s="55"/>
      <c r="D114" s="55"/>
      <c r="E114" s="59"/>
      <c r="F114" s="60">
        <f>SUM(F112:F113)</f>
        <v>3981297.125</v>
      </c>
    </row>
    <row r="115" ht="15.75" customHeight="1">
      <c r="A115" s="57"/>
      <c r="B115" s="54" t="s">
        <v>145</v>
      </c>
      <c r="C115" s="55"/>
      <c r="D115" s="55"/>
      <c r="E115" s="55"/>
      <c r="F115" s="56">
        <f>+F114*16%</f>
        <v>637007.54</v>
      </c>
    </row>
    <row r="116" ht="15.75" customHeight="1">
      <c r="A116" s="57"/>
      <c r="B116" s="61" t="s">
        <v>146</v>
      </c>
      <c r="C116" s="55"/>
      <c r="D116" s="55"/>
      <c r="E116" s="59"/>
      <c r="F116" s="60">
        <f>SUM(F114:F115)</f>
        <v>4618304.665</v>
      </c>
    </row>
    <row r="117" ht="15.75" customHeight="1">
      <c r="A117" s="57"/>
      <c r="B117" s="54"/>
      <c r="C117" s="55"/>
      <c r="D117" s="55"/>
      <c r="E117" s="55"/>
      <c r="F117" s="56"/>
    </row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9">
    <mergeCell ref="A2:F2"/>
    <mergeCell ref="A3:F3"/>
    <mergeCell ref="A4:F4"/>
    <mergeCell ref="A5:B5"/>
    <mergeCell ref="C5:F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A19:C19"/>
    <mergeCell ref="D19:E19"/>
    <mergeCell ref="A20:E20"/>
    <mergeCell ref="A21:C21"/>
    <mergeCell ref="D21:E21"/>
    <mergeCell ref="A22:C22"/>
    <mergeCell ref="D22:E22"/>
    <mergeCell ref="A23:B23"/>
    <mergeCell ref="C23:F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A35:E35"/>
    <mergeCell ref="A36:C36"/>
    <mergeCell ref="D36:E36"/>
    <mergeCell ref="D37:E37"/>
    <mergeCell ref="A37:C37"/>
    <mergeCell ref="B38:C38"/>
    <mergeCell ref="D38:E38"/>
    <mergeCell ref="C39:D39"/>
    <mergeCell ref="C40:D40"/>
    <mergeCell ref="C41:D41"/>
    <mergeCell ref="C42:D42"/>
    <mergeCell ref="C82:D82"/>
    <mergeCell ref="A83:B83"/>
    <mergeCell ref="C83:D83"/>
    <mergeCell ref="C84:D84"/>
    <mergeCell ref="C85:D85"/>
    <mergeCell ref="C86:D86"/>
    <mergeCell ref="C87:D87"/>
    <mergeCell ref="C88:D88"/>
    <mergeCell ref="C89:D89"/>
    <mergeCell ref="C91:D91"/>
    <mergeCell ref="C92:D92"/>
    <mergeCell ref="C93:D93"/>
    <mergeCell ref="A94:B94"/>
    <mergeCell ref="C94:D94"/>
    <mergeCell ref="C102:D102"/>
    <mergeCell ref="C103:D103"/>
    <mergeCell ref="C104:D104"/>
    <mergeCell ref="C105:D105"/>
    <mergeCell ref="C106:D106"/>
    <mergeCell ref="C107:D107"/>
    <mergeCell ref="C108:D108"/>
    <mergeCell ref="B115:E115"/>
    <mergeCell ref="B116:E116"/>
    <mergeCell ref="C109:D109"/>
    <mergeCell ref="C110:D110"/>
    <mergeCell ref="C111:D111"/>
    <mergeCell ref="A112:E112"/>
    <mergeCell ref="A113:A117"/>
    <mergeCell ref="B113:E113"/>
    <mergeCell ref="B114:E114"/>
    <mergeCell ref="B117:E117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A54:C54"/>
    <mergeCell ref="A55:C55"/>
    <mergeCell ref="D55:E55"/>
    <mergeCell ref="B56:C56"/>
    <mergeCell ref="D56:E56"/>
    <mergeCell ref="C57:D57"/>
    <mergeCell ref="C58:D58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A73:C73"/>
    <mergeCell ref="A74:C74"/>
    <mergeCell ref="D74:E74"/>
    <mergeCell ref="A75:B75"/>
    <mergeCell ref="C75:D75"/>
    <mergeCell ref="C76:D76"/>
    <mergeCell ref="C77:D77"/>
    <mergeCell ref="C78:D78"/>
    <mergeCell ref="C79:D79"/>
    <mergeCell ref="C80:D80"/>
    <mergeCell ref="A81:D81"/>
    <mergeCell ref="C95:D95"/>
    <mergeCell ref="C96:D96"/>
    <mergeCell ref="C97:D97"/>
    <mergeCell ref="C98:D98"/>
    <mergeCell ref="C99:D99"/>
    <mergeCell ref="C100:D100"/>
    <mergeCell ref="C101:D101"/>
  </mergeCells>
  <printOptions/>
  <pageMargins bottom="0.7480314960629921" footer="0.0" header="0.0" left="0.31496062992125984" right="0.31496062992125984" top="0.7480314960629921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0.71"/>
    <col customWidth="1" min="3" max="3" width="17.0"/>
    <col customWidth="1" min="4" max="4" width="10.71"/>
    <col customWidth="1" min="5" max="5" width="15.43"/>
    <col customWidth="1" min="6" max="6" width="20.57"/>
    <col customWidth="1" min="7" max="16" width="10.71"/>
  </cols>
  <sheetData>
    <row r="1" ht="15.75" customHeight="1">
      <c r="A1" s="1"/>
    </row>
    <row r="2" ht="15.75" customHeight="1">
      <c r="A2" s="2" t="s">
        <v>1</v>
      </c>
      <c r="B2" s="3"/>
      <c r="C2" s="3"/>
      <c r="D2" s="3"/>
      <c r="E2" s="3"/>
      <c r="F2" s="3"/>
    </row>
    <row r="3" ht="15.75" customHeight="1">
      <c r="A3" s="4" t="s">
        <v>2</v>
      </c>
    </row>
    <row r="4" ht="15.75" customHeight="1">
      <c r="A4" s="4" t="s">
        <v>3</v>
      </c>
    </row>
    <row r="5" ht="15.75" customHeight="1">
      <c r="A5" s="8" t="s">
        <v>5</v>
      </c>
      <c r="B5" s="9"/>
      <c r="C5" s="10" t="s">
        <v>323</v>
      </c>
      <c r="D5" s="11"/>
      <c r="E5" s="11"/>
      <c r="F5" s="9"/>
    </row>
    <row r="6" ht="15.0" customHeight="1">
      <c r="A6" s="12" t="s">
        <v>7</v>
      </c>
      <c r="B6" s="12" t="s">
        <v>8</v>
      </c>
      <c r="C6" s="13" t="s">
        <v>9</v>
      </c>
      <c r="D6" s="9"/>
      <c r="E6" s="12" t="s">
        <v>10</v>
      </c>
      <c r="F6" s="14" t="s">
        <v>11</v>
      </c>
    </row>
    <row r="7" ht="18.0" customHeight="1">
      <c r="A7" s="16" t="s">
        <v>12</v>
      </c>
      <c r="B7" s="17">
        <v>1651.0</v>
      </c>
      <c r="C7" s="13" t="s">
        <v>13</v>
      </c>
      <c r="D7" s="9"/>
      <c r="E7" s="18">
        <v>140.0</v>
      </c>
      <c r="F7" s="19">
        <f t="shared" ref="F7:F18" si="1">+B7*E7</f>
        <v>231140</v>
      </c>
      <c r="G7" s="20" t="s">
        <v>14</v>
      </c>
    </row>
    <row r="8">
      <c r="A8" s="16" t="s">
        <v>39</v>
      </c>
      <c r="B8" s="17"/>
      <c r="C8" s="13" t="s">
        <v>280</v>
      </c>
      <c r="D8" s="9"/>
      <c r="E8" s="18">
        <v>65000.0</v>
      </c>
      <c r="F8" s="19">
        <f t="shared" si="1"/>
        <v>0</v>
      </c>
    </row>
    <row r="9">
      <c r="A9" s="16" t="s">
        <v>281</v>
      </c>
      <c r="B9" s="17">
        <v>0.0</v>
      </c>
      <c r="C9" s="22" t="s">
        <v>30</v>
      </c>
      <c r="D9" s="9"/>
      <c r="E9" s="18">
        <v>160000.0</v>
      </c>
      <c r="F9" s="19">
        <f t="shared" si="1"/>
        <v>0</v>
      </c>
    </row>
    <row r="10">
      <c r="A10" s="16" t="s">
        <v>282</v>
      </c>
      <c r="B10" s="17">
        <v>0.34</v>
      </c>
      <c r="C10" s="22" t="s">
        <v>30</v>
      </c>
      <c r="D10" s="9"/>
      <c r="E10" s="18">
        <v>140000.0</v>
      </c>
      <c r="F10" s="19">
        <f t="shared" si="1"/>
        <v>47600</v>
      </c>
    </row>
    <row r="11">
      <c r="A11" s="16" t="s">
        <v>136</v>
      </c>
      <c r="B11" s="17"/>
      <c r="C11" s="22" t="s">
        <v>283</v>
      </c>
      <c r="D11" s="9"/>
      <c r="E11" s="18">
        <v>19000.0</v>
      </c>
      <c r="F11" s="19">
        <f t="shared" si="1"/>
        <v>0</v>
      </c>
    </row>
    <row r="12">
      <c r="A12" s="16" t="s">
        <v>20</v>
      </c>
      <c r="B12" s="17">
        <v>1.0</v>
      </c>
      <c r="C12" s="22" t="s">
        <v>284</v>
      </c>
      <c r="D12" s="9"/>
      <c r="E12" s="18">
        <v>14000.0</v>
      </c>
      <c r="F12" s="19">
        <f t="shared" si="1"/>
        <v>14000</v>
      </c>
      <c r="G12" s="20" t="s">
        <v>14</v>
      </c>
    </row>
    <row r="13">
      <c r="A13" s="16" t="s">
        <v>46</v>
      </c>
      <c r="B13" s="17">
        <v>15.0</v>
      </c>
      <c r="C13" s="22" t="s">
        <v>30</v>
      </c>
      <c r="D13" s="9"/>
      <c r="E13" s="18">
        <v>600.0</v>
      </c>
      <c r="F13" s="19">
        <f t="shared" si="1"/>
        <v>9000</v>
      </c>
    </row>
    <row r="14">
      <c r="A14" s="16" t="s">
        <v>107</v>
      </c>
      <c r="B14" s="17"/>
      <c r="C14" s="22" t="s">
        <v>285</v>
      </c>
      <c r="D14" s="9"/>
      <c r="E14" s="18">
        <v>30000.0</v>
      </c>
      <c r="F14" s="19">
        <f t="shared" si="1"/>
        <v>0</v>
      </c>
    </row>
    <row r="15">
      <c r="A15" s="16" t="s">
        <v>153</v>
      </c>
      <c r="B15" s="17">
        <v>15.0</v>
      </c>
      <c r="C15" s="22" t="s">
        <v>48</v>
      </c>
      <c r="D15" s="9"/>
      <c r="E15" s="18">
        <v>1000.0</v>
      </c>
      <c r="F15" s="19">
        <f t="shared" si="1"/>
        <v>15000</v>
      </c>
      <c r="G15" s="20" t="s">
        <v>14</v>
      </c>
    </row>
    <row r="16">
      <c r="A16" s="16" t="s">
        <v>24</v>
      </c>
      <c r="B16" s="17">
        <v>1.0</v>
      </c>
      <c r="C16" s="22" t="s">
        <v>25</v>
      </c>
      <c r="D16" s="9"/>
      <c r="E16" s="18">
        <v>20000.0</v>
      </c>
      <c r="F16" s="19">
        <f t="shared" si="1"/>
        <v>20000</v>
      </c>
      <c r="G16" s="20" t="s">
        <v>14</v>
      </c>
    </row>
    <row r="17">
      <c r="A17" s="16" t="s">
        <v>114</v>
      </c>
      <c r="B17" s="17"/>
      <c r="C17" s="22"/>
      <c r="D17" s="9"/>
      <c r="E17" s="18">
        <v>136000.0</v>
      </c>
      <c r="F17" s="19">
        <f t="shared" si="1"/>
        <v>0</v>
      </c>
    </row>
    <row r="18">
      <c r="A18" s="16" t="s">
        <v>29</v>
      </c>
      <c r="B18" s="17">
        <v>100.0</v>
      </c>
      <c r="C18" s="22" t="s">
        <v>30</v>
      </c>
      <c r="D18" s="9"/>
      <c r="E18" s="18">
        <v>100.0</v>
      </c>
      <c r="F18" s="19">
        <f t="shared" si="1"/>
        <v>10000</v>
      </c>
      <c r="G18" s="20" t="s">
        <v>14</v>
      </c>
    </row>
    <row r="19">
      <c r="A19" s="23" t="s">
        <v>31</v>
      </c>
      <c r="B19" s="11"/>
      <c r="C19" s="9"/>
      <c r="D19" s="22" t="s">
        <v>286</v>
      </c>
      <c r="E19" s="9"/>
      <c r="F19" s="24">
        <v>315000.0</v>
      </c>
    </row>
    <row r="20">
      <c r="A20" s="25" t="s">
        <v>33</v>
      </c>
      <c r="B20" s="11"/>
      <c r="C20" s="11"/>
      <c r="D20" s="11"/>
      <c r="E20" s="9"/>
      <c r="F20" s="26">
        <f>SUM(F7:F19)</f>
        <v>661740</v>
      </c>
    </row>
    <row r="21" ht="15.75" customHeight="1">
      <c r="A21" s="23" t="s">
        <v>34</v>
      </c>
      <c r="B21" s="11"/>
      <c r="C21" s="9"/>
      <c r="D21" s="22" t="s">
        <v>35</v>
      </c>
      <c r="E21" s="9"/>
      <c r="F21" s="24">
        <v>66174.0</v>
      </c>
    </row>
    <row r="22" ht="15.75" customHeight="1">
      <c r="A22" s="27" t="s">
        <v>36</v>
      </c>
      <c r="B22" s="11"/>
      <c r="C22" s="9"/>
      <c r="D22" s="28"/>
      <c r="E22" s="9"/>
      <c r="F22" s="29">
        <f>F20+F21</f>
        <v>727914</v>
      </c>
      <c r="G22" s="20">
        <v>665000.0</v>
      </c>
    </row>
    <row r="23" ht="15.0" customHeight="1">
      <c r="A23" s="8" t="s">
        <v>5</v>
      </c>
      <c r="B23" s="9"/>
      <c r="C23" s="10" t="s">
        <v>37</v>
      </c>
      <c r="D23" s="11"/>
      <c r="E23" s="11"/>
      <c r="F23" s="9"/>
    </row>
    <row r="24" ht="15.0" customHeight="1">
      <c r="A24" s="12" t="s">
        <v>7</v>
      </c>
      <c r="B24" s="12" t="s">
        <v>8</v>
      </c>
      <c r="C24" s="13" t="s">
        <v>9</v>
      </c>
      <c r="D24" s="9"/>
      <c r="E24" s="12" t="s">
        <v>10</v>
      </c>
      <c r="F24" s="14" t="s">
        <v>11</v>
      </c>
    </row>
    <row r="25" ht="15.0" customHeight="1">
      <c r="A25" s="16" t="s">
        <v>12</v>
      </c>
      <c r="B25" s="17">
        <v>468.0</v>
      </c>
      <c r="C25" s="13" t="s">
        <v>287</v>
      </c>
      <c r="D25" s="9"/>
      <c r="E25" s="18">
        <v>140.0</v>
      </c>
      <c r="F25" s="19">
        <f t="shared" ref="F25:F27" si="2">E25*B25</f>
        <v>65520</v>
      </c>
    </row>
    <row r="26" ht="15.75" customHeight="1">
      <c r="A26" s="16" t="s">
        <v>288</v>
      </c>
      <c r="B26" s="17">
        <v>200.0</v>
      </c>
      <c r="C26" s="22" t="s">
        <v>289</v>
      </c>
      <c r="D26" s="9"/>
      <c r="E26" s="18">
        <v>65.0</v>
      </c>
      <c r="F26" s="19">
        <f t="shared" si="2"/>
        <v>13000</v>
      </c>
    </row>
    <row r="27" ht="15.75" customHeight="1">
      <c r="A27" s="16" t="s">
        <v>228</v>
      </c>
      <c r="B27" s="17">
        <v>250.0</v>
      </c>
      <c r="C27" s="22" t="s">
        <v>290</v>
      </c>
      <c r="D27" s="9"/>
      <c r="E27" s="18">
        <v>210.0</v>
      </c>
      <c r="F27" s="31">
        <f t="shared" si="2"/>
        <v>52500</v>
      </c>
    </row>
    <row r="28" ht="15.75" customHeight="1">
      <c r="A28" s="16" t="s">
        <v>291</v>
      </c>
      <c r="B28" s="17">
        <v>175.0</v>
      </c>
      <c r="C28" s="22" t="s">
        <v>44</v>
      </c>
      <c r="D28" s="9"/>
      <c r="E28" s="18">
        <v>130.0</v>
      </c>
      <c r="F28" s="32">
        <v>21875.0</v>
      </c>
    </row>
    <row r="29" ht="15.75" customHeight="1">
      <c r="A29" s="16" t="s">
        <v>20</v>
      </c>
      <c r="B29" s="17">
        <v>2.0</v>
      </c>
      <c r="C29" s="22" t="s">
        <v>45</v>
      </c>
      <c r="D29" s="9"/>
      <c r="E29" s="18">
        <v>14000.0</v>
      </c>
      <c r="F29" s="19">
        <f t="shared" ref="F29:F34" si="3">E29*B29</f>
        <v>28000</v>
      </c>
    </row>
    <row r="30" ht="15.75" customHeight="1">
      <c r="A30" s="16" t="s">
        <v>46</v>
      </c>
      <c r="B30" s="17">
        <v>10.0</v>
      </c>
      <c r="C30" s="22" t="s">
        <v>30</v>
      </c>
      <c r="D30" s="9"/>
      <c r="E30" s="18">
        <v>600.0</v>
      </c>
      <c r="F30" s="19">
        <f t="shared" si="3"/>
        <v>6000</v>
      </c>
    </row>
    <row r="31" ht="15.0" customHeight="1">
      <c r="A31" s="16" t="s">
        <v>47</v>
      </c>
      <c r="B31" s="17">
        <v>6.0</v>
      </c>
      <c r="C31" s="22" t="s">
        <v>48</v>
      </c>
      <c r="D31" s="9"/>
      <c r="E31" s="18">
        <v>1000.0</v>
      </c>
      <c r="F31" s="19">
        <f t="shared" si="3"/>
        <v>6000</v>
      </c>
    </row>
    <row r="32" ht="15.75" customHeight="1">
      <c r="A32" s="16" t="s">
        <v>49</v>
      </c>
      <c r="B32" s="17">
        <v>2.0</v>
      </c>
      <c r="C32" s="22" t="s">
        <v>25</v>
      </c>
      <c r="D32" s="9"/>
      <c r="E32" s="18">
        <v>105000.0</v>
      </c>
      <c r="F32" s="19">
        <f t="shared" si="3"/>
        <v>210000</v>
      </c>
    </row>
    <row r="33" ht="12.75" customHeight="1">
      <c r="A33" s="16" t="s">
        <v>29</v>
      </c>
      <c r="B33" s="17">
        <v>30.0</v>
      </c>
      <c r="C33" s="22" t="s">
        <v>30</v>
      </c>
      <c r="D33" s="9"/>
      <c r="E33" s="18">
        <v>100.0</v>
      </c>
      <c r="F33" s="19">
        <f t="shared" si="3"/>
        <v>3000</v>
      </c>
    </row>
    <row r="34" ht="15.75" customHeight="1">
      <c r="A34" s="33" t="s">
        <v>107</v>
      </c>
      <c r="B34" s="17">
        <v>4.0</v>
      </c>
      <c r="C34" s="22" t="s">
        <v>292</v>
      </c>
      <c r="D34" s="9"/>
      <c r="E34" s="17">
        <v>30000.0</v>
      </c>
      <c r="F34" s="34">
        <f t="shared" si="3"/>
        <v>120000</v>
      </c>
    </row>
    <row r="35" ht="24.0" customHeight="1">
      <c r="A35" s="25" t="s">
        <v>33</v>
      </c>
      <c r="B35" s="11"/>
      <c r="C35" s="11"/>
      <c r="D35" s="11"/>
      <c r="E35" s="9"/>
      <c r="F35" s="26">
        <f>SUM(F25:F34)</f>
        <v>525895</v>
      </c>
    </row>
    <row r="36" ht="24.0" customHeight="1">
      <c r="A36" s="23" t="s">
        <v>50</v>
      </c>
      <c r="B36" s="11"/>
      <c r="C36" s="9"/>
      <c r="D36" s="22" t="s">
        <v>35</v>
      </c>
      <c r="E36" s="9"/>
      <c r="F36" s="24">
        <v>26294.75</v>
      </c>
    </row>
    <row r="37" ht="24.0" customHeight="1">
      <c r="A37" s="27" t="s">
        <v>36</v>
      </c>
      <c r="B37" s="11"/>
      <c r="C37" s="9"/>
      <c r="D37" s="28"/>
      <c r="E37" s="9"/>
      <c r="F37" s="35">
        <f>F36+F35</f>
        <v>552189.75</v>
      </c>
      <c r="G37" s="20">
        <v>276095.0</v>
      </c>
    </row>
    <row r="38" ht="24.0" customHeight="1">
      <c r="A38" s="36" t="s">
        <v>51</v>
      </c>
      <c r="B38" s="10" t="s">
        <v>293</v>
      </c>
      <c r="C38" s="9"/>
      <c r="D38" s="22"/>
      <c r="E38" s="9"/>
      <c r="F38" s="24"/>
    </row>
    <row r="39" ht="24.0" customHeight="1">
      <c r="A39" s="33" t="s">
        <v>53</v>
      </c>
      <c r="B39" s="17">
        <v>2.0</v>
      </c>
      <c r="C39" s="22" t="s">
        <v>54</v>
      </c>
      <c r="D39" s="9"/>
      <c r="E39" s="18">
        <v>50000.0</v>
      </c>
      <c r="F39" s="19">
        <v>52500.0</v>
      </c>
      <c r="G39" s="20" t="s">
        <v>14</v>
      </c>
    </row>
    <row r="40" ht="24.0" customHeight="1">
      <c r="A40" s="16" t="s">
        <v>55</v>
      </c>
      <c r="B40" s="17">
        <v>2.0</v>
      </c>
      <c r="C40" s="22" t="s">
        <v>54</v>
      </c>
      <c r="D40" s="9"/>
      <c r="E40" s="18">
        <v>36750.0</v>
      </c>
      <c r="F40" s="19">
        <f>E40*B40</f>
        <v>73500</v>
      </c>
      <c r="G40" s="20" t="s">
        <v>14</v>
      </c>
    </row>
    <row r="41" ht="24.0" customHeight="1">
      <c r="A41" s="16" t="s">
        <v>56</v>
      </c>
      <c r="B41" s="17">
        <v>3.0</v>
      </c>
      <c r="C41" s="22" t="s">
        <v>57</v>
      </c>
      <c r="D41" s="9"/>
      <c r="E41" s="18">
        <v>18000.0</v>
      </c>
      <c r="F41" s="19">
        <f t="shared" ref="F41:F52" si="4">+B41*E41</f>
        <v>54000</v>
      </c>
      <c r="G41" s="20" t="s">
        <v>14</v>
      </c>
    </row>
    <row r="42" ht="24.0" customHeight="1">
      <c r="A42" s="16" t="s">
        <v>58</v>
      </c>
      <c r="B42" s="17">
        <v>2.0</v>
      </c>
      <c r="C42" s="22" t="s">
        <v>59</v>
      </c>
      <c r="D42" s="9"/>
      <c r="E42" s="18">
        <v>2000.0</v>
      </c>
      <c r="F42" s="19">
        <f t="shared" si="4"/>
        <v>4000</v>
      </c>
      <c r="G42" s="20" t="s">
        <v>14</v>
      </c>
    </row>
    <row r="43" ht="24.0" customHeight="1">
      <c r="A43" s="16" t="s">
        <v>60</v>
      </c>
      <c r="B43" s="17">
        <v>0.1</v>
      </c>
      <c r="C43" s="22" t="s">
        <v>61</v>
      </c>
      <c r="D43" s="9"/>
      <c r="E43" s="18">
        <v>70000.0</v>
      </c>
      <c r="F43" s="19">
        <f t="shared" si="4"/>
        <v>7000</v>
      </c>
      <c r="G43" s="20" t="s">
        <v>14</v>
      </c>
    </row>
    <row r="44" ht="24.0" customHeight="1">
      <c r="A44" s="16" t="s">
        <v>62</v>
      </c>
      <c r="B44" s="17">
        <v>2.0</v>
      </c>
      <c r="C44" s="22" t="s">
        <v>63</v>
      </c>
      <c r="D44" s="9"/>
      <c r="E44" s="18">
        <v>45000.0</v>
      </c>
      <c r="F44" s="19">
        <f t="shared" si="4"/>
        <v>90000</v>
      </c>
      <c r="G44" s="20" t="s">
        <v>14</v>
      </c>
    </row>
    <row r="45" ht="24.0" customHeight="1">
      <c r="A45" s="16" t="s">
        <v>64</v>
      </c>
      <c r="B45" s="17">
        <v>0.3</v>
      </c>
      <c r="C45" s="22" t="s">
        <v>63</v>
      </c>
      <c r="D45" s="9"/>
      <c r="E45" s="18">
        <v>2500.0</v>
      </c>
      <c r="F45" s="19">
        <f t="shared" si="4"/>
        <v>750</v>
      </c>
      <c r="G45" s="20" t="s">
        <v>14</v>
      </c>
    </row>
    <row r="46" ht="24.0" customHeight="1">
      <c r="A46" s="16" t="s">
        <v>65</v>
      </c>
      <c r="B46" s="17">
        <v>0.2</v>
      </c>
      <c r="C46" s="22" t="s">
        <v>66</v>
      </c>
      <c r="D46" s="9"/>
      <c r="E46" s="18">
        <v>34000.0</v>
      </c>
      <c r="F46" s="19">
        <f t="shared" si="4"/>
        <v>6800</v>
      </c>
    </row>
    <row r="47" ht="24.0" customHeight="1">
      <c r="A47" s="16" t="s">
        <v>67</v>
      </c>
      <c r="B47" s="17">
        <v>8.0</v>
      </c>
      <c r="C47" s="22" t="s">
        <v>68</v>
      </c>
      <c r="D47" s="9"/>
      <c r="E47" s="18">
        <v>3000.0</v>
      </c>
      <c r="F47" s="19">
        <f t="shared" si="4"/>
        <v>24000</v>
      </c>
      <c r="G47" s="20" t="s">
        <v>14</v>
      </c>
    </row>
    <row r="48" ht="24.0" customHeight="1">
      <c r="A48" s="16" t="s">
        <v>296</v>
      </c>
      <c r="B48" s="17">
        <v>2.5</v>
      </c>
      <c r="C48" s="22" t="s">
        <v>70</v>
      </c>
      <c r="D48" s="9"/>
      <c r="E48" s="18">
        <v>22000.0</v>
      </c>
      <c r="F48" s="19">
        <f t="shared" si="4"/>
        <v>55000</v>
      </c>
      <c r="G48" s="15" t="s">
        <v>14</v>
      </c>
      <c r="H48" s="15"/>
      <c r="I48" s="15"/>
      <c r="J48" s="15"/>
      <c r="K48" s="15"/>
      <c r="L48" s="15"/>
      <c r="M48" s="15"/>
      <c r="N48" s="15"/>
      <c r="O48" s="15"/>
      <c r="P48" s="15"/>
    </row>
    <row r="49" ht="15.75" customHeight="1">
      <c r="A49" s="16" t="s">
        <v>72</v>
      </c>
      <c r="B49" s="17">
        <v>0.1</v>
      </c>
      <c r="C49" s="22" t="s">
        <v>61</v>
      </c>
      <c r="D49" s="9"/>
      <c r="E49" s="18">
        <v>160000.0</v>
      </c>
      <c r="F49" s="19">
        <f t="shared" si="4"/>
        <v>16000</v>
      </c>
    </row>
    <row r="50" ht="15.75" customHeight="1">
      <c r="A50" s="16" t="s">
        <v>73</v>
      </c>
      <c r="B50" s="17">
        <v>0.2</v>
      </c>
      <c r="C50" s="22" t="s">
        <v>74</v>
      </c>
      <c r="D50" s="9"/>
      <c r="E50" s="18">
        <v>4500.0</v>
      </c>
      <c r="F50" s="19">
        <f t="shared" si="4"/>
        <v>900</v>
      </c>
      <c r="G50" s="20" t="s">
        <v>14</v>
      </c>
    </row>
    <row r="51" ht="15.75" customHeight="1">
      <c r="A51" s="16" t="s">
        <v>75</v>
      </c>
      <c r="B51" s="17">
        <v>0.2</v>
      </c>
      <c r="C51" s="22" t="s">
        <v>21</v>
      </c>
      <c r="D51" s="9"/>
      <c r="E51" s="18">
        <v>20000.0</v>
      </c>
      <c r="F51" s="19">
        <f t="shared" si="4"/>
        <v>4000</v>
      </c>
    </row>
    <row r="52" ht="15.75" customHeight="1">
      <c r="A52" s="16" t="s">
        <v>240</v>
      </c>
      <c r="B52" s="38">
        <v>2.0</v>
      </c>
      <c r="C52" s="22" t="s">
        <v>77</v>
      </c>
      <c r="D52" s="9"/>
      <c r="E52" s="18">
        <v>23000.0</v>
      </c>
      <c r="F52" s="19">
        <f t="shared" si="4"/>
        <v>46000</v>
      </c>
      <c r="G52" s="20" t="s">
        <v>14</v>
      </c>
    </row>
    <row r="53" ht="15.75" customHeight="1">
      <c r="A53" s="16" t="s">
        <v>78</v>
      </c>
      <c r="B53" s="17"/>
      <c r="C53" s="22"/>
      <c r="D53" s="9"/>
      <c r="E53" s="18"/>
      <c r="F53" s="19">
        <f>SUM(F39:F52)</f>
        <v>434450</v>
      </c>
    </row>
    <row r="54" ht="15.75" customHeight="1">
      <c r="A54" s="23" t="s">
        <v>79</v>
      </c>
      <c r="B54" s="11"/>
      <c r="C54" s="9"/>
      <c r="D54" s="17"/>
      <c r="E54" s="17"/>
      <c r="F54" s="19">
        <f>+F53*10%</f>
        <v>43445</v>
      </c>
    </row>
    <row r="55" ht="15.75" customHeight="1">
      <c r="A55" s="27" t="s">
        <v>80</v>
      </c>
      <c r="B55" s="11"/>
      <c r="C55" s="9"/>
      <c r="D55" s="28"/>
      <c r="E55" s="9"/>
      <c r="F55" s="29">
        <v>477895.0</v>
      </c>
      <c r="G55" s="20">
        <v>189500.0</v>
      </c>
    </row>
    <row r="56" ht="15.75" customHeight="1">
      <c r="A56" s="36" t="s">
        <v>51</v>
      </c>
      <c r="B56" s="10" t="s">
        <v>297</v>
      </c>
      <c r="C56" s="9"/>
      <c r="D56" s="22"/>
      <c r="E56" s="9"/>
      <c r="F56" s="24"/>
    </row>
    <row r="57" ht="15.75" customHeight="1">
      <c r="A57" s="33" t="s">
        <v>53</v>
      </c>
      <c r="B57" s="17"/>
      <c r="C57" s="22" t="s">
        <v>54</v>
      </c>
      <c r="D57" s="9"/>
      <c r="E57" s="18">
        <v>30000.0</v>
      </c>
      <c r="F57" s="19"/>
      <c r="G57" s="20" t="s">
        <v>14</v>
      </c>
    </row>
    <row r="58" ht="15.75" customHeight="1">
      <c r="A58" s="16" t="s">
        <v>55</v>
      </c>
      <c r="B58" s="17"/>
      <c r="C58" s="22" t="s">
        <v>54</v>
      </c>
      <c r="D58" s="9"/>
      <c r="E58" s="18">
        <v>20000.0</v>
      </c>
      <c r="F58" s="19"/>
      <c r="G58" s="20" t="s">
        <v>14</v>
      </c>
    </row>
    <row r="59" ht="15.75" customHeight="1">
      <c r="A59" s="16" t="s">
        <v>83</v>
      </c>
      <c r="B59" s="17">
        <v>4.0</v>
      </c>
      <c r="C59" s="17"/>
      <c r="D59" s="17"/>
      <c r="E59" s="18">
        <v>2000.0</v>
      </c>
      <c r="F59" s="19">
        <f>E59*B59</f>
        <v>8000</v>
      </c>
      <c r="G59" s="20" t="s">
        <v>14</v>
      </c>
    </row>
    <row r="60" ht="15.75" customHeight="1">
      <c r="A60" s="16" t="s">
        <v>56</v>
      </c>
      <c r="B60" s="17"/>
      <c r="C60" s="22" t="s">
        <v>57</v>
      </c>
      <c r="D60" s="9"/>
      <c r="E60" s="18">
        <v>18000.0</v>
      </c>
      <c r="F60" s="19">
        <f t="shared" ref="F60:F71" si="5">+B60*E60</f>
        <v>0</v>
      </c>
      <c r="G60" s="20" t="s">
        <v>14</v>
      </c>
    </row>
    <row r="61" ht="15.75" customHeight="1">
      <c r="A61" s="16" t="s">
        <v>58</v>
      </c>
      <c r="B61" s="17"/>
      <c r="C61" s="22" t="s">
        <v>59</v>
      </c>
      <c r="D61" s="9"/>
      <c r="E61" s="18">
        <v>2000.0</v>
      </c>
      <c r="F61" s="19">
        <f t="shared" si="5"/>
        <v>0</v>
      </c>
      <c r="G61" s="20" t="s">
        <v>14</v>
      </c>
    </row>
    <row r="62" ht="15.75" customHeight="1">
      <c r="A62" s="16" t="s">
        <v>60</v>
      </c>
      <c r="B62" s="17"/>
      <c r="C62" s="22" t="s">
        <v>61</v>
      </c>
      <c r="D62" s="9"/>
      <c r="E62" s="18"/>
      <c r="F62" s="19">
        <f t="shared" si="5"/>
        <v>0</v>
      </c>
    </row>
    <row r="63" ht="15.75" customHeight="1">
      <c r="A63" s="16" t="s">
        <v>294</v>
      </c>
      <c r="B63" s="17"/>
      <c r="C63" s="22" t="s">
        <v>63</v>
      </c>
      <c r="D63" s="9"/>
      <c r="E63" s="18">
        <v>2000.0</v>
      </c>
      <c r="F63" s="19">
        <f t="shared" si="5"/>
        <v>0</v>
      </c>
    </row>
    <row r="64" ht="15.75" customHeight="1">
      <c r="A64" s="16" t="s">
        <v>298</v>
      </c>
      <c r="B64" s="17"/>
      <c r="C64" s="22" t="s">
        <v>63</v>
      </c>
      <c r="D64" s="9"/>
      <c r="E64" s="18">
        <v>2000.0</v>
      </c>
      <c r="F64" s="19">
        <f t="shared" si="5"/>
        <v>0</v>
      </c>
    </row>
    <row r="65" ht="15.75" customHeight="1">
      <c r="A65" s="16" t="s">
        <v>299</v>
      </c>
      <c r="B65" s="17"/>
      <c r="C65" s="22" t="s">
        <v>66</v>
      </c>
      <c r="D65" s="9"/>
      <c r="E65" s="18">
        <v>23000.0</v>
      </c>
      <c r="F65" s="19">
        <f t="shared" si="5"/>
        <v>0</v>
      </c>
      <c r="G65" s="20" t="s">
        <v>14</v>
      </c>
    </row>
    <row r="66" ht="15.75" customHeight="1">
      <c r="A66" s="16" t="s">
        <v>87</v>
      </c>
      <c r="B66" s="17"/>
      <c r="C66" s="22" t="s">
        <v>88</v>
      </c>
      <c r="D66" s="9"/>
      <c r="E66" s="18">
        <v>18000.0</v>
      </c>
      <c r="F66" s="19">
        <f t="shared" si="5"/>
        <v>0</v>
      </c>
      <c r="G66" s="20" t="s">
        <v>14</v>
      </c>
    </row>
    <row r="67" ht="15.75" customHeight="1">
      <c r="A67" s="16" t="s">
        <v>296</v>
      </c>
      <c r="B67" s="17"/>
      <c r="C67" s="22" t="s">
        <v>70</v>
      </c>
      <c r="D67" s="9"/>
      <c r="E67" s="18">
        <v>19000.0</v>
      </c>
      <c r="F67" s="19">
        <f t="shared" si="5"/>
        <v>0</v>
      </c>
      <c r="G67" s="20" t="s">
        <v>14</v>
      </c>
    </row>
    <row r="68" ht="15.75" customHeight="1">
      <c r="A68" s="16" t="s">
        <v>90</v>
      </c>
      <c r="B68" s="17"/>
      <c r="C68" s="22" t="s">
        <v>61</v>
      </c>
      <c r="D68" s="9"/>
      <c r="E68" s="18"/>
      <c r="F68" s="19">
        <f t="shared" si="5"/>
        <v>0</v>
      </c>
    </row>
    <row r="69" ht="15.75" customHeight="1">
      <c r="A69" s="16" t="s">
        <v>73</v>
      </c>
      <c r="B69" s="17"/>
      <c r="C69" s="22" t="s">
        <v>21</v>
      </c>
      <c r="D69" s="9"/>
      <c r="E69" s="18">
        <v>4.5</v>
      </c>
      <c r="F69" s="19">
        <f t="shared" si="5"/>
        <v>0</v>
      </c>
      <c r="G69" s="20" t="s">
        <v>14</v>
      </c>
    </row>
    <row r="70" ht="15.75" customHeight="1">
      <c r="A70" s="16" t="s">
        <v>75</v>
      </c>
      <c r="B70" s="17"/>
      <c r="C70" s="22" t="s">
        <v>21</v>
      </c>
      <c r="D70" s="9"/>
      <c r="E70" s="18"/>
      <c r="F70" s="19">
        <f t="shared" si="5"/>
        <v>0</v>
      </c>
    </row>
    <row r="71" ht="15.75" customHeight="1">
      <c r="A71" s="16" t="s">
        <v>240</v>
      </c>
      <c r="B71" s="38"/>
      <c r="C71" s="22" t="s">
        <v>77</v>
      </c>
      <c r="D71" s="9"/>
      <c r="E71" s="18">
        <v>22000.0</v>
      </c>
      <c r="F71" s="19">
        <f t="shared" si="5"/>
        <v>0</v>
      </c>
      <c r="G71" s="20" t="s">
        <v>14</v>
      </c>
    </row>
    <row r="72" ht="15.75" customHeight="1">
      <c r="A72" s="16" t="s">
        <v>78</v>
      </c>
      <c r="B72" s="17"/>
      <c r="C72" s="22"/>
      <c r="D72" s="9"/>
      <c r="E72" s="18"/>
      <c r="F72" s="19"/>
    </row>
    <row r="73" ht="15.75" customHeight="1">
      <c r="A73" s="23" t="s">
        <v>79</v>
      </c>
      <c r="B73" s="11"/>
      <c r="C73" s="9"/>
      <c r="D73" s="17"/>
      <c r="E73" s="17"/>
      <c r="F73" s="19"/>
    </row>
    <row r="74" ht="15.75" customHeight="1">
      <c r="A74" s="27" t="s">
        <v>80</v>
      </c>
      <c r="B74" s="11"/>
      <c r="C74" s="9"/>
      <c r="D74" s="28"/>
      <c r="E74" s="9"/>
      <c r="F74" s="29">
        <f>SUM(F59:F73)</f>
        <v>8000</v>
      </c>
      <c r="G74" s="20">
        <v>8000.0</v>
      </c>
    </row>
    <row r="75" ht="15.75" customHeight="1">
      <c r="A75" s="39" t="s">
        <v>92</v>
      </c>
      <c r="B75" s="9"/>
      <c r="C75" s="22"/>
      <c r="D75" s="9"/>
      <c r="E75" s="17"/>
      <c r="F75" s="26"/>
    </row>
    <row r="76" ht="15.75" customHeight="1">
      <c r="A76" s="16" t="s">
        <v>300</v>
      </c>
      <c r="B76" s="17">
        <v>1.0</v>
      </c>
      <c r="C76" s="22" t="s">
        <v>317</v>
      </c>
      <c r="D76" s="9"/>
      <c r="E76" s="42">
        <v>35000.0</v>
      </c>
      <c r="F76" s="34">
        <f t="shared" ref="F76:F80" si="6">+B76*E76</f>
        <v>35000</v>
      </c>
      <c r="G76" s="20" t="s">
        <v>14</v>
      </c>
    </row>
    <row r="77" ht="15.75" customHeight="1">
      <c r="A77" s="16" t="s">
        <v>301</v>
      </c>
      <c r="B77" s="17">
        <v>1.0</v>
      </c>
      <c r="C77" s="22" t="s">
        <v>25</v>
      </c>
      <c r="D77" s="9"/>
      <c r="E77" s="42">
        <v>6000.0</v>
      </c>
      <c r="F77" s="34">
        <f t="shared" si="6"/>
        <v>6000</v>
      </c>
      <c r="G77" s="15" t="s">
        <v>14</v>
      </c>
      <c r="H77" s="15"/>
      <c r="I77" s="15"/>
      <c r="J77" s="15"/>
      <c r="K77" s="15"/>
      <c r="L77" s="15"/>
      <c r="M77" s="15"/>
      <c r="N77" s="15"/>
      <c r="O77" s="15"/>
      <c r="P77" s="15"/>
    </row>
    <row r="78" ht="15.75" customHeight="1">
      <c r="A78" s="16" t="s">
        <v>302</v>
      </c>
      <c r="B78" s="17">
        <v>4.0</v>
      </c>
      <c r="C78" s="22" t="s">
        <v>59</v>
      </c>
      <c r="D78" s="9"/>
      <c r="E78" s="42">
        <v>11000.0</v>
      </c>
      <c r="F78" s="34">
        <f t="shared" si="6"/>
        <v>44000</v>
      </c>
      <c r="G78" s="15" t="s">
        <v>14</v>
      </c>
      <c r="H78" s="15"/>
      <c r="I78" s="15"/>
      <c r="J78" s="15"/>
      <c r="K78" s="15"/>
      <c r="L78" s="15"/>
      <c r="M78" s="15"/>
      <c r="N78" s="15"/>
      <c r="O78" s="15"/>
      <c r="P78" s="15"/>
    </row>
    <row r="79" ht="15.75" customHeight="1">
      <c r="A79" s="16" t="s">
        <v>126</v>
      </c>
      <c r="B79" s="17">
        <v>16.0</v>
      </c>
      <c r="C79" s="22" t="s">
        <v>59</v>
      </c>
      <c r="D79" s="9"/>
      <c r="E79" s="42">
        <v>100.0</v>
      </c>
      <c r="F79" s="34">
        <f t="shared" si="6"/>
        <v>1600</v>
      </c>
      <c r="G79" s="15" t="s">
        <v>14</v>
      </c>
      <c r="H79" s="15"/>
      <c r="I79" s="15"/>
      <c r="J79" s="15"/>
      <c r="K79" s="15"/>
      <c r="L79" s="15"/>
      <c r="M79" s="15"/>
      <c r="N79" s="15"/>
      <c r="O79" s="15"/>
      <c r="P79" s="15"/>
    </row>
    <row r="80" ht="15.75" customHeight="1">
      <c r="A80" s="16" t="s">
        <v>108</v>
      </c>
      <c r="B80" s="17">
        <v>1.0</v>
      </c>
      <c r="C80" s="22" t="s">
        <v>59</v>
      </c>
      <c r="D80" s="9"/>
      <c r="E80" s="43">
        <v>150000.0</v>
      </c>
      <c r="F80" s="34">
        <f t="shared" si="6"/>
        <v>150000</v>
      </c>
      <c r="G80" s="15"/>
      <c r="H80" s="15"/>
      <c r="I80" s="15"/>
      <c r="J80" s="15"/>
      <c r="K80" s="15"/>
      <c r="L80" s="15"/>
      <c r="M80" s="15"/>
      <c r="N80" s="15"/>
      <c r="O80" s="15"/>
      <c r="P80" s="15"/>
    </row>
    <row r="81" ht="15.75" customHeight="1">
      <c r="A81" s="10" t="s">
        <v>109</v>
      </c>
      <c r="B81" s="11"/>
      <c r="C81" s="11"/>
      <c r="D81" s="9"/>
      <c r="E81" s="44"/>
      <c r="F81" s="45">
        <f>SUM(F76:F80)</f>
        <v>236600</v>
      </c>
      <c r="G81" s="15">
        <v>150000.0</v>
      </c>
      <c r="H81" s="15"/>
      <c r="I81" s="15"/>
      <c r="J81" s="15"/>
      <c r="K81" s="15"/>
      <c r="L81" s="15"/>
      <c r="M81" s="15"/>
      <c r="N81" s="15"/>
      <c r="O81" s="15"/>
      <c r="P81" s="15"/>
    </row>
    <row r="82" ht="15.75" customHeight="1">
      <c r="A82" s="16"/>
      <c r="B82" s="17"/>
      <c r="C82" s="22"/>
      <c r="D82" s="9"/>
      <c r="E82" s="42"/>
      <c r="F82" s="24">
        <f t="shared" ref="F82:F92" si="7">+B82*E82</f>
        <v>0</v>
      </c>
      <c r="G82" s="15"/>
      <c r="H82" s="15"/>
      <c r="I82" s="15"/>
      <c r="J82" s="15"/>
      <c r="K82" s="15"/>
      <c r="L82" s="15"/>
      <c r="M82" s="15"/>
      <c r="N82" s="15"/>
      <c r="O82" s="15"/>
      <c r="P82" s="15"/>
    </row>
    <row r="83" ht="15.75" customHeight="1">
      <c r="A83" s="39" t="s">
        <v>110</v>
      </c>
      <c r="B83" s="9"/>
      <c r="C83" s="22"/>
      <c r="D83" s="9"/>
      <c r="E83" s="42"/>
      <c r="F83" s="24">
        <f t="shared" si="7"/>
        <v>0</v>
      </c>
      <c r="G83" s="15"/>
      <c r="H83" s="15"/>
      <c r="I83" s="15"/>
      <c r="J83" s="15"/>
      <c r="K83" s="15"/>
      <c r="L83" s="15"/>
      <c r="M83" s="15"/>
      <c r="N83" s="15"/>
      <c r="O83" s="15"/>
      <c r="P83" s="15"/>
    </row>
    <row r="84" ht="15.75" customHeight="1">
      <c r="A84" s="16" t="s">
        <v>111</v>
      </c>
      <c r="B84" s="17">
        <v>750.0</v>
      </c>
      <c r="C84" s="22" t="s">
        <v>305</v>
      </c>
      <c r="D84" s="9"/>
      <c r="E84" s="42">
        <v>140.0</v>
      </c>
      <c r="F84" s="24">
        <f t="shared" si="7"/>
        <v>105000</v>
      </c>
      <c r="G84" s="20" t="s">
        <v>14</v>
      </c>
    </row>
    <row r="85" ht="15.75" customHeight="1">
      <c r="A85" s="16" t="s">
        <v>113</v>
      </c>
      <c r="B85" s="17">
        <v>6.0</v>
      </c>
      <c r="C85" s="22" t="s">
        <v>306</v>
      </c>
      <c r="D85" s="9"/>
      <c r="E85" s="42">
        <v>2000.0</v>
      </c>
      <c r="F85" s="24">
        <f t="shared" si="7"/>
        <v>12000</v>
      </c>
      <c r="G85" s="20" t="s">
        <v>14</v>
      </c>
    </row>
    <row r="86" ht="15.75" customHeight="1">
      <c r="A86" s="16" t="s">
        <v>272</v>
      </c>
      <c r="B86" s="17">
        <v>1.0</v>
      </c>
      <c r="C86" s="22" t="s">
        <v>247</v>
      </c>
      <c r="D86" s="9"/>
      <c r="E86" s="42">
        <v>42000.0</v>
      </c>
      <c r="F86" s="24">
        <f t="shared" si="7"/>
        <v>42000</v>
      </c>
      <c r="G86" s="20" t="s">
        <v>14</v>
      </c>
    </row>
    <row r="87" ht="15.75" customHeight="1">
      <c r="A87" s="16" t="s">
        <v>114</v>
      </c>
      <c r="B87" s="17">
        <v>1.0</v>
      </c>
      <c r="C87" s="22" t="s">
        <v>59</v>
      </c>
      <c r="D87" s="9"/>
      <c r="E87" s="42">
        <v>140000.0</v>
      </c>
      <c r="F87" s="24">
        <f t="shared" si="7"/>
        <v>140000</v>
      </c>
      <c r="G87" s="20" t="s">
        <v>14</v>
      </c>
    </row>
    <row r="88" ht="15.75" customHeight="1">
      <c r="A88" s="16" t="s">
        <v>20</v>
      </c>
      <c r="B88" s="17">
        <v>0.5</v>
      </c>
      <c r="C88" s="22" t="s">
        <v>21</v>
      </c>
      <c r="D88" s="9"/>
      <c r="E88" s="42">
        <v>14000.0</v>
      </c>
      <c r="F88" s="24">
        <f t="shared" si="7"/>
        <v>7000</v>
      </c>
      <c r="G88" s="20" t="s">
        <v>14</v>
      </c>
    </row>
    <row r="89" ht="15.75" customHeight="1">
      <c r="A89" s="16" t="s">
        <v>29</v>
      </c>
      <c r="B89" s="17">
        <v>50.0</v>
      </c>
      <c r="C89" s="22" t="s">
        <v>59</v>
      </c>
      <c r="D89" s="9"/>
      <c r="E89" s="42">
        <v>100.0</v>
      </c>
      <c r="F89" s="24">
        <f t="shared" si="7"/>
        <v>5000</v>
      </c>
      <c r="G89" s="20" t="s">
        <v>14</v>
      </c>
    </row>
    <row r="90" ht="15.75" customHeight="1">
      <c r="A90" s="16" t="s">
        <v>115</v>
      </c>
      <c r="B90" s="17">
        <v>2.0</v>
      </c>
      <c r="C90" s="17" t="s">
        <v>28</v>
      </c>
      <c r="D90" s="17"/>
      <c r="E90" s="42">
        <v>600.0</v>
      </c>
      <c r="F90" s="24">
        <f t="shared" si="7"/>
        <v>1200</v>
      </c>
      <c r="G90" s="20" t="s">
        <v>14</v>
      </c>
    </row>
    <row r="91" ht="15.75" customHeight="1">
      <c r="A91" s="16" t="s">
        <v>265</v>
      </c>
      <c r="B91" s="17">
        <v>2.0</v>
      </c>
      <c r="C91" s="22" t="s">
        <v>122</v>
      </c>
      <c r="D91" s="9"/>
      <c r="E91" s="42">
        <v>3500.0</v>
      </c>
      <c r="F91" s="24">
        <f t="shared" si="7"/>
        <v>7000</v>
      </c>
      <c r="G91" s="20" t="s">
        <v>14</v>
      </c>
    </row>
    <row r="92" ht="15.75" customHeight="1">
      <c r="A92" s="16" t="s">
        <v>117</v>
      </c>
      <c r="B92" s="17">
        <v>1.0</v>
      </c>
      <c r="C92" s="22" t="s">
        <v>256</v>
      </c>
      <c r="D92" s="9"/>
      <c r="E92" s="42">
        <v>10500.0</v>
      </c>
      <c r="F92" s="24">
        <f t="shared" si="7"/>
        <v>10500</v>
      </c>
      <c r="G92" s="20" t="s">
        <v>14</v>
      </c>
    </row>
    <row r="93" ht="15.75" customHeight="1">
      <c r="A93" s="46" t="s">
        <v>118</v>
      </c>
      <c r="B93" s="47"/>
      <c r="C93" s="48"/>
      <c r="D93" s="9"/>
      <c r="E93" s="49">
        <v>262500.0</v>
      </c>
      <c r="F93" s="29">
        <f>SUM(F82:F92)</f>
        <v>329700</v>
      </c>
      <c r="G93" s="20">
        <v>350700.0</v>
      </c>
    </row>
    <row r="94" ht="15.75" customHeight="1">
      <c r="A94" s="39" t="s">
        <v>174</v>
      </c>
      <c r="B94" s="9"/>
      <c r="C94" s="22"/>
      <c r="D94" s="9"/>
      <c r="E94" s="42"/>
      <c r="F94" s="24"/>
    </row>
    <row r="95" ht="15.75" customHeight="1">
      <c r="A95" s="16" t="s">
        <v>183</v>
      </c>
      <c r="B95" s="17">
        <v>9.0</v>
      </c>
      <c r="C95" s="22" t="s">
        <v>122</v>
      </c>
      <c r="D95" s="9"/>
      <c r="E95" s="43">
        <v>34000.0</v>
      </c>
      <c r="F95" s="34">
        <f t="shared" ref="F95:F97" si="8">+B95*E95</f>
        <v>306000</v>
      </c>
      <c r="G95" s="20" t="s">
        <v>14</v>
      </c>
    </row>
    <row r="96" ht="15.75" customHeight="1">
      <c r="A96" s="16" t="s">
        <v>307</v>
      </c>
      <c r="B96" s="17">
        <v>0.3</v>
      </c>
      <c r="C96" s="22"/>
      <c r="D96" s="9"/>
      <c r="E96" s="43">
        <v>15000.0</v>
      </c>
      <c r="F96" s="34">
        <f t="shared" si="8"/>
        <v>4500</v>
      </c>
      <c r="G96" s="20" t="s">
        <v>14</v>
      </c>
    </row>
    <row r="97" ht="15.75" customHeight="1">
      <c r="A97" s="16" t="s">
        <v>308</v>
      </c>
      <c r="B97" s="17">
        <v>0.3</v>
      </c>
      <c r="C97" s="22" t="s">
        <v>122</v>
      </c>
      <c r="D97" s="9"/>
      <c r="E97" s="43">
        <v>56000.0</v>
      </c>
      <c r="F97" s="34">
        <f t="shared" si="8"/>
        <v>16800</v>
      </c>
      <c r="G97" s="20" t="s">
        <v>14</v>
      </c>
    </row>
    <row r="98" ht="15.75" customHeight="1">
      <c r="A98" s="16" t="s">
        <v>46</v>
      </c>
      <c r="B98" s="38">
        <v>0.5</v>
      </c>
      <c r="C98" s="22" t="s">
        <v>124</v>
      </c>
      <c r="D98" s="9"/>
      <c r="E98" s="43">
        <v>12000.0</v>
      </c>
      <c r="F98" s="34">
        <f>E98*B98</f>
        <v>6000</v>
      </c>
      <c r="G98" s="20" t="s">
        <v>14</v>
      </c>
    </row>
    <row r="99" ht="15.75" customHeight="1">
      <c r="A99" s="16" t="s">
        <v>309</v>
      </c>
      <c r="B99" s="17">
        <v>1.3</v>
      </c>
      <c r="C99" s="22" t="s">
        <v>16</v>
      </c>
      <c r="D99" s="9"/>
      <c r="E99" s="43">
        <v>39000.0</v>
      </c>
      <c r="F99" s="34">
        <f t="shared" ref="F99:F108" si="9">+B99*E99</f>
        <v>50700</v>
      </c>
      <c r="G99" s="20" t="s">
        <v>14</v>
      </c>
    </row>
    <row r="100" ht="15.75" customHeight="1">
      <c r="A100" s="16" t="s">
        <v>262</v>
      </c>
      <c r="B100" s="17">
        <v>30.0</v>
      </c>
      <c r="C100" s="22" t="s">
        <v>127</v>
      </c>
      <c r="D100" s="9"/>
      <c r="E100" s="43">
        <v>100.0</v>
      </c>
      <c r="F100" s="34">
        <f t="shared" si="9"/>
        <v>3000</v>
      </c>
      <c r="G100" s="20" t="s">
        <v>14</v>
      </c>
    </row>
    <row r="101" ht="15.75" customHeight="1">
      <c r="A101" s="16" t="s">
        <v>319</v>
      </c>
      <c r="B101" s="17">
        <v>2.0</v>
      </c>
      <c r="C101" s="22" t="s">
        <v>127</v>
      </c>
      <c r="D101" s="9"/>
      <c r="E101" s="43">
        <v>33000.0</v>
      </c>
      <c r="F101" s="34">
        <f t="shared" si="9"/>
        <v>66000</v>
      </c>
      <c r="G101" s="20" t="s">
        <v>14</v>
      </c>
    </row>
    <row r="102" ht="15.75" customHeight="1">
      <c r="A102" s="16" t="s">
        <v>311</v>
      </c>
      <c r="B102" s="17">
        <v>0.66</v>
      </c>
      <c r="C102" s="22" t="s">
        <v>96</v>
      </c>
      <c r="D102" s="9"/>
      <c r="E102" s="43">
        <v>19900.0</v>
      </c>
      <c r="F102" s="34">
        <f t="shared" si="9"/>
        <v>13134</v>
      </c>
      <c r="G102" s="20" t="s">
        <v>14</v>
      </c>
    </row>
    <row r="103" ht="15.75" customHeight="1">
      <c r="A103" s="16" t="s">
        <v>137</v>
      </c>
      <c r="B103" s="17">
        <v>4.0</v>
      </c>
      <c r="C103" s="22" t="s">
        <v>131</v>
      </c>
      <c r="D103" s="9"/>
      <c r="E103" s="43">
        <v>5000.0</v>
      </c>
      <c r="F103" s="34">
        <f t="shared" si="9"/>
        <v>20000</v>
      </c>
      <c r="G103" s="20" t="s">
        <v>14</v>
      </c>
    </row>
    <row r="104" ht="15.75" customHeight="1">
      <c r="A104" s="16" t="s">
        <v>132</v>
      </c>
      <c r="B104" s="17">
        <v>3.0</v>
      </c>
      <c r="C104" s="22" t="s">
        <v>101</v>
      </c>
      <c r="D104" s="9"/>
      <c r="E104" s="43">
        <v>3000.0</v>
      </c>
      <c r="F104" s="34">
        <f t="shared" si="9"/>
        <v>9000</v>
      </c>
      <c r="G104" s="20" t="s">
        <v>14</v>
      </c>
    </row>
    <row r="105" ht="15.75" customHeight="1">
      <c r="A105" s="16" t="s">
        <v>133</v>
      </c>
      <c r="B105" s="17">
        <v>0.5</v>
      </c>
      <c r="C105" s="17"/>
      <c r="D105" s="17"/>
      <c r="E105" s="43">
        <v>4000.0</v>
      </c>
      <c r="F105" s="34">
        <f t="shared" si="9"/>
        <v>2000</v>
      </c>
    </row>
    <row r="106" ht="15.75" customHeight="1">
      <c r="A106" s="16" t="s">
        <v>324</v>
      </c>
      <c r="B106" s="38">
        <v>1.6</v>
      </c>
      <c r="C106" s="22" t="s">
        <v>266</v>
      </c>
      <c r="D106" s="9"/>
      <c r="E106" s="43">
        <v>1500.0</v>
      </c>
      <c r="F106" s="34">
        <f t="shared" si="9"/>
        <v>2400</v>
      </c>
      <c r="G106" s="20" t="s">
        <v>14</v>
      </c>
    </row>
    <row r="107" ht="15.75" customHeight="1">
      <c r="A107" s="16" t="s">
        <v>136</v>
      </c>
      <c r="B107" s="17">
        <v>0.75</v>
      </c>
      <c r="C107" s="22" t="s">
        <v>21</v>
      </c>
      <c r="D107" s="9"/>
      <c r="E107" s="43">
        <v>16250.0</v>
      </c>
      <c r="F107" s="34">
        <f t="shared" si="9"/>
        <v>12187.5</v>
      </c>
      <c r="G107" s="20" t="s">
        <v>14</v>
      </c>
    </row>
    <row r="108" ht="15.75" customHeight="1">
      <c r="A108" s="16" t="s">
        <v>188</v>
      </c>
      <c r="B108" s="17">
        <v>0.7</v>
      </c>
      <c r="C108" s="22" t="s">
        <v>313</v>
      </c>
      <c r="D108" s="9"/>
      <c r="E108" s="43">
        <v>4000.0</v>
      </c>
      <c r="F108" s="34">
        <f t="shared" si="9"/>
        <v>2800</v>
      </c>
      <c r="G108" s="20" t="s">
        <v>14</v>
      </c>
    </row>
    <row r="109" ht="15.75" customHeight="1">
      <c r="A109" s="16" t="s">
        <v>138</v>
      </c>
      <c r="B109" s="17">
        <v>1.0</v>
      </c>
      <c r="C109" s="22"/>
      <c r="D109" s="9"/>
      <c r="E109" s="43">
        <v>210000.0</v>
      </c>
      <c r="F109" s="34">
        <f>E109*B109</f>
        <v>210000</v>
      </c>
      <c r="G109" s="20" t="s">
        <v>14</v>
      </c>
    </row>
    <row r="110" ht="15.75" customHeight="1">
      <c r="A110" s="16" t="s">
        <v>314</v>
      </c>
      <c r="B110" s="17">
        <v>6.0</v>
      </c>
      <c r="C110" s="22" t="s">
        <v>315</v>
      </c>
      <c r="D110" s="9"/>
      <c r="E110" s="43">
        <v>2000.0</v>
      </c>
      <c r="F110" s="34">
        <f>+B110*E110</f>
        <v>12000</v>
      </c>
      <c r="G110" s="20" t="s">
        <v>14</v>
      </c>
    </row>
    <row r="111" ht="15.75" customHeight="1">
      <c r="A111" s="46" t="s">
        <v>141</v>
      </c>
      <c r="B111" s="47"/>
      <c r="C111" s="48"/>
      <c r="D111" s="9"/>
      <c r="E111" s="49"/>
      <c r="F111" s="29">
        <f>SUM(F95:F110)</f>
        <v>736521.5</v>
      </c>
      <c r="G111" s="20">
        <v>716467.0</v>
      </c>
    </row>
    <row r="112" ht="15.75" customHeight="1">
      <c r="A112" s="50" t="s">
        <v>142</v>
      </c>
      <c r="B112" s="51"/>
      <c r="C112" s="51"/>
      <c r="D112" s="51"/>
      <c r="E112" s="51"/>
      <c r="F112" s="52">
        <f>F111+F93+F81+F74+F55+F37+F22</f>
        <v>3068820.25</v>
      </c>
    </row>
    <row r="113" ht="15.75" customHeight="1">
      <c r="A113" s="53"/>
      <c r="B113" s="54" t="s">
        <v>143</v>
      </c>
      <c r="C113" s="55"/>
      <c r="D113" s="55"/>
      <c r="E113" s="55"/>
      <c r="F113" s="56">
        <f>+F112*30%</f>
        <v>920646.075</v>
      </c>
    </row>
    <row r="114" ht="15.75" customHeight="1">
      <c r="A114" s="57"/>
      <c r="B114" s="58" t="s">
        <v>144</v>
      </c>
      <c r="C114" s="55"/>
      <c r="D114" s="55"/>
      <c r="E114" s="59"/>
      <c r="F114" s="60">
        <f>SUM(F112:F113)</f>
        <v>3989466.325</v>
      </c>
    </row>
    <row r="115" ht="15.75" customHeight="1">
      <c r="A115" s="57"/>
      <c r="B115" s="54" t="s">
        <v>145</v>
      </c>
      <c r="C115" s="55"/>
      <c r="D115" s="55"/>
      <c r="E115" s="55"/>
      <c r="F115" s="56">
        <f>+F114*16%</f>
        <v>638314.612</v>
      </c>
    </row>
    <row r="116" ht="15.75" customHeight="1">
      <c r="A116" s="57"/>
      <c r="B116" s="61" t="s">
        <v>146</v>
      </c>
      <c r="C116" s="55"/>
      <c r="D116" s="55"/>
      <c r="E116" s="59"/>
      <c r="F116" s="60">
        <f>SUM(F114:F115)</f>
        <v>4627780.937</v>
      </c>
    </row>
    <row r="117" ht="15.75" customHeight="1">
      <c r="A117" s="57"/>
      <c r="B117" s="54"/>
      <c r="C117" s="55"/>
      <c r="D117" s="55"/>
      <c r="E117" s="55"/>
      <c r="F117" s="56"/>
    </row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8">
    <mergeCell ref="A2:F2"/>
    <mergeCell ref="A3:F3"/>
    <mergeCell ref="A4:F4"/>
    <mergeCell ref="A5:B5"/>
    <mergeCell ref="C5:F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A19:C19"/>
    <mergeCell ref="D19:E19"/>
    <mergeCell ref="A20:E20"/>
    <mergeCell ref="A21:C21"/>
    <mergeCell ref="D21:E21"/>
    <mergeCell ref="A22:C22"/>
    <mergeCell ref="D22:E22"/>
    <mergeCell ref="A23:B23"/>
    <mergeCell ref="C23:F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A35:E35"/>
    <mergeCell ref="A36:C36"/>
    <mergeCell ref="D36:E36"/>
    <mergeCell ref="D37:E37"/>
    <mergeCell ref="A37:C37"/>
    <mergeCell ref="B38:C38"/>
    <mergeCell ref="D38:E38"/>
    <mergeCell ref="C39:D39"/>
    <mergeCell ref="C40:D40"/>
    <mergeCell ref="C41:D41"/>
    <mergeCell ref="C42:D42"/>
    <mergeCell ref="C82:D82"/>
    <mergeCell ref="A83:B83"/>
    <mergeCell ref="C83:D83"/>
    <mergeCell ref="C84:D84"/>
    <mergeCell ref="C85:D85"/>
    <mergeCell ref="C86:D86"/>
    <mergeCell ref="C87:D87"/>
    <mergeCell ref="C88:D88"/>
    <mergeCell ref="C89:D89"/>
    <mergeCell ref="C91:D91"/>
    <mergeCell ref="C92:D92"/>
    <mergeCell ref="C93:D93"/>
    <mergeCell ref="A94:B94"/>
    <mergeCell ref="C94:D94"/>
    <mergeCell ref="C102:D102"/>
    <mergeCell ref="C103:D103"/>
    <mergeCell ref="C104:D104"/>
    <mergeCell ref="C106:D106"/>
    <mergeCell ref="C107:D107"/>
    <mergeCell ref="C108:D108"/>
    <mergeCell ref="C109:D109"/>
    <mergeCell ref="B116:E116"/>
    <mergeCell ref="B117:E117"/>
    <mergeCell ref="C110:D110"/>
    <mergeCell ref="C111:D111"/>
    <mergeCell ref="A112:E112"/>
    <mergeCell ref="A113:A117"/>
    <mergeCell ref="B113:E113"/>
    <mergeCell ref="B114:E114"/>
    <mergeCell ref="B115:E115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A54:C54"/>
    <mergeCell ref="A55:C55"/>
    <mergeCell ref="D55:E55"/>
    <mergeCell ref="B56:C56"/>
    <mergeCell ref="D56:E56"/>
    <mergeCell ref="C57:D57"/>
    <mergeCell ref="C58:D58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A73:C73"/>
    <mergeCell ref="A74:C74"/>
    <mergeCell ref="D74:E74"/>
    <mergeCell ref="A75:B75"/>
    <mergeCell ref="C75:D75"/>
    <mergeCell ref="C76:D76"/>
    <mergeCell ref="C77:D77"/>
    <mergeCell ref="C78:D78"/>
    <mergeCell ref="C79:D79"/>
    <mergeCell ref="C80:D80"/>
    <mergeCell ref="A81:D81"/>
    <mergeCell ref="C95:D95"/>
    <mergeCell ref="C96:D96"/>
    <mergeCell ref="C97:D97"/>
    <mergeCell ref="C98:D98"/>
    <mergeCell ref="C99:D99"/>
    <mergeCell ref="C100:D100"/>
    <mergeCell ref="C101:D101"/>
  </mergeCells>
  <printOptions/>
  <pageMargins bottom="0.7480314960629921" footer="0.0" header="0.0" left="0.31496062992125984" right="0.31496062992125984" top="0.7480314960629921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0.71"/>
    <col customWidth="1" min="3" max="3" width="17.0"/>
    <col customWidth="1" min="4" max="4" width="10.71"/>
    <col customWidth="1" min="5" max="5" width="15.43"/>
    <col customWidth="1" min="6" max="6" width="20.57"/>
    <col customWidth="1" min="7" max="16" width="10.71"/>
  </cols>
  <sheetData>
    <row r="1" ht="15.75" customHeight="1">
      <c r="A1" s="1"/>
    </row>
    <row r="2" ht="15.75" customHeight="1">
      <c r="A2" s="2" t="s">
        <v>1</v>
      </c>
      <c r="B2" s="3"/>
      <c r="C2" s="3"/>
      <c r="D2" s="3"/>
      <c r="E2" s="3"/>
      <c r="F2" s="3"/>
    </row>
    <row r="3" ht="15.75" customHeight="1">
      <c r="A3" s="4" t="s">
        <v>2</v>
      </c>
    </row>
    <row r="4" ht="15.75" customHeight="1">
      <c r="A4" s="4" t="s">
        <v>3</v>
      </c>
    </row>
    <row r="5" ht="15.75" customHeight="1">
      <c r="A5" s="8" t="s">
        <v>5</v>
      </c>
      <c r="B5" s="9"/>
      <c r="C5" s="10" t="s">
        <v>325</v>
      </c>
      <c r="D5" s="11"/>
      <c r="E5" s="11"/>
      <c r="F5" s="9"/>
    </row>
    <row r="6" ht="15.0" customHeight="1">
      <c r="A6" s="12" t="s">
        <v>7</v>
      </c>
      <c r="B6" s="12" t="s">
        <v>8</v>
      </c>
      <c r="C6" s="13" t="s">
        <v>9</v>
      </c>
      <c r="D6" s="9"/>
      <c r="E6" s="12" t="s">
        <v>10</v>
      </c>
      <c r="F6" s="14" t="s">
        <v>11</v>
      </c>
    </row>
    <row r="7" ht="18.0" customHeight="1">
      <c r="A7" s="16" t="s">
        <v>12</v>
      </c>
      <c r="B7" s="17">
        <v>1576.0</v>
      </c>
      <c r="C7" s="13" t="s">
        <v>13</v>
      </c>
      <c r="D7" s="9"/>
      <c r="E7" s="18">
        <v>140.0</v>
      </c>
      <c r="F7" s="19">
        <f t="shared" ref="F7:F18" si="1">+B7*E7</f>
        <v>220640</v>
      </c>
      <c r="G7" s="20" t="s">
        <v>14</v>
      </c>
    </row>
    <row r="8">
      <c r="A8" s="16" t="s">
        <v>39</v>
      </c>
      <c r="B8" s="17"/>
      <c r="C8" s="13" t="s">
        <v>280</v>
      </c>
      <c r="D8" s="9"/>
      <c r="E8" s="18">
        <v>65000.0</v>
      </c>
      <c r="F8" s="19">
        <f t="shared" si="1"/>
        <v>0</v>
      </c>
    </row>
    <row r="9">
      <c r="A9" s="16" t="s">
        <v>281</v>
      </c>
      <c r="B9" s="17">
        <v>0.0</v>
      </c>
      <c r="C9" s="22" t="s">
        <v>30</v>
      </c>
      <c r="D9" s="9"/>
      <c r="E9" s="18">
        <v>160000.0</v>
      </c>
      <c r="F9" s="19">
        <f t="shared" si="1"/>
        <v>0</v>
      </c>
    </row>
    <row r="10">
      <c r="A10" s="16" t="s">
        <v>282</v>
      </c>
      <c r="B10" s="17"/>
      <c r="C10" s="22" t="s">
        <v>30</v>
      </c>
      <c r="D10" s="9"/>
      <c r="E10" s="18">
        <v>140000.0</v>
      </c>
      <c r="F10" s="19">
        <f t="shared" si="1"/>
        <v>0</v>
      </c>
    </row>
    <row r="11">
      <c r="A11" s="16" t="s">
        <v>136</v>
      </c>
      <c r="B11" s="17"/>
      <c r="C11" s="22" t="s">
        <v>283</v>
      </c>
      <c r="D11" s="9"/>
      <c r="E11" s="18">
        <v>19000.0</v>
      </c>
      <c r="F11" s="19">
        <f t="shared" si="1"/>
        <v>0</v>
      </c>
    </row>
    <row r="12">
      <c r="A12" s="16" t="s">
        <v>20</v>
      </c>
      <c r="B12" s="17">
        <v>1.0</v>
      </c>
      <c r="C12" s="22" t="s">
        <v>284</v>
      </c>
      <c r="D12" s="9"/>
      <c r="E12" s="18">
        <v>14000.0</v>
      </c>
      <c r="F12" s="19">
        <f t="shared" si="1"/>
        <v>14000</v>
      </c>
      <c r="G12" s="20" t="s">
        <v>14</v>
      </c>
    </row>
    <row r="13">
      <c r="A13" s="16" t="s">
        <v>46</v>
      </c>
      <c r="B13" s="17">
        <v>15.0</v>
      </c>
      <c r="C13" s="22" t="s">
        <v>30</v>
      </c>
      <c r="D13" s="9"/>
      <c r="E13" s="18">
        <v>600.0</v>
      </c>
      <c r="F13" s="19">
        <f t="shared" si="1"/>
        <v>9000</v>
      </c>
    </row>
    <row r="14">
      <c r="A14" s="16" t="s">
        <v>107</v>
      </c>
      <c r="B14" s="17"/>
      <c r="C14" s="22" t="s">
        <v>285</v>
      </c>
      <c r="D14" s="9"/>
      <c r="E14" s="18">
        <v>30000.0</v>
      </c>
      <c r="F14" s="19">
        <f t="shared" si="1"/>
        <v>0</v>
      </c>
    </row>
    <row r="15">
      <c r="A15" s="16" t="s">
        <v>153</v>
      </c>
      <c r="B15" s="17">
        <v>15.0</v>
      </c>
      <c r="C15" s="22" t="s">
        <v>48</v>
      </c>
      <c r="D15" s="9"/>
      <c r="E15" s="18">
        <v>1000.0</v>
      </c>
      <c r="F15" s="19">
        <f t="shared" si="1"/>
        <v>15000</v>
      </c>
      <c r="G15" s="20" t="s">
        <v>14</v>
      </c>
    </row>
    <row r="16">
      <c r="A16" s="16" t="s">
        <v>24</v>
      </c>
      <c r="B16" s="17">
        <v>1.0</v>
      </c>
      <c r="C16" s="22" t="s">
        <v>25</v>
      </c>
      <c r="D16" s="9"/>
      <c r="E16" s="18">
        <v>20000.0</v>
      </c>
      <c r="F16" s="19">
        <f t="shared" si="1"/>
        <v>20000</v>
      </c>
      <c r="G16" s="20" t="s">
        <v>14</v>
      </c>
    </row>
    <row r="17">
      <c r="A17" s="16" t="s">
        <v>114</v>
      </c>
      <c r="B17" s="17"/>
      <c r="C17" s="22"/>
      <c r="D17" s="9"/>
      <c r="E17" s="18">
        <v>136000.0</v>
      </c>
      <c r="F17" s="19">
        <f t="shared" si="1"/>
        <v>0</v>
      </c>
    </row>
    <row r="18">
      <c r="A18" s="16" t="s">
        <v>29</v>
      </c>
      <c r="B18" s="17">
        <v>100.0</v>
      </c>
      <c r="C18" s="22" t="s">
        <v>30</v>
      </c>
      <c r="D18" s="9"/>
      <c r="E18" s="18">
        <v>100.0</v>
      </c>
      <c r="F18" s="19">
        <f t="shared" si="1"/>
        <v>10000</v>
      </c>
      <c r="G18" s="20" t="s">
        <v>14</v>
      </c>
    </row>
    <row r="19">
      <c r="A19" s="23" t="s">
        <v>31</v>
      </c>
      <c r="B19" s="11"/>
      <c r="C19" s="9"/>
      <c r="D19" s="22" t="s">
        <v>286</v>
      </c>
      <c r="E19" s="9"/>
      <c r="F19" s="24">
        <v>315000.0</v>
      </c>
    </row>
    <row r="20">
      <c r="A20" s="25" t="s">
        <v>33</v>
      </c>
      <c r="B20" s="11"/>
      <c r="C20" s="11"/>
      <c r="D20" s="11"/>
      <c r="E20" s="9"/>
      <c r="F20" s="26">
        <f>SUM(F7:F19)</f>
        <v>603640</v>
      </c>
    </row>
    <row r="21" ht="15.75" customHeight="1">
      <c r="A21" s="23" t="s">
        <v>34</v>
      </c>
      <c r="B21" s="11"/>
      <c r="C21" s="9"/>
      <c r="D21" s="22" t="s">
        <v>35</v>
      </c>
      <c r="E21" s="9"/>
      <c r="F21" s="24">
        <v>60364.0</v>
      </c>
    </row>
    <row r="22" ht="15.75" customHeight="1">
      <c r="A22" s="27" t="s">
        <v>36</v>
      </c>
      <c r="B22" s="11"/>
      <c r="C22" s="9"/>
      <c r="D22" s="28"/>
      <c r="E22" s="9"/>
      <c r="F22" s="29">
        <f>F20+F21</f>
        <v>664004</v>
      </c>
      <c r="G22" s="20">
        <v>665000.0</v>
      </c>
    </row>
    <row r="23" ht="15.0" customHeight="1">
      <c r="A23" s="8" t="s">
        <v>5</v>
      </c>
      <c r="B23" s="9"/>
      <c r="C23" s="10" t="s">
        <v>37</v>
      </c>
      <c r="D23" s="11"/>
      <c r="E23" s="11"/>
      <c r="F23" s="9"/>
    </row>
    <row r="24" ht="15.0" customHeight="1">
      <c r="A24" s="12" t="s">
        <v>7</v>
      </c>
      <c r="B24" s="12" t="s">
        <v>8</v>
      </c>
      <c r="C24" s="13" t="s">
        <v>9</v>
      </c>
      <c r="D24" s="9"/>
      <c r="E24" s="12" t="s">
        <v>10</v>
      </c>
      <c r="F24" s="14" t="s">
        <v>11</v>
      </c>
    </row>
    <row r="25" ht="15.0" customHeight="1">
      <c r="A25" s="16" t="s">
        <v>12</v>
      </c>
      <c r="B25" s="17">
        <v>468.0</v>
      </c>
      <c r="C25" s="13" t="s">
        <v>287</v>
      </c>
      <c r="D25" s="9"/>
      <c r="E25" s="18">
        <v>140.0</v>
      </c>
      <c r="F25" s="19">
        <f t="shared" ref="F25:F27" si="2">E25*B25</f>
        <v>65520</v>
      </c>
    </row>
    <row r="26" ht="15.75" customHeight="1">
      <c r="A26" s="16" t="s">
        <v>288</v>
      </c>
      <c r="B26" s="17">
        <v>200.0</v>
      </c>
      <c r="C26" s="22" t="s">
        <v>289</v>
      </c>
      <c r="D26" s="9"/>
      <c r="E26" s="18">
        <v>65.0</v>
      </c>
      <c r="F26" s="19">
        <f t="shared" si="2"/>
        <v>13000</v>
      </c>
    </row>
    <row r="27" ht="15.75" customHeight="1">
      <c r="A27" s="16" t="s">
        <v>228</v>
      </c>
      <c r="B27" s="17">
        <v>250.0</v>
      </c>
      <c r="C27" s="22" t="s">
        <v>290</v>
      </c>
      <c r="D27" s="9"/>
      <c r="E27" s="18">
        <v>210.0</v>
      </c>
      <c r="F27" s="31">
        <f t="shared" si="2"/>
        <v>52500</v>
      </c>
    </row>
    <row r="28" ht="15.75" customHeight="1">
      <c r="A28" s="16" t="s">
        <v>291</v>
      </c>
      <c r="B28" s="17">
        <v>175.0</v>
      </c>
      <c r="C28" s="22" t="s">
        <v>44</v>
      </c>
      <c r="D28" s="9"/>
      <c r="E28" s="18">
        <v>130.0</v>
      </c>
      <c r="F28" s="32">
        <v>21875.0</v>
      </c>
    </row>
    <row r="29" ht="15.75" customHeight="1">
      <c r="A29" s="16" t="s">
        <v>20</v>
      </c>
      <c r="B29" s="17">
        <v>2.0</v>
      </c>
      <c r="C29" s="22" t="s">
        <v>45</v>
      </c>
      <c r="D29" s="9"/>
      <c r="E29" s="18">
        <v>14000.0</v>
      </c>
      <c r="F29" s="19">
        <f t="shared" ref="F29:F34" si="3">E29*B29</f>
        <v>28000</v>
      </c>
    </row>
    <row r="30" ht="15.75" customHeight="1">
      <c r="A30" s="16" t="s">
        <v>46</v>
      </c>
      <c r="B30" s="17">
        <v>10.0</v>
      </c>
      <c r="C30" s="22" t="s">
        <v>30</v>
      </c>
      <c r="D30" s="9"/>
      <c r="E30" s="18">
        <v>600.0</v>
      </c>
      <c r="F30" s="19">
        <f t="shared" si="3"/>
        <v>6000</v>
      </c>
    </row>
    <row r="31" ht="15.0" customHeight="1">
      <c r="A31" s="16" t="s">
        <v>47</v>
      </c>
      <c r="B31" s="17">
        <v>6.0</v>
      </c>
      <c r="C31" s="22" t="s">
        <v>48</v>
      </c>
      <c r="D31" s="9"/>
      <c r="E31" s="18">
        <v>1000.0</v>
      </c>
      <c r="F31" s="19">
        <f t="shared" si="3"/>
        <v>6000</v>
      </c>
    </row>
    <row r="32" ht="15.75" customHeight="1">
      <c r="A32" s="16" t="s">
        <v>49</v>
      </c>
      <c r="B32" s="17">
        <v>2.0</v>
      </c>
      <c r="C32" s="22" t="s">
        <v>25</v>
      </c>
      <c r="D32" s="9"/>
      <c r="E32" s="18">
        <v>105000.0</v>
      </c>
      <c r="F32" s="19">
        <f t="shared" si="3"/>
        <v>210000</v>
      </c>
    </row>
    <row r="33" ht="12.75" customHeight="1">
      <c r="A33" s="16" t="s">
        <v>29</v>
      </c>
      <c r="B33" s="17">
        <v>30.0</v>
      </c>
      <c r="C33" s="22" t="s">
        <v>30</v>
      </c>
      <c r="D33" s="9"/>
      <c r="E33" s="18">
        <v>100.0</v>
      </c>
      <c r="F33" s="19">
        <f t="shared" si="3"/>
        <v>3000</v>
      </c>
    </row>
    <row r="34" ht="15.75" customHeight="1">
      <c r="A34" s="33" t="s">
        <v>107</v>
      </c>
      <c r="B34" s="17">
        <v>4.0</v>
      </c>
      <c r="C34" s="22" t="s">
        <v>292</v>
      </c>
      <c r="D34" s="9"/>
      <c r="E34" s="17">
        <v>30000.0</v>
      </c>
      <c r="F34" s="34">
        <f t="shared" si="3"/>
        <v>120000</v>
      </c>
    </row>
    <row r="35" ht="24.0" customHeight="1">
      <c r="A35" s="25" t="s">
        <v>33</v>
      </c>
      <c r="B35" s="11"/>
      <c r="C35" s="11"/>
      <c r="D35" s="11"/>
      <c r="E35" s="9"/>
      <c r="F35" s="26">
        <f>SUM(F25:F34)</f>
        <v>525895</v>
      </c>
    </row>
    <row r="36" ht="24.0" customHeight="1">
      <c r="A36" s="23" t="s">
        <v>50</v>
      </c>
      <c r="B36" s="11"/>
      <c r="C36" s="9"/>
      <c r="D36" s="22" t="s">
        <v>35</v>
      </c>
      <c r="E36" s="9"/>
      <c r="F36" s="24">
        <v>26294.75</v>
      </c>
    </row>
    <row r="37" ht="24.0" customHeight="1">
      <c r="A37" s="27" t="s">
        <v>36</v>
      </c>
      <c r="B37" s="11"/>
      <c r="C37" s="9"/>
      <c r="D37" s="28"/>
      <c r="E37" s="9"/>
      <c r="F37" s="35">
        <f>F36+F35</f>
        <v>552189.75</v>
      </c>
      <c r="G37" s="20">
        <v>276095.0</v>
      </c>
    </row>
    <row r="38" ht="24.0" customHeight="1">
      <c r="A38" s="36" t="s">
        <v>51</v>
      </c>
      <c r="B38" s="10" t="s">
        <v>293</v>
      </c>
      <c r="C38" s="9"/>
      <c r="D38" s="22"/>
      <c r="E38" s="9"/>
      <c r="F38" s="24"/>
    </row>
    <row r="39" ht="24.0" customHeight="1">
      <c r="A39" s="33" t="s">
        <v>53</v>
      </c>
      <c r="B39" s="17">
        <v>2.0</v>
      </c>
      <c r="C39" s="22" t="s">
        <v>54</v>
      </c>
      <c r="D39" s="9"/>
      <c r="E39" s="18">
        <v>50000.0</v>
      </c>
      <c r="F39" s="19">
        <v>52500.0</v>
      </c>
      <c r="G39" s="20" t="s">
        <v>14</v>
      </c>
    </row>
    <row r="40" ht="24.0" customHeight="1">
      <c r="A40" s="16" t="s">
        <v>55</v>
      </c>
      <c r="B40" s="17">
        <v>2.0</v>
      </c>
      <c r="C40" s="22" t="s">
        <v>54</v>
      </c>
      <c r="D40" s="9"/>
      <c r="E40" s="18">
        <v>36750.0</v>
      </c>
      <c r="F40" s="19">
        <f>E40*B40</f>
        <v>73500</v>
      </c>
      <c r="G40" s="20" t="s">
        <v>14</v>
      </c>
    </row>
    <row r="41" ht="24.0" customHeight="1">
      <c r="A41" s="16" t="s">
        <v>56</v>
      </c>
      <c r="B41" s="17">
        <v>3.0</v>
      </c>
      <c r="C41" s="22" t="s">
        <v>57</v>
      </c>
      <c r="D41" s="9"/>
      <c r="E41" s="18">
        <v>18000.0</v>
      </c>
      <c r="F41" s="19">
        <f t="shared" ref="F41:F52" si="4">+B41*E41</f>
        <v>54000</v>
      </c>
      <c r="G41" s="20" t="s">
        <v>14</v>
      </c>
    </row>
    <row r="42" ht="24.0" customHeight="1">
      <c r="A42" s="16" t="s">
        <v>58</v>
      </c>
      <c r="B42" s="17">
        <v>2.0</v>
      </c>
      <c r="C42" s="22" t="s">
        <v>59</v>
      </c>
      <c r="D42" s="9"/>
      <c r="E42" s="18">
        <v>2000.0</v>
      </c>
      <c r="F42" s="19">
        <f t="shared" si="4"/>
        <v>4000</v>
      </c>
      <c r="G42" s="20" t="s">
        <v>14</v>
      </c>
    </row>
    <row r="43" ht="24.0" customHeight="1">
      <c r="A43" s="16" t="s">
        <v>60</v>
      </c>
      <c r="B43" s="17">
        <v>0.1</v>
      </c>
      <c r="C43" s="22" t="s">
        <v>61</v>
      </c>
      <c r="D43" s="9"/>
      <c r="E43" s="18">
        <v>70000.0</v>
      </c>
      <c r="F43" s="19">
        <f t="shared" si="4"/>
        <v>7000</v>
      </c>
      <c r="G43" s="20" t="s">
        <v>14</v>
      </c>
    </row>
    <row r="44" ht="24.0" customHeight="1">
      <c r="A44" s="16" t="s">
        <v>294</v>
      </c>
      <c r="B44" s="17">
        <v>2.0</v>
      </c>
      <c r="C44" s="22" t="s">
        <v>63</v>
      </c>
      <c r="D44" s="9"/>
      <c r="E44" s="18">
        <v>2000.0</v>
      </c>
      <c r="F44" s="19">
        <f t="shared" si="4"/>
        <v>4000</v>
      </c>
      <c r="G44" s="20" t="s">
        <v>14</v>
      </c>
    </row>
    <row r="45" ht="24.0" customHeight="1">
      <c r="A45" s="16" t="s">
        <v>64</v>
      </c>
      <c r="B45" s="17">
        <v>0.3</v>
      </c>
      <c r="C45" s="22" t="s">
        <v>63</v>
      </c>
      <c r="D45" s="9"/>
      <c r="E45" s="18">
        <v>2500.0</v>
      </c>
      <c r="F45" s="19">
        <f t="shared" si="4"/>
        <v>750</v>
      </c>
      <c r="G45" s="20" t="s">
        <v>14</v>
      </c>
    </row>
    <row r="46" ht="24.0" customHeight="1">
      <c r="A46" s="16" t="s">
        <v>65</v>
      </c>
      <c r="B46" s="17">
        <v>0.2</v>
      </c>
      <c r="C46" s="22" t="s">
        <v>66</v>
      </c>
      <c r="D46" s="9"/>
      <c r="E46" s="18">
        <v>34000.0</v>
      </c>
      <c r="F46" s="19">
        <f t="shared" si="4"/>
        <v>6800</v>
      </c>
    </row>
    <row r="47" ht="24.0" customHeight="1">
      <c r="A47" s="16" t="s">
        <v>295</v>
      </c>
      <c r="B47" s="17">
        <v>4.0</v>
      </c>
      <c r="C47" s="22" t="s">
        <v>68</v>
      </c>
      <c r="D47" s="9"/>
      <c r="E47" s="18">
        <v>5000.0</v>
      </c>
      <c r="F47" s="19">
        <f t="shared" si="4"/>
        <v>20000</v>
      </c>
      <c r="G47" s="20" t="s">
        <v>14</v>
      </c>
    </row>
    <row r="48" ht="24.0" customHeight="1">
      <c r="A48" s="16" t="s">
        <v>296</v>
      </c>
      <c r="B48" s="17">
        <v>2.5</v>
      </c>
      <c r="C48" s="22" t="s">
        <v>70</v>
      </c>
      <c r="D48" s="9"/>
      <c r="E48" s="18">
        <v>22000.0</v>
      </c>
      <c r="F48" s="19">
        <f t="shared" si="4"/>
        <v>55000</v>
      </c>
      <c r="G48" s="15" t="s">
        <v>14</v>
      </c>
      <c r="H48" s="15"/>
      <c r="I48" s="15"/>
      <c r="J48" s="15"/>
      <c r="K48" s="15"/>
      <c r="L48" s="15"/>
      <c r="M48" s="15"/>
      <c r="N48" s="15"/>
      <c r="O48" s="15"/>
      <c r="P48" s="15"/>
    </row>
    <row r="49" ht="15.75" customHeight="1">
      <c r="A49" s="16" t="s">
        <v>72</v>
      </c>
      <c r="B49" s="17">
        <v>0.1</v>
      </c>
      <c r="C49" s="22" t="s">
        <v>61</v>
      </c>
      <c r="D49" s="9"/>
      <c r="E49" s="18">
        <v>160000.0</v>
      </c>
      <c r="F49" s="19">
        <f t="shared" si="4"/>
        <v>16000</v>
      </c>
    </row>
    <row r="50" ht="15.75" customHeight="1">
      <c r="A50" s="16" t="s">
        <v>73</v>
      </c>
      <c r="B50" s="17">
        <v>0.2</v>
      </c>
      <c r="C50" s="22" t="s">
        <v>74</v>
      </c>
      <c r="D50" s="9"/>
      <c r="E50" s="18">
        <v>4500.0</v>
      </c>
      <c r="F50" s="19">
        <f t="shared" si="4"/>
        <v>900</v>
      </c>
      <c r="G50" s="20" t="s">
        <v>14</v>
      </c>
    </row>
    <row r="51" ht="15.75" customHeight="1">
      <c r="A51" s="16" t="s">
        <v>75</v>
      </c>
      <c r="B51" s="17">
        <v>0.2</v>
      </c>
      <c r="C51" s="22" t="s">
        <v>21</v>
      </c>
      <c r="D51" s="9"/>
      <c r="E51" s="18">
        <v>20000.0</v>
      </c>
      <c r="F51" s="19">
        <f t="shared" si="4"/>
        <v>4000</v>
      </c>
    </row>
    <row r="52" ht="15.75" customHeight="1">
      <c r="A52" s="16" t="s">
        <v>240</v>
      </c>
      <c r="B52" s="38">
        <v>2.0</v>
      </c>
      <c r="C52" s="22" t="s">
        <v>77</v>
      </c>
      <c r="D52" s="9"/>
      <c r="E52" s="18">
        <v>23000.0</v>
      </c>
      <c r="F52" s="19">
        <f t="shared" si="4"/>
        <v>46000</v>
      </c>
      <c r="G52" s="20" t="s">
        <v>14</v>
      </c>
    </row>
    <row r="53" ht="15.75" customHeight="1">
      <c r="A53" s="16" t="s">
        <v>78</v>
      </c>
      <c r="B53" s="17"/>
      <c r="C53" s="22"/>
      <c r="D53" s="9"/>
      <c r="E53" s="18"/>
      <c r="F53" s="19">
        <v>324450.0</v>
      </c>
    </row>
    <row r="54" ht="15.75" customHeight="1">
      <c r="A54" s="23" t="s">
        <v>79</v>
      </c>
      <c r="B54" s="11"/>
      <c r="C54" s="9"/>
      <c r="D54" s="17"/>
      <c r="E54" s="17"/>
      <c r="F54" s="19">
        <f>+F53*10%</f>
        <v>32445</v>
      </c>
    </row>
    <row r="55" ht="15.75" customHeight="1">
      <c r="A55" s="27" t="s">
        <v>80</v>
      </c>
      <c r="B55" s="11"/>
      <c r="C55" s="9"/>
      <c r="D55" s="28"/>
      <c r="E55" s="9"/>
      <c r="F55" s="29">
        <f>F53+F54</f>
        <v>356895</v>
      </c>
      <c r="G55" s="20">
        <v>189500.0</v>
      </c>
    </row>
    <row r="56" ht="15.75" customHeight="1">
      <c r="A56" s="36" t="s">
        <v>51</v>
      </c>
      <c r="B56" s="10" t="s">
        <v>297</v>
      </c>
      <c r="C56" s="9"/>
      <c r="D56" s="22"/>
      <c r="E56" s="9"/>
      <c r="F56" s="24"/>
    </row>
    <row r="57" ht="15.75" customHeight="1">
      <c r="A57" s="33" t="s">
        <v>53</v>
      </c>
      <c r="B57" s="17"/>
      <c r="C57" s="22" t="s">
        <v>54</v>
      </c>
      <c r="D57" s="9"/>
      <c r="E57" s="18">
        <v>30000.0</v>
      </c>
      <c r="F57" s="19"/>
      <c r="G57" s="20" t="s">
        <v>14</v>
      </c>
    </row>
    <row r="58" ht="15.75" customHeight="1">
      <c r="A58" s="16" t="s">
        <v>55</v>
      </c>
      <c r="B58" s="17"/>
      <c r="C58" s="22" t="s">
        <v>54</v>
      </c>
      <c r="D58" s="9"/>
      <c r="E58" s="18">
        <v>20000.0</v>
      </c>
      <c r="F58" s="19"/>
      <c r="G58" s="20" t="s">
        <v>14</v>
      </c>
    </row>
    <row r="59" ht="15.75" customHeight="1">
      <c r="A59" s="16" t="s">
        <v>83</v>
      </c>
      <c r="B59" s="17">
        <v>4.0</v>
      </c>
      <c r="C59" s="17"/>
      <c r="D59" s="17"/>
      <c r="E59" s="18">
        <v>2000.0</v>
      </c>
      <c r="F59" s="19">
        <f>E59*B59</f>
        <v>8000</v>
      </c>
      <c r="G59" s="20" t="s">
        <v>14</v>
      </c>
    </row>
    <row r="60" ht="15.75" customHeight="1">
      <c r="A60" s="16" t="s">
        <v>56</v>
      </c>
      <c r="B60" s="17"/>
      <c r="C60" s="22" t="s">
        <v>57</v>
      </c>
      <c r="D60" s="9"/>
      <c r="E60" s="18">
        <v>18000.0</v>
      </c>
      <c r="F60" s="19">
        <f t="shared" ref="F60:F71" si="5">+B60*E60</f>
        <v>0</v>
      </c>
      <c r="G60" s="20" t="s">
        <v>14</v>
      </c>
    </row>
    <row r="61" ht="15.75" customHeight="1">
      <c r="A61" s="16" t="s">
        <v>58</v>
      </c>
      <c r="B61" s="17"/>
      <c r="C61" s="22" t="s">
        <v>59</v>
      </c>
      <c r="D61" s="9"/>
      <c r="E61" s="18">
        <v>2000.0</v>
      </c>
      <c r="F61" s="19">
        <f t="shared" si="5"/>
        <v>0</v>
      </c>
      <c r="G61" s="20" t="s">
        <v>14</v>
      </c>
    </row>
    <row r="62" ht="15.75" customHeight="1">
      <c r="A62" s="16" t="s">
        <v>60</v>
      </c>
      <c r="B62" s="17"/>
      <c r="C62" s="22" t="s">
        <v>61</v>
      </c>
      <c r="D62" s="9"/>
      <c r="E62" s="18"/>
      <c r="F62" s="19">
        <f t="shared" si="5"/>
        <v>0</v>
      </c>
    </row>
    <row r="63" ht="15.75" customHeight="1">
      <c r="A63" s="16" t="s">
        <v>294</v>
      </c>
      <c r="B63" s="17"/>
      <c r="C63" s="22" t="s">
        <v>63</v>
      </c>
      <c r="D63" s="9"/>
      <c r="E63" s="18">
        <v>2000.0</v>
      </c>
      <c r="F63" s="19">
        <f t="shared" si="5"/>
        <v>0</v>
      </c>
    </row>
    <row r="64" ht="15.75" customHeight="1">
      <c r="A64" s="16" t="s">
        <v>298</v>
      </c>
      <c r="B64" s="17"/>
      <c r="C64" s="22" t="s">
        <v>63</v>
      </c>
      <c r="D64" s="9"/>
      <c r="E64" s="18">
        <v>2000.0</v>
      </c>
      <c r="F64" s="19">
        <f t="shared" si="5"/>
        <v>0</v>
      </c>
    </row>
    <row r="65" ht="15.75" customHeight="1">
      <c r="A65" s="16" t="s">
        <v>299</v>
      </c>
      <c r="B65" s="17"/>
      <c r="C65" s="22" t="s">
        <v>66</v>
      </c>
      <c r="D65" s="9"/>
      <c r="E65" s="18">
        <v>23000.0</v>
      </c>
      <c r="F65" s="19">
        <f t="shared" si="5"/>
        <v>0</v>
      </c>
      <c r="G65" s="20" t="s">
        <v>14</v>
      </c>
    </row>
    <row r="66" ht="15.75" customHeight="1">
      <c r="A66" s="16" t="s">
        <v>87</v>
      </c>
      <c r="B66" s="17"/>
      <c r="C66" s="22" t="s">
        <v>88</v>
      </c>
      <c r="D66" s="9"/>
      <c r="E66" s="18">
        <v>18000.0</v>
      </c>
      <c r="F66" s="19">
        <f t="shared" si="5"/>
        <v>0</v>
      </c>
      <c r="G66" s="20" t="s">
        <v>14</v>
      </c>
    </row>
    <row r="67" ht="15.75" customHeight="1">
      <c r="A67" s="16" t="s">
        <v>296</v>
      </c>
      <c r="B67" s="17"/>
      <c r="C67" s="22" t="s">
        <v>70</v>
      </c>
      <c r="D67" s="9"/>
      <c r="E67" s="18">
        <v>19000.0</v>
      </c>
      <c r="F67" s="19">
        <f t="shared" si="5"/>
        <v>0</v>
      </c>
      <c r="G67" s="20" t="s">
        <v>14</v>
      </c>
    </row>
    <row r="68" ht="15.75" customHeight="1">
      <c r="A68" s="16" t="s">
        <v>90</v>
      </c>
      <c r="B68" s="17"/>
      <c r="C68" s="22" t="s">
        <v>61</v>
      </c>
      <c r="D68" s="9"/>
      <c r="E68" s="18"/>
      <c r="F68" s="19">
        <f t="shared" si="5"/>
        <v>0</v>
      </c>
    </row>
    <row r="69" ht="15.75" customHeight="1">
      <c r="A69" s="16" t="s">
        <v>73</v>
      </c>
      <c r="B69" s="17"/>
      <c r="C69" s="22" t="s">
        <v>21</v>
      </c>
      <c r="D69" s="9"/>
      <c r="E69" s="18">
        <v>4.5</v>
      </c>
      <c r="F69" s="19">
        <f t="shared" si="5"/>
        <v>0</v>
      </c>
      <c r="G69" s="20" t="s">
        <v>14</v>
      </c>
    </row>
    <row r="70" ht="15.75" customHeight="1">
      <c r="A70" s="16" t="s">
        <v>75</v>
      </c>
      <c r="B70" s="17"/>
      <c r="C70" s="22" t="s">
        <v>21</v>
      </c>
      <c r="D70" s="9"/>
      <c r="E70" s="18"/>
      <c r="F70" s="19">
        <f t="shared" si="5"/>
        <v>0</v>
      </c>
    </row>
    <row r="71" ht="15.75" customHeight="1">
      <c r="A71" s="16" t="s">
        <v>240</v>
      </c>
      <c r="B71" s="38"/>
      <c r="C71" s="22" t="s">
        <v>77</v>
      </c>
      <c r="D71" s="9"/>
      <c r="E71" s="18">
        <v>22000.0</v>
      </c>
      <c r="F71" s="19">
        <f t="shared" si="5"/>
        <v>0</v>
      </c>
      <c r="G71" s="20" t="s">
        <v>14</v>
      </c>
    </row>
    <row r="72" ht="15.75" customHeight="1">
      <c r="A72" s="16" t="s">
        <v>78</v>
      </c>
      <c r="B72" s="17"/>
      <c r="C72" s="22"/>
      <c r="D72" s="9"/>
      <c r="E72" s="18"/>
      <c r="F72" s="19"/>
    </row>
    <row r="73" ht="15.75" customHeight="1">
      <c r="A73" s="23" t="s">
        <v>79</v>
      </c>
      <c r="B73" s="11"/>
      <c r="C73" s="9"/>
      <c r="D73" s="17"/>
      <c r="E73" s="17"/>
      <c r="F73" s="19"/>
    </row>
    <row r="74" ht="15.75" customHeight="1">
      <c r="A74" s="27" t="s">
        <v>80</v>
      </c>
      <c r="B74" s="11"/>
      <c r="C74" s="9"/>
      <c r="D74" s="28"/>
      <c r="E74" s="9"/>
      <c r="F74" s="29">
        <f>SUM(F59:F73)</f>
        <v>8000</v>
      </c>
      <c r="G74" s="20">
        <v>8000.0</v>
      </c>
    </row>
    <row r="75" ht="15.75" customHeight="1">
      <c r="A75" s="39" t="s">
        <v>92</v>
      </c>
      <c r="B75" s="9"/>
      <c r="C75" s="22"/>
      <c r="D75" s="9"/>
      <c r="E75" s="17"/>
      <c r="F75" s="26"/>
    </row>
    <row r="76" ht="15.75" customHeight="1">
      <c r="A76" s="16" t="s">
        <v>300</v>
      </c>
      <c r="B76" s="17">
        <v>1.0</v>
      </c>
      <c r="C76" s="22" t="s">
        <v>317</v>
      </c>
      <c r="D76" s="9"/>
      <c r="E76" s="42">
        <v>35000.0</v>
      </c>
      <c r="F76" s="34">
        <f t="shared" ref="F76:F80" si="6">+B76*E76</f>
        <v>35000</v>
      </c>
      <c r="G76" s="20" t="s">
        <v>14</v>
      </c>
    </row>
    <row r="77" ht="15.75" customHeight="1">
      <c r="A77" s="16" t="s">
        <v>301</v>
      </c>
      <c r="B77" s="17">
        <v>1.0</v>
      </c>
      <c r="C77" s="22" t="s">
        <v>25</v>
      </c>
      <c r="D77" s="9"/>
      <c r="E77" s="42">
        <v>6000.0</v>
      </c>
      <c r="F77" s="34">
        <f t="shared" si="6"/>
        <v>6000</v>
      </c>
      <c r="G77" s="15" t="s">
        <v>14</v>
      </c>
      <c r="H77" s="15"/>
      <c r="I77" s="15"/>
      <c r="J77" s="15"/>
      <c r="K77" s="15"/>
      <c r="L77" s="15"/>
      <c r="M77" s="15"/>
      <c r="N77" s="15"/>
      <c r="O77" s="15"/>
      <c r="P77" s="15"/>
    </row>
    <row r="78" ht="15.75" customHeight="1">
      <c r="A78" s="16" t="s">
        <v>302</v>
      </c>
      <c r="B78" s="17">
        <v>4.0</v>
      </c>
      <c r="C78" s="22" t="s">
        <v>59</v>
      </c>
      <c r="D78" s="9"/>
      <c r="E78" s="42">
        <v>11000.0</v>
      </c>
      <c r="F78" s="34">
        <f t="shared" si="6"/>
        <v>44000</v>
      </c>
      <c r="G78" s="15" t="s">
        <v>14</v>
      </c>
      <c r="H78" s="15"/>
      <c r="I78" s="15"/>
      <c r="J78" s="15"/>
      <c r="K78" s="15"/>
      <c r="L78" s="15"/>
      <c r="M78" s="15"/>
      <c r="N78" s="15"/>
      <c r="O78" s="15"/>
      <c r="P78" s="15"/>
    </row>
    <row r="79" ht="15.75" customHeight="1">
      <c r="A79" s="16" t="s">
        <v>126</v>
      </c>
      <c r="B79" s="17">
        <v>16.0</v>
      </c>
      <c r="C79" s="22" t="s">
        <v>59</v>
      </c>
      <c r="D79" s="9"/>
      <c r="E79" s="42">
        <v>100.0</v>
      </c>
      <c r="F79" s="34">
        <f t="shared" si="6"/>
        <v>1600</v>
      </c>
      <c r="G79" s="15" t="s">
        <v>14</v>
      </c>
      <c r="H79" s="15"/>
      <c r="I79" s="15"/>
      <c r="J79" s="15"/>
      <c r="K79" s="15"/>
      <c r="L79" s="15"/>
      <c r="M79" s="15"/>
      <c r="N79" s="15"/>
      <c r="O79" s="15"/>
      <c r="P79" s="15"/>
    </row>
    <row r="80" ht="15.75" customHeight="1">
      <c r="A80" s="16" t="s">
        <v>108</v>
      </c>
      <c r="B80" s="17">
        <v>1.0</v>
      </c>
      <c r="C80" s="22" t="s">
        <v>59</v>
      </c>
      <c r="D80" s="9"/>
      <c r="E80" s="43">
        <v>150000.0</v>
      </c>
      <c r="F80" s="34">
        <f t="shared" si="6"/>
        <v>150000</v>
      </c>
      <c r="G80" s="15"/>
      <c r="H80" s="15"/>
      <c r="I80" s="15"/>
      <c r="J80" s="15"/>
      <c r="K80" s="15"/>
      <c r="L80" s="15"/>
      <c r="M80" s="15"/>
      <c r="N80" s="15"/>
      <c r="O80" s="15"/>
      <c r="P80" s="15"/>
    </row>
    <row r="81" ht="15.75" customHeight="1">
      <c r="A81" s="10" t="s">
        <v>109</v>
      </c>
      <c r="B81" s="11"/>
      <c r="C81" s="11"/>
      <c r="D81" s="9"/>
      <c r="E81" s="44"/>
      <c r="F81" s="45">
        <f>SUM(F76:F80)</f>
        <v>236600</v>
      </c>
      <c r="G81" s="15">
        <v>150000.0</v>
      </c>
      <c r="H81" s="15"/>
      <c r="I81" s="15"/>
      <c r="J81" s="15"/>
      <c r="K81" s="15"/>
      <c r="L81" s="15"/>
      <c r="M81" s="15"/>
      <c r="N81" s="15"/>
      <c r="O81" s="15"/>
      <c r="P81" s="15"/>
    </row>
    <row r="82" ht="15.75" customHeight="1">
      <c r="A82" s="16"/>
      <c r="B82" s="17"/>
      <c r="C82" s="22"/>
      <c r="D82" s="9"/>
      <c r="E82" s="42"/>
      <c r="F82" s="24">
        <f t="shared" ref="F82:F92" si="7">+B82*E82</f>
        <v>0</v>
      </c>
      <c r="G82" s="15"/>
      <c r="H82" s="15"/>
      <c r="I82" s="15"/>
      <c r="J82" s="15"/>
      <c r="K82" s="15"/>
      <c r="L82" s="15"/>
      <c r="M82" s="15"/>
      <c r="N82" s="15"/>
      <c r="O82" s="15"/>
      <c r="P82" s="15"/>
    </row>
    <row r="83" ht="15.75" customHeight="1">
      <c r="A83" s="39" t="s">
        <v>110</v>
      </c>
      <c r="B83" s="9"/>
      <c r="C83" s="22"/>
      <c r="D83" s="9"/>
      <c r="E83" s="42"/>
      <c r="F83" s="24">
        <f t="shared" si="7"/>
        <v>0</v>
      </c>
      <c r="G83" s="15"/>
      <c r="H83" s="15"/>
      <c r="I83" s="15"/>
      <c r="J83" s="15"/>
      <c r="K83" s="15"/>
      <c r="L83" s="15"/>
      <c r="M83" s="15"/>
      <c r="N83" s="15"/>
      <c r="O83" s="15"/>
      <c r="P83" s="15"/>
    </row>
    <row r="84" ht="15.75" customHeight="1">
      <c r="A84" s="16" t="s">
        <v>111</v>
      </c>
      <c r="B84" s="17">
        <v>750.0</v>
      </c>
      <c r="C84" s="22" t="s">
        <v>305</v>
      </c>
      <c r="D84" s="9"/>
      <c r="E84" s="42">
        <v>140.0</v>
      </c>
      <c r="F84" s="24">
        <f t="shared" si="7"/>
        <v>105000</v>
      </c>
      <c r="G84" s="20" t="s">
        <v>14</v>
      </c>
    </row>
    <row r="85" ht="15.75" customHeight="1">
      <c r="A85" s="16" t="s">
        <v>113</v>
      </c>
      <c r="B85" s="17">
        <v>6.0</v>
      </c>
      <c r="C85" s="22" t="s">
        <v>306</v>
      </c>
      <c r="D85" s="9"/>
      <c r="E85" s="42">
        <v>2000.0</v>
      </c>
      <c r="F85" s="24">
        <f t="shared" si="7"/>
        <v>12000</v>
      </c>
      <c r="G85" s="20" t="s">
        <v>14</v>
      </c>
    </row>
    <row r="86" ht="15.75" customHeight="1">
      <c r="A86" s="16" t="s">
        <v>272</v>
      </c>
      <c r="B86" s="17">
        <v>1.0</v>
      </c>
      <c r="C86" s="22" t="s">
        <v>247</v>
      </c>
      <c r="D86" s="9"/>
      <c r="E86" s="42">
        <v>63000.0</v>
      </c>
      <c r="F86" s="24">
        <f t="shared" si="7"/>
        <v>63000</v>
      </c>
      <c r="G86" s="20" t="s">
        <v>14</v>
      </c>
    </row>
    <row r="87" ht="15.75" customHeight="1">
      <c r="A87" s="16" t="s">
        <v>114</v>
      </c>
      <c r="B87" s="17">
        <v>1.0</v>
      </c>
      <c r="C87" s="22" t="s">
        <v>59</v>
      </c>
      <c r="D87" s="9"/>
      <c r="E87" s="42">
        <v>140000.0</v>
      </c>
      <c r="F87" s="24">
        <f t="shared" si="7"/>
        <v>140000</v>
      </c>
      <c r="G87" s="20" t="s">
        <v>14</v>
      </c>
    </row>
    <row r="88" ht="15.75" customHeight="1">
      <c r="A88" s="16" t="s">
        <v>20</v>
      </c>
      <c r="B88" s="17">
        <v>0.5</v>
      </c>
      <c r="C88" s="22" t="s">
        <v>21</v>
      </c>
      <c r="D88" s="9"/>
      <c r="E88" s="42">
        <v>14000.0</v>
      </c>
      <c r="F88" s="24">
        <f t="shared" si="7"/>
        <v>7000</v>
      </c>
      <c r="G88" s="20" t="s">
        <v>14</v>
      </c>
    </row>
    <row r="89" ht="15.75" customHeight="1">
      <c r="A89" s="16" t="s">
        <v>29</v>
      </c>
      <c r="B89" s="17">
        <v>50.0</v>
      </c>
      <c r="C89" s="22" t="s">
        <v>59</v>
      </c>
      <c r="D89" s="9"/>
      <c r="E89" s="42">
        <v>100.0</v>
      </c>
      <c r="F89" s="24">
        <f t="shared" si="7"/>
        <v>5000</v>
      </c>
      <c r="G89" s="20" t="s">
        <v>14</v>
      </c>
    </row>
    <row r="90" ht="15.75" customHeight="1">
      <c r="A90" s="16" t="s">
        <v>115</v>
      </c>
      <c r="B90" s="17">
        <v>2.0</v>
      </c>
      <c r="C90" s="17" t="s">
        <v>28</v>
      </c>
      <c r="D90" s="17"/>
      <c r="E90" s="42">
        <v>600.0</v>
      </c>
      <c r="F90" s="24">
        <f t="shared" si="7"/>
        <v>1200</v>
      </c>
      <c r="G90" s="20" t="s">
        <v>14</v>
      </c>
    </row>
    <row r="91" ht="15.75" customHeight="1">
      <c r="A91" s="16" t="s">
        <v>265</v>
      </c>
      <c r="B91" s="17">
        <v>2.0</v>
      </c>
      <c r="C91" s="22" t="s">
        <v>122</v>
      </c>
      <c r="D91" s="9"/>
      <c r="E91" s="42">
        <v>3500.0</v>
      </c>
      <c r="F91" s="24">
        <f t="shared" si="7"/>
        <v>7000</v>
      </c>
      <c r="G91" s="20" t="s">
        <v>14</v>
      </c>
    </row>
    <row r="92" ht="15.75" customHeight="1">
      <c r="A92" s="16" t="s">
        <v>117</v>
      </c>
      <c r="B92" s="17">
        <v>1.0</v>
      </c>
      <c r="C92" s="22" t="s">
        <v>256</v>
      </c>
      <c r="D92" s="9"/>
      <c r="E92" s="42">
        <v>10500.0</v>
      </c>
      <c r="F92" s="24">
        <f t="shared" si="7"/>
        <v>10500</v>
      </c>
      <c r="G92" s="20" t="s">
        <v>14</v>
      </c>
    </row>
    <row r="93" ht="15.75" customHeight="1">
      <c r="A93" s="46" t="s">
        <v>118</v>
      </c>
      <c r="B93" s="47"/>
      <c r="C93" s="48"/>
      <c r="D93" s="9"/>
      <c r="E93" s="49">
        <v>262500.0</v>
      </c>
      <c r="F93" s="29">
        <f>SUM(F82:F92)</f>
        <v>350700</v>
      </c>
      <c r="G93" s="20">
        <v>350700.0</v>
      </c>
    </row>
    <row r="94" ht="15.75" customHeight="1">
      <c r="A94" s="39" t="s">
        <v>174</v>
      </c>
      <c r="B94" s="9"/>
      <c r="C94" s="22"/>
      <c r="D94" s="9"/>
      <c r="E94" s="42"/>
      <c r="F94" s="24"/>
    </row>
    <row r="95" ht="15.75" customHeight="1">
      <c r="A95" s="16" t="s">
        <v>183</v>
      </c>
      <c r="B95" s="17">
        <v>10.0</v>
      </c>
      <c r="C95" s="22" t="s">
        <v>122</v>
      </c>
      <c r="D95" s="9"/>
      <c r="E95" s="43">
        <v>34000.0</v>
      </c>
      <c r="F95" s="34">
        <f t="shared" ref="F95:F97" si="8">+B95*E95</f>
        <v>340000</v>
      </c>
      <c r="G95" s="20" t="s">
        <v>14</v>
      </c>
    </row>
    <row r="96" ht="15.75" customHeight="1">
      <c r="A96" s="16" t="s">
        <v>307</v>
      </c>
      <c r="B96" s="17">
        <v>0.3</v>
      </c>
      <c r="C96" s="22"/>
      <c r="D96" s="9"/>
      <c r="E96" s="43">
        <v>15000.0</v>
      </c>
      <c r="F96" s="34">
        <f t="shared" si="8"/>
        <v>4500</v>
      </c>
      <c r="G96" s="20" t="s">
        <v>14</v>
      </c>
    </row>
    <row r="97" ht="15.75" customHeight="1">
      <c r="A97" s="16" t="s">
        <v>308</v>
      </c>
      <c r="B97" s="17">
        <v>0.3</v>
      </c>
      <c r="C97" s="22" t="s">
        <v>122</v>
      </c>
      <c r="D97" s="9"/>
      <c r="E97" s="43">
        <v>56000.0</v>
      </c>
      <c r="F97" s="34">
        <f t="shared" si="8"/>
        <v>16800</v>
      </c>
      <c r="G97" s="20" t="s">
        <v>14</v>
      </c>
    </row>
    <row r="98" ht="15.75" customHeight="1">
      <c r="A98" s="16" t="s">
        <v>46</v>
      </c>
      <c r="B98" s="38">
        <v>0.5</v>
      </c>
      <c r="C98" s="22" t="s">
        <v>124</v>
      </c>
      <c r="D98" s="9"/>
      <c r="E98" s="43">
        <v>12000.0</v>
      </c>
      <c r="F98" s="34">
        <f>E98*B98</f>
        <v>6000</v>
      </c>
      <c r="G98" s="20" t="s">
        <v>14</v>
      </c>
    </row>
    <row r="99" ht="15.75" customHeight="1">
      <c r="A99" s="16" t="s">
        <v>309</v>
      </c>
      <c r="B99" s="17">
        <v>1.0</v>
      </c>
      <c r="C99" s="22" t="s">
        <v>16</v>
      </c>
      <c r="D99" s="9"/>
      <c r="E99" s="43">
        <v>39000.0</v>
      </c>
      <c r="F99" s="34">
        <f t="shared" ref="F99:F108" si="9">+B99*E99</f>
        <v>39000</v>
      </c>
      <c r="G99" s="20" t="s">
        <v>14</v>
      </c>
    </row>
    <row r="100" ht="15.75" customHeight="1">
      <c r="A100" s="16" t="s">
        <v>262</v>
      </c>
      <c r="B100" s="17">
        <v>30.0</v>
      </c>
      <c r="C100" s="22" t="s">
        <v>127</v>
      </c>
      <c r="D100" s="9"/>
      <c r="E100" s="43">
        <v>100.0</v>
      </c>
      <c r="F100" s="34">
        <f t="shared" si="9"/>
        <v>3000</v>
      </c>
      <c r="G100" s="20" t="s">
        <v>14</v>
      </c>
    </row>
    <row r="101" ht="15.75" customHeight="1">
      <c r="A101" s="16" t="s">
        <v>319</v>
      </c>
      <c r="B101" s="17">
        <v>0.67</v>
      </c>
      <c r="C101" s="22" t="s">
        <v>127</v>
      </c>
      <c r="D101" s="9"/>
      <c r="E101" s="43">
        <v>33000.0</v>
      </c>
      <c r="F101" s="34">
        <f t="shared" si="9"/>
        <v>22110</v>
      </c>
      <c r="G101" s="20" t="s">
        <v>14</v>
      </c>
    </row>
    <row r="102" ht="15.75" customHeight="1">
      <c r="A102" s="16" t="s">
        <v>311</v>
      </c>
      <c r="B102" s="17">
        <v>1.0</v>
      </c>
      <c r="C102" s="22" t="s">
        <v>96</v>
      </c>
      <c r="D102" s="9"/>
      <c r="E102" s="43">
        <v>19900.0</v>
      </c>
      <c r="F102" s="34">
        <f t="shared" si="9"/>
        <v>19900</v>
      </c>
      <c r="G102" s="20" t="s">
        <v>14</v>
      </c>
    </row>
    <row r="103" ht="15.75" customHeight="1">
      <c r="A103" s="16" t="s">
        <v>137</v>
      </c>
      <c r="B103" s="17">
        <v>4.0</v>
      </c>
      <c r="C103" s="22" t="s">
        <v>131</v>
      </c>
      <c r="D103" s="9"/>
      <c r="E103" s="43">
        <v>5000.0</v>
      </c>
      <c r="F103" s="34">
        <f t="shared" si="9"/>
        <v>20000</v>
      </c>
      <c r="G103" s="20" t="s">
        <v>14</v>
      </c>
    </row>
    <row r="104" ht="15.75" customHeight="1">
      <c r="A104" s="16" t="s">
        <v>132</v>
      </c>
      <c r="B104" s="17">
        <v>3.0</v>
      </c>
      <c r="C104" s="22" t="s">
        <v>101</v>
      </c>
      <c r="D104" s="9"/>
      <c r="E104" s="43">
        <v>3000.0</v>
      </c>
      <c r="F104" s="34">
        <f t="shared" si="9"/>
        <v>9000</v>
      </c>
      <c r="G104" s="20" t="s">
        <v>14</v>
      </c>
    </row>
    <row r="105" ht="15.75" customHeight="1">
      <c r="A105" s="16" t="s">
        <v>133</v>
      </c>
      <c r="B105" s="17">
        <v>0.5</v>
      </c>
      <c r="C105" s="17"/>
      <c r="D105" s="17"/>
      <c r="E105" s="43">
        <v>4000.0</v>
      </c>
      <c r="F105" s="34">
        <f t="shared" si="9"/>
        <v>2000</v>
      </c>
    </row>
    <row r="106" ht="15.75" customHeight="1">
      <c r="A106" s="16" t="s">
        <v>320</v>
      </c>
      <c r="B106" s="38"/>
      <c r="C106" s="22" t="s">
        <v>266</v>
      </c>
      <c r="D106" s="9"/>
      <c r="E106" s="43"/>
      <c r="F106" s="34">
        <f t="shared" si="9"/>
        <v>0</v>
      </c>
    </row>
    <row r="107" ht="15.75" customHeight="1">
      <c r="A107" s="16" t="s">
        <v>136</v>
      </c>
      <c r="B107" s="17">
        <v>0.75</v>
      </c>
      <c r="C107" s="22" t="s">
        <v>21</v>
      </c>
      <c r="D107" s="9"/>
      <c r="E107" s="43">
        <v>16250.0</v>
      </c>
      <c r="F107" s="34">
        <f t="shared" si="9"/>
        <v>12187.5</v>
      </c>
      <c r="G107" s="20" t="s">
        <v>14</v>
      </c>
    </row>
    <row r="108" ht="15.75" customHeight="1">
      <c r="A108" s="16" t="s">
        <v>188</v>
      </c>
      <c r="B108" s="17"/>
      <c r="C108" s="22" t="s">
        <v>313</v>
      </c>
      <c r="D108" s="9"/>
      <c r="E108" s="43">
        <v>14000.0</v>
      </c>
      <c r="F108" s="34">
        <f t="shared" si="9"/>
        <v>0</v>
      </c>
      <c r="G108" s="20" t="s">
        <v>14</v>
      </c>
    </row>
    <row r="109" ht="15.75" customHeight="1">
      <c r="A109" s="16" t="s">
        <v>138</v>
      </c>
      <c r="B109" s="17">
        <v>1.0</v>
      </c>
      <c r="C109" s="22"/>
      <c r="D109" s="9"/>
      <c r="E109" s="43">
        <v>210000.0</v>
      </c>
      <c r="F109" s="34">
        <f>E109*B109</f>
        <v>210000</v>
      </c>
      <c r="G109" s="20" t="s">
        <v>14</v>
      </c>
    </row>
    <row r="110" ht="15.75" customHeight="1">
      <c r="A110" s="16" t="s">
        <v>314</v>
      </c>
      <c r="B110" s="17">
        <v>6.0</v>
      </c>
      <c r="C110" s="22" t="s">
        <v>315</v>
      </c>
      <c r="D110" s="9"/>
      <c r="E110" s="43">
        <v>2000.0</v>
      </c>
      <c r="F110" s="34">
        <f>+B110*E110</f>
        <v>12000</v>
      </c>
      <c r="G110" s="20" t="s">
        <v>14</v>
      </c>
    </row>
    <row r="111" ht="15.75" customHeight="1">
      <c r="A111" s="46" t="s">
        <v>141</v>
      </c>
      <c r="B111" s="47"/>
      <c r="C111" s="48"/>
      <c r="D111" s="9"/>
      <c r="E111" s="49"/>
      <c r="F111" s="29">
        <f>SUM(F95:F110)</f>
        <v>716497.5</v>
      </c>
      <c r="G111" s="20">
        <v>716467.0</v>
      </c>
    </row>
    <row r="112" ht="15.75" customHeight="1">
      <c r="A112" s="50" t="s">
        <v>142</v>
      </c>
      <c r="B112" s="51"/>
      <c r="C112" s="51"/>
      <c r="D112" s="51"/>
      <c r="E112" s="51"/>
      <c r="F112" s="52">
        <f>F111+F93+F81+F74+F55+F37+F22</f>
        <v>2884886.25</v>
      </c>
    </row>
    <row r="113" ht="15.75" customHeight="1">
      <c r="A113" s="53"/>
      <c r="B113" s="54" t="s">
        <v>143</v>
      </c>
      <c r="C113" s="55"/>
      <c r="D113" s="55"/>
      <c r="E113" s="55"/>
      <c r="F113" s="56">
        <f>+F112*30%</f>
        <v>865465.875</v>
      </c>
    </row>
    <row r="114" ht="15.75" customHeight="1">
      <c r="A114" s="57"/>
      <c r="B114" s="58" t="s">
        <v>144</v>
      </c>
      <c r="C114" s="55"/>
      <c r="D114" s="55"/>
      <c r="E114" s="59"/>
      <c r="F114" s="60">
        <f>SUM(F112:F113)</f>
        <v>3750352.125</v>
      </c>
    </row>
    <row r="115" ht="15.75" customHeight="1">
      <c r="A115" s="57"/>
      <c r="B115" s="54" t="s">
        <v>145</v>
      </c>
      <c r="C115" s="55"/>
      <c r="D115" s="55"/>
      <c r="E115" s="55"/>
      <c r="F115" s="56">
        <f>+F114*16%</f>
        <v>600056.34</v>
      </c>
    </row>
    <row r="116" ht="15.75" customHeight="1">
      <c r="A116" s="57"/>
      <c r="B116" s="61" t="s">
        <v>146</v>
      </c>
      <c r="C116" s="55"/>
      <c r="D116" s="55"/>
      <c r="E116" s="59"/>
      <c r="F116" s="60">
        <f>SUM(F114:F115)</f>
        <v>4350408.465</v>
      </c>
    </row>
    <row r="117" ht="15.75" customHeight="1">
      <c r="A117" s="57"/>
      <c r="B117" s="54"/>
      <c r="C117" s="55"/>
      <c r="D117" s="55"/>
      <c r="E117" s="55"/>
      <c r="F117" s="56"/>
    </row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8">
    <mergeCell ref="A2:F2"/>
    <mergeCell ref="A3:F3"/>
    <mergeCell ref="A4:F4"/>
    <mergeCell ref="A5:B5"/>
    <mergeCell ref="C5:F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A19:C19"/>
    <mergeCell ref="D19:E19"/>
    <mergeCell ref="A20:E20"/>
    <mergeCell ref="A21:C21"/>
    <mergeCell ref="D21:E21"/>
    <mergeCell ref="A22:C22"/>
    <mergeCell ref="D22:E22"/>
    <mergeCell ref="A23:B23"/>
    <mergeCell ref="C23:F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A35:E35"/>
    <mergeCell ref="A36:C36"/>
    <mergeCell ref="D36:E36"/>
    <mergeCell ref="D37:E37"/>
    <mergeCell ref="A37:C37"/>
    <mergeCell ref="B38:C38"/>
    <mergeCell ref="D38:E38"/>
    <mergeCell ref="C39:D39"/>
    <mergeCell ref="C40:D40"/>
    <mergeCell ref="C41:D41"/>
    <mergeCell ref="C42:D42"/>
    <mergeCell ref="C82:D82"/>
    <mergeCell ref="A83:B83"/>
    <mergeCell ref="C83:D83"/>
    <mergeCell ref="C84:D84"/>
    <mergeCell ref="C85:D85"/>
    <mergeCell ref="C86:D86"/>
    <mergeCell ref="C87:D87"/>
    <mergeCell ref="C88:D88"/>
    <mergeCell ref="C89:D89"/>
    <mergeCell ref="C91:D91"/>
    <mergeCell ref="C92:D92"/>
    <mergeCell ref="C93:D93"/>
    <mergeCell ref="A94:B94"/>
    <mergeCell ref="C94:D94"/>
    <mergeCell ref="C102:D102"/>
    <mergeCell ref="C103:D103"/>
    <mergeCell ref="C104:D104"/>
    <mergeCell ref="C106:D106"/>
    <mergeCell ref="C107:D107"/>
    <mergeCell ref="C108:D108"/>
    <mergeCell ref="C109:D109"/>
    <mergeCell ref="B116:E116"/>
    <mergeCell ref="B117:E117"/>
    <mergeCell ref="C110:D110"/>
    <mergeCell ref="C111:D111"/>
    <mergeCell ref="A112:E112"/>
    <mergeCell ref="A113:A117"/>
    <mergeCell ref="B113:E113"/>
    <mergeCell ref="B114:E114"/>
    <mergeCell ref="B115:E115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A54:C54"/>
    <mergeCell ref="A55:C55"/>
    <mergeCell ref="D55:E55"/>
    <mergeCell ref="B56:C56"/>
    <mergeCell ref="D56:E56"/>
    <mergeCell ref="C57:D57"/>
    <mergeCell ref="C58:D58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A73:C73"/>
    <mergeCell ref="A74:C74"/>
    <mergeCell ref="D74:E74"/>
    <mergeCell ref="A75:B75"/>
    <mergeCell ref="C75:D75"/>
    <mergeCell ref="C76:D76"/>
    <mergeCell ref="C77:D77"/>
    <mergeCell ref="C78:D78"/>
    <mergeCell ref="C79:D79"/>
    <mergeCell ref="C80:D80"/>
    <mergeCell ref="A81:D81"/>
    <mergeCell ref="C95:D95"/>
    <mergeCell ref="C96:D96"/>
    <mergeCell ref="C97:D97"/>
    <mergeCell ref="C98:D98"/>
    <mergeCell ref="C99:D99"/>
    <mergeCell ref="C100:D100"/>
    <mergeCell ref="C101:D101"/>
  </mergeCells>
  <printOptions/>
  <pageMargins bottom="0.7480314960629921" footer="0.0" header="0.0" left="0.31496062992125984" right="0.31496062992125984" top="0.7480314960629921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0.71"/>
    <col customWidth="1" min="3" max="3" width="17.0"/>
    <col customWidth="1" min="4" max="4" width="10.71"/>
    <col customWidth="1" min="5" max="5" width="15.43"/>
    <col customWidth="1" min="6" max="6" width="20.57"/>
    <col customWidth="1" min="7" max="21" width="10.71"/>
  </cols>
  <sheetData>
    <row r="1" ht="15.75" customHeight="1">
      <c r="A1" s="1"/>
    </row>
    <row r="2" ht="15.75" customHeight="1">
      <c r="A2" s="2" t="s">
        <v>1</v>
      </c>
      <c r="B2" s="3"/>
      <c r="C2" s="3"/>
      <c r="D2" s="3"/>
      <c r="E2" s="3"/>
      <c r="F2" s="3"/>
    </row>
    <row r="3" ht="15.75" customHeight="1">
      <c r="A3" s="4" t="s">
        <v>2</v>
      </c>
    </row>
    <row r="4" ht="15.75" customHeight="1">
      <c r="A4" s="4" t="s">
        <v>3</v>
      </c>
    </row>
    <row r="5" ht="15.75" customHeight="1">
      <c r="A5" s="8" t="s">
        <v>5</v>
      </c>
      <c r="B5" s="9"/>
      <c r="C5" s="10" t="s">
        <v>326</v>
      </c>
      <c r="D5" s="11"/>
      <c r="E5" s="11"/>
      <c r="F5" s="9"/>
    </row>
    <row r="6" ht="15.0" customHeight="1">
      <c r="A6" s="12" t="s">
        <v>7</v>
      </c>
      <c r="B6" s="12" t="s">
        <v>8</v>
      </c>
      <c r="C6" s="13" t="s">
        <v>9</v>
      </c>
      <c r="D6" s="9"/>
      <c r="E6" s="12" t="s">
        <v>10</v>
      </c>
      <c r="F6" s="14" t="s">
        <v>11</v>
      </c>
    </row>
    <row r="7" ht="18.0" customHeight="1">
      <c r="A7" s="16" t="s">
        <v>12</v>
      </c>
      <c r="B7" s="17">
        <v>931.0</v>
      </c>
      <c r="C7" s="13" t="s">
        <v>13</v>
      </c>
      <c r="D7" s="9"/>
      <c r="E7" s="18">
        <v>140.0</v>
      </c>
      <c r="F7" s="19">
        <f t="shared" ref="F7:F18" si="1">+B7*E7</f>
        <v>130340</v>
      </c>
      <c r="G7" s="20" t="s">
        <v>14</v>
      </c>
    </row>
    <row r="8">
      <c r="A8" s="16" t="s">
        <v>39</v>
      </c>
      <c r="B8" s="17">
        <v>1.0</v>
      </c>
      <c r="C8" s="13" t="s">
        <v>280</v>
      </c>
      <c r="D8" s="9"/>
      <c r="E8" s="18">
        <v>65000.0</v>
      </c>
      <c r="F8" s="19">
        <f t="shared" si="1"/>
        <v>65000</v>
      </c>
      <c r="G8" s="20" t="s">
        <v>14</v>
      </c>
    </row>
    <row r="9">
      <c r="A9" s="16" t="s">
        <v>281</v>
      </c>
      <c r="B9" s="17">
        <v>0.0</v>
      </c>
      <c r="C9" s="22" t="s">
        <v>30</v>
      </c>
      <c r="D9" s="9"/>
      <c r="E9" s="18">
        <v>160000.0</v>
      </c>
      <c r="F9" s="19">
        <f t="shared" si="1"/>
        <v>0</v>
      </c>
    </row>
    <row r="10">
      <c r="A10" s="16" t="s">
        <v>282</v>
      </c>
      <c r="B10" s="17">
        <v>1.0</v>
      </c>
      <c r="C10" s="22" t="s">
        <v>30</v>
      </c>
      <c r="D10" s="9"/>
      <c r="E10" s="18">
        <v>140000.0</v>
      </c>
      <c r="F10" s="19">
        <f t="shared" si="1"/>
        <v>140000</v>
      </c>
      <c r="G10" s="20" t="s">
        <v>14</v>
      </c>
    </row>
    <row r="11">
      <c r="A11" s="16" t="s">
        <v>136</v>
      </c>
      <c r="B11" s="17"/>
      <c r="C11" s="22" t="s">
        <v>283</v>
      </c>
      <c r="D11" s="9"/>
      <c r="E11" s="18">
        <v>19000.0</v>
      </c>
      <c r="F11" s="19">
        <f t="shared" si="1"/>
        <v>0</v>
      </c>
    </row>
    <row r="12">
      <c r="A12" s="16" t="s">
        <v>20</v>
      </c>
      <c r="B12" s="17">
        <v>1.5</v>
      </c>
      <c r="C12" s="22" t="s">
        <v>284</v>
      </c>
      <c r="D12" s="9"/>
      <c r="E12" s="18">
        <v>13000.0</v>
      </c>
      <c r="F12" s="19">
        <f t="shared" si="1"/>
        <v>19500</v>
      </c>
      <c r="G12" s="20" t="s">
        <v>14</v>
      </c>
    </row>
    <row r="13">
      <c r="A13" s="16" t="s">
        <v>46</v>
      </c>
      <c r="B13" s="17">
        <v>15.0</v>
      </c>
      <c r="C13" s="22" t="s">
        <v>30</v>
      </c>
      <c r="D13" s="9"/>
      <c r="E13" s="18">
        <v>600.0</v>
      </c>
      <c r="F13" s="19">
        <f t="shared" si="1"/>
        <v>9000</v>
      </c>
    </row>
    <row r="14">
      <c r="A14" s="16" t="s">
        <v>107</v>
      </c>
      <c r="B14" s="17"/>
      <c r="C14" s="22" t="s">
        <v>285</v>
      </c>
      <c r="D14" s="9"/>
      <c r="E14" s="18">
        <v>30000.0</v>
      </c>
      <c r="F14" s="19">
        <f t="shared" si="1"/>
        <v>0</v>
      </c>
    </row>
    <row r="15">
      <c r="A15" s="16" t="s">
        <v>153</v>
      </c>
      <c r="B15" s="17">
        <v>15.0</v>
      </c>
      <c r="C15" s="22" t="s">
        <v>48</v>
      </c>
      <c r="D15" s="9"/>
      <c r="E15" s="18">
        <v>1000.0</v>
      </c>
      <c r="F15" s="19">
        <f t="shared" si="1"/>
        <v>15000</v>
      </c>
    </row>
    <row r="16">
      <c r="A16" s="16" t="s">
        <v>24</v>
      </c>
      <c r="B16" s="17">
        <v>1.0</v>
      </c>
      <c r="C16" s="22" t="s">
        <v>25</v>
      </c>
      <c r="D16" s="9"/>
      <c r="E16" s="18">
        <v>20000.0</v>
      </c>
      <c r="F16" s="19">
        <f t="shared" si="1"/>
        <v>20000</v>
      </c>
      <c r="G16" s="20" t="s">
        <v>14</v>
      </c>
    </row>
    <row r="17">
      <c r="A17" s="16" t="s">
        <v>114</v>
      </c>
      <c r="B17" s="17"/>
      <c r="C17" s="22"/>
      <c r="D17" s="9"/>
      <c r="E17" s="18">
        <v>136000.0</v>
      </c>
      <c r="F17" s="19">
        <f t="shared" si="1"/>
        <v>0</v>
      </c>
    </row>
    <row r="18">
      <c r="A18" s="16" t="s">
        <v>29</v>
      </c>
      <c r="B18" s="17">
        <v>100.0</v>
      </c>
      <c r="C18" s="22" t="s">
        <v>30</v>
      </c>
      <c r="D18" s="9"/>
      <c r="E18" s="18">
        <v>100.0</v>
      </c>
      <c r="F18" s="19">
        <f t="shared" si="1"/>
        <v>10000</v>
      </c>
    </row>
    <row r="19">
      <c r="A19" s="23" t="s">
        <v>31</v>
      </c>
      <c r="B19" s="11"/>
      <c r="C19" s="9"/>
      <c r="D19" s="22" t="s">
        <v>286</v>
      </c>
      <c r="E19" s="9"/>
      <c r="F19" s="24">
        <v>315000.0</v>
      </c>
      <c r="G19" s="20" t="s">
        <v>14</v>
      </c>
    </row>
    <row r="20">
      <c r="A20" s="25" t="s">
        <v>33</v>
      </c>
      <c r="B20" s="11"/>
      <c r="C20" s="11"/>
      <c r="D20" s="11"/>
      <c r="E20" s="9"/>
      <c r="F20" s="26">
        <f>SUM(F7:F19)</f>
        <v>723840</v>
      </c>
    </row>
    <row r="21" ht="15.75" customHeight="1">
      <c r="A21" s="23" t="s">
        <v>34</v>
      </c>
      <c r="B21" s="11"/>
      <c r="C21" s="9"/>
      <c r="D21" s="22" t="s">
        <v>35</v>
      </c>
      <c r="E21" s="9"/>
      <c r="F21" s="24">
        <v>68984.0</v>
      </c>
    </row>
    <row r="22" ht="15.75" customHeight="1">
      <c r="A22" s="27" t="s">
        <v>36</v>
      </c>
      <c r="B22" s="11"/>
      <c r="C22" s="9"/>
      <c r="D22" s="28"/>
      <c r="E22" s="9"/>
      <c r="F22" s="29">
        <f>F20+F21</f>
        <v>792824</v>
      </c>
    </row>
    <row r="23" ht="15.0" customHeight="1">
      <c r="A23" s="8" t="s">
        <v>5</v>
      </c>
      <c r="B23" s="9"/>
      <c r="C23" s="10" t="s">
        <v>37</v>
      </c>
      <c r="D23" s="11"/>
      <c r="E23" s="11"/>
      <c r="F23" s="9"/>
    </row>
    <row r="24" ht="15.0" customHeight="1">
      <c r="A24" s="12" t="s">
        <v>7</v>
      </c>
      <c r="B24" s="12" t="s">
        <v>8</v>
      </c>
      <c r="C24" s="13" t="s">
        <v>9</v>
      </c>
      <c r="D24" s="9"/>
      <c r="E24" s="12" t="s">
        <v>10</v>
      </c>
      <c r="F24" s="14" t="s">
        <v>11</v>
      </c>
    </row>
    <row r="25" ht="15.0" customHeight="1">
      <c r="A25" s="16" t="s">
        <v>12</v>
      </c>
      <c r="B25" s="17">
        <v>468.0</v>
      </c>
      <c r="C25" s="13" t="s">
        <v>287</v>
      </c>
      <c r="D25" s="9"/>
      <c r="E25" s="18">
        <v>140.0</v>
      </c>
      <c r="F25" s="19">
        <f t="shared" ref="F25:F27" si="2">E25*B25</f>
        <v>65520</v>
      </c>
    </row>
    <row r="26" ht="15.75" customHeight="1">
      <c r="A26" s="16" t="s">
        <v>288</v>
      </c>
      <c r="B26" s="17">
        <v>200.0</v>
      </c>
      <c r="C26" s="22" t="s">
        <v>289</v>
      </c>
      <c r="D26" s="9"/>
      <c r="E26" s="18">
        <v>65.0</v>
      </c>
      <c r="F26" s="19">
        <f t="shared" si="2"/>
        <v>13000</v>
      </c>
    </row>
    <row r="27" ht="15.75" customHeight="1">
      <c r="A27" s="16" t="s">
        <v>228</v>
      </c>
      <c r="B27" s="17">
        <v>250.0</v>
      </c>
      <c r="C27" s="22" t="s">
        <v>290</v>
      </c>
      <c r="D27" s="9"/>
      <c r="E27" s="18">
        <v>210.0</v>
      </c>
      <c r="F27" s="31">
        <f t="shared" si="2"/>
        <v>52500</v>
      </c>
    </row>
    <row r="28" ht="15.75" customHeight="1">
      <c r="A28" s="16" t="s">
        <v>291</v>
      </c>
      <c r="B28" s="17">
        <v>175.0</v>
      </c>
      <c r="C28" s="22" t="s">
        <v>44</v>
      </c>
      <c r="D28" s="9"/>
      <c r="E28" s="18">
        <v>130.0</v>
      </c>
      <c r="F28" s="32">
        <v>21875.0</v>
      </c>
    </row>
    <row r="29" ht="15.75" customHeight="1">
      <c r="A29" s="16" t="s">
        <v>20</v>
      </c>
      <c r="B29" s="17">
        <v>2.0</v>
      </c>
      <c r="C29" s="22" t="s">
        <v>45</v>
      </c>
      <c r="D29" s="9"/>
      <c r="E29" s="18">
        <v>14000.0</v>
      </c>
      <c r="F29" s="19">
        <f t="shared" ref="F29:F34" si="3">E29*B29</f>
        <v>28000</v>
      </c>
    </row>
    <row r="30" ht="15.75" customHeight="1">
      <c r="A30" s="16" t="s">
        <v>46</v>
      </c>
      <c r="B30" s="17">
        <v>10.0</v>
      </c>
      <c r="C30" s="22" t="s">
        <v>30</v>
      </c>
      <c r="D30" s="9"/>
      <c r="E30" s="18">
        <v>600.0</v>
      </c>
      <c r="F30" s="19">
        <f t="shared" si="3"/>
        <v>6000</v>
      </c>
    </row>
    <row r="31" ht="15.0" customHeight="1">
      <c r="A31" s="16" t="s">
        <v>47</v>
      </c>
      <c r="B31" s="17">
        <v>6.0</v>
      </c>
      <c r="C31" s="22" t="s">
        <v>48</v>
      </c>
      <c r="D31" s="9"/>
      <c r="E31" s="18">
        <v>1000.0</v>
      </c>
      <c r="F31" s="19">
        <f t="shared" si="3"/>
        <v>6000</v>
      </c>
    </row>
    <row r="32" ht="15.75" customHeight="1">
      <c r="A32" s="16" t="s">
        <v>49</v>
      </c>
      <c r="B32" s="17">
        <v>2.0</v>
      </c>
      <c r="C32" s="22" t="s">
        <v>25</v>
      </c>
      <c r="D32" s="9"/>
      <c r="E32" s="18">
        <v>105000.0</v>
      </c>
      <c r="F32" s="19">
        <f t="shared" si="3"/>
        <v>210000</v>
      </c>
    </row>
    <row r="33" ht="12.75" customHeight="1">
      <c r="A33" s="16" t="s">
        <v>29</v>
      </c>
      <c r="B33" s="17">
        <v>30.0</v>
      </c>
      <c r="C33" s="22" t="s">
        <v>30</v>
      </c>
      <c r="D33" s="9"/>
      <c r="E33" s="18">
        <v>100.0</v>
      </c>
      <c r="F33" s="19">
        <f t="shared" si="3"/>
        <v>3000</v>
      </c>
    </row>
    <row r="34" ht="15.75" customHeight="1">
      <c r="A34" s="33" t="s">
        <v>107</v>
      </c>
      <c r="B34" s="17">
        <v>4.0</v>
      </c>
      <c r="C34" s="22" t="s">
        <v>292</v>
      </c>
      <c r="D34" s="9"/>
      <c r="E34" s="17">
        <v>30000.0</v>
      </c>
      <c r="F34" s="34">
        <f t="shared" si="3"/>
        <v>120000</v>
      </c>
    </row>
    <row r="35" ht="24.0" customHeight="1">
      <c r="A35" s="25" t="s">
        <v>33</v>
      </c>
      <c r="B35" s="11"/>
      <c r="C35" s="11"/>
      <c r="D35" s="11"/>
      <c r="E35" s="9"/>
      <c r="F35" s="26">
        <f>SUM(F25:F34)</f>
        <v>525895</v>
      </c>
    </row>
    <row r="36" ht="24.0" customHeight="1">
      <c r="A36" s="23" t="s">
        <v>50</v>
      </c>
      <c r="B36" s="11"/>
      <c r="C36" s="9"/>
      <c r="D36" s="22" t="s">
        <v>35</v>
      </c>
      <c r="E36" s="9"/>
      <c r="F36" s="24">
        <v>26294.75</v>
      </c>
    </row>
    <row r="37" ht="24.0" customHeight="1">
      <c r="A37" s="27" t="s">
        <v>36</v>
      </c>
      <c r="B37" s="11"/>
      <c r="C37" s="9"/>
      <c r="D37" s="28"/>
      <c r="E37" s="9"/>
      <c r="F37" s="35">
        <f>F36+F35</f>
        <v>552189.75</v>
      </c>
      <c r="G37" s="20">
        <v>276095.0</v>
      </c>
    </row>
    <row r="38" ht="24.0" customHeight="1">
      <c r="A38" s="36" t="s">
        <v>51</v>
      </c>
      <c r="B38" s="10" t="s">
        <v>293</v>
      </c>
      <c r="C38" s="9"/>
      <c r="D38" s="22"/>
      <c r="E38" s="9"/>
      <c r="F38" s="24"/>
    </row>
    <row r="39" ht="24.0" customHeight="1">
      <c r="A39" s="33" t="s">
        <v>53</v>
      </c>
      <c r="B39" s="17">
        <v>2.0</v>
      </c>
      <c r="C39" s="22" t="s">
        <v>54</v>
      </c>
      <c r="D39" s="9"/>
      <c r="E39" s="18">
        <v>50000.0</v>
      </c>
      <c r="F39" s="19">
        <v>52500.0</v>
      </c>
      <c r="G39" s="20" t="s">
        <v>14</v>
      </c>
    </row>
    <row r="40" ht="24.0" customHeight="1">
      <c r="A40" s="16" t="s">
        <v>55</v>
      </c>
      <c r="B40" s="17">
        <v>2.0</v>
      </c>
      <c r="C40" s="22" t="s">
        <v>54</v>
      </c>
      <c r="D40" s="9"/>
      <c r="E40" s="18">
        <v>36750.0</v>
      </c>
      <c r="F40" s="19">
        <f>E40*B40</f>
        <v>73500</v>
      </c>
      <c r="G40" s="20" t="s">
        <v>14</v>
      </c>
    </row>
    <row r="41" ht="24.0" customHeight="1">
      <c r="A41" s="16" t="s">
        <v>56</v>
      </c>
      <c r="B41" s="17">
        <v>3.0</v>
      </c>
      <c r="C41" s="22" t="s">
        <v>57</v>
      </c>
      <c r="D41" s="9"/>
      <c r="E41" s="18">
        <v>18000.0</v>
      </c>
      <c r="F41" s="19">
        <f t="shared" ref="F41:F52" si="4">+B41*E41</f>
        <v>54000</v>
      </c>
      <c r="G41" s="20" t="s">
        <v>14</v>
      </c>
    </row>
    <row r="42" ht="24.0" customHeight="1">
      <c r="A42" s="16" t="s">
        <v>58</v>
      </c>
      <c r="B42" s="17">
        <v>2.0</v>
      </c>
      <c r="C42" s="22" t="s">
        <v>59</v>
      </c>
      <c r="D42" s="9"/>
      <c r="E42" s="18">
        <v>2000.0</v>
      </c>
      <c r="F42" s="19">
        <f t="shared" si="4"/>
        <v>4000</v>
      </c>
      <c r="G42" s="20" t="s">
        <v>14</v>
      </c>
    </row>
    <row r="43" ht="24.0" customHeight="1">
      <c r="A43" s="16" t="s">
        <v>60</v>
      </c>
      <c r="B43" s="17">
        <v>0.1</v>
      </c>
      <c r="C43" s="22" t="s">
        <v>61</v>
      </c>
      <c r="D43" s="9"/>
      <c r="E43" s="18">
        <v>70000.0</v>
      </c>
      <c r="F43" s="19">
        <f t="shared" si="4"/>
        <v>7000</v>
      </c>
      <c r="G43" s="20" t="s">
        <v>14</v>
      </c>
    </row>
    <row r="44" ht="24.0" customHeight="1">
      <c r="A44" s="16" t="s">
        <v>294</v>
      </c>
      <c r="B44" s="17">
        <v>2.0</v>
      </c>
      <c r="C44" s="22" t="s">
        <v>63</v>
      </c>
      <c r="D44" s="9"/>
      <c r="E44" s="18">
        <v>2000.0</v>
      </c>
      <c r="F44" s="19">
        <f t="shared" si="4"/>
        <v>4000</v>
      </c>
      <c r="G44" s="20" t="s">
        <v>14</v>
      </c>
    </row>
    <row r="45" ht="24.0" customHeight="1">
      <c r="A45" s="16" t="s">
        <v>64</v>
      </c>
      <c r="B45" s="17">
        <v>0.3</v>
      </c>
      <c r="C45" s="22" t="s">
        <v>63</v>
      </c>
      <c r="D45" s="9"/>
      <c r="E45" s="18">
        <v>2500.0</v>
      </c>
      <c r="F45" s="19">
        <f t="shared" si="4"/>
        <v>750</v>
      </c>
      <c r="G45" s="20" t="s">
        <v>14</v>
      </c>
    </row>
    <row r="46" ht="24.0" customHeight="1">
      <c r="A46" s="16" t="s">
        <v>65</v>
      </c>
      <c r="B46" s="17">
        <v>0.2</v>
      </c>
      <c r="C46" s="22" t="s">
        <v>66</v>
      </c>
      <c r="D46" s="9"/>
      <c r="E46" s="18">
        <v>34000.0</v>
      </c>
      <c r="F46" s="19">
        <f t="shared" si="4"/>
        <v>6800</v>
      </c>
    </row>
    <row r="47" ht="24.0" customHeight="1">
      <c r="A47" s="16" t="s">
        <v>87</v>
      </c>
      <c r="B47" s="17"/>
      <c r="C47" s="22" t="s">
        <v>88</v>
      </c>
      <c r="D47" s="9"/>
      <c r="E47" s="18">
        <v>18000.0</v>
      </c>
      <c r="F47" s="19">
        <f t="shared" si="4"/>
        <v>0</v>
      </c>
    </row>
    <row r="48" ht="24.0" customHeight="1">
      <c r="A48" s="16" t="s">
        <v>296</v>
      </c>
      <c r="B48" s="17">
        <v>2.5</v>
      </c>
      <c r="C48" s="22" t="s">
        <v>70</v>
      </c>
      <c r="D48" s="9"/>
      <c r="E48" s="18">
        <v>22000.0</v>
      </c>
      <c r="F48" s="19">
        <f t="shared" si="4"/>
        <v>55000</v>
      </c>
      <c r="G48" s="15" t="s">
        <v>14</v>
      </c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</row>
    <row r="49" ht="15.75" customHeight="1">
      <c r="A49" s="16" t="s">
        <v>72</v>
      </c>
      <c r="B49" s="17">
        <v>0.1</v>
      </c>
      <c r="C49" s="22" t="s">
        <v>61</v>
      </c>
      <c r="D49" s="9"/>
      <c r="E49" s="18">
        <v>160000.0</v>
      </c>
      <c r="F49" s="19">
        <f t="shared" si="4"/>
        <v>16000</v>
      </c>
    </row>
    <row r="50" ht="15.75" customHeight="1">
      <c r="A50" s="16" t="s">
        <v>73</v>
      </c>
      <c r="B50" s="17">
        <v>0.2</v>
      </c>
      <c r="C50" s="22" t="s">
        <v>74</v>
      </c>
      <c r="D50" s="9"/>
      <c r="E50" s="18">
        <v>4500.0</v>
      </c>
      <c r="F50" s="19">
        <f t="shared" si="4"/>
        <v>900</v>
      </c>
      <c r="G50" s="20" t="s">
        <v>14</v>
      </c>
    </row>
    <row r="51" ht="15.75" customHeight="1">
      <c r="A51" s="16" t="s">
        <v>75</v>
      </c>
      <c r="B51" s="17">
        <v>0.2</v>
      </c>
      <c r="C51" s="22" t="s">
        <v>21</v>
      </c>
      <c r="D51" s="9"/>
      <c r="E51" s="18">
        <v>20000.0</v>
      </c>
      <c r="F51" s="19">
        <f t="shared" si="4"/>
        <v>4000</v>
      </c>
    </row>
    <row r="52" ht="15.75" customHeight="1">
      <c r="A52" s="16" t="s">
        <v>240</v>
      </c>
      <c r="B52" s="38">
        <v>2.0</v>
      </c>
      <c r="C52" s="22" t="s">
        <v>77</v>
      </c>
      <c r="D52" s="9"/>
      <c r="E52" s="18">
        <v>23000.0</v>
      </c>
      <c r="F52" s="19">
        <f t="shared" si="4"/>
        <v>46000</v>
      </c>
      <c r="G52" s="20" t="s">
        <v>14</v>
      </c>
    </row>
    <row r="53" ht="15.75" customHeight="1">
      <c r="A53" s="16" t="s">
        <v>78</v>
      </c>
      <c r="B53" s="17"/>
      <c r="C53" s="22"/>
      <c r="D53" s="9"/>
      <c r="E53" s="18"/>
      <c r="F53" s="19">
        <f>SUM(F39:F52)</f>
        <v>324450</v>
      </c>
    </row>
    <row r="54" ht="15.75" customHeight="1">
      <c r="A54" s="23" t="s">
        <v>79</v>
      </c>
      <c r="B54" s="11"/>
      <c r="C54" s="9"/>
      <c r="D54" s="17"/>
      <c r="E54" s="17"/>
      <c r="F54" s="19">
        <f>+F53*10%</f>
        <v>32445</v>
      </c>
    </row>
    <row r="55" ht="15.75" customHeight="1">
      <c r="A55" s="27" t="s">
        <v>80</v>
      </c>
      <c r="B55" s="11"/>
      <c r="C55" s="9"/>
      <c r="D55" s="28"/>
      <c r="E55" s="9"/>
      <c r="F55" s="29">
        <f>SUM(F53:F54)</f>
        <v>356895</v>
      </c>
      <c r="G55" s="20">
        <v>178500.0</v>
      </c>
    </row>
    <row r="56" ht="15.75" customHeight="1">
      <c r="A56" s="36" t="s">
        <v>51</v>
      </c>
      <c r="B56" s="10" t="s">
        <v>297</v>
      </c>
      <c r="C56" s="9"/>
      <c r="D56" s="22"/>
      <c r="E56" s="9"/>
      <c r="F56" s="24"/>
    </row>
    <row r="57" ht="15.75" customHeight="1">
      <c r="A57" s="33" t="s">
        <v>53</v>
      </c>
      <c r="B57" s="17">
        <v>1.0</v>
      </c>
      <c r="C57" s="22" t="s">
        <v>54</v>
      </c>
      <c r="D57" s="9"/>
      <c r="E57" s="18">
        <v>30000.0</v>
      </c>
      <c r="F57" s="19">
        <f t="shared" ref="F57:F58" si="5">+E57*5%+E57</f>
        <v>31500</v>
      </c>
      <c r="G57" s="20" t="s">
        <v>14</v>
      </c>
    </row>
    <row r="58" ht="15.75" customHeight="1">
      <c r="A58" s="16" t="s">
        <v>55</v>
      </c>
      <c r="B58" s="17">
        <v>1.0</v>
      </c>
      <c r="C58" s="22" t="s">
        <v>54</v>
      </c>
      <c r="D58" s="9"/>
      <c r="E58" s="18">
        <v>20000.0</v>
      </c>
      <c r="F58" s="19">
        <f t="shared" si="5"/>
        <v>21000</v>
      </c>
      <c r="G58" s="20" t="s">
        <v>14</v>
      </c>
    </row>
    <row r="59" ht="15.75" customHeight="1">
      <c r="A59" s="16" t="s">
        <v>83</v>
      </c>
      <c r="B59" s="17">
        <v>4.0</v>
      </c>
      <c r="C59" s="17"/>
      <c r="D59" s="17"/>
      <c r="E59" s="18">
        <v>1050.0</v>
      </c>
      <c r="F59" s="19">
        <f>E59*B59</f>
        <v>4200</v>
      </c>
      <c r="G59" s="20" t="s">
        <v>14</v>
      </c>
    </row>
    <row r="60" ht="15.75" customHeight="1">
      <c r="A60" s="16" t="s">
        <v>56</v>
      </c>
      <c r="B60" s="17">
        <v>3.0</v>
      </c>
      <c r="C60" s="22" t="s">
        <v>57</v>
      </c>
      <c r="D60" s="9"/>
      <c r="E60" s="18">
        <v>18000.0</v>
      </c>
      <c r="F60" s="19">
        <f t="shared" ref="F60:F71" si="6">+B60*E60</f>
        <v>54000</v>
      </c>
      <c r="G60" s="20" t="s">
        <v>14</v>
      </c>
    </row>
    <row r="61" ht="15.75" customHeight="1">
      <c r="A61" s="16" t="s">
        <v>58</v>
      </c>
      <c r="B61" s="17">
        <v>2.0</v>
      </c>
      <c r="C61" s="22" t="s">
        <v>59</v>
      </c>
      <c r="D61" s="9"/>
      <c r="E61" s="18">
        <v>2000.0</v>
      </c>
      <c r="F61" s="19">
        <f t="shared" si="6"/>
        <v>4000</v>
      </c>
      <c r="G61" s="20" t="s">
        <v>14</v>
      </c>
    </row>
    <row r="62" ht="15.75" customHeight="1">
      <c r="A62" s="16" t="s">
        <v>60</v>
      </c>
      <c r="B62" s="17"/>
      <c r="C62" s="22" t="s">
        <v>61</v>
      </c>
      <c r="D62" s="9"/>
      <c r="E62" s="18"/>
      <c r="F62" s="19">
        <f t="shared" si="6"/>
        <v>0</v>
      </c>
    </row>
    <row r="63" ht="15.75" customHeight="1">
      <c r="A63" s="16" t="s">
        <v>294</v>
      </c>
      <c r="B63" s="17"/>
      <c r="C63" s="22" t="s">
        <v>63</v>
      </c>
      <c r="D63" s="9"/>
      <c r="E63" s="18">
        <v>2000.0</v>
      </c>
      <c r="F63" s="19">
        <f t="shared" si="6"/>
        <v>0</v>
      </c>
    </row>
    <row r="64" ht="15.75" customHeight="1">
      <c r="A64" s="16" t="s">
        <v>298</v>
      </c>
      <c r="B64" s="17"/>
      <c r="C64" s="22" t="s">
        <v>63</v>
      </c>
      <c r="D64" s="9"/>
      <c r="E64" s="18">
        <v>2000.0</v>
      </c>
      <c r="F64" s="19">
        <f t="shared" si="6"/>
        <v>0</v>
      </c>
    </row>
    <row r="65" ht="15.75" customHeight="1">
      <c r="A65" s="16" t="s">
        <v>299</v>
      </c>
      <c r="B65" s="17">
        <v>2.0</v>
      </c>
      <c r="C65" s="22" t="s">
        <v>66</v>
      </c>
      <c r="D65" s="9"/>
      <c r="E65" s="18">
        <v>23000.0</v>
      </c>
      <c r="F65" s="19">
        <f t="shared" si="6"/>
        <v>46000</v>
      </c>
      <c r="G65" s="20" t="s">
        <v>14</v>
      </c>
    </row>
    <row r="66" ht="15.75" customHeight="1">
      <c r="A66" s="16" t="s">
        <v>87</v>
      </c>
      <c r="B66" s="17">
        <v>1.0</v>
      </c>
      <c r="C66" s="22" t="s">
        <v>88</v>
      </c>
      <c r="D66" s="9"/>
      <c r="E66" s="18">
        <v>18000.0</v>
      </c>
      <c r="F66" s="19">
        <f t="shared" si="6"/>
        <v>18000</v>
      </c>
      <c r="G66" s="20" t="s">
        <v>14</v>
      </c>
    </row>
    <row r="67" ht="15.75" customHeight="1">
      <c r="A67" s="16" t="s">
        <v>296</v>
      </c>
      <c r="B67" s="17">
        <v>2.0</v>
      </c>
      <c r="C67" s="22" t="s">
        <v>70</v>
      </c>
      <c r="D67" s="9"/>
      <c r="E67" s="18">
        <v>19000.0</v>
      </c>
      <c r="F67" s="19">
        <f t="shared" si="6"/>
        <v>38000</v>
      </c>
      <c r="G67" s="20" t="s">
        <v>14</v>
      </c>
    </row>
    <row r="68" ht="15.75" customHeight="1">
      <c r="A68" s="16" t="s">
        <v>90</v>
      </c>
      <c r="B68" s="17"/>
      <c r="C68" s="22" t="s">
        <v>61</v>
      </c>
      <c r="D68" s="9"/>
      <c r="E68" s="18"/>
      <c r="F68" s="19">
        <f t="shared" si="6"/>
        <v>0</v>
      </c>
    </row>
    <row r="69" ht="15.75" customHeight="1">
      <c r="A69" s="16" t="s">
        <v>73</v>
      </c>
      <c r="B69" s="17">
        <v>300.0</v>
      </c>
      <c r="C69" s="22" t="s">
        <v>21</v>
      </c>
      <c r="D69" s="9"/>
      <c r="E69" s="18">
        <v>4.5</v>
      </c>
      <c r="F69" s="19">
        <f t="shared" si="6"/>
        <v>1350</v>
      </c>
      <c r="G69" s="20" t="s">
        <v>14</v>
      </c>
    </row>
    <row r="70" ht="15.75" customHeight="1">
      <c r="A70" s="16" t="s">
        <v>75</v>
      </c>
      <c r="B70" s="17"/>
      <c r="C70" s="22" t="s">
        <v>21</v>
      </c>
      <c r="D70" s="9"/>
      <c r="E70" s="18"/>
      <c r="F70" s="19">
        <f t="shared" si="6"/>
        <v>0</v>
      </c>
    </row>
    <row r="71" ht="15.75" customHeight="1">
      <c r="A71" s="16" t="s">
        <v>240</v>
      </c>
      <c r="B71" s="38"/>
      <c r="C71" s="22" t="s">
        <v>77</v>
      </c>
      <c r="D71" s="9"/>
      <c r="E71" s="18">
        <v>22000.0</v>
      </c>
      <c r="F71" s="19">
        <f t="shared" si="6"/>
        <v>0</v>
      </c>
      <c r="G71" s="20" t="s">
        <v>14</v>
      </c>
    </row>
    <row r="72" ht="15.75" customHeight="1">
      <c r="A72" s="16" t="s">
        <v>78</v>
      </c>
      <c r="B72" s="17"/>
      <c r="C72" s="22"/>
      <c r="D72" s="9"/>
      <c r="E72" s="18"/>
      <c r="F72" s="19">
        <f>SUM(F57:F71)</f>
        <v>218050</v>
      </c>
    </row>
    <row r="73" ht="15.75" customHeight="1">
      <c r="A73" s="23" t="s">
        <v>79</v>
      </c>
      <c r="B73" s="11"/>
      <c r="C73" s="9"/>
      <c r="D73" s="17"/>
      <c r="E73" s="17"/>
      <c r="F73" s="19">
        <f>+F72*10%</f>
        <v>21805</v>
      </c>
    </row>
    <row r="74" ht="15.75" customHeight="1">
      <c r="A74" s="27" t="s">
        <v>80</v>
      </c>
      <c r="B74" s="11"/>
      <c r="C74" s="9"/>
      <c r="D74" s="28"/>
      <c r="E74" s="9"/>
      <c r="F74" s="29">
        <f>SUM(F72:F73)</f>
        <v>239855</v>
      </c>
      <c r="G74" s="20">
        <v>240000.0</v>
      </c>
    </row>
    <row r="75" ht="15.75" customHeight="1">
      <c r="A75" s="39" t="s">
        <v>92</v>
      </c>
      <c r="B75" s="9"/>
      <c r="C75" s="22"/>
      <c r="D75" s="9"/>
      <c r="E75" s="17"/>
      <c r="F75" s="26"/>
    </row>
    <row r="76" ht="15.75" customHeight="1">
      <c r="A76" s="16" t="s">
        <v>327</v>
      </c>
      <c r="B76" s="17"/>
      <c r="C76" s="22" t="s">
        <v>59</v>
      </c>
      <c r="D76" s="9"/>
      <c r="E76" s="42">
        <v>150000.0</v>
      </c>
      <c r="F76" s="24">
        <f t="shared" ref="F76:F80" si="7">+B76*E76</f>
        <v>0</v>
      </c>
    </row>
    <row r="77" ht="15.75" customHeight="1">
      <c r="A77" s="16" t="s">
        <v>328</v>
      </c>
      <c r="B77" s="17"/>
      <c r="C77" s="22" t="s">
        <v>25</v>
      </c>
      <c r="D77" s="9"/>
      <c r="E77" s="42">
        <v>2500.0</v>
      </c>
      <c r="F77" s="24">
        <f t="shared" si="7"/>
        <v>0</v>
      </c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</row>
    <row r="78" ht="15.75" customHeight="1">
      <c r="A78" s="16" t="s">
        <v>329</v>
      </c>
      <c r="B78" s="17"/>
      <c r="C78" s="22" t="s">
        <v>59</v>
      </c>
      <c r="D78" s="9"/>
      <c r="E78" s="42">
        <v>9000.0</v>
      </c>
      <c r="F78" s="24">
        <f t="shared" si="7"/>
        <v>0</v>
      </c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</row>
    <row r="79" ht="15.75" customHeight="1">
      <c r="A79" s="16" t="s">
        <v>126</v>
      </c>
      <c r="B79" s="17"/>
      <c r="C79" s="22" t="s">
        <v>59</v>
      </c>
      <c r="D79" s="9"/>
      <c r="E79" s="42">
        <v>100.0</v>
      </c>
      <c r="F79" s="24">
        <f t="shared" si="7"/>
        <v>0</v>
      </c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</row>
    <row r="80" ht="15.75" customHeight="1">
      <c r="A80" s="16" t="s">
        <v>108</v>
      </c>
      <c r="B80" s="17">
        <v>1.0</v>
      </c>
      <c r="C80" s="22" t="s">
        <v>59</v>
      </c>
      <c r="D80" s="9"/>
      <c r="E80" s="43">
        <v>150000.0</v>
      </c>
      <c r="F80" s="34">
        <f t="shared" si="7"/>
        <v>150000</v>
      </c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</row>
    <row r="81" ht="15.75" customHeight="1">
      <c r="A81" s="10" t="s">
        <v>109</v>
      </c>
      <c r="B81" s="11"/>
      <c r="C81" s="11"/>
      <c r="D81" s="9"/>
      <c r="E81" s="44"/>
      <c r="F81" s="45">
        <f>SUM(F76:F80)</f>
        <v>150000</v>
      </c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</row>
    <row r="82" ht="15.75" customHeight="1">
      <c r="A82" s="16"/>
      <c r="B82" s="17"/>
      <c r="C82" s="22"/>
      <c r="D82" s="9"/>
      <c r="E82" s="42"/>
      <c r="F82" s="24">
        <f t="shared" ref="F82:F92" si="8">+B82*E82</f>
        <v>0</v>
      </c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</row>
    <row r="83" ht="15.75" customHeight="1">
      <c r="A83" s="39" t="s">
        <v>110</v>
      </c>
      <c r="B83" s="9"/>
      <c r="C83" s="22"/>
      <c r="D83" s="9"/>
      <c r="E83" s="42"/>
      <c r="F83" s="24">
        <f t="shared" si="8"/>
        <v>0</v>
      </c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</row>
    <row r="84" ht="15.75" customHeight="1">
      <c r="A84" s="16" t="s">
        <v>111</v>
      </c>
      <c r="B84" s="17">
        <v>750.0</v>
      </c>
      <c r="C84" s="22" t="s">
        <v>305</v>
      </c>
      <c r="D84" s="9"/>
      <c r="E84" s="42">
        <v>140.0</v>
      </c>
      <c r="F84" s="24">
        <f t="shared" si="8"/>
        <v>105000</v>
      </c>
      <c r="G84" s="20" t="s">
        <v>14</v>
      </c>
    </row>
    <row r="85" ht="15.75" customHeight="1">
      <c r="A85" s="16" t="s">
        <v>113</v>
      </c>
      <c r="B85" s="17">
        <v>6.0</v>
      </c>
      <c r="C85" s="22" t="s">
        <v>306</v>
      </c>
      <c r="D85" s="9"/>
      <c r="E85" s="42">
        <v>2000.0</v>
      </c>
      <c r="F85" s="24">
        <f t="shared" si="8"/>
        <v>12000</v>
      </c>
      <c r="G85" s="20" t="s">
        <v>14</v>
      </c>
    </row>
    <row r="86" ht="15.75" customHeight="1">
      <c r="A86" s="16" t="s">
        <v>272</v>
      </c>
      <c r="B86" s="17">
        <v>1.0</v>
      </c>
      <c r="C86" s="22" t="s">
        <v>247</v>
      </c>
      <c r="D86" s="9"/>
      <c r="E86" s="42">
        <v>63000.0</v>
      </c>
      <c r="F86" s="24">
        <f t="shared" si="8"/>
        <v>63000</v>
      </c>
      <c r="G86" s="20" t="s">
        <v>14</v>
      </c>
    </row>
    <row r="87" ht="15.75" customHeight="1">
      <c r="A87" s="16" t="s">
        <v>114</v>
      </c>
      <c r="B87" s="17">
        <v>1.0</v>
      </c>
      <c r="C87" s="22" t="s">
        <v>59</v>
      </c>
      <c r="D87" s="9"/>
      <c r="E87" s="42">
        <v>140000.0</v>
      </c>
      <c r="F87" s="24">
        <f t="shared" si="8"/>
        <v>140000</v>
      </c>
      <c r="G87" s="20" t="s">
        <v>14</v>
      </c>
    </row>
    <row r="88" ht="15.75" customHeight="1">
      <c r="A88" s="16" t="s">
        <v>20</v>
      </c>
      <c r="B88" s="17">
        <v>0.5</v>
      </c>
      <c r="C88" s="22" t="s">
        <v>21</v>
      </c>
      <c r="D88" s="9"/>
      <c r="E88" s="42">
        <v>14000.0</v>
      </c>
      <c r="F88" s="24">
        <f t="shared" si="8"/>
        <v>7000</v>
      </c>
      <c r="G88" s="20" t="s">
        <v>14</v>
      </c>
    </row>
    <row r="89" ht="15.75" customHeight="1">
      <c r="A89" s="16" t="s">
        <v>29</v>
      </c>
      <c r="B89" s="17">
        <v>50.0</v>
      </c>
      <c r="C89" s="22" t="s">
        <v>59</v>
      </c>
      <c r="D89" s="9"/>
      <c r="E89" s="42">
        <v>100.0</v>
      </c>
      <c r="F89" s="24">
        <f t="shared" si="8"/>
        <v>5000</v>
      </c>
      <c r="G89" s="20" t="s">
        <v>14</v>
      </c>
    </row>
    <row r="90" ht="15.75" customHeight="1">
      <c r="A90" s="16" t="s">
        <v>115</v>
      </c>
      <c r="B90" s="17">
        <v>2.0</v>
      </c>
      <c r="C90" s="17" t="s">
        <v>28</v>
      </c>
      <c r="D90" s="17"/>
      <c r="E90" s="42">
        <v>600.0</v>
      </c>
      <c r="F90" s="24">
        <f t="shared" si="8"/>
        <v>1200</v>
      </c>
      <c r="G90" s="20" t="s">
        <v>14</v>
      </c>
    </row>
    <row r="91" ht="15.75" customHeight="1">
      <c r="A91" s="16" t="s">
        <v>265</v>
      </c>
      <c r="B91" s="17">
        <v>2.0</v>
      </c>
      <c r="C91" s="22" t="s">
        <v>122</v>
      </c>
      <c r="D91" s="9"/>
      <c r="E91" s="42">
        <v>3500.0</v>
      </c>
      <c r="F91" s="24">
        <f t="shared" si="8"/>
        <v>7000</v>
      </c>
      <c r="G91" s="20" t="s">
        <v>14</v>
      </c>
    </row>
    <row r="92" ht="15.75" customHeight="1">
      <c r="A92" s="16" t="s">
        <v>117</v>
      </c>
      <c r="B92" s="17">
        <v>1.0</v>
      </c>
      <c r="C92" s="22" t="s">
        <v>256</v>
      </c>
      <c r="D92" s="9"/>
      <c r="E92" s="42">
        <v>10500.0</v>
      </c>
      <c r="F92" s="24">
        <f t="shared" si="8"/>
        <v>10500</v>
      </c>
      <c r="G92" s="20" t="s">
        <v>14</v>
      </c>
    </row>
    <row r="93" ht="15.75" customHeight="1">
      <c r="A93" s="46" t="s">
        <v>118</v>
      </c>
      <c r="B93" s="47"/>
      <c r="C93" s="48"/>
      <c r="D93" s="9"/>
      <c r="E93" s="49">
        <v>262500.0</v>
      </c>
      <c r="F93" s="29">
        <f>SUM(F82:F92)</f>
        <v>350700</v>
      </c>
    </row>
    <row r="94" ht="15.75" customHeight="1">
      <c r="A94" s="39" t="s">
        <v>174</v>
      </c>
      <c r="B94" s="9"/>
      <c r="C94" s="22"/>
      <c r="D94" s="9"/>
      <c r="E94" s="42"/>
      <c r="F94" s="24"/>
    </row>
    <row r="95" ht="15.75" customHeight="1">
      <c r="A95" s="16" t="s">
        <v>183</v>
      </c>
      <c r="B95" s="17">
        <v>8.0</v>
      </c>
      <c r="C95" s="22" t="s">
        <v>122</v>
      </c>
      <c r="D95" s="9"/>
      <c r="E95" s="43">
        <v>34000.0</v>
      </c>
      <c r="F95" s="34">
        <f t="shared" ref="F95:F97" si="9">+B95*E95</f>
        <v>272000</v>
      </c>
      <c r="G95" s="20" t="s">
        <v>14</v>
      </c>
    </row>
    <row r="96" ht="15.75" customHeight="1">
      <c r="A96" s="16" t="s">
        <v>257</v>
      </c>
      <c r="B96" s="17"/>
      <c r="C96" s="22"/>
      <c r="D96" s="9"/>
      <c r="E96" s="43">
        <v>500.0</v>
      </c>
      <c r="F96" s="34">
        <f t="shared" si="9"/>
        <v>0</v>
      </c>
    </row>
    <row r="97" ht="15.75" customHeight="1">
      <c r="A97" s="16" t="s">
        <v>308</v>
      </c>
      <c r="B97" s="17">
        <v>0.2</v>
      </c>
      <c r="C97" s="22" t="s">
        <v>122</v>
      </c>
      <c r="D97" s="9"/>
      <c r="E97" s="43">
        <v>56000.0</v>
      </c>
      <c r="F97" s="34">
        <f t="shared" si="9"/>
        <v>11200</v>
      </c>
      <c r="G97" s="20" t="s">
        <v>14</v>
      </c>
    </row>
    <row r="98" ht="15.75" customHeight="1">
      <c r="A98" s="16" t="s">
        <v>46</v>
      </c>
      <c r="B98" s="38">
        <v>0.5</v>
      </c>
      <c r="C98" s="22" t="s">
        <v>124</v>
      </c>
      <c r="D98" s="9"/>
      <c r="E98" s="43">
        <v>12000.0</v>
      </c>
      <c r="F98" s="34">
        <f>E98*B98</f>
        <v>6000</v>
      </c>
      <c r="G98" s="20" t="s">
        <v>14</v>
      </c>
    </row>
    <row r="99" ht="15.75" customHeight="1">
      <c r="A99" s="16" t="s">
        <v>320</v>
      </c>
      <c r="B99" s="17"/>
      <c r="C99" s="22" t="s">
        <v>122</v>
      </c>
      <c r="D99" s="9"/>
      <c r="E99" s="43">
        <v>18000.0</v>
      </c>
      <c r="F99" s="34">
        <f t="shared" ref="F99:F108" si="10">+B99*E99</f>
        <v>0</v>
      </c>
    </row>
    <row r="100" ht="15.75" customHeight="1">
      <c r="A100" s="16" t="s">
        <v>262</v>
      </c>
      <c r="B100" s="17">
        <v>30.0</v>
      </c>
      <c r="C100" s="22" t="s">
        <v>127</v>
      </c>
      <c r="D100" s="9"/>
      <c r="E100" s="43">
        <v>100.0</v>
      </c>
      <c r="F100" s="34">
        <f t="shared" si="10"/>
        <v>3000</v>
      </c>
      <c r="G100" s="20" t="s">
        <v>14</v>
      </c>
    </row>
    <row r="101" ht="15.75" customHeight="1">
      <c r="A101" s="16" t="s">
        <v>330</v>
      </c>
      <c r="B101" s="17">
        <v>2.5</v>
      </c>
      <c r="C101" s="22" t="s">
        <v>127</v>
      </c>
      <c r="D101" s="9"/>
      <c r="E101" s="43">
        <v>27000.0</v>
      </c>
      <c r="F101" s="34">
        <f t="shared" si="10"/>
        <v>67500</v>
      </c>
      <c r="G101" s="20" t="s">
        <v>14</v>
      </c>
    </row>
    <row r="102" ht="15.75" customHeight="1">
      <c r="A102" s="16" t="s">
        <v>182</v>
      </c>
      <c r="B102" s="17"/>
      <c r="C102" s="22" t="s">
        <v>331</v>
      </c>
      <c r="D102" s="9"/>
      <c r="E102" s="43">
        <v>15000.0</v>
      </c>
      <c r="F102" s="34">
        <f t="shared" si="10"/>
        <v>0</v>
      </c>
    </row>
    <row r="103" ht="15.75" customHeight="1">
      <c r="A103" s="16" t="s">
        <v>137</v>
      </c>
      <c r="B103" s="17">
        <v>4.0</v>
      </c>
      <c r="C103" s="22" t="s">
        <v>131</v>
      </c>
      <c r="D103" s="9"/>
      <c r="E103" s="43">
        <v>5000.0</v>
      </c>
      <c r="F103" s="34">
        <f t="shared" si="10"/>
        <v>20000</v>
      </c>
      <c r="G103" s="20" t="s">
        <v>14</v>
      </c>
    </row>
    <row r="104" ht="15.75" customHeight="1">
      <c r="A104" s="16" t="s">
        <v>132</v>
      </c>
      <c r="B104" s="17"/>
      <c r="C104" s="22" t="s">
        <v>101</v>
      </c>
      <c r="D104" s="9"/>
      <c r="E104" s="43">
        <v>3000.0</v>
      </c>
      <c r="F104" s="34">
        <f t="shared" si="10"/>
        <v>0</v>
      </c>
    </row>
    <row r="105" ht="15.75" customHeight="1">
      <c r="A105" s="16" t="s">
        <v>133</v>
      </c>
      <c r="B105" s="17">
        <v>0.5</v>
      </c>
      <c r="C105" s="17"/>
      <c r="D105" s="17"/>
      <c r="E105" s="43">
        <v>4000.0</v>
      </c>
      <c r="F105" s="34">
        <f t="shared" si="10"/>
        <v>2000</v>
      </c>
    </row>
    <row r="106" ht="15.75" customHeight="1">
      <c r="A106" s="16" t="s">
        <v>320</v>
      </c>
      <c r="B106" s="38"/>
      <c r="C106" s="22" t="s">
        <v>266</v>
      </c>
      <c r="D106" s="9"/>
      <c r="E106" s="43"/>
      <c r="F106" s="34">
        <f t="shared" si="10"/>
        <v>0</v>
      </c>
    </row>
    <row r="107" ht="15.75" customHeight="1">
      <c r="A107" s="16" t="s">
        <v>136</v>
      </c>
      <c r="B107" s="17">
        <v>0.5</v>
      </c>
      <c r="C107" s="22" t="s">
        <v>21</v>
      </c>
      <c r="D107" s="9"/>
      <c r="E107" s="43">
        <v>16250.0</v>
      </c>
      <c r="F107" s="34">
        <f t="shared" si="10"/>
        <v>8125</v>
      </c>
      <c r="G107" s="20" t="s">
        <v>14</v>
      </c>
    </row>
    <row r="108" ht="15.75" customHeight="1">
      <c r="A108" s="16" t="s">
        <v>188</v>
      </c>
      <c r="B108" s="17"/>
      <c r="C108" s="22" t="s">
        <v>313</v>
      </c>
      <c r="D108" s="9"/>
      <c r="E108" s="43">
        <v>14000.0</v>
      </c>
      <c r="F108" s="34">
        <f t="shared" si="10"/>
        <v>0</v>
      </c>
      <c r="G108" s="20" t="s">
        <v>14</v>
      </c>
    </row>
    <row r="109" ht="15.75" customHeight="1">
      <c r="A109" s="16" t="s">
        <v>138</v>
      </c>
      <c r="B109" s="17">
        <v>1.0</v>
      </c>
      <c r="C109" s="22"/>
      <c r="D109" s="9"/>
      <c r="E109" s="43">
        <v>210000.0</v>
      </c>
      <c r="F109" s="34">
        <f>E109*B109</f>
        <v>210000</v>
      </c>
      <c r="G109" s="20" t="s">
        <v>14</v>
      </c>
    </row>
    <row r="110" ht="15.75" customHeight="1">
      <c r="A110" s="16" t="s">
        <v>332</v>
      </c>
      <c r="B110" s="17"/>
      <c r="C110" s="22" t="s">
        <v>315</v>
      </c>
      <c r="D110" s="9"/>
      <c r="E110" s="43">
        <v>14000.0</v>
      </c>
      <c r="F110" s="34">
        <f>+B110*E110</f>
        <v>0</v>
      </c>
    </row>
    <row r="111" ht="15.75" customHeight="1">
      <c r="A111" s="46" t="s">
        <v>141</v>
      </c>
      <c r="B111" s="47"/>
      <c r="C111" s="48"/>
      <c r="D111" s="9"/>
      <c r="E111" s="49"/>
      <c r="F111" s="29">
        <f>SUM(F95:F110)</f>
        <v>599825</v>
      </c>
      <c r="G111" s="20">
        <v>600000.0</v>
      </c>
    </row>
    <row r="112" ht="15.75" customHeight="1">
      <c r="A112" s="50" t="s">
        <v>142</v>
      </c>
      <c r="B112" s="51"/>
      <c r="C112" s="51"/>
      <c r="D112" s="51"/>
      <c r="E112" s="51"/>
      <c r="F112" s="52">
        <f>F111+F93+F81+F74+F55+F37+F22</f>
        <v>3042288.75</v>
      </c>
    </row>
    <row r="113" ht="15.75" customHeight="1">
      <c r="A113" s="53"/>
      <c r="B113" s="54" t="s">
        <v>143</v>
      </c>
      <c r="C113" s="55"/>
      <c r="D113" s="55"/>
      <c r="E113" s="55"/>
      <c r="F113" s="56">
        <f>+F112*30%</f>
        <v>912686.625</v>
      </c>
    </row>
    <row r="114" ht="15.75" customHeight="1">
      <c r="A114" s="57"/>
      <c r="B114" s="58" t="s">
        <v>144</v>
      </c>
      <c r="C114" s="55"/>
      <c r="D114" s="55"/>
      <c r="E114" s="59"/>
      <c r="F114" s="60">
        <f>SUM(F112:F113)</f>
        <v>3954975.375</v>
      </c>
    </row>
    <row r="115" ht="15.75" customHeight="1">
      <c r="A115" s="57"/>
      <c r="B115" s="54" t="s">
        <v>145</v>
      </c>
      <c r="C115" s="55"/>
      <c r="D115" s="55"/>
      <c r="E115" s="55"/>
      <c r="F115" s="56">
        <f>+F114*16%</f>
        <v>632796.06</v>
      </c>
    </row>
    <row r="116" ht="15.75" customHeight="1">
      <c r="A116" s="57"/>
      <c r="B116" s="61" t="s">
        <v>146</v>
      </c>
      <c r="C116" s="55"/>
      <c r="D116" s="55"/>
      <c r="E116" s="59"/>
      <c r="F116" s="60">
        <f>SUM(F114:F115)</f>
        <v>4587771.435</v>
      </c>
    </row>
    <row r="117" ht="15.75" customHeight="1">
      <c r="A117" s="57"/>
      <c r="B117" s="54"/>
      <c r="C117" s="55"/>
      <c r="D117" s="55"/>
      <c r="E117" s="55"/>
      <c r="F117" s="56"/>
    </row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8">
    <mergeCell ref="A2:F2"/>
    <mergeCell ref="A3:F3"/>
    <mergeCell ref="A4:F4"/>
    <mergeCell ref="A5:B5"/>
    <mergeCell ref="C5:F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A19:C19"/>
    <mergeCell ref="D19:E19"/>
    <mergeCell ref="A20:E20"/>
    <mergeCell ref="A21:C21"/>
    <mergeCell ref="D21:E21"/>
    <mergeCell ref="A22:C22"/>
    <mergeCell ref="D22:E22"/>
    <mergeCell ref="A23:B23"/>
    <mergeCell ref="C23:F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A35:E35"/>
    <mergeCell ref="A36:C36"/>
    <mergeCell ref="D36:E36"/>
    <mergeCell ref="D37:E37"/>
    <mergeCell ref="A37:C37"/>
    <mergeCell ref="B38:C38"/>
    <mergeCell ref="D38:E38"/>
    <mergeCell ref="C39:D39"/>
    <mergeCell ref="C40:D40"/>
    <mergeCell ref="C41:D41"/>
    <mergeCell ref="C42:D42"/>
    <mergeCell ref="C82:D82"/>
    <mergeCell ref="A83:B83"/>
    <mergeCell ref="C83:D83"/>
    <mergeCell ref="C84:D84"/>
    <mergeCell ref="C85:D85"/>
    <mergeCell ref="C86:D86"/>
    <mergeCell ref="C87:D87"/>
    <mergeCell ref="C88:D88"/>
    <mergeCell ref="C89:D89"/>
    <mergeCell ref="C91:D91"/>
    <mergeCell ref="C92:D92"/>
    <mergeCell ref="C93:D93"/>
    <mergeCell ref="A94:B94"/>
    <mergeCell ref="C94:D94"/>
    <mergeCell ref="C102:D102"/>
    <mergeCell ref="C103:D103"/>
    <mergeCell ref="C104:D104"/>
    <mergeCell ref="C106:D106"/>
    <mergeCell ref="C107:D107"/>
    <mergeCell ref="C108:D108"/>
    <mergeCell ref="C109:D109"/>
    <mergeCell ref="B116:E116"/>
    <mergeCell ref="B117:E117"/>
    <mergeCell ref="C110:D110"/>
    <mergeCell ref="C111:D111"/>
    <mergeCell ref="A112:E112"/>
    <mergeCell ref="A113:A117"/>
    <mergeCell ref="B113:E113"/>
    <mergeCell ref="B114:E114"/>
    <mergeCell ref="B115:E115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A54:C54"/>
    <mergeCell ref="A55:C55"/>
    <mergeCell ref="D55:E55"/>
    <mergeCell ref="B56:C56"/>
    <mergeCell ref="D56:E56"/>
    <mergeCell ref="C57:D57"/>
    <mergeCell ref="C58:D58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A73:C73"/>
    <mergeCell ref="A74:C74"/>
    <mergeCell ref="D74:E74"/>
    <mergeCell ref="A75:B75"/>
    <mergeCell ref="C75:D75"/>
    <mergeCell ref="C76:D76"/>
    <mergeCell ref="C77:D77"/>
    <mergeCell ref="C78:D78"/>
    <mergeCell ref="C79:D79"/>
    <mergeCell ref="C80:D80"/>
    <mergeCell ref="A81:D81"/>
    <mergeCell ref="C95:D95"/>
    <mergeCell ref="C96:D96"/>
    <mergeCell ref="C97:D97"/>
    <mergeCell ref="C98:D98"/>
    <mergeCell ref="C99:D99"/>
    <mergeCell ref="C100:D100"/>
    <mergeCell ref="C101:D101"/>
  </mergeCells>
  <printOptions/>
  <pageMargins bottom="0.7480314960629921" footer="0.0" header="0.0" left="0.31496062992125984" right="0.31496062992125984" top="0.7480314960629921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0"/>
    <col customWidth="1" min="2" max="2" width="10.71"/>
    <col customWidth="1" min="3" max="3" width="17.0"/>
    <col customWidth="1" min="4" max="4" width="10.71"/>
    <col customWidth="1" min="5" max="5" width="15.43"/>
    <col customWidth="1" min="6" max="6" width="20.57"/>
    <col customWidth="1" min="7" max="7" width="10.71"/>
    <col customWidth="1" min="8" max="8" width="12.71"/>
    <col customWidth="1" min="9" max="12" width="10.71"/>
  </cols>
  <sheetData>
    <row r="1" ht="15.75" customHeight="1">
      <c r="A1" s="1"/>
    </row>
    <row r="2" ht="15.75" customHeight="1">
      <c r="A2" s="2" t="s">
        <v>1</v>
      </c>
      <c r="B2" s="3"/>
      <c r="C2" s="3"/>
      <c r="D2" s="3"/>
      <c r="E2" s="3"/>
      <c r="F2" s="3"/>
    </row>
    <row r="3" ht="15.75" customHeight="1">
      <c r="A3" s="4" t="s">
        <v>2</v>
      </c>
    </row>
    <row r="4" ht="15.75" customHeight="1">
      <c r="A4" s="4" t="s">
        <v>3</v>
      </c>
    </row>
    <row r="5" ht="15.75" customHeight="1">
      <c r="A5" s="8" t="s">
        <v>5</v>
      </c>
      <c r="B5" s="9"/>
      <c r="C5" s="10" t="s">
        <v>333</v>
      </c>
      <c r="D5" s="11"/>
      <c r="E5" s="11"/>
      <c r="F5" s="9"/>
      <c r="G5" s="15"/>
      <c r="H5" s="15"/>
    </row>
    <row r="6" ht="15.0" customHeight="1">
      <c r="A6" s="12" t="s">
        <v>7</v>
      </c>
      <c r="B6" s="12" t="s">
        <v>8</v>
      </c>
      <c r="C6" s="13" t="s">
        <v>9</v>
      </c>
      <c r="D6" s="9"/>
      <c r="E6" s="12" t="s">
        <v>10</v>
      </c>
      <c r="F6" s="14" t="s">
        <v>11</v>
      </c>
      <c r="G6" s="15"/>
      <c r="H6" s="15"/>
    </row>
    <row r="7" ht="27.75" customHeight="1">
      <c r="A7" s="16" t="s">
        <v>12</v>
      </c>
      <c r="B7" s="17">
        <v>1445.0</v>
      </c>
      <c r="C7" s="13" t="s">
        <v>287</v>
      </c>
      <c r="D7" s="9"/>
      <c r="E7" s="18">
        <v>140.0</v>
      </c>
      <c r="F7" s="19">
        <f>+B7*E7</f>
        <v>202300</v>
      </c>
      <c r="G7" s="15"/>
      <c r="H7" s="15"/>
    </row>
    <row r="8">
      <c r="A8" s="16" t="s">
        <v>39</v>
      </c>
      <c r="B8" s="17"/>
      <c r="C8" s="13" t="s">
        <v>334</v>
      </c>
      <c r="D8" s="9"/>
      <c r="E8" s="18">
        <v>20000.0</v>
      </c>
      <c r="F8" s="19">
        <f>E8*B8</f>
        <v>0</v>
      </c>
      <c r="G8" s="15"/>
      <c r="H8" s="15"/>
    </row>
    <row r="9">
      <c r="A9" s="16"/>
      <c r="B9" s="17"/>
      <c r="C9" s="22" t="s">
        <v>30</v>
      </c>
      <c r="D9" s="9"/>
      <c r="E9" s="18">
        <v>160000.0</v>
      </c>
      <c r="F9" s="19"/>
      <c r="G9" s="15"/>
      <c r="H9" s="15"/>
    </row>
    <row r="10">
      <c r="A10" s="16" t="s">
        <v>43</v>
      </c>
      <c r="B10" s="17">
        <v>0.5</v>
      </c>
      <c r="C10" s="22" t="s">
        <v>335</v>
      </c>
      <c r="D10" s="9"/>
      <c r="E10" s="18">
        <v>140000.0</v>
      </c>
      <c r="F10" s="19">
        <f t="shared" ref="F10:F18" si="1">E10*B10</f>
        <v>70000</v>
      </c>
      <c r="G10" s="15"/>
      <c r="H10" s="15"/>
    </row>
    <row r="11">
      <c r="A11" s="16"/>
      <c r="B11" s="17"/>
      <c r="C11" s="22" t="s">
        <v>283</v>
      </c>
      <c r="D11" s="9"/>
      <c r="E11" s="18">
        <v>19000.0</v>
      </c>
      <c r="F11" s="19">
        <f t="shared" si="1"/>
        <v>0</v>
      </c>
      <c r="G11" s="15"/>
      <c r="H11" s="15"/>
    </row>
    <row r="12">
      <c r="A12" s="16" t="s">
        <v>20</v>
      </c>
      <c r="B12" s="17">
        <v>1.0</v>
      </c>
      <c r="C12" s="22" t="s">
        <v>239</v>
      </c>
      <c r="D12" s="9"/>
      <c r="E12" s="18">
        <v>13000.0</v>
      </c>
      <c r="F12" s="19">
        <f t="shared" si="1"/>
        <v>13000</v>
      </c>
      <c r="G12" s="15" t="s">
        <v>14</v>
      </c>
      <c r="H12" s="15"/>
    </row>
    <row r="13">
      <c r="A13" s="16" t="s">
        <v>46</v>
      </c>
      <c r="B13" s="17"/>
      <c r="C13" s="22" t="s">
        <v>30</v>
      </c>
      <c r="D13" s="9"/>
      <c r="E13" s="18">
        <v>10000.0</v>
      </c>
      <c r="F13" s="19">
        <f t="shared" si="1"/>
        <v>0</v>
      </c>
      <c r="G13" s="15"/>
      <c r="H13" s="15"/>
    </row>
    <row r="14">
      <c r="A14" s="16" t="s">
        <v>336</v>
      </c>
      <c r="B14" s="17">
        <v>4.0</v>
      </c>
      <c r="C14" s="22" t="s">
        <v>285</v>
      </c>
      <c r="D14" s="9"/>
      <c r="E14" s="18">
        <v>30000.0</v>
      </c>
      <c r="F14" s="19">
        <f t="shared" si="1"/>
        <v>120000</v>
      </c>
      <c r="G14" s="15" t="s">
        <v>14</v>
      </c>
      <c r="H14" s="15"/>
    </row>
    <row r="15">
      <c r="A15" s="16" t="s">
        <v>337</v>
      </c>
      <c r="B15" s="17">
        <v>4.0</v>
      </c>
      <c r="C15" s="22" t="s">
        <v>94</v>
      </c>
      <c r="D15" s="9"/>
      <c r="E15" s="18">
        <v>22000.0</v>
      </c>
      <c r="F15" s="19">
        <f t="shared" si="1"/>
        <v>88000</v>
      </c>
      <c r="G15" s="15" t="s">
        <v>14</v>
      </c>
      <c r="H15" s="15"/>
    </row>
    <row r="16">
      <c r="A16" s="16" t="s">
        <v>24</v>
      </c>
      <c r="B16" s="17">
        <v>1.0</v>
      </c>
      <c r="C16" s="22" t="s">
        <v>25</v>
      </c>
      <c r="D16" s="9"/>
      <c r="E16" s="18">
        <v>20000.0</v>
      </c>
      <c r="F16" s="19">
        <f t="shared" si="1"/>
        <v>20000</v>
      </c>
      <c r="G16" s="15"/>
      <c r="H16" s="15"/>
    </row>
    <row r="17">
      <c r="A17" s="16" t="s">
        <v>338</v>
      </c>
      <c r="B17" s="17">
        <v>1.0</v>
      </c>
      <c r="C17" s="22" t="s">
        <v>239</v>
      </c>
      <c r="D17" s="9"/>
      <c r="E17" s="18">
        <v>17000.0</v>
      </c>
      <c r="F17" s="19">
        <f t="shared" si="1"/>
        <v>17000</v>
      </c>
      <c r="G17" s="15" t="s">
        <v>14</v>
      </c>
      <c r="H17" s="15"/>
    </row>
    <row r="18">
      <c r="A18" s="16" t="s">
        <v>29</v>
      </c>
      <c r="B18" s="17"/>
      <c r="C18" s="22" t="s">
        <v>30</v>
      </c>
      <c r="D18" s="9"/>
      <c r="E18" s="18">
        <v>100.0</v>
      </c>
      <c r="F18" s="19">
        <f t="shared" si="1"/>
        <v>0</v>
      </c>
      <c r="G18" s="15"/>
      <c r="H18" s="15"/>
    </row>
    <row r="19">
      <c r="A19" s="23" t="s">
        <v>339</v>
      </c>
      <c r="B19" s="11"/>
      <c r="C19" s="9"/>
      <c r="D19" s="22" t="s">
        <v>286</v>
      </c>
      <c r="E19" s="9"/>
      <c r="F19" s="24"/>
      <c r="G19" s="15"/>
      <c r="H19" s="15"/>
    </row>
    <row r="20">
      <c r="A20" s="25" t="s">
        <v>33</v>
      </c>
      <c r="B20" s="11"/>
      <c r="C20" s="11"/>
      <c r="D20" s="11"/>
      <c r="E20" s="9"/>
      <c r="F20" s="26">
        <f>SUM(F7:F19)</f>
        <v>530300</v>
      </c>
      <c r="G20" s="15"/>
      <c r="H20" s="15"/>
    </row>
    <row r="21" ht="15.75" customHeight="1">
      <c r="A21" s="23" t="s">
        <v>34</v>
      </c>
      <c r="B21" s="11"/>
      <c r="C21" s="9"/>
      <c r="D21" s="22" t="s">
        <v>35</v>
      </c>
      <c r="E21" s="9"/>
      <c r="F21" s="24">
        <v>150637.0</v>
      </c>
      <c r="G21" s="15"/>
      <c r="H21" s="15"/>
    </row>
    <row r="22" ht="15.75" customHeight="1">
      <c r="A22" s="27" t="s">
        <v>36</v>
      </c>
      <c r="B22" s="11"/>
      <c r="C22" s="9"/>
      <c r="D22" s="28"/>
      <c r="E22" s="9"/>
      <c r="F22" s="29">
        <f>F20+F21</f>
        <v>680937</v>
      </c>
      <c r="G22" s="15"/>
      <c r="H22" s="15"/>
    </row>
    <row r="23" ht="15.0" customHeight="1">
      <c r="A23" s="8" t="s">
        <v>5</v>
      </c>
      <c r="B23" s="9"/>
      <c r="C23" s="10" t="s">
        <v>37</v>
      </c>
      <c r="D23" s="11"/>
      <c r="E23" s="11"/>
      <c r="F23" s="9"/>
      <c r="G23" s="15"/>
      <c r="H23" s="15"/>
    </row>
    <row r="24" ht="15.0" customHeight="1">
      <c r="A24" s="12" t="s">
        <v>7</v>
      </c>
      <c r="B24" s="12" t="s">
        <v>8</v>
      </c>
      <c r="C24" s="13" t="s">
        <v>9</v>
      </c>
      <c r="D24" s="9"/>
      <c r="E24" s="12" t="s">
        <v>10</v>
      </c>
      <c r="F24" s="14" t="s">
        <v>11</v>
      </c>
      <c r="G24" s="15"/>
      <c r="H24" s="15"/>
    </row>
    <row r="25" ht="15.0" customHeight="1">
      <c r="A25" s="16" t="s">
        <v>340</v>
      </c>
      <c r="B25" s="17">
        <v>2.0</v>
      </c>
      <c r="C25" s="13" t="s">
        <v>96</v>
      </c>
      <c r="D25" s="9"/>
      <c r="E25" s="18">
        <v>4500.0</v>
      </c>
      <c r="F25" s="19">
        <f t="shared" ref="F25:F34" si="2">E25*B25</f>
        <v>9000</v>
      </c>
      <c r="G25" s="15"/>
      <c r="H25" s="15"/>
    </row>
    <row r="26" ht="15.75" customHeight="1">
      <c r="A26" s="16" t="s">
        <v>341</v>
      </c>
      <c r="B26" s="17">
        <v>3.4</v>
      </c>
      <c r="C26" s="22" t="s">
        <v>16</v>
      </c>
      <c r="D26" s="9"/>
      <c r="E26" s="18">
        <v>220000.0</v>
      </c>
      <c r="F26" s="19">
        <f t="shared" si="2"/>
        <v>748000</v>
      </c>
      <c r="G26" s="15" t="s">
        <v>14</v>
      </c>
      <c r="H26" s="15"/>
    </row>
    <row r="27" ht="15.75" customHeight="1">
      <c r="A27" s="16" t="s">
        <v>228</v>
      </c>
      <c r="B27" s="17">
        <v>2.0</v>
      </c>
      <c r="C27" s="22" t="s">
        <v>342</v>
      </c>
      <c r="D27" s="9"/>
      <c r="E27" s="18">
        <v>340000.0</v>
      </c>
      <c r="F27" s="31">
        <f t="shared" si="2"/>
        <v>680000</v>
      </c>
      <c r="G27" s="15" t="s">
        <v>14</v>
      </c>
      <c r="H27" s="15"/>
    </row>
    <row r="28" ht="15.75" customHeight="1">
      <c r="A28" s="16" t="s">
        <v>343</v>
      </c>
      <c r="B28" s="17">
        <v>2.0</v>
      </c>
      <c r="C28" s="22" t="s">
        <v>16</v>
      </c>
      <c r="D28" s="9"/>
      <c r="E28" s="18">
        <v>40000.0</v>
      </c>
      <c r="F28" s="32">
        <f t="shared" si="2"/>
        <v>80000</v>
      </c>
      <c r="G28" s="15" t="s">
        <v>14</v>
      </c>
      <c r="H28" s="15"/>
    </row>
    <row r="29" ht="15.75" customHeight="1">
      <c r="A29" s="16" t="s">
        <v>343</v>
      </c>
      <c r="B29" s="17">
        <v>3.4</v>
      </c>
      <c r="C29" s="22" t="s">
        <v>344</v>
      </c>
      <c r="D29" s="9"/>
      <c r="E29" s="18">
        <v>20000.0</v>
      </c>
      <c r="F29" s="19">
        <f t="shared" si="2"/>
        <v>68000</v>
      </c>
      <c r="G29" s="15" t="s">
        <v>14</v>
      </c>
      <c r="H29" s="15"/>
    </row>
    <row r="30" ht="15.75" customHeight="1">
      <c r="A30" s="16" t="s">
        <v>345</v>
      </c>
      <c r="B30" s="17">
        <v>100.0</v>
      </c>
      <c r="C30" s="22" t="s">
        <v>346</v>
      </c>
      <c r="D30" s="9"/>
      <c r="E30" s="18">
        <v>770.0</v>
      </c>
      <c r="F30" s="19">
        <f t="shared" si="2"/>
        <v>77000</v>
      </c>
      <c r="G30" s="15" t="s">
        <v>14</v>
      </c>
      <c r="H30" s="15"/>
    </row>
    <row r="31" ht="19.5" customHeight="1">
      <c r="A31" s="16" t="s">
        <v>345</v>
      </c>
      <c r="B31" s="17">
        <v>50.0</v>
      </c>
      <c r="C31" s="22" t="s">
        <v>347</v>
      </c>
      <c r="D31" s="9"/>
      <c r="E31" s="18">
        <v>2000.0</v>
      </c>
      <c r="F31" s="19">
        <f t="shared" si="2"/>
        <v>100000</v>
      </c>
      <c r="G31" s="15" t="s">
        <v>14</v>
      </c>
      <c r="H31" s="15"/>
    </row>
    <row r="32" ht="24.0" customHeight="1">
      <c r="A32" s="16" t="s">
        <v>49</v>
      </c>
      <c r="B32" s="17">
        <v>1.0</v>
      </c>
      <c r="C32" s="22" t="s">
        <v>25</v>
      </c>
      <c r="D32" s="9"/>
      <c r="E32" s="18">
        <v>850000.0</v>
      </c>
      <c r="F32" s="19">
        <f t="shared" si="2"/>
        <v>850000</v>
      </c>
    </row>
    <row r="33" ht="24.0" customHeight="1">
      <c r="A33" s="16" t="s">
        <v>29</v>
      </c>
      <c r="B33" s="17">
        <v>50.0</v>
      </c>
      <c r="C33" s="22" t="s">
        <v>30</v>
      </c>
      <c r="D33" s="9"/>
      <c r="E33" s="18">
        <v>100.0</v>
      </c>
      <c r="F33" s="19">
        <f t="shared" si="2"/>
        <v>5000</v>
      </c>
      <c r="G33" s="15" t="s">
        <v>14</v>
      </c>
    </row>
    <row r="34" ht="24.0" customHeight="1">
      <c r="A34" s="33" t="s">
        <v>348</v>
      </c>
      <c r="B34" s="246">
        <v>0.4</v>
      </c>
      <c r="C34" s="22" t="s">
        <v>99</v>
      </c>
      <c r="D34" s="9"/>
      <c r="E34" s="17">
        <v>30000.0</v>
      </c>
      <c r="F34" s="34">
        <f t="shared" si="2"/>
        <v>12000</v>
      </c>
      <c r="G34" s="15" t="s">
        <v>14</v>
      </c>
    </row>
    <row r="35" ht="24.0" customHeight="1">
      <c r="A35" s="25" t="s">
        <v>33</v>
      </c>
      <c r="B35" s="11"/>
      <c r="C35" s="11"/>
      <c r="D35" s="11"/>
      <c r="E35" s="9"/>
    </row>
    <row r="36" ht="24.0" customHeight="1">
      <c r="A36" s="23" t="s">
        <v>50</v>
      </c>
      <c r="B36" s="11"/>
      <c r="C36" s="9"/>
      <c r="D36" s="22" t="s">
        <v>35</v>
      </c>
      <c r="E36" s="9"/>
      <c r="F36" s="247">
        <f>SUM(F25:F35)</f>
        <v>2629000</v>
      </c>
    </row>
    <row r="37" ht="24.0" customHeight="1">
      <c r="A37" s="27" t="s">
        <v>36</v>
      </c>
      <c r="B37" s="11"/>
      <c r="C37" s="9"/>
      <c r="D37" s="28"/>
      <c r="E37" s="9"/>
      <c r="F37" s="35"/>
    </row>
    <row r="38" ht="24.0" customHeight="1">
      <c r="A38" s="36" t="s">
        <v>51</v>
      </c>
      <c r="B38" s="10" t="s">
        <v>293</v>
      </c>
      <c r="C38" s="9"/>
      <c r="D38" s="22"/>
      <c r="E38" s="9"/>
      <c r="F38" s="24"/>
    </row>
    <row r="39" ht="24.0" customHeight="1">
      <c r="A39" s="33" t="s">
        <v>53</v>
      </c>
      <c r="B39" s="17"/>
      <c r="C39" s="22" t="s">
        <v>54</v>
      </c>
      <c r="D39" s="9"/>
      <c r="E39" s="18">
        <v>50000.0</v>
      </c>
      <c r="F39" s="19"/>
    </row>
    <row r="40" ht="24.0" customHeight="1">
      <c r="A40" s="16" t="s">
        <v>55</v>
      </c>
      <c r="B40" s="17"/>
      <c r="C40" s="22" t="s">
        <v>54</v>
      </c>
      <c r="D40" s="9"/>
      <c r="E40" s="18">
        <v>30000.0</v>
      </c>
      <c r="F40" s="19"/>
    </row>
    <row r="41" ht="24.0" customHeight="1">
      <c r="A41" s="16" t="s">
        <v>56</v>
      </c>
      <c r="B41" s="17"/>
      <c r="C41" s="22" t="s">
        <v>57</v>
      </c>
      <c r="D41" s="9"/>
      <c r="E41" s="18">
        <v>18000.0</v>
      </c>
      <c r="F41" s="19">
        <f t="shared" ref="F41:F52" si="3">+B41*E41</f>
        <v>0</v>
      </c>
    </row>
    <row r="42" ht="24.0" customHeight="1">
      <c r="A42" s="16" t="s">
        <v>58</v>
      </c>
      <c r="B42" s="17"/>
      <c r="C42" s="22" t="s">
        <v>59</v>
      </c>
      <c r="D42" s="9"/>
      <c r="E42" s="18">
        <v>2000.0</v>
      </c>
      <c r="F42" s="19">
        <f t="shared" si="3"/>
        <v>0</v>
      </c>
    </row>
    <row r="43" ht="24.0" customHeight="1">
      <c r="A43" s="16" t="s">
        <v>60</v>
      </c>
      <c r="B43" s="17"/>
      <c r="C43" s="22" t="s">
        <v>61</v>
      </c>
      <c r="D43" s="9"/>
      <c r="E43" s="18">
        <v>70000.0</v>
      </c>
      <c r="F43" s="19">
        <f t="shared" si="3"/>
        <v>0</v>
      </c>
    </row>
    <row r="44" ht="24.0" customHeight="1">
      <c r="A44" s="16" t="s">
        <v>294</v>
      </c>
      <c r="B44" s="17"/>
      <c r="C44" s="22" t="s">
        <v>63</v>
      </c>
      <c r="D44" s="9"/>
      <c r="E44" s="18">
        <v>2000.0</v>
      </c>
      <c r="F44" s="19">
        <f t="shared" si="3"/>
        <v>0</v>
      </c>
    </row>
    <row r="45" ht="24.0" customHeight="1">
      <c r="A45" s="16" t="s">
        <v>64</v>
      </c>
      <c r="B45" s="17"/>
      <c r="C45" s="22" t="s">
        <v>63</v>
      </c>
      <c r="D45" s="9"/>
      <c r="E45" s="18">
        <v>2500.0</v>
      </c>
      <c r="F45" s="19">
        <f t="shared" si="3"/>
        <v>0</v>
      </c>
    </row>
    <row r="46" ht="24.0" customHeight="1">
      <c r="A46" s="16" t="s">
        <v>65</v>
      </c>
      <c r="B46" s="17"/>
      <c r="C46" s="22" t="s">
        <v>66</v>
      </c>
      <c r="D46" s="9"/>
      <c r="E46" s="18">
        <v>34000.0</v>
      </c>
      <c r="F46" s="19">
        <f t="shared" si="3"/>
        <v>0</v>
      </c>
    </row>
    <row r="47" ht="24.0" customHeight="1">
      <c r="A47" s="16" t="s">
        <v>87</v>
      </c>
      <c r="B47" s="17"/>
      <c r="C47" s="22" t="s">
        <v>88</v>
      </c>
      <c r="D47" s="9"/>
      <c r="E47" s="18">
        <v>18000.0</v>
      </c>
      <c r="F47" s="19">
        <f t="shared" si="3"/>
        <v>0</v>
      </c>
    </row>
    <row r="48" ht="24.0" customHeight="1">
      <c r="A48" s="16" t="s">
        <v>296</v>
      </c>
      <c r="B48" s="17"/>
      <c r="C48" s="22" t="s">
        <v>70</v>
      </c>
      <c r="D48" s="9"/>
      <c r="E48" s="18">
        <v>22000.0</v>
      </c>
      <c r="F48" s="19">
        <f t="shared" si="3"/>
        <v>0</v>
      </c>
      <c r="G48" s="15"/>
      <c r="H48" s="15"/>
      <c r="I48" s="15"/>
      <c r="J48" s="15"/>
      <c r="K48" s="15"/>
      <c r="L48" s="15"/>
    </row>
    <row r="49" ht="15.75" customHeight="1">
      <c r="A49" s="16" t="s">
        <v>72</v>
      </c>
      <c r="B49" s="17"/>
      <c r="C49" s="22" t="s">
        <v>61</v>
      </c>
      <c r="D49" s="9"/>
      <c r="E49" s="18">
        <v>160000.0</v>
      </c>
      <c r="F49" s="19">
        <f t="shared" si="3"/>
        <v>0</v>
      </c>
    </row>
    <row r="50" ht="15.75" customHeight="1">
      <c r="A50" s="16" t="s">
        <v>73</v>
      </c>
      <c r="B50" s="17"/>
      <c r="C50" s="22" t="s">
        <v>21</v>
      </c>
      <c r="D50" s="9"/>
      <c r="E50" s="18">
        <v>4500.0</v>
      </c>
      <c r="F50" s="19">
        <f t="shared" si="3"/>
        <v>0</v>
      </c>
    </row>
    <row r="51" ht="15.75" customHeight="1">
      <c r="A51" s="16" t="s">
        <v>75</v>
      </c>
      <c r="B51" s="17"/>
      <c r="C51" s="22" t="s">
        <v>21</v>
      </c>
      <c r="D51" s="9"/>
      <c r="E51" s="18">
        <v>20000.0</v>
      </c>
      <c r="F51" s="19">
        <f t="shared" si="3"/>
        <v>0</v>
      </c>
    </row>
    <row r="52" ht="15.75" customHeight="1">
      <c r="A52" s="16" t="s">
        <v>240</v>
      </c>
      <c r="B52" s="38"/>
      <c r="C52" s="22" t="s">
        <v>77</v>
      </c>
      <c r="D52" s="9"/>
      <c r="E52" s="18">
        <v>22000.0</v>
      </c>
      <c r="F52" s="19">
        <f t="shared" si="3"/>
        <v>0</v>
      </c>
    </row>
    <row r="53" ht="15.75" customHeight="1">
      <c r="A53" s="16" t="s">
        <v>78</v>
      </c>
      <c r="B53" s="17"/>
      <c r="C53" s="22"/>
      <c r="D53" s="9"/>
      <c r="E53" s="18"/>
      <c r="F53" s="19">
        <f>SUM(F39:F52)</f>
        <v>0</v>
      </c>
    </row>
    <row r="54" ht="15.75" customHeight="1">
      <c r="A54" s="23" t="s">
        <v>79</v>
      </c>
      <c r="B54" s="11"/>
      <c r="C54" s="9"/>
      <c r="D54" s="17"/>
      <c r="E54" s="17"/>
      <c r="F54" s="19">
        <f>+F53*10%</f>
        <v>0</v>
      </c>
    </row>
    <row r="55" ht="15.75" customHeight="1">
      <c r="A55" s="27" t="s">
        <v>80</v>
      </c>
      <c r="B55" s="11"/>
      <c r="C55" s="9"/>
      <c r="D55" s="28"/>
      <c r="E55" s="9"/>
      <c r="F55" s="29">
        <f>SUM(F53:F54)</f>
        <v>0</v>
      </c>
    </row>
    <row r="56" ht="15.75" customHeight="1">
      <c r="A56" s="36" t="s">
        <v>51</v>
      </c>
      <c r="B56" s="10" t="s">
        <v>297</v>
      </c>
      <c r="C56" s="9"/>
      <c r="D56" s="22"/>
      <c r="E56" s="9"/>
      <c r="F56" s="24"/>
    </row>
    <row r="57" ht="15.75" customHeight="1">
      <c r="A57" s="33" t="s">
        <v>53</v>
      </c>
      <c r="B57" s="17"/>
      <c r="C57" s="22" t="s">
        <v>54</v>
      </c>
      <c r="D57" s="9"/>
      <c r="E57" s="18">
        <v>60000.0</v>
      </c>
      <c r="F57" s="19"/>
    </row>
    <row r="58" ht="15.75" customHeight="1">
      <c r="A58" s="16" t="s">
        <v>55</v>
      </c>
      <c r="B58" s="17"/>
      <c r="C58" s="22" t="s">
        <v>54</v>
      </c>
      <c r="D58" s="9"/>
      <c r="E58" s="18">
        <v>30000.0</v>
      </c>
      <c r="F58" s="19"/>
    </row>
    <row r="59" ht="15.75" customHeight="1">
      <c r="A59" s="16" t="s">
        <v>56</v>
      </c>
      <c r="B59" s="17"/>
      <c r="C59" s="22" t="s">
        <v>238</v>
      </c>
      <c r="D59" s="9"/>
      <c r="E59" s="18">
        <v>55000.0</v>
      </c>
      <c r="F59" s="19">
        <f t="shared" ref="F59:F70" si="4">+B59*E59</f>
        <v>0</v>
      </c>
    </row>
    <row r="60" ht="15.75" customHeight="1">
      <c r="A60" s="16" t="s">
        <v>58</v>
      </c>
      <c r="B60" s="17"/>
      <c r="C60" s="22" t="s">
        <v>59</v>
      </c>
      <c r="D60" s="9"/>
      <c r="E60" s="18">
        <v>2000.0</v>
      </c>
      <c r="F60" s="19">
        <f t="shared" si="4"/>
        <v>0</v>
      </c>
    </row>
    <row r="61" ht="15.75" customHeight="1">
      <c r="A61" s="16" t="s">
        <v>60</v>
      </c>
      <c r="B61" s="17"/>
      <c r="C61" s="22" t="s">
        <v>61</v>
      </c>
      <c r="D61" s="9"/>
      <c r="E61" s="18"/>
      <c r="F61" s="19">
        <f t="shared" si="4"/>
        <v>0</v>
      </c>
    </row>
    <row r="62" ht="15.75" customHeight="1">
      <c r="A62" s="16" t="s">
        <v>294</v>
      </c>
      <c r="B62" s="17"/>
      <c r="C62" s="22" t="s">
        <v>63</v>
      </c>
      <c r="D62" s="9"/>
      <c r="E62" s="18">
        <v>2000.0</v>
      </c>
      <c r="F62" s="19">
        <f t="shared" si="4"/>
        <v>0</v>
      </c>
    </row>
    <row r="63" ht="15.75" customHeight="1">
      <c r="A63" s="16" t="s">
        <v>298</v>
      </c>
      <c r="B63" s="17"/>
      <c r="C63" s="22" t="s">
        <v>63</v>
      </c>
      <c r="D63" s="9"/>
      <c r="E63" s="18">
        <v>2000.0</v>
      </c>
      <c r="F63" s="19">
        <f t="shared" si="4"/>
        <v>0</v>
      </c>
    </row>
    <row r="64" ht="15.75" customHeight="1">
      <c r="A64" s="16" t="s">
        <v>299</v>
      </c>
      <c r="B64" s="17"/>
      <c r="C64" s="22" t="s">
        <v>66</v>
      </c>
      <c r="D64" s="9"/>
      <c r="E64" s="18">
        <v>21000.0</v>
      </c>
      <c r="F64" s="19">
        <f t="shared" si="4"/>
        <v>0</v>
      </c>
    </row>
    <row r="65" ht="15.75" customHeight="1">
      <c r="A65" s="16" t="s">
        <v>87</v>
      </c>
      <c r="B65" s="17"/>
      <c r="C65" s="22" t="s">
        <v>88</v>
      </c>
      <c r="D65" s="9"/>
      <c r="E65" s="18">
        <v>18000.0</v>
      </c>
      <c r="F65" s="19">
        <f t="shared" si="4"/>
        <v>0</v>
      </c>
    </row>
    <row r="66" ht="15.75" customHeight="1">
      <c r="A66" s="16" t="s">
        <v>296</v>
      </c>
      <c r="B66" s="17"/>
      <c r="C66" s="22" t="s">
        <v>70</v>
      </c>
      <c r="D66" s="9"/>
      <c r="E66" s="18">
        <v>19000.0</v>
      </c>
      <c r="F66" s="19">
        <f t="shared" si="4"/>
        <v>0</v>
      </c>
    </row>
    <row r="67" ht="15.75" customHeight="1">
      <c r="A67" s="16" t="s">
        <v>90</v>
      </c>
      <c r="B67" s="17"/>
      <c r="C67" s="22" t="s">
        <v>61</v>
      </c>
      <c r="D67" s="9"/>
      <c r="E67" s="18"/>
      <c r="F67" s="19">
        <f t="shared" si="4"/>
        <v>0</v>
      </c>
    </row>
    <row r="68" ht="15.75" customHeight="1">
      <c r="A68" s="16" t="s">
        <v>73</v>
      </c>
      <c r="B68" s="17"/>
      <c r="C68" s="22" t="s">
        <v>21</v>
      </c>
      <c r="D68" s="9"/>
      <c r="E68" s="18"/>
      <c r="F68" s="19">
        <f t="shared" si="4"/>
        <v>0</v>
      </c>
    </row>
    <row r="69" ht="15.75" customHeight="1">
      <c r="A69" s="16" t="s">
        <v>75</v>
      </c>
      <c r="B69" s="17"/>
      <c r="C69" s="22" t="s">
        <v>21</v>
      </c>
      <c r="D69" s="9"/>
      <c r="E69" s="18"/>
      <c r="F69" s="19">
        <f t="shared" si="4"/>
        <v>0</v>
      </c>
    </row>
    <row r="70" ht="15.75" customHeight="1">
      <c r="A70" s="16" t="s">
        <v>240</v>
      </c>
      <c r="B70" s="38"/>
      <c r="C70" s="22" t="s">
        <v>77</v>
      </c>
      <c r="D70" s="9"/>
      <c r="E70" s="18">
        <v>22000.0</v>
      </c>
      <c r="F70" s="19">
        <f t="shared" si="4"/>
        <v>0</v>
      </c>
    </row>
    <row r="71" ht="15.75" customHeight="1">
      <c r="A71" s="16" t="s">
        <v>78</v>
      </c>
      <c r="B71" s="17"/>
      <c r="C71" s="22"/>
      <c r="D71" s="9"/>
      <c r="E71" s="18"/>
      <c r="F71" s="19"/>
    </row>
    <row r="72" ht="15.75" customHeight="1">
      <c r="A72" s="23" t="s">
        <v>79</v>
      </c>
      <c r="B72" s="11"/>
      <c r="C72" s="9"/>
      <c r="D72" s="17"/>
      <c r="E72" s="17"/>
      <c r="F72" s="19">
        <f>+F71*10%</f>
        <v>0</v>
      </c>
    </row>
    <row r="73" ht="15.75" customHeight="1">
      <c r="A73" s="27" t="s">
        <v>80</v>
      </c>
      <c r="B73" s="11"/>
      <c r="C73" s="9"/>
      <c r="D73" s="28"/>
      <c r="E73" s="9"/>
      <c r="F73" s="29">
        <f>SUM(F71:F72)</f>
        <v>0</v>
      </c>
      <c r="G73" s="15"/>
    </row>
    <row r="74" ht="15.75" customHeight="1">
      <c r="A74" s="39" t="s">
        <v>349</v>
      </c>
      <c r="B74" s="9"/>
      <c r="C74" s="22"/>
      <c r="D74" s="9"/>
      <c r="E74" s="17"/>
      <c r="F74" s="26"/>
      <c r="G74" s="15"/>
    </row>
    <row r="75" ht="15.75" customHeight="1">
      <c r="A75" s="16" t="s">
        <v>350</v>
      </c>
      <c r="B75" s="17">
        <v>1.0</v>
      </c>
      <c r="C75" s="22" t="s">
        <v>59</v>
      </c>
      <c r="D75" s="9"/>
      <c r="E75" s="42">
        <v>10000.0</v>
      </c>
      <c r="F75" s="24">
        <f t="shared" ref="F75:F78" si="5">+B75*E75</f>
        <v>10000</v>
      </c>
      <c r="G75" s="15"/>
    </row>
    <row r="76" ht="15.75" customHeight="1">
      <c r="A76" s="16" t="s">
        <v>351</v>
      </c>
      <c r="B76" s="17">
        <v>1.0</v>
      </c>
      <c r="C76" s="22" t="s">
        <v>94</v>
      </c>
      <c r="D76" s="9"/>
      <c r="E76" s="42">
        <v>9000.0</v>
      </c>
      <c r="F76" s="24">
        <f t="shared" si="5"/>
        <v>9000</v>
      </c>
      <c r="G76" s="15"/>
      <c r="H76" s="15"/>
      <c r="I76" s="15"/>
      <c r="J76" s="15"/>
      <c r="K76" s="15"/>
      <c r="L76" s="15"/>
    </row>
    <row r="77" ht="15.75" customHeight="1">
      <c r="A77" s="16" t="s">
        <v>352</v>
      </c>
      <c r="B77" s="17"/>
      <c r="C77" s="22" t="s">
        <v>94</v>
      </c>
      <c r="D77" s="9"/>
      <c r="E77" s="42">
        <v>30000.0</v>
      </c>
      <c r="F77" s="24">
        <f t="shared" si="5"/>
        <v>0</v>
      </c>
      <c r="G77" s="15"/>
      <c r="H77" s="15"/>
      <c r="I77" s="15"/>
      <c r="J77" s="15"/>
      <c r="K77" s="15"/>
      <c r="L77" s="15"/>
    </row>
    <row r="78" ht="15.75" customHeight="1">
      <c r="A78" s="16" t="s">
        <v>353</v>
      </c>
      <c r="B78" s="17">
        <v>1.0</v>
      </c>
      <c r="C78" s="22" t="s">
        <v>59</v>
      </c>
      <c r="D78" s="9"/>
      <c r="E78" s="42">
        <v>30000.0</v>
      </c>
      <c r="F78" s="24">
        <f t="shared" si="5"/>
        <v>30000</v>
      </c>
      <c r="G78" s="15" t="s">
        <v>14</v>
      </c>
      <c r="H78" s="15"/>
      <c r="I78" s="15"/>
      <c r="J78" s="15"/>
      <c r="K78" s="15"/>
      <c r="L78" s="15"/>
    </row>
    <row r="79" ht="15.75" customHeight="1">
      <c r="A79" s="16" t="s">
        <v>354</v>
      </c>
      <c r="B79" s="17">
        <v>2.0</v>
      </c>
      <c r="C79" s="22" t="s">
        <v>94</v>
      </c>
      <c r="D79" s="9"/>
      <c r="E79" s="42">
        <v>5000.0</v>
      </c>
      <c r="F79" s="24">
        <v>5000.0</v>
      </c>
      <c r="G79" s="15" t="s">
        <v>14</v>
      </c>
      <c r="H79" s="15"/>
      <c r="I79" s="15"/>
      <c r="J79" s="15"/>
      <c r="K79" s="15"/>
      <c r="L79" s="15"/>
    </row>
    <row r="80" ht="15.75" customHeight="1">
      <c r="A80" s="16" t="s">
        <v>355</v>
      </c>
      <c r="B80" s="17">
        <v>2.0</v>
      </c>
      <c r="C80" s="22" t="s">
        <v>94</v>
      </c>
      <c r="D80" s="9"/>
      <c r="E80" s="42">
        <v>15000.0</v>
      </c>
      <c r="F80" s="24">
        <f>E80*B80</f>
        <v>30000</v>
      </c>
      <c r="G80" s="15" t="s">
        <v>14</v>
      </c>
      <c r="H80" s="15"/>
      <c r="I80" s="15"/>
      <c r="J80" s="15"/>
      <c r="K80" s="15"/>
      <c r="L80" s="15"/>
    </row>
    <row r="81" ht="15.75" customHeight="1">
      <c r="A81" s="16" t="s">
        <v>356</v>
      </c>
      <c r="B81" s="17">
        <v>6.0</v>
      </c>
      <c r="C81" s="22" t="s">
        <v>101</v>
      </c>
      <c r="D81" s="9"/>
      <c r="E81" s="42">
        <v>3000.0</v>
      </c>
      <c r="F81" s="24">
        <f t="shared" ref="F81:F82" si="6">+B81*E81</f>
        <v>18000</v>
      </c>
      <c r="G81" s="15" t="s">
        <v>14</v>
      </c>
      <c r="H81" s="15"/>
      <c r="I81" s="15"/>
      <c r="J81" s="15"/>
      <c r="K81" s="15"/>
      <c r="L81" s="15"/>
    </row>
    <row r="82" ht="15.75" customHeight="1">
      <c r="A82" s="16" t="s">
        <v>108</v>
      </c>
      <c r="B82" s="17">
        <v>1.0</v>
      </c>
      <c r="C82" s="22" t="s">
        <v>59</v>
      </c>
      <c r="D82" s="9"/>
      <c r="E82" s="43">
        <v>150000.0</v>
      </c>
      <c r="F82" s="34">
        <f t="shared" si="6"/>
        <v>150000</v>
      </c>
      <c r="G82" s="15" t="s">
        <v>14</v>
      </c>
      <c r="H82" s="15"/>
      <c r="I82" s="15"/>
      <c r="J82" s="15"/>
      <c r="K82" s="15"/>
      <c r="L82" s="15"/>
    </row>
    <row r="83" ht="15.75" customHeight="1">
      <c r="A83" s="10" t="s">
        <v>109</v>
      </c>
      <c r="B83" s="11"/>
      <c r="C83" s="11"/>
      <c r="D83" s="9"/>
      <c r="E83" s="44"/>
      <c r="F83" s="45">
        <f>SUM(F75:F82)</f>
        <v>252000</v>
      </c>
      <c r="G83" s="15"/>
      <c r="H83" s="15"/>
      <c r="I83" s="15"/>
      <c r="J83" s="15"/>
      <c r="K83" s="15"/>
      <c r="L83" s="15"/>
    </row>
    <row r="84" ht="15.75" customHeight="1">
      <c r="A84" s="16"/>
      <c r="B84" s="17"/>
      <c r="C84" s="22"/>
      <c r="D84" s="9"/>
      <c r="E84" s="42"/>
      <c r="F84" s="24">
        <f t="shared" ref="F84:F94" si="7">+B84*E84</f>
        <v>0</v>
      </c>
      <c r="G84" s="15"/>
      <c r="H84" s="15"/>
      <c r="I84" s="15"/>
      <c r="J84" s="15"/>
      <c r="K84" s="15"/>
      <c r="L84" s="15"/>
    </row>
    <row r="85" ht="15.75" customHeight="1">
      <c r="A85" s="39" t="s">
        <v>110</v>
      </c>
      <c r="B85" s="9"/>
      <c r="C85" s="22"/>
      <c r="D85" s="9"/>
      <c r="E85" s="42"/>
      <c r="F85" s="24">
        <f t="shared" si="7"/>
        <v>0</v>
      </c>
      <c r="G85" s="15"/>
      <c r="H85" s="15"/>
      <c r="I85" s="15"/>
      <c r="J85" s="15"/>
      <c r="K85" s="15"/>
      <c r="L85" s="15"/>
    </row>
    <row r="86" ht="15.75" customHeight="1">
      <c r="A86" s="16" t="s">
        <v>111</v>
      </c>
      <c r="B86" s="17">
        <v>750.0</v>
      </c>
      <c r="C86" s="22" t="s">
        <v>151</v>
      </c>
      <c r="D86" s="9"/>
      <c r="E86" s="42">
        <v>140.0</v>
      </c>
      <c r="F86" s="24">
        <f t="shared" si="7"/>
        <v>105000</v>
      </c>
    </row>
    <row r="87" ht="15.75" customHeight="1">
      <c r="A87" s="16" t="s">
        <v>272</v>
      </c>
      <c r="B87" s="17">
        <v>1.0</v>
      </c>
      <c r="C87" s="22" t="s">
        <v>247</v>
      </c>
      <c r="D87" s="9"/>
      <c r="E87" s="42">
        <v>63000.0</v>
      </c>
      <c r="F87" s="24">
        <f t="shared" si="7"/>
        <v>63000</v>
      </c>
    </row>
    <row r="88" ht="15.75" customHeight="1">
      <c r="A88" s="16" t="s">
        <v>114</v>
      </c>
      <c r="B88" s="17">
        <v>1.0</v>
      </c>
      <c r="C88" s="22" t="s">
        <v>59</v>
      </c>
      <c r="D88" s="9"/>
      <c r="E88" s="42">
        <v>140000.0</v>
      </c>
      <c r="F88" s="24">
        <f t="shared" si="7"/>
        <v>140000</v>
      </c>
    </row>
    <row r="89" ht="15.75" customHeight="1">
      <c r="A89" s="16" t="s">
        <v>22</v>
      </c>
      <c r="B89" s="17">
        <v>5.0</v>
      </c>
      <c r="C89" s="22" t="s">
        <v>28</v>
      </c>
      <c r="D89" s="9"/>
      <c r="E89" s="42">
        <v>550.0</v>
      </c>
      <c r="F89" s="24">
        <f t="shared" si="7"/>
        <v>2750</v>
      </c>
    </row>
    <row r="90" ht="15.75" customHeight="1">
      <c r="A90" s="16" t="s">
        <v>20</v>
      </c>
      <c r="B90" s="17">
        <v>0.5</v>
      </c>
      <c r="C90" s="22" t="s">
        <v>21</v>
      </c>
      <c r="D90" s="9"/>
      <c r="E90" s="42">
        <v>12000.0</v>
      </c>
      <c r="F90" s="24">
        <f t="shared" si="7"/>
        <v>6000</v>
      </c>
    </row>
    <row r="91" ht="15.75" customHeight="1">
      <c r="A91" s="16" t="s">
        <v>29</v>
      </c>
      <c r="B91" s="17">
        <v>50.0</v>
      </c>
      <c r="C91" s="22" t="s">
        <v>59</v>
      </c>
      <c r="D91" s="9"/>
      <c r="E91" s="42">
        <v>100.0</v>
      </c>
      <c r="F91" s="24">
        <f t="shared" si="7"/>
        <v>5000</v>
      </c>
    </row>
    <row r="92" ht="15.75" customHeight="1">
      <c r="A92" s="16" t="s">
        <v>115</v>
      </c>
      <c r="B92" s="17">
        <v>5.0</v>
      </c>
      <c r="C92" s="17" t="s">
        <v>28</v>
      </c>
      <c r="D92" s="17"/>
      <c r="E92" s="42">
        <v>2000.0</v>
      </c>
      <c r="F92" s="24">
        <f t="shared" si="7"/>
        <v>10000</v>
      </c>
    </row>
    <row r="93" ht="15.75" customHeight="1">
      <c r="A93" s="16" t="s">
        <v>265</v>
      </c>
      <c r="B93" s="17">
        <v>2.0</v>
      </c>
      <c r="C93" s="22" t="s">
        <v>122</v>
      </c>
      <c r="D93" s="9"/>
      <c r="E93" s="42">
        <v>4000.0</v>
      </c>
      <c r="F93" s="24">
        <f t="shared" si="7"/>
        <v>8000</v>
      </c>
    </row>
    <row r="94" ht="15.75" customHeight="1">
      <c r="A94" s="16" t="s">
        <v>117</v>
      </c>
      <c r="B94" s="17">
        <v>1.0</v>
      </c>
      <c r="C94" s="22" t="s">
        <v>256</v>
      </c>
      <c r="D94" s="9"/>
      <c r="E94" s="42">
        <v>10500.0</v>
      </c>
      <c r="F94" s="24">
        <f t="shared" si="7"/>
        <v>10500</v>
      </c>
    </row>
    <row r="95" ht="15.75" customHeight="1">
      <c r="A95" s="46" t="s">
        <v>118</v>
      </c>
      <c r="B95" s="47"/>
      <c r="C95" s="48"/>
      <c r="D95" s="9"/>
      <c r="E95" s="49">
        <v>262500.0</v>
      </c>
      <c r="F95" s="29">
        <f>SUM(F84:F94)</f>
        <v>350250</v>
      </c>
    </row>
    <row r="96" ht="15.75" customHeight="1">
      <c r="A96" s="39" t="s">
        <v>174</v>
      </c>
      <c r="B96" s="9"/>
      <c r="C96" s="22"/>
      <c r="D96" s="9"/>
      <c r="E96" s="42"/>
      <c r="F96" s="24"/>
    </row>
    <row r="97" ht="15.75" customHeight="1">
      <c r="A97" s="16" t="s">
        <v>183</v>
      </c>
      <c r="B97" s="17">
        <v>2.6</v>
      </c>
      <c r="C97" s="22" t="s">
        <v>122</v>
      </c>
      <c r="D97" s="9"/>
      <c r="E97" s="43">
        <v>40000.0</v>
      </c>
      <c r="F97" s="34">
        <f t="shared" ref="F97:F99" si="8">+B97*E97</f>
        <v>104000</v>
      </c>
      <c r="G97" s="15" t="s">
        <v>14</v>
      </c>
    </row>
    <row r="98" ht="15.75" customHeight="1">
      <c r="A98" s="16" t="s">
        <v>257</v>
      </c>
      <c r="B98" s="17"/>
      <c r="C98" s="22"/>
      <c r="D98" s="9"/>
      <c r="E98" s="43">
        <v>500.0</v>
      </c>
      <c r="F98" s="34">
        <f t="shared" si="8"/>
        <v>0</v>
      </c>
    </row>
    <row r="99" ht="15.75" customHeight="1">
      <c r="A99" s="16" t="s">
        <v>357</v>
      </c>
      <c r="B99" s="17"/>
      <c r="C99" s="22" t="s">
        <v>122</v>
      </c>
      <c r="D99" s="9"/>
      <c r="E99" s="43">
        <v>600.0</v>
      </c>
      <c r="F99" s="34">
        <f t="shared" si="8"/>
        <v>0</v>
      </c>
    </row>
    <row r="100" ht="15.75" customHeight="1">
      <c r="A100" s="16" t="s">
        <v>46</v>
      </c>
      <c r="B100" s="38">
        <v>0.5</v>
      </c>
      <c r="C100" s="22" t="s">
        <v>124</v>
      </c>
      <c r="D100" s="9"/>
      <c r="E100" s="43">
        <v>10000.0</v>
      </c>
      <c r="F100" s="34">
        <f>E100*B100</f>
        <v>5000</v>
      </c>
      <c r="G100" s="20" t="s">
        <v>14</v>
      </c>
    </row>
    <row r="101" ht="15.75" customHeight="1">
      <c r="A101" s="16" t="s">
        <v>320</v>
      </c>
      <c r="B101" s="17"/>
      <c r="C101" s="22" t="s">
        <v>122</v>
      </c>
      <c r="D101" s="9"/>
      <c r="E101" s="43">
        <v>18000.0</v>
      </c>
      <c r="F101" s="34">
        <f t="shared" ref="F101:F110" si="9">+B101*E101</f>
        <v>0</v>
      </c>
    </row>
    <row r="102" ht="15.75" customHeight="1">
      <c r="A102" s="16" t="s">
        <v>262</v>
      </c>
      <c r="B102" s="17"/>
      <c r="C102" s="22" t="s">
        <v>127</v>
      </c>
      <c r="D102" s="9"/>
      <c r="E102" s="43">
        <v>100.0</v>
      </c>
      <c r="F102" s="34">
        <f t="shared" si="9"/>
        <v>0</v>
      </c>
    </row>
    <row r="103" ht="15.75" customHeight="1">
      <c r="A103" s="16" t="s">
        <v>358</v>
      </c>
      <c r="B103" s="17">
        <v>1.0</v>
      </c>
      <c r="C103" s="22" t="s">
        <v>127</v>
      </c>
      <c r="D103" s="9"/>
      <c r="E103" s="43">
        <v>26000.0</v>
      </c>
      <c r="F103" s="34">
        <f t="shared" si="9"/>
        <v>26000</v>
      </c>
    </row>
    <row r="104" ht="15.75" customHeight="1">
      <c r="A104" s="16" t="s">
        <v>182</v>
      </c>
      <c r="B104" s="17"/>
      <c r="C104" s="22" t="s">
        <v>331</v>
      </c>
      <c r="D104" s="9"/>
      <c r="E104" s="43">
        <v>15000.0</v>
      </c>
      <c r="F104" s="34">
        <f t="shared" si="9"/>
        <v>0</v>
      </c>
    </row>
    <row r="105" ht="15.75" customHeight="1">
      <c r="A105" s="16" t="s">
        <v>359</v>
      </c>
      <c r="B105" s="17"/>
      <c r="C105" s="22" t="s">
        <v>131</v>
      </c>
      <c r="D105" s="9"/>
      <c r="E105" s="43">
        <v>1000.0</v>
      </c>
      <c r="F105" s="34">
        <f t="shared" si="9"/>
        <v>0</v>
      </c>
    </row>
    <row r="106" ht="15.75" customHeight="1">
      <c r="A106" s="16" t="s">
        <v>132</v>
      </c>
      <c r="B106" s="17">
        <v>2.0</v>
      </c>
      <c r="C106" s="22" t="s">
        <v>101</v>
      </c>
      <c r="D106" s="9"/>
      <c r="E106" s="43">
        <v>3000.0</v>
      </c>
      <c r="F106" s="34">
        <f t="shared" si="9"/>
        <v>6000</v>
      </c>
    </row>
    <row r="107" ht="15.75" customHeight="1">
      <c r="A107" s="16" t="s">
        <v>133</v>
      </c>
      <c r="B107" s="17"/>
      <c r="C107" s="17"/>
      <c r="D107" s="17"/>
      <c r="E107" s="43">
        <v>4000.0</v>
      </c>
      <c r="F107" s="34">
        <f t="shared" si="9"/>
        <v>0</v>
      </c>
    </row>
    <row r="108" ht="15.75" customHeight="1">
      <c r="A108" s="16" t="s">
        <v>320</v>
      </c>
      <c r="B108" s="38"/>
      <c r="C108" s="22" t="s">
        <v>266</v>
      </c>
      <c r="D108" s="9"/>
      <c r="E108" s="43"/>
      <c r="F108" s="34">
        <f t="shared" si="9"/>
        <v>0</v>
      </c>
    </row>
    <row r="109" ht="15.75" customHeight="1">
      <c r="A109" s="16" t="s">
        <v>136</v>
      </c>
      <c r="B109" s="17">
        <v>0.5</v>
      </c>
      <c r="C109" s="22" t="s">
        <v>21</v>
      </c>
      <c r="D109" s="9"/>
      <c r="E109" s="43">
        <v>19000.0</v>
      </c>
      <c r="F109" s="34">
        <f t="shared" si="9"/>
        <v>9500</v>
      </c>
      <c r="G109" s="20" t="s">
        <v>14</v>
      </c>
    </row>
    <row r="110" ht="15.75" customHeight="1">
      <c r="A110" s="16" t="s">
        <v>188</v>
      </c>
      <c r="B110" s="17"/>
      <c r="C110" s="22" t="s">
        <v>313</v>
      </c>
      <c r="D110" s="9"/>
      <c r="E110" s="43">
        <v>4000.0</v>
      </c>
      <c r="F110" s="34">
        <f t="shared" si="9"/>
        <v>0</v>
      </c>
    </row>
    <row r="111" ht="15.75" customHeight="1">
      <c r="A111" s="16" t="s">
        <v>138</v>
      </c>
      <c r="B111" s="17">
        <v>1.0</v>
      </c>
      <c r="C111" s="22"/>
      <c r="D111" s="9"/>
      <c r="E111" s="43">
        <v>84000.0</v>
      </c>
      <c r="F111" s="34">
        <f>E111*B111</f>
        <v>84000</v>
      </c>
      <c r="G111" s="20" t="s">
        <v>14</v>
      </c>
    </row>
    <row r="112" ht="15.75" customHeight="1">
      <c r="A112" s="16" t="s">
        <v>332</v>
      </c>
      <c r="B112" s="17"/>
      <c r="C112" s="22" t="s">
        <v>315</v>
      </c>
      <c r="D112" s="9"/>
      <c r="E112" s="43">
        <v>14000.0</v>
      </c>
      <c r="F112" s="34">
        <f>+B112*E112</f>
        <v>0</v>
      </c>
    </row>
    <row r="113" ht="15.75" customHeight="1">
      <c r="A113" s="46" t="s">
        <v>141</v>
      </c>
      <c r="B113" s="47"/>
      <c r="C113" s="48"/>
      <c r="D113" s="9"/>
      <c r="E113" s="49"/>
      <c r="F113" s="29">
        <f>SUM(F97:F112)</f>
        <v>234500</v>
      </c>
    </row>
    <row r="114" ht="15.75" customHeight="1">
      <c r="A114" s="50" t="s">
        <v>142</v>
      </c>
      <c r="B114" s="51"/>
      <c r="C114" s="51"/>
      <c r="D114" s="51"/>
      <c r="E114" s="51"/>
      <c r="F114" s="52">
        <f>F113+F95+F83+F36+F22</f>
        <v>4146687</v>
      </c>
      <c r="H114" s="248"/>
    </row>
    <row r="115" ht="15.75" customHeight="1">
      <c r="A115" s="53"/>
      <c r="B115" s="54" t="s">
        <v>360</v>
      </c>
      <c r="C115" s="55"/>
      <c r="D115" s="55"/>
      <c r="E115" s="55"/>
      <c r="F115" s="56">
        <v>1114766.3</v>
      </c>
    </row>
    <row r="116" ht="15.75" customHeight="1">
      <c r="A116" s="57"/>
      <c r="B116" s="58" t="s">
        <v>144</v>
      </c>
      <c r="C116" s="55"/>
      <c r="D116" s="55"/>
      <c r="E116" s="59"/>
      <c r="F116" s="60">
        <f>SUM(F114:F115)</f>
        <v>5261453.3</v>
      </c>
      <c r="H116" s="248"/>
    </row>
    <row r="117" ht="15.75" customHeight="1">
      <c r="A117" s="57"/>
      <c r="B117" s="54" t="s">
        <v>145</v>
      </c>
      <c r="C117" s="55"/>
      <c r="D117" s="55"/>
      <c r="E117" s="55"/>
      <c r="F117" s="56">
        <f>+F116*16%</f>
        <v>841832.528</v>
      </c>
    </row>
    <row r="118" ht="15.75" customHeight="1">
      <c r="A118" s="57"/>
      <c r="B118" s="61" t="s">
        <v>146</v>
      </c>
      <c r="C118" s="55"/>
      <c r="D118" s="55"/>
      <c r="E118" s="59"/>
      <c r="F118" s="60">
        <f>SUM(F116:F117)</f>
        <v>6103285.828</v>
      </c>
    </row>
    <row r="119" ht="15.75" customHeight="1">
      <c r="A119" s="57"/>
      <c r="B119" s="54"/>
      <c r="C119" s="55"/>
      <c r="D119" s="55"/>
      <c r="E119" s="55"/>
      <c r="F119" s="56"/>
    </row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1">
    <mergeCell ref="A2:F2"/>
    <mergeCell ref="A3:F3"/>
    <mergeCell ref="A4:F4"/>
    <mergeCell ref="A5:B5"/>
    <mergeCell ref="C5:F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A19:C19"/>
    <mergeCell ref="D19:E19"/>
    <mergeCell ref="A20:E20"/>
    <mergeCell ref="A21:C21"/>
    <mergeCell ref="D21:E21"/>
    <mergeCell ref="A22:C22"/>
    <mergeCell ref="D22:E22"/>
    <mergeCell ref="A23:B23"/>
    <mergeCell ref="C23:F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A35:E35"/>
    <mergeCell ref="A36:C36"/>
    <mergeCell ref="D36:E36"/>
    <mergeCell ref="D37:E37"/>
    <mergeCell ref="A37:C37"/>
    <mergeCell ref="B38:C38"/>
    <mergeCell ref="D38:E38"/>
    <mergeCell ref="C39:D39"/>
    <mergeCell ref="C40:D40"/>
    <mergeCell ref="C41:D41"/>
    <mergeCell ref="C42:D42"/>
    <mergeCell ref="C74:D74"/>
    <mergeCell ref="C75:D75"/>
    <mergeCell ref="C76:D76"/>
    <mergeCell ref="C77:D77"/>
    <mergeCell ref="C78:D78"/>
    <mergeCell ref="C79:D79"/>
    <mergeCell ref="C80:D80"/>
    <mergeCell ref="C87:D87"/>
    <mergeCell ref="C88:D88"/>
    <mergeCell ref="C89:D89"/>
    <mergeCell ref="C90:D90"/>
    <mergeCell ref="C91:D91"/>
    <mergeCell ref="C93:D93"/>
    <mergeCell ref="C94:D94"/>
    <mergeCell ref="C101:D101"/>
    <mergeCell ref="C102:D102"/>
    <mergeCell ref="C103:D103"/>
    <mergeCell ref="C104:D104"/>
    <mergeCell ref="C105:D105"/>
    <mergeCell ref="C106:D106"/>
    <mergeCell ref="C108:D108"/>
    <mergeCell ref="B115:E115"/>
    <mergeCell ref="B116:E116"/>
    <mergeCell ref="B117:E117"/>
    <mergeCell ref="B118:E118"/>
    <mergeCell ref="C109:D109"/>
    <mergeCell ref="C110:D110"/>
    <mergeCell ref="C111:D111"/>
    <mergeCell ref="C112:D112"/>
    <mergeCell ref="C113:D113"/>
    <mergeCell ref="A114:E114"/>
    <mergeCell ref="A115:A119"/>
    <mergeCell ref="B119:E119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A54:C54"/>
    <mergeCell ref="A55:C55"/>
    <mergeCell ref="D55:E55"/>
    <mergeCell ref="B56:C56"/>
    <mergeCell ref="D56:E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A72:C72"/>
    <mergeCell ref="A73:C73"/>
    <mergeCell ref="D73:E73"/>
    <mergeCell ref="A74:B74"/>
    <mergeCell ref="C81:D81"/>
    <mergeCell ref="C82:D82"/>
    <mergeCell ref="A83:D83"/>
    <mergeCell ref="C84:D84"/>
    <mergeCell ref="A85:B85"/>
    <mergeCell ref="C85:D85"/>
    <mergeCell ref="C86:D86"/>
    <mergeCell ref="C95:D95"/>
    <mergeCell ref="A96:B96"/>
    <mergeCell ref="C96:D96"/>
    <mergeCell ref="C97:D97"/>
    <mergeCell ref="C98:D98"/>
    <mergeCell ref="C99:D99"/>
    <mergeCell ref="C100:D100"/>
  </mergeCells>
  <printOptions/>
  <pageMargins bottom="0.7480314960629921" footer="0.0" header="0.0" left="0.31496062992125984" right="0.31496062992125984" top="0.7480314960629921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10.71"/>
    <col customWidth="1" min="3" max="3" width="17.0"/>
    <col customWidth="1" min="4" max="4" width="10.71"/>
    <col customWidth="1" min="5" max="5" width="15.43"/>
    <col customWidth="1" min="6" max="6" width="20.57"/>
    <col customWidth="1" min="7" max="7" width="10.71"/>
    <col customWidth="1" min="8" max="8" width="12.71"/>
    <col customWidth="1" min="9" max="11" width="10.71"/>
  </cols>
  <sheetData>
    <row r="1" ht="15.75" customHeight="1">
      <c r="A1" s="1"/>
    </row>
    <row r="2" ht="15.75" customHeight="1">
      <c r="A2" s="2" t="s">
        <v>1</v>
      </c>
      <c r="B2" s="3"/>
      <c r="C2" s="3"/>
      <c r="D2" s="3"/>
      <c r="E2" s="3"/>
      <c r="F2" s="3"/>
    </row>
    <row r="3" ht="15.75" customHeight="1">
      <c r="A3" s="4" t="s">
        <v>2</v>
      </c>
    </row>
    <row r="4" ht="15.75" customHeight="1">
      <c r="A4" s="4" t="s">
        <v>3</v>
      </c>
    </row>
    <row r="5" ht="15.75" customHeight="1">
      <c r="A5" s="8" t="s">
        <v>5</v>
      </c>
      <c r="B5" s="9"/>
      <c r="C5" s="10" t="s">
        <v>361</v>
      </c>
      <c r="D5" s="11"/>
      <c r="E5" s="11"/>
      <c r="F5" s="9"/>
    </row>
    <row r="6" ht="15.0" customHeight="1">
      <c r="A6" s="12" t="s">
        <v>7</v>
      </c>
      <c r="B6" s="12" t="s">
        <v>8</v>
      </c>
      <c r="C6" s="13" t="s">
        <v>9</v>
      </c>
      <c r="D6" s="9"/>
      <c r="E6" s="12" t="s">
        <v>10</v>
      </c>
      <c r="F6" s="14" t="s">
        <v>11</v>
      </c>
    </row>
    <row r="7" ht="27.75" customHeight="1">
      <c r="A7" s="16" t="s">
        <v>12</v>
      </c>
      <c r="B7" s="17">
        <v>1013.0</v>
      </c>
      <c r="C7" s="13" t="s">
        <v>287</v>
      </c>
      <c r="D7" s="9"/>
      <c r="E7" s="18">
        <v>140.0</v>
      </c>
      <c r="F7" s="19">
        <f>+B7*E7</f>
        <v>141820</v>
      </c>
      <c r="G7" s="249" t="s">
        <v>14</v>
      </c>
    </row>
    <row r="8">
      <c r="A8" s="16" t="s">
        <v>39</v>
      </c>
      <c r="B8" s="17"/>
      <c r="C8" s="13" t="s">
        <v>334</v>
      </c>
      <c r="D8" s="9"/>
      <c r="E8" s="18">
        <v>20000.0</v>
      </c>
      <c r="F8" s="19">
        <f>E8*B8</f>
        <v>0</v>
      </c>
      <c r="G8" s="20" t="s">
        <v>14</v>
      </c>
    </row>
    <row r="9">
      <c r="A9" s="16" t="s">
        <v>281</v>
      </c>
      <c r="B9" s="17"/>
      <c r="C9" s="22" t="s">
        <v>30</v>
      </c>
      <c r="D9" s="9"/>
      <c r="E9" s="18">
        <v>160000.0</v>
      </c>
      <c r="F9" s="19"/>
      <c r="G9" s="20" t="s">
        <v>14</v>
      </c>
    </row>
    <row r="10">
      <c r="A10" s="16" t="s">
        <v>228</v>
      </c>
      <c r="B10" s="17">
        <v>1.0</v>
      </c>
      <c r="C10" s="22" t="s">
        <v>335</v>
      </c>
      <c r="D10" s="9"/>
      <c r="E10" s="18">
        <v>210000.0</v>
      </c>
      <c r="F10" s="19">
        <f t="shared" ref="F10:F18" si="1">E10*B10</f>
        <v>210000</v>
      </c>
    </row>
    <row r="11">
      <c r="A11" s="16" t="s">
        <v>136</v>
      </c>
      <c r="B11" s="17"/>
      <c r="C11" s="22" t="s">
        <v>283</v>
      </c>
      <c r="D11" s="9"/>
      <c r="E11" s="18">
        <v>19000.0</v>
      </c>
      <c r="F11" s="19">
        <f t="shared" si="1"/>
        <v>0</v>
      </c>
    </row>
    <row r="12">
      <c r="A12" s="16" t="s">
        <v>20</v>
      </c>
      <c r="B12" s="17">
        <v>1.0</v>
      </c>
      <c r="C12" s="22" t="s">
        <v>239</v>
      </c>
      <c r="D12" s="9"/>
      <c r="E12" s="18">
        <v>13000.0</v>
      </c>
      <c r="F12" s="19">
        <f t="shared" si="1"/>
        <v>13000</v>
      </c>
      <c r="G12" s="249"/>
    </row>
    <row r="13">
      <c r="A13" s="16" t="s">
        <v>46</v>
      </c>
      <c r="B13" s="17">
        <v>0.5</v>
      </c>
      <c r="C13" s="22" t="s">
        <v>30</v>
      </c>
      <c r="D13" s="9"/>
      <c r="E13" s="18">
        <v>10000.0</v>
      </c>
      <c r="F13" s="19">
        <f t="shared" si="1"/>
        <v>5000</v>
      </c>
    </row>
    <row r="14">
      <c r="A14" s="16" t="s">
        <v>336</v>
      </c>
      <c r="B14" s="17">
        <v>4.0</v>
      </c>
      <c r="C14" s="22" t="s">
        <v>285</v>
      </c>
      <c r="D14" s="9"/>
      <c r="E14" s="18">
        <v>30000.0</v>
      </c>
      <c r="F14" s="19">
        <f t="shared" si="1"/>
        <v>120000</v>
      </c>
      <c r="G14" s="249" t="s">
        <v>14</v>
      </c>
    </row>
    <row r="15">
      <c r="A15" s="16" t="s">
        <v>362</v>
      </c>
      <c r="B15" s="17">
        <v>1.0</v>
      </c>
      <c r="C15" s="22" t="s">
        <v>94</v>
      </c>
      <c r="D15" s="9"/>
      <c r="E15" s="18">
        <v>31000.0</v>
      </c>
      <c r="F15" s="19">
        <f t="shared" si="1"/>
        <v>31000</v>
      </c>
      <c r="G15" s="249" t="s">
        <v>14</v>
      </c>
    </row>
    <row r="16">
      <c r="A16" s="16" t="s">
        <v>24</v>
      </c>
      <c r="B16" s="17">
        <v>1.0</v>
      </c>
      <c r="C16" s="22" t="s">
        <v>25</v>
      </c>
      <c r="D16" s="9"/>
      <c r="E16" s="18">
        <v>20000.0</v>
      </c>
      <c r="F16" s="19">
        <f t="shared" si="1"/>
        <v>20000</v>
      </c>
      <c r="G16" s="249" t="s">
        <v>14</v>
      </c>
    </row>
    <row r="17">
      <c r="A17" s="16" t="s">
        <v>338</v>
      </c>
      <c r="B17" s="17">
        <v>1.0</v>
      </c>
      <c r="C17" s="22" t="s">
        <v>239</v>
      </c>
      <c r="D17" s="9"/>
      <c r="E17" s="18">
        <v>17000.0</v>
      </c>
      <c r="F17" s="19">
        <f t="shared" si="1"/>
        <v>17000</v>
      </c>
      <c r="G17" s="249" t="s">
        <v>14</v>
      </c>
    </row>
    <row r="18">
      <c r="A18" s="16" t="s">
        <v>29</v>
      </c>
      <c r="B18" s="17">
        <v>100.0</v>
      </c>
      <c r="C18" s="22" t="s">
        <v>30</v>
      </c>
      <c r="D18" s="9"/>
      <c r="E18" s="18">
        <v>100.0</v>
      </c>
      <c r="F18" s="19">
        <f t="shared" si="1"/>
        <v>10000</v>
      </c>
      <c r="G18" s="249" t="s">
        <v>14</v>
      </c>
    </row>
    <row r="19">
      <c r="A19" s="23" t="s">
        <v>339</v>
      </c>
      <c r="B19" s="11"/>
      <c r="C19" s="9"/>
      <c r="D19" s="22" t="s">
        <v>286</v>
      </c>
      <c r="E19" s="9"/>
      <c r="F19" s="24">
        <v>700000.0</v>
      </c>
      <c r="G19" s="249" t="s">
        <v>14</v>
      </c>
    </row>
    <row r="20">
      <c r="A20" s="25" t="s">
        <v>33</v>
      </c>
      <c r="B20" s="11"/>
      <c r="C20" s="11"/>
      <c r="D20" s="11"/>
      <c r="E20" s="9"/>
      <c r="F20" s="26">
        <f>SUM(F7:F19)</f>
        <v>1267820</v>
      </c>
    </row>
    <row r="21" ht="15.75" customHeight="1">
      <c r="A21" s="23" t="s">
        <v>34</v>
      </c>
      <c r="B21" s="11"/>
      <c r="C21" s="9"/>
      <c r="D21" s="22" t="s">
        <v>35</v>
      </c>
      <c r="E21" s="9"/>
      <c r="F21" s="24">
        <v>150637.0</v>
      </c>
    </row>
    <row r="22" ht="15.75" customHeight="1">
      <c r="A22" s="27" t="s">
        <v>36</v>
      </c>
      <c r="B22" s="11"/>
      <c r="C22" s="9"/>
      <c r="D22" s="28"/>
      <c r="E22" s="9"/>
      <c r="F22" s="29">
        <f>F20+F21</f>
        <v>1418457</v>
      </c>
    </row>
    <row r="23" ht="15.0" customHeight="1">
      <c r="A23" s="8" t="s">
        <v>5</v>
      </c>
      <c r="B23" s="9"/>
      <c r="C23" s="10" t="s">
        <v>37</v>
      </c>
      <c r="D23" s="11"/>
      <c r="E23" s="11"/>
      <c r="F23" s="9"/>
    </row>
    <row r="24" ht="15.0" customHeight="1">
      <c r="A24" s="12" t="s">
        <v>7</v>
      </c>
      <c r="B24" s="12" t="s">
        <v>8</v>
      </c>
      <c r="C24" s="13" t="s">
        <v>9</v>
      </c>
      <c r="D24" s="9"/>
      <c r="E24" s="12" t="s">
        <v>10</v>
      </c>
      <c r="F24" s="14" t="s">
        <v>11</v>
      </c>
    </row>
    <row r="25" ht="15.0" customHeight="1">
      <c r="A25" s="16" t="s">
        <v>12</v>
      </c>
      <c r="B25" s="17"/>
      <c r="C25" s="13" t="s">
        <v>287</v>
      </c>
      <c r="D25" s="9"/>
      <c r="E25" s="18">
        <v>140.0</v>
      </c>
      <c r="F25" s="19">
        <f t="shared" ref="F25:F34" si="2">E25*B25</f>
        <v>0</v>
      </c>
    </row>
    <row r="26" ht="15.75" customHeight="1">
      <c r="A26" s="16" t="s">
        <v>341</v>
      </c>
      <c r="B26" s="17">
        <v>2.0</v>
      </c>
      <c r="C26" s="22" t="s">
        <v>16</v>
      </c>
      <c r="D26" s="9"/>
      <c r="E26" s="18">
        <v>216000.0</v>
      </c>
      <c r="F26" s="19">
        <f t="shared" si="2"/>
        <v>432000</v>
      </c>
      <c r="G26" s="249"/>
    </row>
    <row r="27" ht="15.75" customHeight="1">
      <c r="A27" s="16" t="s">
        <v>228</v>
      </c>
      <c r="B27" s="17">
        <v>1.0</v>
      </c>
      <c r="C27" s="22" t="s">
        <v>342</v>
      </c>
      <c r="D27" s="9"/>
      <c r="E27" s="18">
        <v>340000.0</v>
      </c>
      <c r="F27" s="31">
        <f t="shared" si="2"/>
        <v>340000</v>
      </c>
      <c r="G27" s="249"/>
    </row>
    <row r="28" ht="15.75" customHeight="1">
      <c r="A28" s="16" t="s">
        <v>343</v>
      </c>
      <c r="B28" s="17">
        <v>1.0</v>
      </c>
      <c r="C28" s="22" t="s">
        <v>16</v>
      </c>
      <c r="D28" s="9"/>
      <c r="E28" s="18">
        <v>40000.0</v>
      </c>
      <c r="F28" s="32">
        <f t="shared" si="2"/>
        <v>40000</v>
      </c>
      <c r="G28" s="249"/>
    </row>
    <row r="29" ht="15.75" customHeight="1">
      <c r="A29" s="16" t="s">
        <v>343</v>
      </c>
      <c r="B29" s="17">
        <v>2.0</v>
      </c>
      <c r="C29" s="22" t="s">
        <v>344</v>
      </c>
      <c r="D29" s="9"/>
      <c r="E29" s="18">
        <v>20000.0</v>
      </c>
      <c r="F29" s="19">
        <f t="shared" si="2"/>
        <v>40000</v>
      </c>
      <c r="G29" s="249"/>
    </row>
    <row r="30" ht="15.75" customHeight="1">
      <c r="A30" s="16" t="s">
        <v>363</v>
      </c>
      <c r="B30" s="17">
        <v>1.0</v>
      </c>
      <c r="C30" s="22" t="s">
        <v>30</v>
      </c>
      <c r="D30" s="9"/>
      <c r="E30" s="18">
        <v>80000.0</v>
      </c>
      <c r="F30" s="19">
        <f t="shared" si="2"/>
        <v>80000</v>
      </c>
      <c r="G30" s="249"/>
    </row>
    <row r="31" ht="19.5" customHeight="1">
      <c r="A31" s="16" t="s">
        <v>47</v>
      </c>
      <c r="B31" s="17">
        <v>8.0</v>
      </c>
      <c r="C31" s="22" t="s">
        <v>48</v>
      </c>
      <c r="D31" s="9"/>
      <c r="E31" s="18">
        <v>1000.0</v>
      </c>
      <c r="F31" s="19">
        <f t="shared" si="2"/>
        <v>8000</v>
      </c>
    </row>
    <row r="32" ht="24.0" customHeight="1">
      <c r="A32" s="16" t="s">
        <v>49</v>
      </c>
      <c r="B32" s="17"/>
      <c r="C32" s="22" t="s">
        <v>25</v>
      </c>
      <c r="D32" s="9"/>
      <c r="E32" s="18">
        <v>105000.0</v>
      </c>
      <c r="F32" s="19">
        <f t="shared" si="2"/>
        <v>0</v>
      </c>
    </row>
    <row r="33" ht="24.0" customHeight="1">
      <c r="A33" s="16" t="s">
        <v>29</v>
      </c>
      <c r="B33" s="17"/>
      <c r="C33" s="22" t="s">
        <v>30</v>
      </c>
      <c r="D33" s="9"/>
      <c r="E33" s="18">
        <v>100.0</v>
      </c>
      <c r="F33" s="19">
        <f t="shared" si="2"/>
        <v>0</v>
      </c>
    </row>
    <row r="34" ht="24.0" customHeight="1">
      <c r="A34" s="33" t="s">
        <v>107</v>
      </c>
      <c r="B34" s="17"/>
      <c r="C34" s="22" t="s">
        <v>99</v>
      </c>
      <c r="D34" s="9"/>
      <c r="E34" s="17">
        <v>30000.0</v>
      </c>
      <c r="F34" s="34">
        <f t="shared" si="2"/>
        <v>0</v>
      </c>
    </row>
    <row r="35" ht="24.0" customHeight="1">
      <c r="A35" s="25" t="s">
        <v>33</v>
      </c>
      <c r="B35" s="11"/>
      <c r="C35" s="11"/>
      <c r="D35" s="11"/>
      <c r="E35" s="9"/>
    </row>
    <row r="36" ht="24.0" customHeight="1">
      <c r="A36" s="23" t="s">
        <v>50</v>
      </c>
      <c r="B36" s="11"/>
      <c r="C36" s="9"/>
      <c r="D36" s="22" t="s">
        <v>35</v>
      </c>
      <c r="E36" s="9"/>
      <c r="F36" s="247">
        <f>SUM(F25:F35)</f>
        <v>940000</v>
      </c>
    </row>
    <row r="37" ht="24.0" customHeight="1">
      <c r="A37" s="27" t="s">
        <v>36</v>
      </c>
      <c r="B37" s="11"/>
      <c r="C37" s="9"/>
      <c r="D37" s="28"/>
      <c r="E37" s="9"/>
      <c r="F37" s="35"/>
    </row>
    <row r="38" ht="24.0" customHeight="1">
      <c r="A38" s="36" t="s">
        <v>51</v>
      </c>
      <c r="B38" s="10" t="s">
        <v>293</v>
      </c>
      <c r="C38" s="9"/>
      <c r="D38" s="22"/>
      <c r="E38" s="9"/>
      <c r="F38" s="24"/>
    </row>
    <row r="39" ht="24.0" customHeight="1">
      <c r="A39" s="33" t="s">
        <v>53</v>
      </c>
      <c r="B39" s="17"/>
      <c r="C39" s="22" t="s">
        <v>54</v>
      </c>
      <c r="D39" s="9"/>
      <c r="E39" s="18">
        <v>50000.0</v>
      </c>
      <c r="F39" s="19"/>
    </row>
    <row r="40" ht="24.0" customHeight="1">
      <c r="A40" s="16" t="s">
        <v>55</v>
      </c>
      <c r="B40" s="17"/>
      <c r="C40" s="22" t="s">
        <v>54</v>
      </c>
      <c r="D40" s="9"/>
      <c r="E40" s="18">
        <v>30000.0</v>
      </c>
      <c r="F40" s="19"/>
    </row>
    <row r="41" ht="24.0" customHeight="1">
      <c r="A41" s="16" t="s">
        <v>56</v>
      </c>
      <c r="B41" s="17"/>
      <c r="C41" s="22" t="s">
        <v>57</v>
      </c>
      <c r="D41" s="9"/>
      <c r="E41" s="18">
        <v>18000.0</v>
      </c>
      <c r="F41" s="19">
        <f t="shared" ref="F41:F52" si="3">+B41*E41</f>
        <v>0</v>
      </c>
    </row>
    <row r="42" ht="24.0" customHeight="1">
      <c r="A42" s="16" t="s">
        <v>58</v>
      </c>
      <c r="B42" s="17"/>
      <c r="C42" s="22" t="s">
        <v>59</v>
      </c>
      <c r="D42" s="9"/>
      <c r="E42" s="18">
        <v>2000.0</v>
      </c>
      <c r="F42" s="19">
        <f t="shared" si="3"/>
        <v>0</v>
      </c>
    </row>
    <row r="43" ht="24.0" customHeight="1">
      <c r="A43" s="16" t="s">
        <v>60</v>
      </c>
      <c r="B43" s="17"/>
      <c r="C43" s="22" t="s">
        <v>61</v>
      </c>
      <c r="D43" s="9"/>
      <c r="E43" s="18">
        <v>70000.0</v>
      </c>
      <c r="F43" s="19">
        <f t="shared" si="3"/>
        <v>0</v>
      </c>
    </row>
    <row r="44" ht="24.0" customHeight="1">
      <c r="A44" s="16" t="s">
        <v>294</v>
      </c>
      <c r="B44" s="17"/>
      <c r="C44" s="22" t="s">
        <v>63</v>
      </c>
      <c r="D44" s="9"/>
      <c r="E44" s="18">
        <v>2000.0</v>
      </c>
      <c r="F44" s="19">
        <f t="shared" si="3"/>
        <v>0</v>
      </c>
    </row>
    <row r="45" ht="24.0" customHeight="1">
      <c r="A45" s="16" t="s">
        <v>64</v>
      </c>
      <c r="B45" s="17"/>
      <c r="C45" s="22" t="s">
        <v>63</v>
      </c>
      <c r="D45" s="9"/>
      <c r="E45" s="18">
        <v>2500.0</v>
      </c>
      <c r="F45" s="19">
        <f t="shared" si="3"/>
        <v>0</v>
      </c>
    </row>
    <row r="46" ht="24.0" customHeight="1">
      <c r="A46" s="16" t="s">
        <v>65</v>
      </c>
      <c r="B46" s="17"/>
      <c r="C46" s="22" t="s">
        <v>66</v>
      </c>
      <c r="D46" s="9"/>
      <c r="E46" s="18">
        <v>34000.0</v>
      </c>
      <c r="F46" s="19">
        <f t="shared" si="3"/>
        <v>0</v>
      </c>
    </row>
    <row r="47" ht="24.0" customHeight="1">
      <c r="A47" s="16" t="s">
        <v>87</v>
      </c>
      <c r="B47" s="17"/>
      <c r="C47" s="22" t="s">
        <v>88</v>
      </c>
      <c r="D47" s="9"/>
      <c r="E47" s="18">
        <v>18000.0</v>
      </c>
      <c r="F47" s="19">
        <f t="shared" si="3"/>
        <v>0</v>
      </c>
    </row>
    <row r="48" ht="24.0" customHeight="1">
      <c r="A48" s="16" t="s">
        <v>296</v>
      </c>
      <c r="B48" s="17"/>
      <c r="C48" s="22" t="s">
        <v>70</v>
      </c>
      <c r="D48" s="9"/>
      <c r="E48" s="18">
        <v>22000.0</v>
      </c>
      <c r="F48" s="19">
        <f t="shared" si="3"/>
        <v>0</v>
      </c>
      <c r="G48" s="15"/>
      <c r="H48" s="15"/>
      <c r="I48" s="15"/>
      <c r="J48" s="15"/>
      <c r="K48" s="15"/>
    </row>
    <row r="49" ht="15.75" customHeight="1">
      <c r="A49" s="16" t="s">
        <v>72</v>
      </c>
      <c r="B49" s="17"/>
      <c r="C49" s="22" t="s">
        <v>61</v>
      </c>
      <c r="D49" s="9"/>
      <c r="E49" s="18">
        <v>160000.0</v>
      </c>
      <c r="F49" s="19">
        <f t="shared" si="3"/>
        <v>0</v>
      </c>
    </row>
    <row r="50" ht="15.75" customHeight="1">
      <c r="A50" s="16" t="s">
        <v>73</v>
      </c>
      <c r="B50" s="17"/>
      <c r="C50" s="22" t="s">
        <v>21</v>
      </c>
      <c r="D50" s="9"/>
      <c r="E50" s="18">
        <v>4500.0</v>
      </c>
      <c r="F50" s="19">
        <f t="shared" si="3"/>
        <v>0</v>
      </c>
    </row>
    <row r="51" ht="15.75" customHeight="1">
      <c r="A51" s="16" t="s">
        <v>75</v>
      </c>
      <c r="B51" s="17"/>
      <c r="C51" s="22" t="s">
        <v>21</v>
      </c>
      <c r="D51" s="9"/>
      <c r="E51" s="18">
        <v>20000.0</v>
      </c>
      <c r="F51" s="19">
        <f t="shared" si="3"/>
        <v>0</v>
      </c>
    </row>
    <row r="52" ht="15.75" customHeight="1">
      <c r="A52" s="16" t="s">
        <v>240</v>
      </c>
      <c r="B52" s="38"/>
      <c r="C52" s="22" t="s">
        <v>77</v>
      </c>
      <c r="D52" s="9"/>
      <c r="E52" s="18">
        <v>22000.0</v>
      </c>
      <c r="F52" s="19">
        <f t="shared" si="3"/>
        <v>0</v>
      </c>
    </row>
    <row r="53" ht="15.75" customHeight="1">
      <c r="A53" s="16" t="s">
        <v>78</v>
      </c>
      <c r="B53" s="17"/>
      <c r="C53" s="22"/>
      <c r="D53" s="9"/>
      <c r="E53" s="18"/>
      <c r="F53" s="19">
        <f>SUM(F39:F52)</f>
        <v>0</v>
      </c>
    </row>
    <row r="54" ht="15.75" customHeight="1">
      <c r="A54" s="23" t="s">
        <v>79</v>
      </c>
      <c r="B54" s="11"/>
      <c r="C54" s="9"/>
      <c r="D54" s="17"/>
      <c r="E54" s="17"/>
      <c r="F54" s="19">
        <f>+F53*10%</f>
        <v>0</v>
      </c>
    </row>
    <row r="55" ht="15.75" customHeight="1">
      <c r="A55" s="27" t="s">
        <v>80</v>
      </c>
      <c r="B55" s="11"/>
      <c r="C55" s="9"/>
      <c r="D55" s="28"/>
      <c r="E55" s="9"/>
      <c r="F55" s="29">
        <f>SUM(F53:F54)</f>
        <v>0</v>
      </c>
    </row>
    <row r="56" ht="15.75" customHeight="1">
      <c r="A56" s="36" t="s">
        <v>51</v>
      </c>
      <c r="B56" s="10" t="s">
        <v>297</v>
      </c>
      <c r="C56" s="9"/>
      <c r="D56" s="22"/>
      <c r="E56" s="9"/>
      <c r="F56" s="24"/>
    </row>
    <row r="57" ht="15.75" customHeight="1">
      <c r="A57" s="33" t="s">
        <v>53</v>
      </c>
      <c r="B57" s="17"/>
      <c r="C57" s="22" t="s">
        <v>54</v>
      </c>
      <c r="D57" s="9"/>
      <c r="E57" s="18">
        <v>60000.0</v>
      </c>
      <c r="F57" s="19"/>
    </row>
    <row r="58" ht="15.75" customHeight="1">
      <c r="A58" s="16" t="s">
        <v>55</v>
      </c>
      <c r="B58" s="17"/>
      <c r="C58" s="22" t="s">
        <v>54</v>
      </c>
      <c r="D58" s="9"/>
      <c r="E58" s="18">
        <v>30000.0</v>
      </c>
      <c r="F58" s="19"/>
    </row>
    <row r="59" ht="15.75" customHeight="1">
      <c r="A59" s="16" t="s">
        <v>56</v>
      </c>
      <c r="B59" s="17"/>
      <c r="C59" s="22" t="s">
        <v>238</v>
      </c>
      <c r="D59" s="9"/>
      <c r="E59" s="18">
        <v>55000.0</v>
      </c>
      <c r="F59" s="19">
        <f t="shared" ref="F59:F70" si="4">+B59*E59</f>
        <v>0</v>
      </c>
    </row>
    <row r="60" ht="15.75" customHeight="1">
      <c r="A60" s="16" t="s">
        <v>58</v>
      </c>
      <c r="B60" s="17"/>
      <c r="C60" s="22" t="s">
        <v>59</v>
      </c>
      <c r="D60" s="9"/>
      <c r="E60" s="18">
        <v>2000.0</v>
      </c>
      <c r="F60" s="19">
        <f t="shared" si="4"/>
        <v>0</v>
      </c>
    </row>
    <row r="61" ht="15.75" customHeight="1">
      <c r="A61" s="16" t="s">
        <v>60</v>
      </c>
      <c r="B61" s="17"/>
      <c r="C61" s="22" t="s">
        <v>61</v>
      </c>
      <c r="D61" s="9"/>
      <c r="E61" s="18"/>
      <c r="F61" s="19">
        <f t="shared" si="4"/>
        <v>0</v>
      </c>
    </row>
    <row r="62" ht="15.75" customHeight="1">
      <c r="A62" s="16" t="s">
        <v>294</v>
      </c>
      <c r="B62" s="17"/>
      <c r="C62" s="22" t="s">
        <v>63</v>
      </c>
      <c r="D62" s="9"/>
      <c r="E62" s="18">
        <v>2000.0</v>
      </c>
      <c r="F62" s="19">
        <f t="shared" si="4"/>
        <v>0</v>
      </c>
    </row>
    <row r="63" ht="15.75" customHeight="1">
      <c r="A63" s="16" t="s">
        <v>298</v>
      </c>
      <c r="B63" s="17"/>
      <c r="C63" s="22" t="s">
        <v>63</v>
      </c>
      <c r="D63" s="9"/>
      <c r="E63" s="18">
        <v>2000.0</v>
      </c>
      <c r="F63" s="19">
        <f t="shared" si="4"/>
        <v>0</v>
      </c>
    </row>
    <row r="64" ht="15.75" customHeight="1">
      <c r="A64" s="16" t="s">
        <v>299</v>
      </c>
      <c r="B64" s="17"/>
      <c r="C64" s="22" t="s">
        <v>66</v>
      </c>
      <c r="D64" s="9"/>
      <c r="E64" s="18">
        <v>21000.0</v>
      </c>
      <c r="F64" s="19">
        <f t="shared" si="4"/>
        <v>0</v>
      </c>
    </row>
    <row r="65" ht="15.75" customHeight="1">
      <c r="A65" s="16" t="s">
        <v>87</v>
      </c>
      <c r="B65" s="17"/>
      <c r="C65" s="22" t="s">
        <v>88</v>
      </c>
      <c r="D65" s="9"/>
      <c r="E65" s="18">
        <v>18000.0</v>
      </c>
      <c r="F65" s="19">
        <f t="shared" si="4"/>
        <v>0</v>
      </c>
    </row>
    <row r="66" ht="15.75" customHeight="1">
      <c r="A66" s="16" t="s">
        <v>296</v>
      </c>
      <c r="B66" s="17"/>
      <c r="C66" s="22" t="s">
        <v>70</v>
      </c>
      <c r="D66" s="9"/>
      <c r="E66" s="18">
        <v>19000.0</v>
      </c>
      <c r="F66" s="19">
        <f t="shared" si="4"/>
        <v>0</v>
      </c>
    </row>
    <row r="67" ht="15.75" customHeight="1">
      <c r="A67" s="16" t="s">
        <v>90</v>
      </c>
      <c r="B67" s="17"/>
      <c r="C67" s="22" t="s">
        <v>61</v>
      </c>
      <c r="D67" s="9"/>
      <c r="E67" s="18"/>
      <c r="F67" s="19">
        <f t="shared" si="4"/>
        <v>0</v>
      </c>
    </row>
    <row r="68" ht="15.75" customHeight="1">
      <c r="A68" s="16" t="s">
        <v>73</v>
      </c>
      <c r="B68" s="17"/>
      <c r="C68" s="22" t="s">
        <v>21</v>
      </c>
      <c r="D68" s="9"/>
      <c r="E68" s="18"/>
      <c r="F68" s="19">
        <f t="shared" si="4"/>
        <v>0</v>
      </c>
    </row>
    <row r="69" ht="15.75" customHeight="1">
      <c r="A69" s="16" t="s">
        <v>75</v>
      </c>
      <c r="B69" s="17"/>
      <c r="C69" s="22" t="s">
        <v>21</v>
      </c>
      <c r="D69" s="9"/>
      <c r="E69" s="18"/>
      <c r="F69" s="19">
        <f t="shared" si="4"/>
        <v>0</v>
      </c>
    </row>
    <row r="70" ht="15.75" customHeight="1">
      <c r="A70" s="16" t="s">
        <v>240</v>
      </c>
      <c r="B70" s="38"/>
      <c r="C70" s="22" t="s">
        <v>77</v>
      </c>
      <c r="D70" s="9"/>
      <c r="E70" s="18">
        <v>22000.0</v>
      </c>
      <c r="F70" s="19">
        <f t="shared" si="4"/>
        <v>0</v>
      </c>
    </row>
    <row r="71" ht="15.75" customHeight="1">
      <c r="A71" s="16" t="s">
        <v>78</v>
      </c>
      <c r="B71" s="17"/>
      <c r="C71" s="22"/>
      <c r="D71" s="9"/>
      <c r="E71" s="18"/>
      <c r="F71" s="19"/>
    </row>
    <row r="72" ht="15.75" customHeight="1">
      <c r="A72" s="23" t="s">
        <v>79</v>
      </c>
      <c r="B72" s="11"/>
      <c r="C72" s="9"/>
      <c r="D72" s="17"/>
      <c r="E72" s="17"/>
      <c r="F72" s="19">
        <f>+F71*10%</f>
        <v>0</v>
      </c>
    </row>
    <row r="73" ht="15.75" customHeight="1">
      <c r="A73" s="27" t="s">
        <v>80</v>
      </c>
      <c r="B73" s="11"/>
      <c r="C73" s="9"/>
      <c r="D73" s="28"/>
      <c r="E73" s="9"/>
      <c r="F73" s="29">
        <f>SUM(F71:F72)</f>
        <v>0</v>
      </c>
    </row>
    <row r="74" ht="15.75" customHeight="1">
      <c r="A74" s="39" t="s">
        <v>349</v>
      </c>
      <c r="B74" s="9"/>
      <c r="C74" s="22"/>
      <c r="D74" s="9"/>
      <c r="E74" s="17"/>
      <c r="F74" s="26"/>
    </row>
    <row r="75" ht="15.75" customHeight="1">
      <c r="A75" s="16" t="s">
        <v>350</v>
      </c>
      <c r="B75" s="17">
        <v>1.0</v>
      </c>
      <c r="C75" s="22" t="s">
        <v>59</v>
      </c>
      <c r="D75" s="9"/>
      <c r="E75" s="42">
        <v>10000.0</v>
      </c>
      <c r="F75" s="24">
        <f t="shared" ref="F75:F78" si="5">+B75*E75</f>
        <v>10000</v>
      </c>
      <c r="G75" s="249"/>
    </row>
    <row r="76" ht="15.75" customHeight="1">
      <c r="A76" s="16" t="s">
        <v>351</v>
      </c>
      <c r="B76" s="17">
        <v>1.0</v>
      </c>
      <c r="C76" s="22" t="s">
        <v>94</v>
      </c>
      <c r="D76" s="9"/>
      <c r="E76" s="42">
        <v>9000.0</v>
      </c>
      <c r="F76" s="24">
        <f t="shared" si="5"/>
        <v>9000</v>
      </c>
      <c r="G76" s="15"/>
      <c r="H76" s="15"/>
      <c r="I76" s="15"/>
      <c r="J76" s="15"/>
      <c r="K76" s="15"/>
    </row>
    <row r="77" ht="15.75" customHeight="1">
      <c r="A77" s="16" t="s">
        <v>352</v>
      </c>
      <c r="B77" s="17">
        <v>1.0</v>
      </c>
      <c r="C77" s="22" t="s">
        <v>94</v>
      </c>
      <c r="D77" s="9"/>
      <c r="E77" s="42">
        <v>30000.0</v>
      </c>
      <c r="F77" s="24">
        <f t="shared" si="5"/>
        <v>30000</v>
      </c>
      <c r="G77" s="249"/>
      <c r="H77" s="15"/>
      <c r="I77" s="15"/>
      <c r="J77" s="15"/>
      <c r="K77" s="15"/>
    </row>
    <row r="78" ht="15.75" customHeight="1">
      <c r="A78" s="16" t="s">
        <v>353</v>
      </c>
      <c r="B78" s="17">
        <v>1.0</v>
      </c>
      <c r="C78" s="22" t="s">
        <v>59</v>
      </c>
      <c r="D78" s="9"/>
      <c r="E78" s="42">
        <v>30000.0</v>
      </c>
      <c r="F78" s="24">
        <f t="shared" si="5"/>
        <v>30000</v>
      </c>
      <c r="G78" s="15"/>
      <c r="H78" s="15"/>
      <c r="I78" s="15"/>
      <c r="J78" s="15"/>
      <c r="K78" s="15"/>
    </row>
    <row r="79" ht="15.75" customHeight="1">
      <c r="A79" s="16" t="s">
        <v>354</v>
      </c>
      <c r="B79" s="17">
        <v>1.0</v>
      </c>
      <c r="C79" s="22" t="s">
        <v>94</v>
      </c>
      <c r="D79" s="9"/>
      <c r="E79" s="42">
        <v>5000.0</v>
      </c>
      <c r="F79" s="24">
        <v>5000.0</v>
      </c>
      <c r="G79" s="249"/>
      <c r="H79" s="15"/>
      <c r="I79" s="15"/>
      <c r="J79" s="15"/>
      <c r="K79" s="15"/>
    </row>
    <row r="80" ht="15.75" customHeight="1">
      <c r="A80" s="16" t="s">
        <v>355</v>
      </c>
      <c r="B80" s="17">
        <v>1.0</v>
      </c>
      <c r="C80" s="22" t="s">
        <v>94</v>
      </c>
      <c r="D80" s="9"/>
      <c r="E80" s="42">
        <v>28000.0</v>
      </c>
      <c r="F80" s="24">
        <f>E80*B80</f>
        <v>28000</v>
      </c>
      <c r="G80" s="249"/>
      <c r="H80" s="15"/>
      <c r="I80" s="15"/>
      <c r="J80" s="15"/>
      <c r="K80" s="15"/>
    </row>
    <row r="81" ht="15.75" customHeight="1">
      <c r="A81" s="16" t="s">
        <v>356</v>
      </c>
      <c r="B81" s="17">
        <v>3.0</v>
      </c>
      <c r="C81" s="22" t="s">
        <v>101</v>
      </c>
      <c r="D81" s="9"/>
      <c r="E81" s="42">
        <v>3000.0</v>
      </c>
      <c r="F81" s="24">
        <f t="shared" ref="F81:F82" si="6">+B81*E81</f>
        <v>9000</v>
      </c>
      <c r="G81" s="249"/>
      <c r="H81" s="15"/>
      <c r="I81" s="15"/>
      <c r="J81" s="15"/>
      <c r="K81" s="15"/>
    </row>
    <row r="82" ht="15.75" customHeight="1">
      <c r="A82" s="16" t="s">
        <v>108</v>
      </c>
      <c r="B82" s="17">
        <v>1.0</v>
      </c>
      <c r="C82" s="22" t="s">
        <v>59</v>
      </c>
      <c r="D82" s="9"/>
      <c r="E82" s="43">
        <v>150000.0</v>
      </c>
      <c r="F82" s="34">
        <f t="shared" si="6"/>
        <v>150000</v>
      </c>
      <c r="G82" s="249"/>
      <c r="H82" s="15"/>
      <c r="I82" s="15"/>
      <c r="J82" s="15"/>
      <c r="K82" s="15"/>
    </row>
    <row r="83" ht="15.75" customHeight="1">
      <c r="A83" s="10" t="s">
        <v>109</v>
      </c>
      <c r="B83" s="11"/>
      <c r="C83" s="11"/>
      <c r="D83" s="9"/>
      <c r="E83" s="44"/>
      <c r="F83" s="45">
        <f>SUM(F75:F82)</f>
        <v>271000</v>
      </c>
      <c r="G83" s="15"/>
      <c r="H83" s="15"/>
      <c r="I83" s="15"/>
      <c r="J83" s="15"/>
      <c r="K83" s="15"/>
    </row>
    <row r="84" ht="15.75" customHeight="1">
      <c r="A84" s="16"/>
      <c r="B84" s="17"/>
      <c r="C84" s="22"/>
      <c r="D84" s="9"/>
      <c r="E84" s="42"/>
      <c r="F84" s="24">
        <f t="shared" ref="F84:F94" si="7">+B84*E84</f>
        <v>0</v>
      </c>
      <c r="G84" s="15"/>
      <c r="H84" s="15"/>
      <c r="I84" s="15"/>
      <c r="J84" s="15"/>
      <c r="K84" s="15"/>
    </row>
    <row r="85" ht="15.75" customHeight="1">
      <c r="A85" s="39" t="s">
        <v>110</v>
      </c>
      <c r="B85" s="9"/>
      <c r="C85" s="22"/>
      <c r="D85" s="9"/>
      <c r="E85" s="42"/>
      <c r="F85" s="24">
        <f t="shared" si="7"/>
        <v>0</v>
      </c>
      <c r="G85" s="15"/>
      <c r="H85" s="15"/>
      <c r="I85" s="15"/>
      <c r="J85" s="15"/>
      <c r="K85" s="15"/>
    </row>
    <row r="86" ht="15.75" customHeight="1">
      <c r="A86" s="16" t="s">
        <v>111</v>
      </c>
      <c r="B86" s="17">
        <v>750.0</v>
      </c>
      <c r="C86" s="22" t="s">
        <v>151</v>
      </c>
      <c r="D86" s="9"/>
      <c r="E86" s="42">
        <v>140.0</v>
      </c>
      <c r="F86" s="24">
        <f t="shared" si="7"/>
        <v>105000</v>
      </c>
    </row>
    <row r="87" ht="15.75" customHeight="1">
      <c r="A87" s="16" t="s">
        <v>272</v>
      </c>
      <c r="B87" s="17">
        <v>1.0</v>
      </c>
      <c r="C87" s="22" t="s">
        <v>247</v>
      </c>
      <c r="D87" s="9"/>
      <c r="E87" s="42">
        <v>63000.0</v>
      </c>
      <c r="F87" s="24">
        <f t="shared" si="7"/>
        <v>63000</v>
      </c>
    </row>
    <row r="88" ht="15.75" customHeight="1">
      <c r="A88" s="16" t="s">
        <v>114</v>
      </c>
      <c r="B88" s="17">
        <v>1.0</v>
      </c>
      <c r="C88" s="22" t="s">
        <v>59</v>
      </c>
      <c r="D88" s="9"/>
      <c r="E88" s="42">
        <v>140000.0</v>
      </c>
      <c r="F88" s="24">
        <f t="shared" si="7"/>
        <v>140000</v>
      </c>
    </row>
    <row r="89" ht="15.75" customHeight="1">
      <c r="A89" s="16" t="s">
        <v>22</v>
      </c>
      <c r="B89" s="17">
        <v>5.0</v>
      </c>
      <c r="C89" s="22" t="s">
        <v>28</v>
      </c>
      <c r="D89" s="9"/>
      <c r="E89" s="42">
        <v>550.0</v>
      </c>
      <c r="F89" s="24">
        <f t="shared" si="7"/>
        <v>2750</v>
      </c>
    </row>
    <row r="90" ht="15.75" customHeight="1">
      <c r="A90" s="16" t="s">
        <v>20</v>
      </c>
      <c r="B90" s="17">
        <v>0.5</v>
      </c>
      <c r="C90" s="22" t="s">
        <v>21</v>
      </c>
      <c r="D90" s="9"/>
      <c r="E90" s="42">
        <v>12000.0</v>
      </c>
      <c r="F90" s="24">
        <f t="shared" si="7"/>
        <v>6000</v>
      </c>
    </row>
    <row r="91" ht="15.75" customHeight="1">
      <c r="A91" s="16" t="s">
        <v>29</v>
      </c>
      <c r="B91" s="17">
        <v>50.0</v>
      </c>
      <c r="C91" s="22" t="s">
        <v>59</v>
      </c>
      <c r="D91" s="9"/>
      <c r="E91" s="42">
        <v>100.0</v>
      </c>
      <c r="F91" s="24">
        <f t="shared" si="7"/>
        <v>5000</v>
      </c>
    </row>
    <row r="92" ht="15.75" customHeight="1">
      <c r="A92" s="16" t="s">
        <v>115</v>
      </c>
      <c r="B92" s="17">
        <v>5.0</v>
      </c>
      <c r="C92" s="17" t="s">
        <v>28</v>
      </c>
      <c r="D92" s="17"/>
      <c r="E92" s="42">
        <v>2000.0</v>
      </c>
      <c r="F92" s="24">
        <f t="shared" si="7"/>
        <v>10000</v>
      </c>
    </row>
    <row r="93" ht="15.75" customHeight="1">
      <c r="A93" s="16" t="s">
        <v>265</v>
      </c>
      <c r="B93" s="17">
        <v>2.0</v>
      </c>
      <c r="C93" s="22" t="s">
        <v>122</v>
      </c>
      <c r="D93" s="9"/>
      <c r="E93" s="42">
        <v>4000.0</v>
      </c>
      <c r="F93" s="24">
        <f t="shared" si="7"/>
        <v>8000</v>
      </c>
    </row>
    <row r="94" ht="15.75" customHeight="1">
      <c r="A94" s="16" t="s">
        <v>117</v>
      </c>
      <c r="B94" s="17">
        <v>1.0</v>
      </c>
      <c r="C94" s="22" t="s">
        <v>256</v>
      </c>
      <c r="D94" s="9"/>
      <c r="E94" s="42">
        <v>10500.0</v>
      </c>
      <c r="F94" s="24">
        <f t="shared" si="7"/>
        <v>10500</v>
      </c>
    </row>
    <row r="95" ht="15.75" customHeight="1">
      <c r="A95" s="46" t="s">
        <v>118</v>
      </c>
      <c r="B95" s="47"/>
      <c r="C95" s="48"/>
      <c r="D95" s="9"/>
      <c r="E95" s="49">
        <v>262500.0</v>
      </c>
      <c r="F95" s="29">
        <f>SUM(F84:F94)</f>
        <v>350250</v>
      </c>
      <c r="G95" s="20" t="s">
        <v>364</v>
      </c>
    </row>
    <row r="96" ht="15.75" customHeight="1">
      <c r="A96" s="39" t="s">
        <v>174</v>
      </c>
      <c r="B96" s="9"/>
      <c r="C96" s="22"/>
      <c r="D96" s="9"/>
      <c r="E96" s="42"/>
      <c r="F96" s="24"/>
    </row>
    <row r="97" ht="15.75" customHeight="1">
      <c r="A97" s="16" t="s">
        <v>183</v>
      </c>
      <c r="B97" s="17">
        <v>2.0</v>
      </c>
      <c r="C97" s="22" t="s">
        <v>122</v>
      </c>
      <c r="D97" s="9"/>
      <c r="E97" s="43">
        <v>40000.0</v>
      </c>
      <c r="F97" s="34">
        <f t="shared" ref="F97:F99" si="8">+B97*E97</f>
        <v>80000</v>
      </c>
      <c r="G97" s="249" t="s">
        <v>14</v>
      </c>
    </row>
    <row r="98" ht="15.75" customHeight="1">
      <c r="A98" s="16" t="s">
        <v>257</v>
      </c>
      <c r="B98" s="17"/>
      <c r="C98" s="22"/>
      <c r="D98" s="9"/>
      <c r="E98" s="43">
        <v>500.0</v>
      </c>
      <c r="F98" s="34">
        <f t="shared" si="8"/>
        <v>0</v>
      </c>
    </row>
    <row r="99" ht="15.75" customHeight="1">
      <c r="A99" s="16" t="s">
        <v>357</v>
      </c>
      <c r="B99" s="17"/>
      <c r="C99" s="22" t="s">
        <v>122</v>
      </c>
      <c r="D99" s="9"/>
      <c r="E99" s="43">
        <v>600.0</v>
      </c>
      <c r="F99" s="34">
        <f t="shared" si="8"/>
        <v>0</v>
      </c>
      <c r="G99" s="20" t="s">
        <v>14</v>
      </c>
    </row>
    <row r="100" ht="15.75" customHeight="1">
      <c r="A100" s="16" t="s">
        <v>46</v>
      </c>
      <c r="B100" s="38">
        <v>0.5</v>
      </c>
      <c r="C100" s="22" t="s">
        <v>124</v>
      </c>
      <c r="D100" s="9"/>
      <c r="E100" s="43">
        <v>10000.0</v>
      </c>
      <c r="F100" s="34">
        <f>E100*B100</f>
        <v>5000</v>
      </c>
    </row>
    <row r="101" ht="15.75" customHeight="1">
      <c r="A101" s="16" t="s">
        <v>320</v>
      </c>
      <c r="B101" s="17"/>
      <c r="C101" s="22" t="s">
        <v>122</v>
      </c>
      <c r="D101" s="9"/>
      <c r="E101" s="43">
        <v>18000.0</v>
      </c>
      <c r="F101" s="34">
        <f t="shared" ref="F101:F110" si="9">+B101*E101</f>
        <v>0</v>
      </c>
    </row>
    <row r="102" ht="15.75" customHeight="1">
      <c r="A102" s="16" t="s">
        <v>262</v>
      </c>
      <c r="B102" s="17"/>
      <c r="C102" s="22" t="s">
        <v>127</v>
      </c>
      <c r="D102" s="9"/>
      <c r="E102" s="43">
        <v>100.0</v>
      </c>
      <c r="F102" s="34">
        <f t="shared" si="9"/>
        <v>0</v>
      </c>
    </row>
    <row r="103" ht="15.75" customHeight="1">
      <c r="A103" s="16" t="s">
        <v>365</v>
      </c>
      <c r="B103" s="17">
        <v>1.0</v>
      </c>
      <c r="C103" s="22" t="s">
        <v>127</v>
      </c>
      <c r="D103" s="9"/>
      <c r="E103" s="43">
        <v>41000.0</v>
      </c>
      <c r="F103" s="34">
        <f t="shared" si="9"/>
        <v>41000</v>
      </c>
    </row>
    <row r="104" ht="15.75" customHeight="1">
      <c r="A104" s="16" t="s">
        <v>182</v>
      </c>
      <c r="B104" s="17"/>
      <c r="C104" s="22" t="s">
        <v>331</v>
      </c>
      <c r="D104" s="9"/>
      <c r="E104" s="43">
        <v>15000.0</v>
      </c>
      <c r="F104" s="34">
        <f t="shared" si="9"/>
        <v>0</v>
      </c>
    </row>
    <row r="105" ht="15.75" customHeight="1">
      <c r="A105" s="16" t="s">
        <v>359</v>
      </c>
      <c r="B105" s="17"/>
      <c r="C105" s="22" t="s">
        <v>131</v>
      </c>
      <c r="D105" s="9"/>
      <c r="E105" s="43">
        <v>1000.0</v>
      </c>
      <c r="F105" s="34">
        <f t="shared" si="9"/>
        <v>0</v>
      </c>
    </row>
    <row r="106" ht="15.75" customHeight="1">
      <c r="A106" s="16" t="s">
        <v>132</v>
      </c>
      <c r="B106" s="17">
        <v>2.0</v>
      </c>
      <c r="C106" s="22" t="s">
        <v>101</v>
      </c>
      <c r="D106" s="9"/>
      <c r="E106" s="43">
        <v>3000.0</v>
      </c>
      <c r="F106" s="34">
        <f t="shared" si="9"/>
        <v>6000</v>
      </c>
    </row>
    <row r="107" ht="15.75" customHeight="1">
      <c r="A107" s="16" t="s">
        <v>133</v>
      </c>
      <c r="B107" s="17"/>
      <c r="C107" s="17"/>
      <c r="D107" s="17"/>
      <c r="E107" s="43">
        <v>4000.0</v>
      </c>
      <c r="F107" s="34">
        <f t="shared" si="9"/>
        <v>0</v>
      </c>
    </row>
    <row r="108" ht="15.75" customHeight="1">
      <c r="A108" s="16" t="s">
        <v>320</v>
      </c>
      <c r="B108" s="38"/>
      <c r="C108" s="22" t="s">
        <v>266</v>
      </c>
      <c r="D108" s="9"/>
      <c r="E108" s="43"/>
      <c r="F108" s="34">
        <f t="shared" si="9"/>
        <v>0</v>
      </c>
    </row>
    <row r="109" ht="15.75" customHeight="1">
      <c r="A109" s="16" t="s">
        <v>136</v>
      </c>
      <c r="B109" s="17">
        <v>0.25</v>
      </c>
      <c r="C109" s="22" t="s">
        <v>21</v>
      </c>
      <c r="D109" s="9"/>
      <c r="E109" s="43">
        <v>19000.0</v>
      </c>
      <c r="F109" s="34">
        <f t="shared" si="9"/>
        <v>4750</v>
      </c>
    </row>
    <row r="110" ht="15.75" customHeight="1">
      <c r="A110" s="16" t="s">
        <v>188</v>
      </c>
      <c r="B110" s="17">
        <v>1.5</v>
      </c>
      <c r="C110" s="22" t="s">
        <v>313</v>
      </c>
      <c r="D110" s="9"/>
      <c r="E110" s="43">
        <v>4000.0</v>
      </c>
      <c r="F110" s="34">
        <f t="shared" si="9"/>
        <v>6000</v>
      </c>
      <c r="G110" s="20" t="s">
        <v>14</v>
      </c>
    </row>
    <row r="111" ht="15.75" customHeight="1">
      <c r="A111" s="16" t="s">
        <v>138</v>
      </c>
      <c r="B111" s="17">
        <v>1.0</v>
      </c>
      <c r="C111" s="22"/>
      <c r="D111" s="9"/>
      <c r="E111" s="43">
        <v>84000.0</v>
      </c>
      <c r="F111" s="34">
        <f>E111*B111</f>
        <v>84000</v>
      </c>
      <c r="G111" s="20" t="s">
        <v>14</v>
      </c>
    </row>
    <row r="112" ht="15.75" customHeight="1">
      <c r="A112" s="16" t="s">
        <v>332</v>
      </c>
      <c r="B112" s="17"/>
      <c r="C112" s="22" t="s">
        <v>315</v>
      </c>
      <c r="D112" s="9"/>
      <c r="E112" s="43">
        <v>14000.0</v>
      </c>
      <c r="F112" s="34">
        <f>+B112*E112</f>
        <v>0</v>
      </c>
    </row>
    <row r="113" ht="15.75" customHeight="1">
      <c r="A113" s="46" t="s">
        <v>141</v>
      </c>
      <c r="B113" s="47"/>
      <c r="C113" s="48"/>
      <c r="D113" s="9"/>
      <c r="E113" s="49"/>
      <c r="F113" s="29">
        <f>SUM(F97:F112)</f>
        <v>226750</v>
      </c>
    </row>
    <row r="114" ht="15.75" customHeight="1">
      <c r="A114" s="50" t="s">
        <v>142</v>
      </c>
      <c r="B114" s="51"/>
      <c r="C114" s="51"/>
      <c r="D114" s="51"/>
      <c r="E114" s="51"/>
      <c r="F114" s="52">
        <v>2786915.76</v>
      </c>
      <c r="H114" s="248"/>
    </row>
    <row r="115" ht="15.75" customHeight="1">
      <c r="A115" s="53"/>
      <c r="B115" s="54" t="s">
        <v>360</v>
      </c>
      <c r="C115" s="55"/>
      <c r="D115" s="55"/>
      <c r="E115" s="55"/>
      <c r="F115" s="56">
        <v>1114766.3</v>
      </c>
    </row>
    <row r="116" ht="15.75" customHeight="1">
      <c r="A116" s="57"/>
      <c r="B116" s="58" t="s">
        <v>144</v>
      </c>
      <c r="C116" s="55"/>
      <c r="D116" s="55"/>
      <c r="E116" s="59"/>
      <c r="F116" s="60">
        <f>SUM(F114:F115)</f>
        <v>3901682.06</v>
      </c>
      <c r="H116" s="248">
        <f>F113+F95+F83+F36+F22</f>
        <v>3206457</v>
      </c>
    </row>
    <row r="117" ht="15.75" customHeight="1">
      <c r="A117" s="57"/>
      <c r="B117" s="54" t="s">
        <v>145</v>
      </c>
      <c r="C117" s="55"/>
      <c r="D117" s="55"/>
      <c r="E117" s="55"/>
      <c r="F117" s="56">
        <f>+F116*16%</f>
        <v>624269.1296</v>
      </c>
    </row>
    <row r="118" ht="15.75" customHeight="1">
      <c r="A118" s="57"/>
      <c r="B118" s="61" t="s">
        <v>146</v>
      </c>
      <c r="C118" s="55"/>
      <c r="D118" s="55"/>
      <c r="E118" s="59"/>
      <c r="F118" s="60">
        <f>SUM(F116:F117)</f>
        <v>4525951.19</v>
      </c>
    </row>
    <row r="119" ht="15.75" customHeight="1">
      <c r="A119" s="57"/>
      <c r="B119" s="54"/>
      <c r="C119" s="55"/>
      <c r="D119" s="55"/>
      <c r="E119" s="55"/>
      <c r="F119" s="56"/>
    </row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1">
    <mergeCell ref="A2:F2"/>
    <mergeCell ref="A3:F3"/>
    <mergeCell ref="A4:F4"/>
    <mergeCell ref="A5:B5"/>
    <mergeCell ref="C5:F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A19:C19"/>
    <mergeCell ref="D19:E19"/>
    <mergeCell ref="A20:E20"/>
    <mergeCell ref="A21:C21"/>
    <mergeCell ref="D21:E21"/>
    <mergeCell ref="A22:C22"/>
    <mergeCell ref="D22:E22"/>
    <mergeCell ref="A23:B23"/>
    <mergeCell ref="C23:F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A35:E35"/>
    <mergeCell ref="A36:C36"/>
    <mergeCell ref="D36:E36"/>
    <mergeCell ref="D37:E37"/>
    <mergeCell ref="A37:C37"/>
    <mergeCell ref="B38:C38"/>
    <mergeCell ref="D38:E38"/>
    <mergeCell ref="C39:D39"/>
    <mergeCell ref="C40:D40"/>
    <mergeCell ref="C41:D41"/>
    <mergeCell ref="C42:D42"/>
    <mergeCell ref="C74:D74"/>
    <mergeCell ref="C75:D75"/>
    <mergeCell ref="C76:D76"/>
    <mergeCell ref="C77:D77"/>
    <mergeCell ref="C78:D78"/>
    <mergeCell ref="C79:D79"/>
    <mergeCell ref="C80:D80"/>
    <mergeCell ref="C87:D87"/>
    <mergeCell ref="C88:D88"/>
    <mergeCell ref="C89:D89"/>
    <mergeCell ref="C90:D90"/>
    <mergeCell ref="C91:D91"/>
    <mergeCell ref="C93:D93"/>
    <mergeCell ref="C94:D94"/>
    <mergeCell ref="C101:D101"/>
    <mergeCell ref="C102:D102"/>
    <mergeCell ref="C103:D103"/>
    <mergeCell ref="C104:D104"/>
    <mergeCell ref="C105:D105"/>
    <mergeCell ref="C106:D106"/>
    <mergeCell ref="C108:D108"/>
    <mergeCell ref="B115:E115"/>
    <mergeCell ref="B116:E116"/>
    <mergeCell ref="B117:E117"/>
    <mergeCell ref="B118:E118"/>
    <mergeCell ref="C109:D109"/>
    <mergeCell ref="C110:D110"/>
    <mergeCell ref="C111:D111"/>
    <mergeCell ref="C112:D112"/>
    <mergeCell ref="C113:D113"/>
    <mergeCell ref="A114:E114"/>
    <mergeCell ref="A115:A119"/>
    <mergeCell ref="B119:E119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A54:C54"/>
    <mergeCell ref="A55:C55"/>
    <mergeCell ref="D55:E55"/>
    <mergeCell ref="B56:C56"/>
    <mergeCell ref="D56:E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A72:C72"/>
    <mergeCell ref="A73:C73"/>
    <mergeCell ref="D73:E73"/>
    <mergeCell ref="A74:B74"/>
    <mergeCell ref="C81:D81"/>
    <mergeCell ref="C82:D82"/>
    <mergeCell ref="A83:D83"/>
    <mergeCell ref="C84:D84"/>
    <mergeCell ref="A85:B85"/>
    <mergeCell ref="C85:D85"/>
    <mergeCell ref="C86:D86"/>
    <mergeCell ref="C95:D95"/>
    <mergeCell ref="A96:B96"/>
    <mergeCell ref="C96:D96"/>
    <mergeCell ref="C97:D97"/>
    <mergeCell ref="C98:D98"/>
    <mergeCell ref="C99:D99"/>
    <mergeCell ref="C100:D100"/>
  </mergeCells>
  <printOptions/>
  <pageMargins bottom="0.7480314960629921" footer="0.0" header="0.0" left="0.31496062992125984" right="0.31496062992125984" top="0.7480314960629921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10.71"/>
    <col customWidth="1" min="3" max="3" width="17.0"/>
    <col customWidth="1" min="4" max="4" width="10.71"/>
    <col customWidth="1" min="5" max="5" width="15.43"/>
    <col customWidth="1" min="6" max="6" width="20.57"/>
    <col customWidth="1" min="7" max="10" width="10.71"/>
  </cols>
  <sheetData>
    <row r="1" ht="15.75" customHeight="1">
      <c r="A1" s="1"/>
    </row>
    <row r="2" ht="15.75" customHeight="1">
      <c r="A2" s="2" t="s">
        <v>1</v>
      </c>
      <c r="B2" s="3"/>
      <c r="C2" s="3"/>
      <c r="D2" s="3"/>
      <c r="E2" s="3"/>
      <c r="F2" s="3"/>
    </row>
    <row r="3" ht="15.75" customHeight="1">
      <c r="A3" s="4" t="s">
        <v>2</v>
      </c>
    </row>
    <row r="4" ht="15.75" customHeight="1">
      <c r="A4" s="4" t="s">
        <v>3</v>
      </c>
    </row>
    <row r="5" ht="15.75" customHeight="1">
      <c r="A5" s="8" t="s">
        <v>5</v>
      </c>
      <c r="B5" s="9"/>
      <c r="C5" s="10" t="s">
        <v>366</v>
      </c>
      <c r="D5" s="11"/>
      <c r="E5" s="11"/>
      <c r="F5" s="9"/>
    </row>
    <row r="6" ht="15.0" customHeight="1">
      <c r="A6" s="12" t="s">
        <v>7</v>
      </c>
      <c r="B6" s="12" t="s">
        <v>8</v>
      </c>
      <c r="C6" s="13" t="s">
        <v>9</v>
      </c>
      <c r="D6" s="9"/>
      <c r="E6" s="12" t="s">
        <v>10</v>
      </c>
      <c r="F6" s="14" t="s">
        <v>11</v>
      </c>
    </row>
    <row r="7" ht="27.75" customHeight="1">
      <c r="A7" s="16" t="s">
        <v>12</v>
      </c>
      <c r="B7" s="17">
        <v>1462.0</v>
      </c>
      <c r="C7" s="13" t="s">
        <v>287</v>
      </c>
      <c r="D7" s="9"/>
      <c r="E7" s="18">
        <v>135.0</v>
      </c>
      <c r="F7" s="19">
        <f t="shared" ref="F7:F18" si="1">+B7*E7</f>
        <v>197370</v>
      </c>
      <c r="G7" s="20" t="s">
        <v>14</v>
      </c>
    </row>
    <row r="8">
      <c r="A8" s="16" t="s">
        <v>39</v>
      </c>
      <c r="B8" s="17">
        <v>0.25</v>
      </c>
      <c r="C8" s="13" t="s">
        <v>280</v>
      </c>
      <c r="D8" s="9"/>
      <c r="E8" s="18">
        <v>65000.0</v>
      </c>
      <c r="F8" s="19">
        <f t="shared" si="1"/>
        <v>16250</v>
      </c>
      <c r="G8" s="20" t="s">
        <v>14</v>
      </c>
    </row>
    <row r="9">
      <c r="A9" s="16" t="s">
        <v>281</v>
      </c>
      <c r="B9" s="17">
        <v>1.5</v>
      </c>
      <c r="C9" s="22" t="s">
        <v>30</v>
      </c>
      <c r="D9" s="9"/>
      <c r="E9" s="18">
        <v>160000.0</v>
      </c>
      <c r="F9" s="19">
        <f t="shared" si="1"/>
        <v>240000</v>
      </c>
      <c r="G9" s="20" t="s">
        <v>14</v>
      </c>
    </row>
    <row r="10">
      <c r="A10" s="16" t="s">
        <v>228</v>
      </c>
      <c r="B10" s="17">
        <v>1.0</v>
      </c>
      <c r="C10" s="22" t="s">
        <v>30</v>
      </c>
      <c r="D10" s="9"/>
      <c r="E10" s="18">
        <v>207000.0</v>
      </c>
      <c r="F10" s="19">
        <f t="shared" si="1"/>
        <v>207000</v>
      </c>
    </row>
    <row r="11">
      <c r="A11" s="16" t="s">
        <v>136</v>
      </c>
      <c r="B11" s="17">
        <v>0.25</v>
      </c>
      <c r="C11" s="22" t="s">
        <v>283</v>
      </c>
      <c r="D11" s="9"/>
      <c r="E11" s="18">
        <v>19000.0</v>
      </c>
      <c r="F11" s="19">
        <f t="shared" si="1"/>
        <v>4750</v>
      </c>
    </row>
    <row r="12">
      <c r="A12" s="16" t="s">
        <v>20</v>
      </c>
      <c r="B12" s="17">
        <v>0.5</v>
      </c>
      <c r="C12" s="22" t="s">
        <v>238</v>
      </c>
      <c r="D12" s="9"/>
      <c r="E12" s="18">
        <v>49000.0</v>
      </c>
      <c r="F12" s="19">
        <f t="shared" si="1"/>
        <v>24500</v>
      </c>
    </row>
    <row r="13">
      <c r="A13" s="16" t="s">
        <v>46</v>
      </c>
      <c r="B13" s="17">
        <v>0.5</v>
      </c>
      <c r="C13" s="22" t="s">
        <v>30</v>
      </c>
      <c r="D13" s="9"/>
      <c r="E13" s="18">
        <v>10000.0</v>
      </c>
      <c r="F13" s="19">
        <f t="shared" si="1"/>
        <v>5000</v>
      </c>
    </row>
    <row r="14">
      <c r="A14" s="16" t="s">
        <v>107</v>
      </c>
      <c r="B14" s="17">
        <v>3.0</v>
      </c>
      <c r="C14" s="22" t="s">
        <v>285</v>
      </c>
      <c r="D14" s="9"/>
      <c r="E14" s="18">
        <v>30000.0</v>
      </c>
      <c r="F14" s="19">
        <f t="shared" si="1"/>
        <v>90000</v>
      </c>
      <c r="G14" s="20" t="s">
        <v>14</v>
      </c>
    </row>
    <row r="15">
      <c r="A15" s="16" t="s">
        <v>153</v>
      </c>
      <c r="B15" s="17">
        <v>15.0</v>
      </c>
      <c r="C15" s="22" t="s">
        <v>48</v>
      </c>
      <c r="D15" s="9"/>
      <c r="E15" s="18">
        <v>1000.0</v>
      </c>
      <c r="F15" s="19">
        <f t="shared" si="1"/>
        <v>15000</v>
      </c>
      <c r="G15" s="20" t="s">
        <v>14</v>
      </c>
    </row>
    <row r="16">
      <c r="A16" s="16" t="s">
        <v>24</v>
      </c>
      <c r="B16" s="17">
        <v>1.0</v>
      </c>
      <c r="C16" s="22" t="s">
        <v>25</v>
      </c>
      <c r="D16" s="9"/>
      <c r="E16" s="18">
        <v>20000.0</v>
      </c>
      <c r="F16" s="19">
        <f t="shared" si="1"/>
        <v>20000</v>
      </c>
      <c r="G16" s="20" t="s">
        <v>14</v>
      </c>
    </row>
    <row r="17">
      <c r="A17" s="16" t="s">
        <v>114</v>
      </c>
      <c r="B17" s="17">
        <v>1.25</v>
      </c>
      <c r="C17" s="22"/>
      <c r="D17" s="9"/>
      <c r="E17" s="18">
        <v>136000.0</v>
      </c>
      <c r="F17" s="19">
        <f t="shared" si="1"/>
        <v>170000</v>
      </c>
      <c r="G17" s="20" t="s">
        <v>14</v>
      </c>
    </row>
    <row r="18">
      <c r="A18" s="16" t="s">
        <v>29</v>
      </c>
      <c r="B18" s="17">
        <v>125.0</v>
      </c>
      <c r="C18" s="22" t="s">
        <v>30</v>
      </c>
      <c r="D18" s="9"/>
      <c r="E18" s="18">
        <v>100.0</v>
      </c>
      <c r="F18" s="19">
        <f t="shared" si="1"/>
        <v>12500</v>
      </c>
      <c r="G18" s="20" t="s">
        <v>14</v>
      </c>
    </row>
    <row r="19">
      <c r="A19" s="23" t="s">
        <v>367</v>
      </c>
      <c r="B19" s="11"/>
      <c r="C19" s="9"/>
      <c r="D19" s="22" t="s">
        <v>286</v>
      </c>
      <c r="E19" s="9"/>
      <c r="F19" s="24">
        <v>504000.0</v>
      </c>
      <c r="G19" s="20" t="s">
        <v>14</v>
      </c>
    </row>
    <row r="20">
      <c r="A20" s="25" t="s">
        <v>33</v>
      </c>
      <c r="B20" s="11"/>
      <c r="C20" s="11"/>
      <c r="D20" s="11"/>
      <c r="E20" s="9"/>
      <c r="F20" s="26">
        <f>SUM(F7:F19)</f>
        <v>1506370</v>
      </c>
    </row>
    <row r="21" ht="15.75" customHeight="1">
      <c r="A21" s="23" t="s">
        <v>34</v>
      </c>
      <c r="B21" s="11"/>
      <c r="C21" s="9"/>
      <c r="D21" s="22" t="s">
        <v>35</v>
      </c>
      <c r="E21" s="9"/>
      <c r="F21" s="24">
        <v>150637.0</v>
      </c>
    </row>
    <row r="22" ht="15.75" customHeight="1">
      <c r="A22" s="27" t="s">
        <v>36</v>
      </c>
      <c r="B22" s="11"/>
      <c r="C22" s="9"/>
      <c r="D22" s="28"/>
      <c r="E22" s="9"/>
      <c r="F22" s="29">
        <f>SUM(F20:F21)</f>
        <v>1657007</v>
      </c>
    </row>
    <row r="23" ht="15.0" customHeight="1">
      <c r="A23" s="8" t="s">
        <v>5</v>
      </c>
      <c r="B23" s="9"/>
      <c r="C23" s="10" t="s">
        <v>37</v>
      </c>
      <c r="D23" s="11"/>
      <c r="E23" s="11"/>
      <c r="F23" s="9"/>
    </row>
    <row r="24" ht="15.0" customHeight="1">
      <c r="A24" s="12" t="s">
        <v>7</v>
      </c>
      <c r="B24" s="12" t="s">
        <v>8</v>
      </c>
      <c r="C24" s="13" t="s">
        <v>9</v>
      </c>
      <c r="D24" s="9"/>
      <c r="E24" s="12" t="s">
        <v>10</v>
      </c>
      <c r="F24" s="14" t="s">
        <v>11</v>
      </c>
    </row>
    <row r="25" ht="15.0" customHeight="1">
      <c r="A25" s="16" t="s">
        <v>12</v>
      </c>
      <c r="B25" s="17">
        <v>468.0</v>
      </c>
      <c r="C25" s="13" t="s">
        <v>287</v>
      </c>
      <c r="D25" s="9"/>
      <c r="E25" s="18">
        <v>140.0</v>
      </c>
      <c r="F25" s="19">
        <f t="shared" ref="F25:F27" si="2">E25*B25</f>
        <v>65520</v>
      </c>
    </row>
    <row r="26" ht="15.75" customHeight="1">
      <c r="A26" s="16" t="s">
        <v>288</v>
      </c>
      <c r="B26" s="17">
        <v>200.0</v>
      </c>
      <c r="C26" s="22" t="s">
        <v>289</v>
      </c>
      <c r="D26" s="9"/>
      <c r="E26" s="18">
        <v>65.0</v>
      </c>
      <c r="F26" s="19">
        <f t="shared" si="2"/>
        <v>13000</v>
      </c>
    </row>
    <row r="27" ht="15.75" customHeight="1">
      <c r="A27" s="16" t="s">
        <v>228</v>
      </c>
      <c r="B27" s="17">
        <v>250.0</v>
      </c>
      <c r="C27" s="22" t="s">
        <v>290</v>
      </c>
      <c r="D27" s="9"/>
      <c r="E27" s="18">
        <v>207.0</v>
      </c>
      <c r="F27" s="31">
        <f t="shared" si="2"/>
        <v>51750</v>
      </c>
    </row>
    <row r="28" ht="15.75" customHeight="1">
      <c r="A28" s="16" t="s">
        <v>291</v>
      </c>
      <c r="B28" s="17">
        <v>175.0</v>
      </c>
      <c r="C28" s="22" t="s">
        <v>44</v>
      </c>
      <c r="D28" s="9"/>
      <c r="E28" s="18">
        <v>130.0</v>
      </c>
      <c r="F28" s="32">
        <v>21875.0</v>
      </c>
    </row>
    <row r="29" ht="15.75" customHeight="1">
      <c r="A29" s="16" t="s">
        <v>20</v>
      </c>
      <c r="B29" s="17">
        <v>2.0</v>
      </c>
      <c r="C29" s="22" t="s">
        <v>45</v>
      </c>
      <c r="D29" s="9"/>
      <c r="E29" s="18">
        <v>14000.0</v>
      </c>
      <c r="F29" s="19">
        <f t="shared" ref="F29:F34" si="3">E29*B29</f>
        <v>28000</v>
      </c>
    </row>
    <row r="30" ht="15.75" customHeight="1">
      <c r="A30" s="16" t="s">
        <v>46</v>
      </c>
      <c r="B30" s="17">
        <v>10.0</v>
      </c>
      <c r="C30" s="22" t="s">
        <v>30</v>
      </c>
      <c r="D30" s="9"/>
      <c r="E30" s="18">
        <v>500.0</v>
      </c>
      <c r="F30" s="19">
        <f t="shared" si="3"/>
        <v>5000</v>
      </c>
    </row>
    <row r="31" ht="24.0" customHeight="1">
      <c r="A31" s="16" t="s">
        <v>47</v>
      </c>
      <c r="B31" s="17">
        <v>6.0</v>
      </c>
      <c r="C31" s="22" t="s">
        <v>48</v>
      </c>
      <c r="D31" s="9"/>
      <c r="E31" s="18">
        <v>1000.0</v>
      </c>
      <c r="F31" s="19">
        <f t="shared" si="3"/>
        <v>6000</v>
      </c>
    </row>
    <row r="32" ht="24.0" customHeight="1">
      <c r="A32" s="16" t="s">
        <v>49</v>
      </c>
      <c r="B32" s="17">
        <v>2.0</v>
      </c>
      <c r="C32" s="22" t="s">
        <v>25</v>
      </c>
      <c r="D32" s="9"/>
      <c r="E32" s="18">
        <v>105000.0</v>
      </c>
      <c r="F32" s="19">
        <f t="shared" si="3"/>
        <v>210000</v>
      </c>
    </row>
    <row r="33" ht="24.0" customHeight="1">
      <c r="A33" s="16" t="s">
        <v>29</v>
      </c>
      <c r="B33" s="17">
        <v>30.0</v>
      </c>
      <c r="C33" s="22" t="s">
        <v>30</v>
      </c>
      <c r="D33" s="9"/>
      <c r="E33" s="18">
        <v>100.0</v>
      </c>
      <c r="F33" s="19">
        <f t="shared" si="3"/>
        <v>3000</v>
      </c>
    </row>
    <row r="34" ht="24.0" customHeight="1">
      <c r="A34" s="17" t="s">
        <v>107</v>
      </c>
      <c r="B34" s="17">
        <v>4.0</v>
      </c>
      <c r="C34" s="22" t="s">
        <v>99</v>
      </c>
      <c r="D34" s="9"/>
      <c r="E34" s="17">
        <v>30000.0</v>
      </c>
      <c r="F34" s="34">
        <f t="shared" si="3"/>
        <v>120000</v>
      </c>
    </row>
    <row r="35" ht="24.0" customHeight="1">
      <c r="A35" s="25" t="s">
        <v>33</v>
      </c>
      <c r="B35" s="11"/>
      <c r="C35" s="11"/>
      <c r="D35" s="11"/>
      <c r="E35" s="9"/>
      <c r="F35" s="26">
        <f>SUM(F25:F34)</f>
        <v>524145</v>
      </c>
    </row>
    <row r="36" ht="24.0" customHeight="1">
      <c r="A36" s="23" t="s">
        <v>50</v>
      </c>
      <c r="B36" s="11"/>
      <c r="C36" s="9"/>
      <c r="D36" s="22" t="s">
        <v>35</v>
      </c>
      <c r="E36" s="9"/>
      <c r="F36" s="24"/>
    </row>
    <row r="37" ht="24.0" customHeight="1">
      <c r="A37" s="27" t="s">
        <v>36</v>
      </c>
      <c r="B37" s="11"/>
      <c r="C37" s="9"/>
      <c r="D37" s="28"/>
      <c r="E37" s="9"/>
      <c r="F37" s="35"/>
    </row>
    <row r="38" ht="24.0" customHeight="1">
      <c r="A38" s="36" t="s">
        <v>51</v>
      </c>
      <c r="B38" s="10" t="s">
        <v>293</v>
      </c>
      <c r="C38" s="9"/>
      <c r="D38" s="22"/>
      <c r="E38" s="9"/>
      <c r="F38" s="24"/>
    </row>
    <row r="39" ht="24.0" customHeight="1">
      <c r="A39" s="33" t="s">
        <v>53</v>
      </c>
      <c r="B39" s="17">
        <v>2.0</v>
      </c>
      <c r="C39" s="22" t="s">
        <v>54</v>
      </c>
      <c r="D39" s="9"/>
      <c r="E39" s="18">
        <v>36750.0</v>
      </c>
      <c r="F39" s="19">
        <f t="shared" ref="F39:F40" si="4">E39*B39</f>
        <v>73500</v>
      </c>
    </row>
    <row r="40" ht="24.0" customHeight="1">
      <c r="A40" s="16" t="s">
        <v>55</v>
      </c>
      <c r="B40" s="17">
        <v>2.0</v>
      </c>
      <c r="C40" s="22" t="s">
        <v>54</v>
      </c>
      <c r="D40" s="9"/>
      <c r="E40" s="18">
        <v>36750.0</v>
      </c>
      <c r="F40" s="19">
        <f t="shared" si="4"/>
        <v>73500</v>
      </c>
    </row>
    <row r="41" ht="24.0" customHeight="1">
      <c r="A41" s="16" t="s">
        <v>56</v>
      </c>
      <c r="B41" s="17">
        <v>3.0</v>
      </c>
      <c r="C41" s="22" t="s">
        <v>57</v>
      </c>
      <c r="D41" s="9"/>
      <c r="E41" s="18">
        <v>18000.0</v>
      </c>
      <c r="F41" s="19">
        <f t="shared" ref="F41:F52" si="5">+B41*E41</f>
        <v>54000</v>
      </c>
    </row>
    <row r="42" ht="24.0" customHeight="1">
      <c r="A42" s="16" t="s">
        <v>58</v>
      </c>
      <c r="B42" s="17">
        <v>2.0</v>
      </c>
      <c r="C42" s="22" t="s">
        <v>59</v>
      </c>
      <c r="D42" s="9"/>
      <c r="E42" s="18">
        <v>2000.0</v>
      </c>
      <c r="F42" s="19">
        <f t="shared" si="5"/>
        <v>4000</v>
      </c>
    </row>
    <row r="43" ht="24.0" customHeight="1">
      <c r="A43" s="16" t="s">
        <v>60</v>
      </c>
      <c r="B43" s="17">
        <v>0.1</v>
      </c>
      <c r="C43" s="22" t="s">
        <v>61</v>
      </c>
      <c r="D43" s="9"/>
      <c r="E43" s="18">
        <v>70000.0</v>
      </c>
      <c r="F43" s="19">
        <f t="shared" si="5"/>
        <v>7000</v>
      </c>
    </row>
    <row r="44" ht="24.0" customHeight="1">
      <c r="A44" s="16" t="s">
        <v>294</v>
      </c>
      <c r="B44" s="17">
        <v>2.0</v>
      </c>
      <c r="C44" s="22" t="s">
        <v>63</v>
      </c>
      <c r="D44" s="9"/>
      <c r="E44" s="18">
        <v>2000.0</v>
      </c>
      <c r="F44" s="19">
        <f t="shared" si="5"/>
        <v>4000</v>
      </c>
    </row>
    <row r="45" ht="24.0" customHeight="1">
      <c r="A45" s="16" t="s">
        <v>64</v>
      </c>
      <c r="B45" s="17">
        <v>0.3</v>
      </c>
      <c r="C45" s="22" t="s">
        <v>63</v>
      </c>
      <c r="D45" s="9"/>
      <c r="E45" s="18">
        <v>2500.0</v>
      </c>
      <c r="F45" s="19">
        <f t="shared" si="5"/>
        <v>750</v>
      </c>
    </row>
    <row r="46" ht="24.0" customHeight="1">
      <c r="A46" s="16" t="s">
        <v>65</v>
      </c>
      <c r="B46" s="17">
        <v>0.2</v>
      </c>
      <c r="C46" s="22" t="s">
        <v>66</v>
      </c>
      <c r="D46" s="9"/>
      <c r="E46" s="18">
        <v>34000.0</v>
      </c>
      <c r="F46" s="19">
        <f t="shared" si="5"/>
        <v>6800</v>
      </c>
    </row>
    <row r="47" ht="24.0" customHeight="1">
      <c r="A47" s="16" t="s">
        <v>87</v>
      </c>
      <c r="B47" s="17"/>
      <c r="C47" s="22" t="s">
        <v>88</v>
      </c>
      <c r="D47" s="9"/>
      <c r="E47" s="18">
        <v>18000.0</v>
      </c>
      <c r="F47" s="19">
        <f t="shared" si="5"/>
        <v>0</v>
      </c>
    </row>
    <row r="48" ht="24.0" customHeight="1">
      <c r="A48" s="16" t="s">
        <v>296</v>
      </c>
      <c r="B48" s="17">
        <v>2.0</v>
      </c>
      <c r="C48" s="22" t="s">
        <v>70</v>
      </c>
      <c r="D48" s="9"/>
      <c r="E48" s="18">
        <v>22000.0</v>
      </c>
      <c r="F48" s="19">
        <f t="shared" si="5"/>
        <v>44000</v>
      </c>
      <c r="G48" s="15"/>
      <c r="H48" s="15"/>
      <c r="I48" s="15"/>
      <c r="J48" s="15"/>
    </row>
    <row r="49" ht="15.75" customHeight="1">
      <c r="A49" s="16" t="s">
        <v>72</v>
      </c>
      <c r="B49" s="17">
        <v>0.1</v>
      </c>
      <c r="C49" s="22" t="s">
        <v>61</v>
      </c>
      <c r="D49" s="9"/>
      <c r="E49" s="18">
        <v>160000.0</v>
      </c>
      <c r="F49" s="19">
        <f t="shared" si="5"/>
        <v>16000</v>
      </c>
    </row>
    <row r="50" ht="15.75" customHeight="1">
      <c r="A50" s="16" t="s">
        <v>73</v>
      </c>
      <c r="B50" s="17">
        <v>1.0</v>
      </c>
      <c r="C50" s="22" t="s">
        <v>21</v>
      </c>
      <c r="D50" s="9"/>
      <c r="E50" s="18">
        <v>4500.0</v>
      </c>
      <c r="F50" s="19">
        <f t="shared" si="5"/>
        <v>4500</v>
      </c>
    </row>
    <row r="51" ht="15.75" customHeight="1">
      <c r="A51" s="16" t="s">
        <v>75</v>
      </c>
      <c r="B51" s="17">
        <v>0.2</v>
      </c>
      <c r="C51" s="22" t="s">
        <v>21</v>
      </c>
      <c r="D51" s="9"/>
      <c r="E51" s="18">
        <v>20000.0</v>
      </c>
      <c r="F51" s="19">
        <f t="shared" si="5"/>
        <v>4000</v>
      </c>
    </row>
    <row r="52" ht="15.75" customHeight="1">
      <c r="A52" s="16" t="s">
        <v>240</v>
      </c>
      <c r="B52" s="38">
        <v>4.0</v>
      </c>
      <c r="C52" s="22" t="s">
        <v>77</v>
      </c>
      <c r="D52" s="9"/>
      <c r="E52" s="18">
        <v>22000.0</v>
      </c>
      <c r="F52" s="19">
        <f t="shared" si="5"/>
        <v>88000</v>
      </c>
    </row>
    <row r="53" ht="15.75" customHeight="1">
      <c r="A53" s="16" t="s">
        <v>78</v>
      </c>
      <c r="B53" s="17"/>
      <c r="C53" s="22"/>
      <c r="D53" s="9"/>
      <c r="E53" s="18"/>
      <c r="F53" s="19">
        <f>SUM(F39:F52)</f>
        <v>380050</v>
      </c>
    </row>
    <row r="54" ht="15.75" customHeight="1">
      <c r="A54" s="23" t="s">
        <v>79</v>
      </c>
      <c r="B54" s="11"/>
      <c r="C54" s="9"/>
      <c r="D54" s="17"/>
      <c r="E54" s="17"/>
      <c r="F54" s="19">
        <f>+F53*10%</f>
        <v>38005</v>
      </c>
    </row>
    <row r="55" ht="15.75" customHeight="1">
      <c r="A55" s="27" t="s">
        <v>80</v>
      </c>
      <c r="B55" s="11"/>
      <c r="C55" s="9"/>
      <c r="D55" s="28"/>
      <c r="E55" s="9"/>
      <c r="F55" s="29">
        <f>SUM(F53:F54)</f>
        <v>418055</v>
      </c>
    </row>
    <row r="56" ht="15.75" customHeight="1">
      <c r="A56" s="36" t="s">
        <v>51</v>
      </c>
      <c r="B56" s="10" t="s">
        <v>297</v>
      </c>
      <c r="C56" s="9"/>
      <c r="D56" s="22"/>
      <c r="E56" s="9"/>
      <c r="F56" s="24"/>
    </row>
    <row r="57" ht="15.75" customHeight="1">
      <c r="A57" s="33" t="s">
        <v>53</v>
      </c>
      <c r="B57" s="17">
        <v>1.0</v>
      </c>
      <c r="C57" s="22" t="s">
        <v>54</v>
      </c>
      <c r="D57" s="9"/>
      <c r="E57" s="18">
        <v>60000.0</v>
      </c>
      <c r="F57" s="19">
        <f t="shared" ref="F57:F58" si="6">+E57*5%+E57</f>
        <v>63000</v>
      </c>
    </row>
    <row r="58" ht="15.75" customHeight="1">
      <c r="A58" s="16" t="s">
        <v>55</v>
      </c>
      <c r="B58" s="17">
        <v>1.0</v>
      </c>
      <c r="C58" s="22" t="s">
        <v>54</v>
      </c>
      <c r="D58" s="9"/>
      <c r="E58" s="18">
        <v>30000.0</v>
      </c>
      <c r="F58" s="19">
        <f t="shared" si="6"/>
        <v>31500</v>
      </c>
    </row>
    <row r="59" ht="15.75" customHeight="1">
      <c r="A59" s="16" t="s">
        <v>56</v>
      </c>
      <c r="B59" s="17">
        <v>1.0</v>
      </c>
      <c r="C59" s="22" t="s">
        <v>238</v>
      </c>
      <c r="D59" s="9"/>
      <c r="E59" s="18">
        <v>55000.0</v>
      </c>
      <c r="F59" s="19">
        <f t="shared" ref="F59:F70" si="7">+B59*E59</f>
        <v>55000</v>
      </c>
    </row>
    <row r="60" ht="15.75" customHeight="1">
      <c r="A60" s="16" t="s">
        <v>58</v>
      </c>
      <c r="B60" s="17">
        <v>1.0</v>
      </c>
      <c r="C60" s="22" t="s">
        <v>59</v>
      </c>
      <c r="D60" s="9"/>
      <c r="E60" s="18">
        <v>2000.0</v>
      </c>
      <c r="F60" s="19">
        <f t="shared" si="7"/>
        <v>2000</v>
      </c>
    </row>
    <row r="61" ht="15.75" customHeight="1">
      <c r="A61" s="16" t="s">
        <v>60</v>
      </c>
      <c r="B61" s="17"/>
      <c r="C61" s="22" t="s">
        <v>61</v>
      </c>
      <c r="D61" s="9"/>
      <c r="E61" s="18"/>
      <c r="F61" s="19">
        <f t="shared" si="7"/>
        <v>0</v>
      </c>
    </row>
    <row r="62" ht="15.75" customHeight="1">
      <c r="A62" s="16" t="s">
        <v>294</v>
      </c>
      <c r="B62" s="17">
        <v>1.0</v>
      </c>
      <c r="C62" s="22" t="s">
        <v>63</v>
      </c>
      <c r="D62" s="9"/>
      <c r="E62" s="18">
        <v>2000.0</v>
      </c>
      <c r="F62" s="19">
        <f t="shared" si="7"/>
        <v>2000</v>
      </c>
    </row>
    <row r="63" ht="15.75" customHeight="1">
      <c r="A63" s="16" t="s">
        <v>298</v>
      </c>
      <c r="B63" s="17">
        <v>1.0</v>
      </c>
      <c r="C63" s="22" t="s">
        <v>63</v>
      </c>
      <c r="D63" s="9"/>
      <c r="E63" s="18">
        <v>2000.0</v>
      </c>
      <c r="F63" s="19">
        <f t="shared" si="7"/>
        <v>2000</v>
      </c>
    </row>
    <row r="64" ht="15.75" customHeight="1">
      <c r="A64" s="16" t="s">
        <v>299</v>
      </c>
      <c r="B64" s="17">
        <v>4.5</v>
      </c>
      <c r="C64" s="22" t="s">
        <v>66</v>
      </c>
      <c r="D64" s="9"/>
      <c r="E64" s="18">
        <v>21000.0</v>
      </c>
      <c r="F64" s="19">
        <f t="shared" si="7"/>
        <v>94500</v>
      </c>
    </row>
    <row r="65" ht="15.75" customHeight="1">
      <c r="A65" s="16" t="s">
        <v>87</v>
      </c>
      <c r="B65" s="17">
        <v>1.0</v>
      </c>
      <c r="C65" s="22" t="s">
        <v>88</v>
      </c>
      <c r="D65" s="9"/>
      <c r="E65" s="18">
        <v>18000.0</v>
      </c>
      <c r="F65" s="19">
        <f t="shared" si="7"/>
        <v>18000</v>
      </c>
    </row>
    <row r="66" ht="15.75" customHeight="1">
      <c r="A66" s="16" t="s">
        <v>296</v>
      </c>
      <c r="B66" s="17">
        <v>5.0</v>
      </c>
      <c r="C66" s="22" t="s">
        <v>70</v>
      </c>
      <c r="D66" s="9"/>
      <c r="E66" s="18">
        <v>19000.0</v>
      </c>
      <c r="F66" s="19">
        <f t="shared" si="7"/>
        <v>95000</v>
      </c>
    </row>
    <row r="67" ht="15.75" customHeight="1">
      <c r="A67" s="16" t="s">
        <v>90</v>
      </c>
      <c r="B67" s="17"/>
      <c r="C67" s="22" t="s">
        <v>61</v>
      </c>
      <c r="D67" s="9"/>
      <c r="E67" s="18"/>
      <c r="F67" s="19">
        <f t="shared" si="7"/>
        <v>0</v>
      </c>
    </row>
    <row r="68" ht="15.75" customHeight="1">
      <c r="A68" s="16" t="s">
        <v>73</v>
      </c>
      <c r="B68" s="17"/>
      <c r="C68" s="22" t="s">
        <v>21</v>
      </c>
      <c r="D68" s="9"/>
      <c r="E68" s="18"/>
      <c r="F68" s="19">
        <f t="shared" si="7"/>
        <v>0</v>
      </c>
    </row>
    <row r="69" ht="15.75" customHeight="1">
      <c r="A69" s="16" t="s">
        <v>75</v>
      </c>
      <c r="B69" s="17"/>
      <c r="C69" s="22" t="s">
        <v>21</v>
      </c>
      <c r="D69" s="9"/>
      <c r="E69" s="18"/>
      <c r="F69" s="19">
        <f t="shared" si="7"/>
        <v>0</v>
      </c>
    </row>
    <row r="70" ht="15.75" customHeight="1">
      <c r="A70" s="16" t="s">
        <v>240</v>
      </c>
      <c r="B70" s="38"/>
      <c r="C70" s="22" t="s">
        <v>77</v>
      </c>
      <c r="D70" s="9"/>
      <c r="E70" s="18">
        <v>22000.0</v>
      </c>
      <c r="F70" s="19">
        <f t="shared" si="7"/>
        <v>0</v>
      </c>
    </row>
    <row r="71" ht="15.75" customHeight="1">
      <c r="A71" s="16" t="s">
        <v>78</v>
      </c>
      <c r="B71" s="17"/>
      <c r="C71" s="22"/>
      <c r="D71" s="9"/>
      <c r="E71" s="18"/>
      <c r="F71" s="19">
        <f>SUM(F57:F70)</f>
        <v>363000</v>
      </c>
    </row>
    <row r="72" ht="15.75" customHeight="1">
      <c r="A72" s="23" t="s">
        <v>79</v>
      </c>
      <c r="B72" s="11"/>
      <c r="C72" s="9"/>
      <c r="D72" s="17"/>
      <c r="E72" s="17"/>
      <c r="F72" s="19">
        <f>+F71*10%</f>
        <v>36300</v>
      </c>
    </row>
    <row r="73" ht="15.75" customHeight="1">
      <c r="A73" s="27" t="s">
        <v>80</v>
      </c>
      <c r="B73" s="11"/>
      <c r="C73" s="9"/>
      <c r="D73" s="28"/>
      <c r="E73" s="9"/>
      <c r="F73" s="29">
        <f>SUM(F71:F72)</f>
        <v>399300</v>
      </c>
    </row>
    <row r="74" ht="15.75" customHeight="1">
      <c r="A74" s="39" t="s">
        <v>92</v>
      </c>
      <c r="B74" s="9"/>
      <c r="C74" s="22"/>
      <c r="D74" s="9"/>
      <c r="E74" s="17"/>
      <c r="F74" s="26"/>
    </row>
    <row r="75" ht="15.75" customHeight="1">
      <c r="A75" s="16" t="s">
        <v>327</v>
      </c>
      <c r="B75" s="17">
        <v>1.0</v>
      </c>
      <c r="C75" s="22" t="s">
        <v>59</v>
      </c>
      <c r="D75" s="9"/>
      <c r="E75" s="42">
        <v>160000.0</v>
      </c>
      <c r="F75" s="24">
        <f t="shared" ref="F75:F79" si="8">+B75*E75</f>
        <v>160000</v>
      </c>
    </row>
    <row r="76" ht="15.75" customHeight="1">
      <c r="A76" s="16" t="s">
        <v>328</v>
      </c>
      <c r="B76" s="17">
        <v>1.0</v>
      </c>
      <c r="C76" s="22" t="s">
        <v>25</v>
      </c>
      <c r="D76" s="9"/>
      <c r="E76" s="42">
        <v>2500.0</v>
      </c>
      <c r="F76" s="24">
        <f t="shared" si="8"/>
        <v>2500</v>
      </c>
      <c r="G76" s="15"/>
      <c r="H76" s="15"/>
      <c r="I76" s="15"/>
      <c r="J76" s="15"/>
    </row>
    <row r="77" ht="15.75" customHeight="1">
      <c r="A77" s="16" t="s">
        <v>329</v>
      </c>
      <c r="B77" s="17">
        <v>15.0</v>
      </c>
      <c r="C77" s="22" t="s">
        <v>59</v>
      </c>
      <c r="D77" s="9"/>
      <c r="E77" s="42">
        <v>9000.0</v>
      </c>
      <c r="F77" s="24">
        <f t="shared" si="8"/>
        <v>135000</v>
      </c>
      <c r="G77" s="15"/>
      <c r="H77" s="15"/>
      <c r="I77" s="15"/>
      <c r="J77" s="15"/>
    </row>
    <row r="78" ht="15.75" customHeight="1">
      <c r="A78" s="16" t="s">
        <v>126</v>
      </c>
      <c r="B78" s="17">
        <v>64.0</v>
      </c>
      <c r="C78" s="22" t="s">
        <v>59</v>
      </c>
      <c r="D78" s="9"/>
      <c r="E78" s="42">
        <v>100.0</v>
      </c>
      <c r="F78" s="24">
        <f t="shared" si="8"/>
        <v>6400</v>
      </c>
      <c r="G78" s="15"/>
      <c r="H78" s="15"/>
      <c r="I78" s="15"/>
      <c r="J78" s="15"/>
    </row>
    <row r="79" ht="15.75" customHeight="1">
      <c r="A79" s="16" t="s">
        <v>108</v>
      </c>
      <c r="B79" s="17">
        <v>1.0</v>
      </c>
      <c r="C79" s="22" t="s">
        <v>59</v>
      </c>
      <c r="D79" s="9"/>
      <c r="E79" s="43">
        <v>150000.0</v>
      </c>
      <c r="F79" s="34">
        <f t="shared" si="8"/>
        <v>150000</v>
      </c>
      <c r="G79" s="15"/>
      <c r="H79" s="15"/>
      <c r="I79" s="15"/>
      <c r="J79" s="15"/>
    </row>
    <row r="80" ht="15.75" customHeight="1">
      <c r="A80" s="10" t="s">
        <v>109</v>
      </c>
      <c r="B80" s="11"/>
      <c r="C80" s="11"/>
      <c r="D80" s="9"/>
      <c r="E80" s="44"/>
      <c r="F80" s="45">
        <f>SUM(F75:F79)</f>
        <v>453900</v>
      </c>
      <c r="G80" s="15"/>
      <c r="H80" s="15"/>
      <c r="I80" s="15"/>
      <c r="J80" s="15"/>
    </row>
    <row r="81" ht="15.75" customHeight="1">
      <c r="A81" s="16"/>
      <c r="B81" s="17"/>
      <c r="C81" s="22"/>
      <c r="D81" s="9"/>
      <c r="E81" s="42"/>
      <c r="F81" s="24">
        <f t="shared" ref="F81:F90" si="9">+B81*E81</f>
        <v>0</v>
      </c>
      <c r="G81" s="15"/>
      <c r="H81" s="15"/>
      <c r="I81" s="15"/>
      <c r="J81" s="15"/>
    </row>
    <row r="82" ht="15.75" customHeight="1">
      <c r="A82" s="39" t="s">
        <v>110</v>
      </c>
      <c r="B82" s="9"/>
      <c r="C82" s="22"/>
      <c r="D82" s="9"/>
      <c r="E82" s="42"/>
      <c r="F82" s="24">
        <f t="shared" si="9"/>
        <v>0</v>
      </c>
      <c r="G82" s="15"/>
      <c r="H82" s="15"/>
      <c r="I82" s="15"/>
      <c r="J82" s="15"/>
    </row>
    <row r="83" ht="15.75" customHeight="1">
      <c r="A83" s="16" t="s">
        <v>111</v>
      </c>
      <c r="B83" s="17"/>
      <c r="C83" s="22" t="s">
        <v>151</v>
      </c>
      <c r="D83" s="9"/>
      <c r="E83" s="42">
        <v>140.0</v>
      </c>
      <c r="F83" s="24">
        <f t="shared" si="9"/>
        <v>0</v>
      </c>
    </row>
    <row r="84" ht="15.75" customHeight="1">
      <c r="A84" s="16" t="s">
        <v>272</v>
      </c>
      <c r="B84" s="17"/>
      <c r="C84" s="22" t="s">
        <v>247</v>
      </c>
      <c r="D84" s="9"/>
      <c r="E84" s="42">
        <v>42000.0</v>
      </c>
      <c r="F84" s="24">
        <f t="shared" si="9"/>
        <v>0</v>
      </c>
    </row>
    <row r="85" ht="15.75" customHeight="1">
      <c r="A85" s="16" t="s">
        <v>368</v>
      </c>
      <c r="B85" s="17"/>
      <c r="C85" s="22" t="s">
        <v>59</v>
      </c>
      <c r="D85" s="9"/>
      <c r="E85" s="42">
        <v>40000.0</v>
      </c>
      <c r="F85" s="24">
        <f t="shared" si="9"/>
        <v>0</v>
      </c>
    </row>
    <row r="86" ht="15.75" customHeight="1">
      <c r="A86" s="16" t="s">
        <v>20</v>
      </c>
      <c r="B86" s="17"/>
      <c r="C86" s="22" t="s">
        <v>21</v>
      </c>
      <c r="D86" s="9"/>
      <c r="E86" s="42">
        <v>19000.0</v>
      </c>
      <c r="F86" s="24">
        <f t="shared" si="9"/>
        <v>0</v>
      </c>
    </row>
    <row r="87" ht="15.75" customHeight="1">
      <c r="A87" s="16" t="s">
        <v>29</v>
      </c>
      <c r="B87" s="17"/>
      <c r="C87" s="22" t="s">
        <v>59</v>
      </c>
      <c r="D87" s="9"/>
      <c r="E87" s="42">
        <v>100.0</v>
      </c>
      <c r="F87" s="24">
        <f t="shared" si="9"/>
        <v>0</v>
      </c>
    </row>
    <row r="88" ht="15.75" customHeight="1">
      <c r="A88" s="16" t="s">
        <v>115</v>
      </c>
      <c r="B88" s="17"/>
      <c r="C88" s="17" t="s">
        <v>28</v>
      </c>
      <c r="D88" s="17"/>
      <c r="E88" s="42">
        <v>2000.0</v>
      </c>
      <c r="F88" s="24">
        <f t="shared" si="9"/>
        <v>0</v>
      </c>
    </row>
    <row r="89" ht="15.75" customHeight="1">
      <c r="A89" s="16" t="s">
        <v>265</v>
      </c>
      <c r="B89" s="17"/>
      <c r="C89" s="22" t="s">
        <v>122</v>
      </c>
      <c r="D89" s="9"/>
      <c r="E89" s="42">
        <v>5000.0</v>
      </c>
      <c r="F89" s="24">
        <f t="shared" si="9"/>
        <v>0</v>
      </c>
    </row>
    <row r="90" ht="15.75" customHeight="1">
      <c r="A90" s="16" t="s">
        <v>117</v>
      </c>
      <c r="B90" s="17"/>
      <c r="C90" s="22" t="s">
        <v>256</v>
      </c>
      <c r="D90" s="9"/>
      <c r="E90" s="42">
        <v>10500.0</v>
      </c>
      <c r="F90" s="24">
        <f t="shared" si="9"/>
        <v>0</v>
      </c>
    </row>
    <row r="91" ht="15.75" customHeight="1">
      <c r="A91" s="46" t="s">
        <v>118</v>
      </c>
      <c r="B91" s="47"/>
      <c r="C91" s="48"/>
      <c r="D91" s="9"/>
      <c r="E91" s="49">
        <v>262500.0</v>
      </c>
      <c r="F91" s="29">
        <f>SUM(F81:F90)</f>
        <v>0</v>
      </c>
    </row>
    <row r="92" ht="15.75" customHeight="1">
      <c r="A92" s="39" t="s">
        <v>174</v>
      </c>
      <c r="B92" s="9"/>
      <c r="C92" s="22"/>
      <c r="D92" s="9"/>
      <c r="E92" s="42"/>
      <c r="F92" s="24"/>
    </row>
    <row r="93" ht="15.75" customHeight="1">
      <c r="A93" s="16" t="s">
        <v>183</v>
      </c>
      <c r="B93" s="17">
        <v>5.5</v>
      </c>
      <c r="C93" s="22" t="s">
        <v>122</v>
      </c>
      <c r="D93" s="9"/>
      <c r="E93" s="43">
        <v>38000.0</v>
      </c>
      <c r="F93" s="34">
        <f t="shared" ref="F93:F95" si="10">+B93*E93</f>
        <v>209000</v>
      </c>
      <c r="G93" s="20" t="s">
        <v>14</v>
      </c>
    </row>
    <row r="94" ht="15.75" customHeight="1">
      <c r="A94" s="16" t="s">
        <v>257</v>
      </c>
      <c r="B94" s="17"/>
      <c r="C94" s="22"/>
      <c r="D94" s="9"/>
      <c r="E94" s="43">
        <v>500.0</v>
      </c>
      <c r="F94" s="34">
        <f t="shared" si="10"/>
        <v>0</v>
      </c>
    </row>
    <row r="95" ht="15.75" customHeight="1">
      <c r="A95" s="16" t="s">
        <v>357</v>
      </c>
      <c r="B95" s="17">
        <v>5.0</v>
      </c>
      <c r="C95" s="22" t="s">
        <v>122</v>
      </c>
      <c r="D95" s="9"/>
      <c r="E95" s="43">
        <v>600.0</v>
      </c>
      <c r="F95" s="34">
        <f t="shared" si="10"/>
        <v>3000</v>
      </c>
      <c r="G95" s="20" t="s">
        <v>14</v>
      </c>
    </row>
    <row r="96" ht="15.75" customHeight="1">
      <c r="A96" s="16" t="s">
        <v>46</v>
      </c>
      <c r="B96" s="38">
        <v>0.5</v>
      </c>
      <c r="C96" s="22" t="s">
        <v>124</v>
      </c>
      <c r="D96" s="9"/>
      <c r="E96" s="43">
        <v>10000.0</v>
      </c>
      <c r="F96" s="34">
        <f>E96*B96</f>
        <v>5000</v>
      </c>
    </row>
    <row r="97" ht="15.75" customHeight="1">
      <c r="A97" s="16" t="s">
        <v>320</v>
      </c>
      <c r="B97" s="17">
        <v>1.0</v>
      </c>
      <c r="C97" s="22" t="s">
        <v>122</v>
      </c>
      <c r="D97" s="9"/>
      <c r="E97" s="43">
        <v>18000.0</v>
      </c>
      <c r="F97" s="34">
        <f t="shared" ref="F97:F108" si="11">+B97*E97</f>
        <v>18000</v>
      </c>
    </row>
    <row r="98" ht="15.75" customHeight="1">
      <c r="A98" s="16" t="s">
        <v>262</v>
      </c>
      <c r="B98" s="17"/>
      <c r="C98" s="22" t="s">
        <v>127</v>
      </c>
      <c r="D98" s="9"/>
      <c r="E98" s="43">
        <v>100.0</v>
      </c>
      <c r="F98" s="34">
        <f t="shared" si="11"/>
        <v>0</v>
      </c>
    </row>
    <row r="99" ht="15.75" customHeight="1">
      <c r="A99" s="16" t="s">
        <v>330</v>
      </c>
      <c r="B99" s="17"/>
      <c r="C99" s="22" t="s">
        <v>127</v>
      </c>
      <c r="D99" s="9"/>
      <c r="E99" s="43">
        <v>20000.0</v>
      </c>
      <c r="F99" s="34">
        <f t="shared" si="11"/>
        <v>0</v>
      </c>
    </row>
    <row r="100" ht="15.75" customHeight="1">
      <c r="A100" s="16" t="s">
        <v>182</v>
      </c>
      <c r="B100" s="17"/>
      <c r="C100" s="22" t="s">
        <v>331</v>
      </c>
      <c r="D100" s="9"/>
      <c r="E100" s="43">
        <v>15000.0</v>
      </c>
      <c r="F100" s="34">
        <f t="shared" si="11"/>
        <v>0</v>
      </c>
    </row>
    <row r="101" ht="15.75" customHeight="1">
      <c r="A101" s="16" t="s">
        <v>359</v>
      </c>
      <c r="B101" s="17">
        <v>4.0</v>
      </c>
      <c r="C101" s="22" t="s">
        <v>131</v>
      </c>
      <c r="D101" s="9"/>
      <c r="E101" s="43">
        <v>1000.0</v>
      </c>
      <c r="F101" s="34">
        <f t="shared" si="11"/>
        <v>4000</v>
      </c>
    </row>
    <row r="102" ht="15.75" customHeight="1">
      <c r="A102" s="16" t="s">
        <v>132</v>
      </c>
      <c r="B102" s="17">
        <v>4.0</v>
      </c>
      <c r="C102" s="22" t="s">
        <v>101</v>
      </c>
      <c r="D102" s="9"/>
      <c r="E102" s="43">
        <v>3000.0</v>
      </c>
      <c r="F102" s="34">
        <f t="shared" si="11"/>
        <v>12000</v>
      </c>
    </row>
    <row r="103" ht="15.75" customHeight="1">
      <c r="A103" s="16" t="s">
        <v>133</v>
      </c>
      <c r="B103" s="17">
        <v>1.0</v>
      </c>
      <c r="C103" s="17"/>
      <c r="D103" s="17"/>
      <c r="E103" s="43">
        <v>4000.0</v>
      </c>
      <c r="F103" s="34">
        <f t="shared" si="11"/>
        <v>4000</v>
      </c>
    </row>
    <row r="104" ht="15.75" customHeight="1">
      <c r="A104" s="16" t="s">
        <v>320</v>
      </c>
      <c r="B104" s="38"/>
      <c r="C104" s="22" t="s">
        <v>266</v>
      </c>
      <c r="D104" s="9"/>
      <c r="E104" s="43"/>
      <c r="F104" s="34">
        <f t="shared" si="11"/>
        <v>0</v>
      </c>
    </row>
    <row r="105" ht="15.75" customHeight="1">
      <c r="A105" s="16" t="s">
        <v>136</v>
      </c>
      <c r="B105" s="17">
        <v>1.0</v>
      </c>
      <c r="C105" s="22" t="s">
        <v>21</v>
      </c>
      <c r="D105" s="9"/>
      <c r="E105" s="43">
        <v>16250.0</v>
      </c>
      <c r="F105" s="34">
        <f t="shared" si="11"/>
        <v>16250</v>
      </c>
    </row>
    <row r="106" ht="15.75" customHeight="1">
      <c r="A106" s="16" t="s">
        <v>188</v>
      </c>
      <c r="B106" s="17">
        <v>1.5</v>
      </c>
      <c r="C106" s="22" t="s">
        <v>313</v>
      </c>
      <c r="D106" s="9"/>
      <c r="E106" s="43">
        <v>14000.0</v>
      </c>
      <c r="F106" s="34">
        <f t="shared" si="11"/>
        <v>21000</v>
      </c>
      <c r="G106" s="20" t="s">
        <v>14</v>
      </c>
    </row>
    <row r="107" ht="15.75" customHeight="1">
      <c r="A107" s="16" t="s">
        <v>138</v>
      </c>
      <c r="B107" s="17">
        <v>1.0</v>
      </c>
      <c r="C107" s="22"/>
      <c r="D107" s="9"/>
      <c r="E107" s="43">
        <v>84000.0</v>
      </c>
      <c r="F107" s="34">
        <f t="shared" si="11"/>
        <v>84000</v>
      </c>
      <c r="G107" s="20" t="s">
        <v>14</v>
      </c>
    </row>
    <row r="108" ht="15.75" customHeight="1">
      <c r="A108" s="16" t="s">
        <v>332</v>
      </c>
      <c r="B108" s="17">
        <v>3.0</v>
      </c>
      <c r="C108" s="22" t="s">
        <v>315</v>
      </c>
      <c r="D108" s="9"/>
      <c r="E108" s="43">
        <v>14000.0</v>
      </c>
      <c r="F108" s="34">
        <f t="shared" si="11"/>
        <v>42000</v>
      </c>
    </row>
    <row r="109" ht="15.75" customHeight="1">
      <c r="A109" s="46" t="s">
        <v>141</v>
      </c>
      <c r="B109" s="47"/>
      <c r="C109" s="48"/>
      <c r="D109" s="9"/>
      <c r="E109" s="49"/>
      <c r="F109" s="29">
        <f>SUM(F93:F108)</f>
        <v>418250</v>
      </c>
    </row>
    <row r="110" ht="15.75" customHeight="1">
      <c r="A110" s="250" t="s">
        <v>142</v>
      </c>
      <c r="B110" s="251"/>
      <c r="C110" s="251"/>
      <c r="D110" s="251"/>
      <c r="E110" s="251"/>
      <c r="F110" s="52">
        <f>F22+F37+F55+F73+F80+F109</f>
        <v>3346512</v>
      </c>
    </row>
    <row r="111" ht="15.75" customHeight="1">
      <c r="A111" s="53"/>
      <c r="B111" s="54" t="s">
        <v>143</v>
      </c>
      <c r="C111" s="55"/>
      <c r="D111" s="55"/>
      <c r="E111" s="55"/>
      <c r="F111" s="56">
        <f>+F110*30%</f>
        <v>1003953.6</v>
      </c>
    </row>
    <row r="112" ht="15.75" customHeight="1">
      <c r="A112" s="57"/>
      <c r="B112" s="58" t="s">
        <v>144</v>
      </c>
      <c r="C112" s="55"/>
      <c r="D112" s="55"/>
      <c r="E112" s="59"/>
      <c r="F112" s="60">
        <f>SUM(F110:F111)</f>
        <v>4350465.6</v>
      </c>
    </row>
    <row r="113" ht="15.75" customHeight="1">
      <c r="A113" s="57"/>
      <c r="B113" s="54" t="s">
        <v>145</v>
      </c>
      <c r="C113" s="55"/>
      <c r="D113" s="55"/>
      <c r="E113" s="55"/>
      <c r="F113" s="56">
        <f>+F112*16%</f>
        <v>696074.496</v>
      </c>
    </row>
    <row r="114" ht="15.75" customHeight="1">
      <c r="A114" s="57"/>
      <c r="B114" s="61" t="s">
        <v>146</v>
      </c>
      <c r="C114" s="55"/>
      <c r="D114" s="55"/>
      <c r="E114" s="59"/>
      <c r="F114" s="60">
        <f>SUM(F112:F113)</f>
        <v>5046540.096</v>
      </c>
    </row>
    <row r="115" ht="15.75" customHeight="1">
      <c r="A115" s="57"/>
      <c r="B115" s="54"/>
      <c r="C115" s="55"/>
      <c r="D115" s="55"/>
      <c r="E115" s="55"/>
      <c r="F115" s="56"/>
    </row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7">
    <mergeCell ref="A2:F2"/>
    <mergeCell ref="A3:F3"/>
    <mergeCell ref="A4:F4"/>
    <mergeCell ref="A5:B5"/>
    <mergeCell ref="C5:F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A19:C19"/>
    <mergeCell ref="D19:E19"/>
    <mergeCell ref="A20:E20"/>
    <mergeCell ref="A21:C21"/>
    <mergeCell ref="D21:E21"/>
    <mergeCell ref="A22:C22"/>
    <mergeCell ref="D22:E22"/>
    <mergeCell ref="A23:B23"/>
    <mergeCell ref="C23:F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A35:E35"/>
    <mergeCell ref="A36:C36"/>
    <mergeCell ref="D36:E36"/>
    <mergeCell ref="D37:E37"/>
    <mergeCell ref="A37:C37"/>
    <mergeCell ref="B38:C38"/>
    <mergeCell ref="D38:E38"/>
    <mergeCell ref="C39:D39"/>
    <mergeCell ref="C40:D40"/>
    <mergeCell ref="C41:D41"/>
    <mergeCell ref="C42:D42"/>
    <mergeCell ref="C81:D81"/>
    <mergeCell ref="A82:B82"/>
    <mergeCell ref="C82:D82"/>
    <mergeCell ref="C83:D83"/>
    <mergeCell ref="C84:D84"/>
    <mergeCell ref="C85:D85"/>
    <mergeCell ref="C86:D86"/>
    <mergeCell ref="C87:D87"/>
    <mergeCell ref="C89:D89"/>
    <mergeCell ref="C90:D90"/>
    <mergeCell ref="C91:D91"/>
    <mergeCell ref="A92:B92"/>
    <mergeCell ref="C92:D92"/>
    <mergeCell ref="C93:D93"/>
    <mergeCell ref="C94:D94"/>
    <mergeCell ref="C95:D95"/>
    <mergeCell ref="C96:D96"/>
    <mergeCell ref="C97:D97"/>
    <mergeCell ref="C98:D98"/>
    <mergeCell ref="C99:D99"/>
    <mergeCell ref="C100:D100"/>
    <mergeCell ref="C101:D101"/>
    <mergeCell ref="C102:D102"/>
    <mergeCell ref="C104:D104"/>
    <mergeCell ref="C105:D105"/>
    <mergeCell ref="C106:D106"/>
    <mergeCell ref="C107:D107"/>
    <mergeCell ref="C108:D108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A54:C54"/>
    <mergeCell ref="A55:C55"/>
    <mergeCell ref="D55:E55"/>
    <mergeCell ref="B56:C56"/>
    <mergeCell ref="D56:E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A72:C72"/>
    <mergeCell ref="A73:C73"/>
    <mergeCell ref="D73:E73"/>
    <mergeCell ref="A74:B74"/>
    <mergeCell ref="C74:D74"/>
    <mergeCell ref="C75:D75"/>
    <mergeCell ref="C76:D76"/>
    <mergeCell ref="C77:D77"/>
    <mergeCell ref="C78:D78"/>
    <mergeCell ref="C79:D79"/>
    <mergeCell ref="A80:D80"/>
    <mergeCell ref="C109:D109"/>
    <mergeCell ref="A110:E110"/>
    <mergeCell ref="A111:A115"/>
    <mergeCell ref="B111:E111"/>
    <mergeCell ref="B112:E112"/>
    <mergeCell ref="B113:E113"/>
    <mergeCell ref="B114:E114"/>
    <mergeCell ref="B115:E115"/>
  </mergeCells>
  <printOptions/>
  <pageMargins bottom="0.7480314960629921" footer="0.0" header="0.0" left="0.31496062992125984" right="0.31496062992125984" top="0.7480314960629921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29"/>
    <col customWidth="1" min="2" max="4" width="10.71"/>
    <col customWidth="1" min="5" max="5" width="13.71"/>
    <col customWidth="1" min="6" max="6" width="15.29"/>
    <col customWidth="1" min="7" max="8" width="10.71"/>
  </cols>
  <sheetData>
    <row r="1" ht="15.75" customHeight="1">
      <c r="A1" s="2" t="s">
        <v>1</v>
      </c>
      <c r="B1" s="3"/>
      <c r="C1" s="3"/>
      <c r="D1" s="3"/>
      <c r="E1" s="3"/>
      <c r="F1" s="3"/>
      <c r="G1" s="1"/>
      <c r="H1" s="1"/>
    </row>
    <row r="2" ht="15.75" customHeight="1">
      <c r="A2" s="4" t="s">
        <v>2</v>
      </c>
      <c r="G2" s="1"/>
      <c r="H2" s="1"/>
    </row>
    <row r="3">
      <c r="A3" s="4" t="s">
        <v>3</v>
      </c>
      <c r="G3" s="1"/>
      <c r="H3" s="1"/>
    </row>
    <row r="4" ht="27.75" customHeight="1">
      <c r="A4" s="8" t="s">
        <v>5</v>
      </c>
      <c r="B4" s="9"/>
      <c r="C4" s="10" t="s">
        <v>369</v>
      </c>
      <c r="D4" s="11"/>
      <c r="E4" s="11"/>
      <c r="F4" s="9"/>
      <c r="G4" s="1"/>
      <c r="H4" s="1"/>
    </row>
    <row r="5">
      <c r="A5" s="12" t="s">
        <v>7</v>
      </c>
      <c r="B5" s="12" t="s">
        <v>8</v>
      </c>
      <c r="C5" s="13" t="s">
        <v>9</v>
      </c>
      <c r="D5" s="9"/>
      <c r="E5" s="12" t="s">
        <v>10</v>
      </c>
      <c r="F5" s="14" t="s">
        <v>11</v>
      </c>
      <c r="G5" s="1"/>
      <c r="H5" s="1"/>
    </row>
    <row r="6">
      <c r="A6" s="225" t="s">
        <v>150</v>
      </c>
      <c r="B6" s="12">
        <v>232.0</v>
      </c>
      <c r="C6" s="13" t="s">
        <v>151</v>
      </c>
      <c r="D6" s="9"/>
      <c r="E6" s="220">
        <v>135.0</v>
      </c>
      <c r="F6" s="135">
        <f>E6*B6</f>
        <v>31320</v>
      </c>
      <c r="G6" s="1"/>
      <c r="H6" s="1"/>
    </row>
    <row r="7">
      <c r="A7" s="225" t="s">
        <v>43</v>
      </c>
      <c r="B7" s="12">
        <v>0.225</v>
      </c>
      <c r="C7" s="13" t="s">
        <v>30</v>
      </c>
      <c r="D7" s="9"/>
      <c r="E7" s="220">
        <v>136000.0</v>
      </c>
      <c r="F7" s="135">
        <f t="shared" ref="F7:F13" si="1">+B7*E7</f>
        <v>30600</v>
      </c>
      <c r="G7" s="1"/>
      <c r="H7" s="1"/>
    </row>
    <row r="8">
      <c r="A8" s="225" t="s">
        <v>228</v>
      </c>
      <c r="B8" s="12">
        <v>0.25</v>
      </c>
      <c r="C8" s="13" t="s">
        <v>30</v>
      </c>
      <c r="D8" s="9"/>
      <c r="E8" s="220">
        <v>207000.0</v>
      </c>
      <c r="F8" s="135">
        <f t="shared" si="1"/>
        <v>51750</v>
      </c>
      <c r="G8" s="1"/>
      <c r="H8" s="1"/>
    </row>
    <row r="9">
      <c r="A9" s="225" t="s">
        <v>370</v>
      </c>
      <c r="B9" s="12">
        <v>0.2</v>
      </c>
      <c r="C9" s="13" t="s">
        <v>30</v>
      </c>
      <c r="D9" s="9"/>
      <c r="E9" s="220">
        <v>65000.0</v>
      </c>
      <c r="F9" s="135">
        <f t="shared" si="1"/>
        <v>13000</v>
      </c>
      <c r="G9" s="1"/>
      <c r="H9" s="1"/>
    </row>
    <row r="10">
      <c r="A10" s="225" t="s">
        <v>20</v>
      </c>
      <c r="B10" s="12">
        <v>0.3</v>
      </c>
      <c r="C10" s="13" t="s">
        <v>30</v>
      </c>
      <c r="D10" s="9"/>
      <c r="E10" s="220">
        <v>14000.0</v>
      </c>
      <c r="F10" s="135">
        <f t="shared" si="1"/>
        <v>4200</v>
      </c>
      <c r="G10" s="1"/>
      <c r="H10" s="1"/>
    </row>
    <row r="11">
      <c r="A11" s="225" t="s">
        <v>46</v>
      </c>
      <c r="B11" s="12">
        <v>1.0</v>
      </c>
      <c r="C11" s="13" t="s">
        <v>30</v>
      </c>
      <c r="D11" s="9"/>
      <c r="E11" s="220">
        <v>540.0</v>
      </c>
      <c r="F11" s="135">
        <f t="shared" si="1"/>
        <v>540</v>
      </c>
      <c r="G11" s="1"/>
      <c r="H11" s="1"/>
    </row>
    <row r="12">
      <c r="A12" s="225" t="s">
        <v>153</v>
      </c>
      <c r="B12" s="12">
        <v>1.0</v>
      </c>
      <c r="C12" s="13" t="s">
        <v>48</v>
      </c>
      <c r="D12" s="9"/>
      <c r="E12" s="220">
        <v>1000.0</v>
      </c>
      <c r="F12" s="135">
        <f t="shared" si="1"/>
        <v>1000</v>
      </c>
      <c r="G12" s="1"/>
      <c r="H12" s="1"/>
    </row>
    <row r="13">
      <c r="A13" s="225" t="s">
        <v>29</v>
      </c>
      <c r="B13" s="12">
        <v>15.0</v>
      </c>
      <c r="C13" s="13" t="s">
        <v>30</v>
      </c>
      <c r="D13" s="9"/>
      <c r="E13" s="220">
        <v>100.0</v>
      </c>
      <c r="F13" s="135">
        <f t="shared" si="1"/>
        <v>1500</v>
      </c>
      <c r="G13" s="1"/>
      <c r="H13" s="1"/>
    </row>
    <row r="14">
      <c r="A14" s="225" t="s">
        <v>371</v>
      </c>
      <c r="B14" s="12">
        <v>1.0</v>
      </c>
      <c r="C14" s="226">
        <v>0.05</v>
      </c>
      <c r="D14" s="9"/>
      <c r="E14" s="220">
        <v>100000.0</v>
      </c>
      <c r="F14" s="252">
        <v>105000.0</v>
      </c>
      <c r="G14" s="1"/>
      <c r="H14" s="1"/>
    </row>
    <row r="15">
      <c r="A15" s="253"/>
      <c r="B15" s="253"/>
      <c r="C15" s="254"/>
      <c r="D15" s="9"/>
      <c r="E15" s="253"/>
      <c r="F15" s="135">
        <f>+B15*E15</f>
        <v>0</v>
      </c>
      <c r="G15" s="1"/>
      <c r="H15" s="1"/>
    </row>
    <row r="16">
      <c r="A16" s="137" t="s">
        <v>33</v>
      </c>
      <c r="B16" s="11"/>
      <c r="C16" s="11"/>
      <c r="D16" s="11"/>
      <c r="E16" s="9"/>
      <c r="F16" s="88">
        <f>SUM(F6:F15)</f>
        <v>238910</v>
      </c>
      <c r="G16" s="1"/>
      <c r="H16" s="1"/>
    </row>
    <row r="17">
      <c r="A17" s="8" t="s">
        <v>50</v>
      </c>
      <c r="B17" s="11"/>
      <c r="C17" s="9"/>
      <c r="D17" s="13" t="s">
        <v>35</v>
      </c>
      <c r="E17" s="9"/>
      <c r="F17" s="135">
        <v>23891.0</v>
      </c>
      <c r="G17" s="1"/>
      <c r="H17" s="1"/>
    </row>
    <row r="18" ht="15.75" customHeight="1">
      <c r="A18" s="227" t="s">
        <v>36</v>
      </c>
      <c r="B18" s="11"/>
      <c r="C18" s="9"/>
      <c r="D18" s="228"/>
      <c r="E18" s="9"/>
      <c r="F18" s="229">
        <f>F16+F17</f>
        <v>262801</v>
      </c>
      <c r="G18" s="1"/>
      <c r="H18" s="1"/>
    </row>
    <row r="19">
      <c r="A19" s="36" t="s">
        <v>231</v>
      </c>
      <c r="B19" s="13"/>
      <c r="C19" s="9"/>
      <c r="D19" s="13"/>
      <c r="E19" s="9"/>
      <c r="F19" s="135"/>
      <c r="G19" s="1"/>
      <c r="H19" s="1"/>
    </row>
    <row r="20" ht="15.0" customHeight="1">
      <c r="A20" s="155" t="s">
        <v>232</v>
      </c>
      <c r="B20" s="14">
        <v>1.0</v>
      </c>
      <c r="C20" s="13" t="s">
        <v>54</v>
      </c>
      <c r="D20" s="9"/>
      <c r="E20" s="220">
        <v>35000.0</v>
      </c>
      <c r="F20" s="252">
        <f t="shared" ref="F20:F21" si="2">+E20*5%+E20</f>
        <v>36750</v>
      </c>
      <c r="G20" s="1"/>
      <c r="H20" s="1"/>
    </row>
    <row r="21" ht="15.0" customHeight="1">
      <c r="A21" s="16" t="s">
        <v>233</v>
      </c>
      <c r="B21" s="37">
        <v>1.0</v>
      </c>
      <c r="C21" s="13" t="s">
        <v>54</v>
      </c>
      <c r="D21" s="9"/>
      <c r="E21" s="17">
        <v>35000.0</v>
      </c>
      <c r="F21" s="252">
        <f t="shared" si="2"/>
        <v>36750</v>
      </c>
      <c r="G21" s="1"/>
      <c r="H21" s="1"/>
    </row>
    <row r="22" ht="15.75" customHeight="1">
      <c r="A22" s="225" t="s">
        <v>56</v>
      </c>
      <c r="B22" s="14">
        <v>2.0</v>
      </c>
      <c r="C22" s="13" t="s">
        <v>70</v>
      </c>
      <c r="D22" s="9"/>
      <c r="E22" s="220">
        <v>18000.0</v>
      </c>
      <c r="F22" s="252">
        <f t="shared" ref="F22:F26" si="3">+B22*E22</f>
        <v>36000</v>
      </c>
      <c r="G22" s="1"/>
      <c r="H22" s="1"/>
    </row>
    <row r="23" ht="15.75" customHeight="1">
      <c r="A23" s="225" t="s">
        <v>235</v>
      </c>
      <c r="B23" s="14">
        <v>1.5</v>
      </c>
      <c r="C23" s="13" t="s">
        <v>59</v>
      </c>
      <c r="D23" s="9"/>
      <c r="E23" s="220">
        <v>2000.0</v>
      </c>
      <c r="F23" s="255">
        <f t="shared" si="3"/>
        <v>3000</v>
      </c>
      <c r="G23" s="1"/>
      <c r="H23" s="1"/>
    </row>
    <row r="24" ht="15.75" customHeight="1">
      <c r="A24" s="225" t="s">
        <v>60</v>
      </c>
      <c r="B24" s="14">
        <v>0.1</v>
      </c>
      <c r="C24" s="13" t="s">
        <v>61</v>
      </c>
      <c r="D24" s="9"/>
      <c r="E24" s="220">
        <v>70000.0</v>
      </c>
      <c r="F24" s="255">
        <f t="shared" si="3"/>
        <v>7000</v>
      </c>
      <c r="G24" s="1"/>
      <c r="H24" s="1"/>
    </row>
    <row r="25" ht="15.75" customHeight="1">
      <c r="A25" s="225" t="s">
        <v>64</v>
      </c>
      <c r="B25" s="14">
        <v>0.3</v>
      </c>
      <c r="C25" s="13" t="s">
        <v>225</v>
      </c>
      <c r="D25" s="9"/>
      <c r="E25" s="220">
        <v>2500.0</v>
      </c>
      <c r="F25" s="135">
        <f t="shared" si="3"/>
        <v>750</v>
      </c>
      <c r="G25" s="1"/>
      <c r="H25" s="1"/>
    </row>
    <row r="26" ht="15.75" customHeight="1">
      <c r="A26" s="225" t="s">
        <v>237</v>
      </c>
      <c r="B26" s="14"/>
      <c r="C26" s="13"/>
      <c r="D26" s="9"/>
      <c r="E26" s="220">
        <v>13000.0</v>
      </c>
      <c r="F26" s="135">
        <f t="shared" si="3"/>
        <v>0</v>
      </c>
      <c r="G26" s="1"/>
      <c r="H26" s="1"/>
    </row>
    <row r="27" ht="15.0" customHeight="1">
      <c r="A27" s="225" t="s">
        <v>72</v>
      </c>
      <c r="B27" s="14">
        <v>0.1</v>
      </c>
      <c r="C27" s="13" t="s">
        <v>372</v>
      </c>
      <c r="D27" s="9"/>
      <c r="E27" s="220">
        <v>160000.0</v>
      </c>
      <c r="F27" s="252">
        <f>E27*B27</f>
        <v>16000</v>
      </c>
      <c r="G27" s="1"/>
      <c r="H27" s="1"/>
    </row>
    <row r="28" ht="15.75" customHeight="1">
      <c r="A28" s="225" t="s">
        <v>65</v>
      </c>
      <c r="B28" s="14">
        <v>0.2</v>
      </c>
      <c r="C28" s="13" t="s">
        <v>61</v>
      </c>
      <c r="D28" s="9"/>
      <c r="E28" s="220">
        <v>34000.0</v>
      </c>
      <c r="F28" s="252">
        <f>+B28*E28</f>
        <v>6800</v>
      </c>
      <c r="G28" s="1"/>
      <c r="H28" s="1"/>
    </row>
    <row r="29" ht="15.75" customHeight="1">
      <c r="A29" s="225" t="s">
        <v>373</v>
      </c>
      <c r="B29" s="14"/>
      <c r="C29" s="13"/>
      <c r="D29" s="9"/>
      <c r="E29" s="220">
        <v>100000.0</v>
      </c>
      <c r="F29" s="135"/>
      <c r="G29" s="1"/>
      <c r="H29" s="1"/>
    </row>
    <row r="30" ht="15.75" customHeight="1">
      <c r="A30" s="225" t="s">
        <v>89</v>
      </c>
      <c r="B30" s="14">
        <v>1.0</v>
      </c>
      <c r="C30" s="13" t="s">
        <v>70</v>
      </c>
      <c r="D30" s="9"/>
      <c r="E30" s="220">
        <v>18000.0</v>
      </c>
      <c r="F30" s="252">
        <f>+B30*E30</f>
        <v>18000</v>
      </c>
      <c r="G30" s="1"/>
      <c r="H30" s="1"/>
    </row>
    <row r="31" ht="15.75" customHeight="1">
      <c r="A31" s="225" t="s">
        <v>73</v>
      </c>
      <c r="B31" s="14">
        <v>0.2</v>
      </c>
      <c r="C31" s="13"/>
      <c r="D31" s="9"/>
      <c r="E31" s="220">
        <v>5000.0</v>
      </c>
      <c r="F31" s="252">
        <v>5000.0</v>
      </c>
      <c r="G31" s="1"/>
      <c r="H31" s="1"/>
    </row>
    <row r="32" ht="15.75" customHeight="1">
      <c r="A32" s="225" t="s">
        <v>75</v>
      </c>
      <c r="B32" s="14">
        <v>0.2</v>
      </c>
      <c r="C32" s="13"/>
      <c r="D32" s="9"/>
      <c r="E32" s="220">
        <v>20000.0</v>
      </c>
      <c r="F32" s="252">
        <f t="shared" ref="F32:F33" si="4">+B32*E32</f>
        <v>4000</v>
      </c>
      <c r="G32" s="1"/>
      <c r="H32" s="1"/>
    </row>
    <row r="33" ht="15.75" customHeight="1">
      <c r="A33" s="225" t="s">
        <v>240</v>
      </c>
      <c r="B33" s="14">
        <v>1.0</v>
      </c>
      <c r="C33" s="13" t="s">
        <v>70</v>
      </c>
      <c r="D33" s="9"/>
      <c r="E33" s="220">
        <v>24000.0</v>
      </c>
      <c r="F33" s="252">
        <f t="shared" si="4"/>
        <v>24000</v>
      </c>
      <c r="G33" s="1"/>
      <c r="H33" s="1"/>
    </row>
    <row r="34" ht="15.75" customHeight="1">
      <c r="A34" s="225" t="s">
        <v>78</v>
      </c>
      <c r="B34" s="14"/>
      <c r="C34" s="13"/>
      <c r="D34" s="9"/>
      <c r="E34" s="134"/>
      <c r="F34" s="252">
        <f>SUM(F20:F33)</f>
        <v>194050</v>
      </c>
      <c r="G34" s="1"/>
      <c r="H34" s="1"/>
    </row>
    <row r="35" ht="15.75" customHeight="1">
      <c r="A35" s="8" t="s">
        <v>79</v>
      </c>
      <c r="B35" s="11"/>
      <c r="C35" s="9"/>
      <c r="D35" s="12"/>
      <c r="E35" s="12"/>
      <c r="F35" s="252">
        <f>+F34*10%</f>
        <v>19405</v>
      </c>
      <c r="G35" s="1"/>
      <c r="H35" s="1"/>
    </row>
    <row r="36" ht="15.75" customHeight="1">
      <c r="A36" s="227" t="s">
        <v>80</v>
      </c>
      <c r="B36" s="11"/>
      <c r="C36" s="9"/>
      <c r="D36" s="228"/>
      <c r="E36" s="9"/>
      <c r="F36" s="229">
        <f>F34+F35</f>
        <v>213455</v>
      </c>
      <c r="G36" s="1"/>
      <c r="H36" s="1"/>
    </row>
    <row r="37" ht="15.75" customHeight="1">
      <c r="A37" s="230" t="s">
        <v>92</v>
      </c>
      <c r="B37" s="9"/>
      <c r="C37" s="13"/>
      <c r="D37" s="9"/>
      <c r="E37" s="12"/>
      <c r="F37" s="88"/>
      <c r="G37" s="1"/>
      <c r="H37" s="1"/>
    </row>
    <row r="38" ht="15.75" customHeight="1">
      <c r="A38" s="225" t="s">
        <v>374</v>
      </c>
      <c r="B38" s="12"/>
      <c r="C38" s="13" t="s">
        <v>122</v>
      </c>
      <c r="D38" s="9"/>
      <c r="E38" s="134">
        <v>2500.0</v>
      </c>
      <c r="F38" s="135"/>
      <c r="G38" s="1"/>
      <c r="H38" s="1"/>
    </row>
    <row r="39" ht="15.75" customHeight="1">
      <c r="A39" s="225" t="s">
        <v>375</v>
      </c>
      <c r="B39" s="12"/>
      <c r="C39" s="13" t="s">
        <v>59</v>
      </c>
      <c r="D39" s="9"/>
      <c r="E39" s="134">
        <v>9000.0</v>
      </c>
      <c r="F39" s="135"/>
      <c r="G39" s="1"/>
      <c r="H39" s="1"/>
    </row>
    <row r="40" ht="15.75" customHeight="1">
      <c r="A40" s="225" t="s">
        <v>376</v>
      </c>
      <c r="B40" s="12"/>
      <c r="C40" s="13" t="s">
        <v>59</v>
      </c>
      <c r="D40" s="9"/>
      <c r="E40" s="134"/>
      <c r="F40" s="135">
        <f>+B40*E40</f>
        <v>0</v>
      </c>
      <c r="G40" s="1"/>
      <c r="H40" s="1"/>
    </row>
    <row r="41" ht="15.75" customHeight="1">
      <c r="A41" s="225" t="s">
        <v>377</v>
      </c>
      <c r="B41" s="12"/>
      <c r="C41" s="13" t="s">
        <v>122</v>
      </c>
      <c r="D41" s="9"/>
      <c r="E41" s="134">
        <v>1000.0</v>
      </c>
      <c r="F41" s="135"/>
      <c r="G41" s="1"/>
      <c r="H41" s="1"/>
    </row>
    <row r="42" ht="15.75" customHeight="1">
      <c r="A42" s="225" t="s">
        <v>378</v>
      </c>
      <c r="B42" s="12"/>
      <c r="C42" s="13" t="s">
        <v>59</v>
      </c>
      <c r="D42" s="9"/>
      <c r="E42" s="134">
        <v>27000.0</v>
      </c>
      <c r="F42" s="135"/>
      <c r="G42" s="1"/>
      <c r="H42" s="1"/>
    </row>
    <row r="43" ht="15.75" customHeight="1">
      <c r="A43" s="225" t="s">
        <v>379</v>
      </c>
      <c r="B43" s="12"/>
      <c r="C43" s="13" t="s">
        <v>59</v>
      </c>
      <c r="D43" s="9"/>
      <c r="E43" s="134"/>
      <c r="F43" s="135">
        <f t="shared" ref="F43:F44" si="5">+B43*E43</f>
        <v>0</v>
      </c>
      <c r="G43" s="1"/>
      <c r="H43" s="1"/>
    </row>
    <row r="44" ht="15.75" customHeight="1">
      <c r="A44" s="225" t="s">
        <v>380</v>
      </c>
      <c r="B44" s="12"/>
      <c r="C44" s="13" t="s">
        <v>59</v>
      </c>
      <c r="D44" s="9"/>
      <c r="E44" s="134">
        <v>60000.0</v>
      </c>
      <c r="F44" s="135">
        <f t="shared" si="5"/>
        <v>0</v>
      </c>
      <c r="G44" s="1"/>
      <c r="H44" s="1"/>
    </row>
    <row r="45" ht="15.75" customHeight="1">
      <c r="A45" s="225" t="s">
        <v>381</v>
      </c>
      <c r="B45" s="12">
        <v>0.0</v>
      </c>
      <c r="C45" s="13" t="s">
        <v>59</v>
      </c>
      <c r="D45" s="9"/>
      <c r="E45" s="134">
        <v>5000.0</v>
      </c>
      <c r="F45" s="135"/>
      <c r="G45" s="1"/>
      <c r="H45" s="1"/>
    </row>
    <row r="46" ht="15.75" customHeight="1">
      <c r="A46" s="225" t="s">
        <v>382</v>
      </c>
      <c r="B46" s="12"/>
      <c r="C46" s="13" t="s">
        <v>383</v>
      </c>
      <c r="D46" s="9"/>
      <c r="E46" s="134">
        <v>50000.0</v>
      </c>
      <c r="F46" s="135"/>
      <c r="G46" s="1"/>
      <c r="H46" s="1"/>
    </row>
    <row r="47" ht="15.75" customHeight="1">
      <c r="A47" s="225" t="s">
        <v>384</v>
      </c>
      <c r="B47" s="12"/>
      <c r="C47" s="13" t="s">
        <v>59</v>
      </c>
      <c r="D47" s="9"/>
      <c r="E47" s="134">
        <v>2000.0</v>
      </c>
      <c r="F47" s="135"/>
      <c r="G47" s="1"/>
      <c r="H47" s="1"/>
    </row>
    <row r="48" ht="15.75" customHeight="1">
      <c r="A48" s="225" t="s">
        <v>24</v>
      </c>
      <c r="B48" s="12"/>
      <c r="C48" s="13" t="s">
        <v>25</v>
      </c>
      <c r="D48" s="9"/>
      <c r="E48" s="134">
        <v>20000.0</v>
      </c>
      <c r="F48" s="135"/>
      <c r="G48" s="1"/>
      <c r="H48" s="1"/>
    </row>
    <row r="49" ht="15.75" customHeight="1">
      <c r="A49" s="225" t="s">
        <v>385</v>
      </c>
      <c r="B49" s="12"/>
      <c r="C49" s="13" t="s">
        <v>59</v>
      </c>
      <c r="D49" s="9"/>
      <c r="E49" s="134">
        <v>20000.0</v>
      </c>
      <c r="F49" s="135"/>
      <c r="G49" s="1"/>
      <c r="H49" s="1"/>
    </row>
    <row r="50" ht="15.75" customHeight="1">
      <c r="A50" s="225"/>
      <c r="B50" s="12"/>
      <c r="C50" s="13" t="s">
        <v>59</v>
      </c>
      <c r="D50" s="9"/>
      <c r="E50" s="134">
        <v>30000.0</v>
      </c>
      <c r="F50" s="135">
        <f>+B50*E50</f>
        <v>0</v>
      </c>
      <c r="G50" s="1"/>
      <c r="H50" s="1"/>
    </row>
    <row r="51" ht="15.75" customHeight="1">
      <c r="A51" s="225" t="s">
        <v>386</v>
      </c>
      <c r="B51" s="12"/>
      <c r="C51" s="13" t="s">
        <v>59</v>
      </c>
      <c r="D51" s="9"/>
      <c r="E51" s="134">
        <v>2000.0</v>
      </c>
      <c r="F51" s="135"/>
      <c r="G51" s="1"/>
      <c r="H51" s="1"/>
    </row>
    <row r="52" ht="14.25" customHeight="1">
      <c r="A52" s="225" t="s">
        <v>387</v>
      </c>
      <c r="B52" s="12">
        <v>1.0</v>
      </c>
      <c r="C52" s="13" t="s">
        <v>59</v>
      </c>
      <c r="D52" s="9"/>
      <c r="E52" s="134">
        <v>20000.0</v>
      </c>
      <c r="F52" s="135">
        <f>+B52*E52</f>
        <v>20000</v>
      </c>
      <c r="G52" s="1"/>
      <c r="H52" s="1"/>
    </row>
    <row r="53" ht="12.75" customHeight="1">
      <c r="A53" s="256" t="s">
        <v>388</v>
      </c>
      <c r="B53" s="257" t="s">
        <v>389</v>
      </c>
      <c r="C53" s="150"/>
      <c r="D53" s="150"/>
      <c r="E53" s="134"/>
      <c r="F53" s="258">
        <f>SUM(F37:F52)</f>
        <v>20000</v>
      </c>
      <c r="G53" s="1"/>
      <c r="H53" s="1"/>
    </row>
    <row r="54" ht="15.75" customHeight="1">
      <c r="A54" s="230" t="s">
        <v>110</v>
      </c>
      <c r="B54" s="9"/>
      <c r="E54" s="134"/>
      <c r="F54" s="135">
        <f>+B54*E54</f>
        <v>0</v>
      </c>
      <c r="G54" s="1"/>
      <c r="H54" s="1"/>
    </row>
    <row r="55" ht="15.75" customHeight="1">
      <c r="A55" s="46" t="s">
        <v>118</v>
      </c>
      <c r="B55" s="234"/>
      <c r="C55" s="13"/>
      <c r="D55" s="9"/>
      <c r="E55" s="236"/>
      <c r="F55" s="236"/>
      <c r="G55" s="1"/>
      <c r="H55" s="1"/>
    </row>
    <row r="56" ht="15.75" customHeight="1">
      <c r="A56" s="46" t="s">
        <v>141</v>
      </c>
      <c r="B56" s="234"/>
      <c r="C56" s="235"/>
      <c r="D56" s="9"/>
      <c r="E56" s="236"/>
      <c r="F56" s="229">
        <f>SUM(F37:F52)</f>
        <v>20000</v>
      </c>
      <c r="G56" s="1"/>
      <c r="H56" s="1"/>
    </row>
    <row r="57" ht="15.75" customHeight="1">
      <c r="A57" s="242" t="s">
        <v>142</v>
      </c>
      <c r="B57" s="51"/>
      <c r="C57" s="51"/>
      <c r="D57" s="51"/>
      <c r="E57" s="51"/>
      <c r="F57" s="241">
        <f>F18+F36+F56</f>
        <v>496256</v>
      </c>
      <c r="G57" s="1"/>
      <c r="H57" s="1"/>
    </row>
    <row r="58" ht="15.75" customHeight="1">
      <c r="A58" s="243"/>
      <c r="B58" s="163" t="s">
        <v>143</v>
      </c>
      <c r="C58" s="55"/>
      <c r="D58" s="55"/>
      <c r="E58" s="55"/>
      <c r="F58" s="164">
        <f>+F57*30%</f>
        <v>148876.8</v>
      </c>
      <c r="G58" s="1"/>
      <c r="H58" s="1" t="s">
        <v>390</v>
      </c>
    </row>
    <row r="59" ht="15.75" customHeight="1">
      <c r="A59" s="57"/>
      <c r="B59" s="161" t="s">
        <v>144</v>
      </c>
      <c r="C59" s="55"/>
      <c r="D59" s="55"/>
      <c r="E59" s="59"/>
      <c r="F59" s="162">
        <f>SUM(F57:F58)</f>
        <v>645132.8</v>
      </c>
      <c r="G59" s="1"/>
      <c r="H59" s="1"/>
    </row>
    <row r="60" ht="15.75" customHeight="1">
      <c r="A60" s="57"/>
      <c r="B60" s="163" t="s">
        <v>145</v>
      </c>
      <c r="C60" s="55"/>
      <c r="D60" s="55"/>
      <c r="E60" s="55"/>
      <c r="F60" s="164">
        <f>+F59*16%</f>
        <v>103221.248</v>
      </c>
      <c r="G60" s="1"/>
      <c r="H60" s="1"/>
    </row>
    <row r="61" ht="15.75" customHeight="1">
      <c r="A61" s="57"/>
      <c r="B61" s="165" t="s">
        <v>146</v>
      </c>
      <c r="C61" s="55"/>
      <c r="D61" s="55"/>
      <c r="E61" s="59"/>
      <c r="F61" s="162"/>
      <c r="G61" s="1"/>
      <c r="H61" s="1"/>
    </row>
    <row r="62" ht="15.75" customHeight="1">
      <c r="A62" s="57"/>
      <c r="B62" s="163"/>
      <c r="C62" s="55"/>
      <c r="D62" s="55"/>
      <c r="E62" s="55"/>
      <c r="F62" s="164"/>
      <c r="G62" s="1"/>
      <c r="H62" s="1"/>
    </row>
    <row r="63" ht="15.75" customHeight="1">
      <c r="A63" s="1"/>
      <c r="B63" s="1"/>
      <c r="C63" s="1"/>
      <c r="D63" s="1"/>
      <c r="E63" s="1"/>
      <c r="F63" s="166"/>
      <c r="G63" s="1"/>
      <c r="H63" s="1"/>
    </row>
    <row r="64" ht="15.75" customHeight="1">
      <c r="A64" s="1"/>
      <c r="B64" s="1"/>
      <c r="C64" s="1"/>
      <c r="D64" s="1"/>
      <c r="E64" s="1"/>
      <c r="F64" s="1"/>
      <c r="G64" s="1"/>
      <c r="H64" s="1"/>
    </row>
    <row r="65" ht="15.75" customHeight="1">
      <c r="G65" s="1"/>
      <c r="H65" s="1"/>
    </row>
    <row r="66" ht="15.75" customHeight="1">
      <c r="G66" s="1"/>
      <c r="H66" s="1"/>
    </row>
    <row r="67" ht="15.75" customHeight="1">
      <c r="G67" s="1"/>
      <c r="H67" s="1"/>
    </row>
    <row r="68" ht="15.75" customHeight="1">
      <c r="G68" s="1"/>
      <c r="H68" s="1"/>
    </row>
    <row r="69" ht="15.75" customHeight="1">
      <c r="G69" s="1"/>
      <c r="H69" s="1"/>
    </row>
    <row r="70" ht="15.75" customHeight="1">
      <c r="G70" s="1"/>
      <c r="H70" s="1"/>
    </row>
    <row r="71" ht="15.75" customHeight="1">
      <c r="G71" s="1"/>
      <c r="H71" s="1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8">
    <mergeCell ref="C44:D44"/>
    <mergeCell ref="C45:D45"/>
    <mergeCell ref="C46:D46"/>
    <mergeCell ref="C47:D47"/>
    <mergeCell ref="C48:D48"/>
    <mergeCell ref="C49:D49"/>
    <mergeCell ref="C50:D50"/>
    <mergeCell ref="B58:E58"/>
    <mergeCell ref="B59:E59"/>
    <mergeCell ref="B60:E60"/>
    <mergeCell ref="B61:E61"/>
    <mergeCell ref="C51:D51"/>
    <mergeCell ref="C52:D52"/>
    <mergeCell ref="A54:B54"/>
    <mergeCell ref="C55:D55"/>
    <mergeCell ref="C56:D56"/>
    <mergeCell ref="A57:E57"/>
    <mergeCell ref="A58:A62"/>
    <mergeCell ref="B62:E62"/>
    <mergeCell ref="A1:F1"/>
    <mergeCell ref="A2:F2"/>
    <mergeCell ref="A3:F3"/>
    <mergeCell ref="A4:B4"/>
    <mergeCell ref="C4:F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A16:E16"/>
    <mergeCell ref="A17:C17"/>
    <mergeCell ref="D17:E17"/>
    <mergeCell ref="A18:C18"/>
    <mergeCell ref="D18:E18"/>
    <mergeCell ref="B19:C19"/>
    <mergeCell ref="D19:E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A35:C35"/>
    <mergeCell ref="A36:C36"/>
    <mergeCell ref="D36:E36"/>
    <mergeCell ref="A37:B37"/>
    <mergeCell ref="C37:D37"/>
    <mergeCell ref="C38:D38"/>
    <mergeCell ref="C39:D39"/>
    <mergeCell ref="C40:D40"/>
    <mergeCell ref="C41:D41"/>
    <mergeCell ref="C42:D42"/>
    <mergeCell ref="C43:D43"/>
  </mergeCells>
  <printOptions/>
  <pageMargins bottom="0.75" footer="0.0" header="0.0" left="0.7" right="0.7" top="0.75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10.71"/>
    <col customWidth="1" min="3" max="3" width="17.0"/>
    <col customWidth="1" min="4" max="4" width="10.71"/>
    <col customWidth="1" min="5" max="5" width="15.43"/>
    <col customWidth="1" min="6" max="6" width="20.57"/>
    <col customWidth="1" min="7" max="13" width="10.71"/>
  </cols>
  <sheetData>
    <row r="1" ht="15.75" customHeight="1">
      <c r="A1" s="1"/>
    </row>
    <row r="2" ht="15.75" customHeight="1">
      <c r="A2" s="2" t="s">
        <v>1</v>
      </c>
      <c r="B2" s="3"/>
      <c r="C2" s="3"/>
      <c r="D2" s="3"/>
      <c r="E2" s="3"/>
      <c r="F2" s="3"/>
    </row>
    <row r="3" ht="15.75" customHeight="1">
      <c r="A3" s="4" t="s">
        <v>2</v>
      </c>
    </row>
    <row r="4" ht="15.75" customHeight="1">
      <c r="A4" s="4" t="s">
        <v>3</v>
      </c>
    </row>
    <row r="5" ht="15.75" customHeight="1">
      <c r="A5" s="8" t="s">
        <v>5</v>
      </c>
      <c r="B5" s="9"/>
      <c r="C5" s="10" t="s">
        <v>391</v>
      </c>
      <c r="D5" s="11"/>
      <c r="E5" s="11"/>
      <c r="F5" s="9"/>
    </row>
    <row r="6" ht="15.0" customHeight="1">
      <c r="A6" s="12" t="s">
        <v>7</v>
      </c>
      <c r="B6" s="12" t="s">
        <v>8</v>
      </c>
      <c r="C6" s="13" t="s">
        <v>9</v>
      </c>
      <c r="D6" s="9"/>
      <c r="E6" s="12" t="s">
        <v>10</v>
      </c>
      <c r="F6" s="14" t="s">
        <v>11</v>
      </c>
    </row>
    <row r="7" ht="18.0" customHeight="1">
      <c r="A7" s="16" t="s">
        <v>12</v>
      </c>
      <c r="B7" s="17">
        <v>1300.0</v>
      </c>
      <c r="C7" s="13" t="s">
        <v>13</v>
      </c>
      <c r="D7" s="9"/>
      <c r="E7" s="18">
        <v>140.0</v>
      </c>
      <c r="F7" s="19">
        <f t="shared" ref="F7:F18" si="1">+B7*E7</f>
        <v>182000</v>
      </c>
      <c r="G7" s="21"/>
    </row>
    <row r="8">
      <c r="A8" s="16" t="s">
        <v>39</v>
      </c>
      <c r="B8" s="17">
        <v>0.4</v>
      </c>
      <c r="C8" s="13" t="s">
        <v>280</v>
      </c>
      <c r="D8" s="9"/>
      <c r="E8" s="18">
        <v>65000.0</v>
      </c>
      <c r="F8" s="19">
        <f t="shared" si="1"/>
        <v>26000</v>
      </c>
      <c r="G8" s="21"/>
    </row>
    <row r="9">
      <c r="A9" s="16" t="s">
        <v>281</v>
      </c>
      <c r="B9" s="17">
        <v>0.0</v>
      </c>
      <c r="C9" s="22" t="s">
        <v>30</v>
      </c>
      <c r="D9" s="9"/>
      <c r="E9" s="18">
        <v>160000.0</v>
      </c>
      <c r="F9" s="19">
        <f t="shared" si="1"/>
        <v>0</v>
      </c>
    </row>
    <row r="10">
      <c r="A10" s="16" t="s">
        <v>18</v>
      </c>
      <c r="B10" s="17"/>
      <c r="C10" s="22" t="s">
        <v>30</v>
      </c>
      <c r="D10" s="9"/>
      <c r="E10" s="18">
        <v>210000.0</v>
      </c>
      <c r="F10" s="19">
        <f t="shared" si="1"/>
        <v>0</v>
      </c>
    </row>
    <row r="11">
      <c r="A11" s="16" t="s">
        <v>136</v>
      </c>
      <c r="B11" s="17"/>
      <c r="C11" s="22" t="s">
        <v>283</v>
      </c>
      <c r="D11" s="9"/>
      <c r="E11" s="18">
        <v>19000.0</v>
      </c>
      <c r="F11" s="19">
        <f t="shared" si="1"/>
        <v>0</v>
      </c>
    </row>
    <row r="12">
      <c r="A12" s="16" t="s">
        <v>20</v>
      </c>
      <c r="B12" s="17">
        <v>1.0</v>
      </c>
      <c r="C12" s="22" t="s">
        <v>284</v>
      </c>
      <c r="D12" s="9"/>
      <c r="E12" s="18">
        <v>14000.0</v>
      </c>
      <c r="F12" s="19">
        <f t="shared" si="1"/>
        <v>14000</v>
      </c>
    </row>
    <row r="13">
      <c r="A13" s="16" t="s">
        <v>46</v>
      </c>
      <c r="B13" s="17">
        <v>15.0</v>
      </c>
      <c r="C13" s="22" t="s">
        <v>30</v>
      </c>
      <c r="D13" s="9"/>
      <c r="E13" s="18">
        <v>600.0</v>
      </c>
      <c r="F13" s="19">
        <f t="shared" si="1"/>
        <v>9000</v>
      </c>
    </row>
    <row r="14">
      <c r="A14" s="16" t="s">
        <v>107</v>
      </c>
      <c r="B14" s="17"/>
      <c r="C14" s="22" t="s">
        <v>285</v>
      </c>
      <c r="D14" s="9"/>
      <c r="E14" s="18">
        <v>30000.0</v>
      </c>
      <c r="F14" s="19">
        <f t="shared" si="1"/>
        <v>0</v>
      </c>
    </row>
    <row r="15">
      <c r="A15" s="16" t="s">
        <v>153</v>
      </c>
      <c r="B15" s="17">
        <v>15.0</v>
      </c>
      <c r="C15" s="22" t="s">
        <v>48</v>
      </c>
      <c r="D15" s="9"/>
      <c r="E15" s="18">
        <v>1000.0</v>
      </c>
      <c r="F15" s="19">
        <f t="shared" si="1"/>
        <v>15000</v>
      </c>
    </row>
    <row r="16">
      <c r="A16" s="16" t="s">
        <v>24</v>
      </c>
      <c r="B16" s="17">
        <v>1.0</v>
      </c>
      <c r="C16" s="22" t="s">
        <v>25</v>
      </c>
      <c r="D16" s="9"/>
      <c r="E16" s="18">
        <v>20000.0</v>
      </c>
      <c r="F16" s="19">
        <f t="shared" si="1"/>
        <v>20000</v>
      </c>
    </row>
    <row r="17">
      <c r="A17" s="16" t="s">
        <v>114</v>
      </c>
      <c r="B17" s="17"/>
      <c r="C17" s="22"/>
      <c r="D17" s="9"/>
      <c r="E17" s="18">
        <v>136000.0</v>
      </c>
      <c r="F17" s="19">
        <f t="shared" si="1"/>
        <v>0</v>
      </c>
    </row>
    <row r="18">
      <c r="A18" s="16" t="s">
        <v>29</v>
      </c>
      <c r="B18" s="17">
        <v>197.0</v>
      </c>
      <c r="C18" s="22" t="s">
        <v>30</v>
      </c>
      <c r="D18" s="9"/>
      <c r="E18" s="18">
        <v>100.0</v>
      </c>
      <c r="F18" s="19">
        <f t="shared" si="1"/>
        <v>19700</v>
      </c>
      <c r="G18" s="21"/>
    </row>
    <row r="19">
      <c r="A19" s="23" t="s">
        <v>31</v>
      </c>
      <c r="B19" s="11"/>
      <c r="C19" s="9"/>
      <c r="D19" s="22" t="s">
        <v>286</v>
      </c>
      <c r="E19" s="9"/>
      <c r="F19" s="24">
        <v>315000.0</v>
      </c>
    </row>
    <row r="20">
      <c r="A20" s="25" t="s">
        <v>33</v>
      </c>
      <c r="B20" s="11"/>
      <c r="C20" s="11"/>
      <c r="D20" s="11"/>
      <c r="E20" s="9"/>
      <c r="F20" s="26">
        <f>SUM(F7:F19)</f>
        <v>600700</v>
      </c>
    </row>
    <row r="21" ht="15.75" customHeight="1">
      <c r="A21" s="23" t="s">
        <v>34</v>
      </c>
      <c r="B21" s="11"/>
      <c r="C21" s="9"/>
      <c r="D21" s="22" t="s">
        <v>35</v>
      </c>
      <c r="E21" s="9"/>
      <c r="F21" s="24">
        <v>73814.0</v>
      </c>
    </row>
    <row r="22" ht="15.75" customHeight="1">
      <c r="A22" s="27" t="s">
        <v>36</v>
      </c>
      <c r="B22" s="11"/>
      <c r="C22" s="9"/>
      <c r="D22" s="28"/>
      <c r="E22" s="9"/>
      <c r="F22" s="29">
        <f>SUM(F20:F21)</f>
        <v>674514</v>
      </c>
    </row>
    <row r="23" ht="15.0" customHeight="1">
      <c r="A23" s="8" t="s">
        <v>5</v>
      </c>
      <c r="B23" s="9"/>
      <c r="C23" s="30" t="s">
        <v>37</v>
      </c>
      <c r="D23" s="11"/>
      <c r="E23" s="11"/>
      <c r="F23" s="9"/>
    </row>
    <row r="24" ht="15.0" customHeight="1">
      <c r="A24" s="12" t="s">
        <v>7</v>
      </c>
      <c r="B24" s="12" t="s">
        <v>8</v>
      </c>
      <c r="C24" s="13" t="s">
        <v>9</v>
      </c>
      <c r="D24" s="9"/>
      <c r="E24" s="12" t="s">
        <v>10</v>
      </c>
      <c r="F24" s="14" t="s">
        <v>11</v>
      </c>
    </row>
    <row r="25" ht="15.0" customHeight="1">
      <c r="A25" s="16" t="s">
        <v>12</v>
      </c>
      <c r="B25" s="17">
        <v>468.0</v>
      </c>
      <c r="C25" s="13" t="s">
        <v>287</v>
      </c>
      <c r="D25" s="9"/>
      <c r="E25" s="18">
        <v>140.0</v>
      </c>
      <c r="F25" s="19">
        <f t="shared" ref="F25:F27" si="2">E25*B25</f>
        <v>65520</v>
      </c>
    </row>
    <row r="26" ht="15.75" customHeight="1">
      <c r="A26" s="16" t="s">
        <v>288</v>
      </c>
      <c r="B26" s="17">
        <v>200.0</v>
      </c>
      <c r="C26" s="22" t="s">
        <v>289</v>
      </c>
      <c r="D26" s="9"/>
      <c r="E26" s="18">
        <v>65.0</v>
      </c>
      <c r="F26" s="19">
        <f t="shared" si="2"/>
        <v>13000</v>
      </c>
    </row>
    <row r="27" ht="15.75" customHeight="1">
      <c r="A27" s="16" t="s">
        <v>228</v>
      </c>
      <c r="B27" s="17">
        <v>250.0</v>
      </c>
      <c r="C27" s="22" t="s">
        <v>290</v>
      </c>
      <c r="D27" s="9"/>
      <c r="E27" s="18">
        <v>210.0</v>
      </c>
      <c r="F27" s="31">
        <f t="shared" si="2"/>
        <v>52500</v>
      </c>
    </row>
    <row r="28" ht="15.75" customHeight="1">
      <c r="A28" s="16" t="s">
        <v>291</v>
      </c>
      <c r="B28" s="17">
        <v>175.0</v>
      </c>
      <c r="C28" s="22" t="s">
        <v>44</v>
      </c>
      <c r="D28" s="9"/>
      <c r="E28" s="18">
        <v>130.0</v>
      </c>
      <c r="F28" s="32">
        <v>21875.0</v>
      </c>
    </row>
    <row r="29" ht="15.75" customHeight="1">
      <c r="A29" s="16" t="s">
        <v>20</v>
      </c>
      <c r="B29" s="17">
        <v>2.0</v>
      </c>
      <c r="C29" s="22" t="s">
        <v>45</v>
      </c>
      <c r="D29" s="9"/>
      <c r="E29" s="18">
        <v>14000.0</v>
      </c>
      <c r="F29" s="19">
        <f t="shared" ref="F29:F34" si="3">E29*B29</f>
        <v>28000</v>
      </c>
    </row>
    <row r="30" ht="15.75" customHeight="1">
      <c r="A30" s="16" t="s">
        <v>46</v>
      </c>
      <c r="B30" s="17">
        <v>10.0</v>
      </c>
      <c r="C30" s="22" t="s">
        <v>30</v>
      </c>
      <c r="D30" s="9"/>
      <c r="E30" s="18">
        <v>600.0</v>
      </c>
      <c r="F30" s="19">
        <f t="shared" si="3"/>
        <v>6000</v>
      </c>
    </row>
    <row r="31" ht="15.0" customHeight="1">
      <c r="A31" s="16" t="s">
        <v>47</v>
      </c>
      <c r="B31" s="17">
        <v>6.0</v>
      </c>
      <c r="C31" s="22" t="s">
        <v>48</v>
      </c>
      <c r="D31" s="9"/>
      <c r="E31" s="18">
        <v>1000.0</v>
      </c>
      <c r="F31" s="19">
        <f t="shared" si="3"/>
        <v>6000</v>
      </c>
    </row>
    <row r="32" ht="15.75" customHeight="1">
      <c r="A32" s="16" t="s">
        <v>49</v>
      </c>
      <c r="B32" s="17">
        <v>2.0</v>
      </c>
      <c r="C32" s="22" t="s">
        <v>25</v>
      </c>
      <c r="D32" s="9"/>
      <c r="E32" s="18">
        <v>105000.0</v>
      </c>
      <c r="F32" s="19">
        <f t="shared" si="3"/>
        <v>210000</v>
      </c>
    </row>
    <row r="33" ht="12.75" customHeight="1">
      <c r="A33" s="16" t="s">
        <v>29</v>
      </c>
      <c r="B33" s="17">
        <v>30.0</v>
      </c>
      <c r="C33" s="22" t="s">
        <v>30</v>
      </c>
      <c r="D33" s="9"/>
      <c r="E33" s="18">
        <v>100.0</v>
      </c>
      <c r="F33" s="19">
        <f t="shared" si="3"/>
        <v>3000</v>
      </c>
    </row>
    <row r="34" ht="15.75" customHeight="1">
      <c r="A34" s="33" t="s">
        <v>107</v>
      </c>
      <c r="B34" s="17">
        <v>4.0</v>
      </c>
      <c r="C34" s="22" t="s">
        <v>292</v>
      </c>
      <c r="D34" s="9"/>
      <c r="E34" s="17">
        <v>30000.0</v>
      </c>
      <c r="F34" s="34">
        <f t="shared" si="3"/>
        <v>120000</v>
      </c>
    </row>
    <row r="35" ht="24.0" customHeight="1">
      <c r="A35" s="25" t="s">
        <v>33</v>
      </c>
      <c r="B35" s="11"/>
      <c r="C35" s="11"/>
      <c r="D35" s="11"/>
      <c r="E35" s="9"/>
      <c r="F35" s="26">
        <f>SUM(F25:F34)</f>
        <v>525895</v>
      </c>
    </row>
    <row r="36" ht="24.0" customHeight="1">
      <c r="A36" s="23" t="s">
        <v>50</v>
      </c>
      <c r="B36" s="11"/>
      <c r="C36" s="9"/>
      <c r="D36" s="22" t="s">
        <v>35</v>
      </c>
      <c r="E36" s="9"/>
      <c r="F36" s="24">
        <v>26294.75</v>
      </c>
    </row>
    <row r="37" ht="24.0" customHeight="1">
      <c r="A37" s="27" t="s">
        <v>36</v>
      </c>
      <c r="B37" s="11"/>
      <c r="C37" s="9"/>
      <c r="D37" s="28"/>
      <c r="E37" s="9"/>
      <c r="F37" s="35">
        <f>F36+F35</f>
        <v>552189.75</v>
      </c>
    </row>
    <row r="38" ht="24.0" customHeight="1">
      <c r="A38" s="36" t="s">
        <v>51</v>
      </c>
      <c r="B38" s="10" t="s">
        <v>293</v>
      </c>
      <c r="C38" s="9"/>
      <c r="D38" s="22"/>
      <c r="E38" s="9"/>
      <c r="F38" s="24"/>
    </row>
    <row r="39" ht="24.0" customHeight="1">
      <c r="A39" s="33" t="s">
        <v>53</v>
      </c>
      <c r="B39" s="17">
        <v>2.0</v>
      </c>
      <c r="C39" s="22" t="s">
        <v>54</v>
      </c>
      <c r="D39" s="9"/>
      <c r="E39" s="18">
        <v>36750.0</v>
      </c>
      <c r="F39" s="19">
        <f t="shared" ref="F39:F40" si="4">E39*B39</f>
        <v>73500</v>
      </c>
    </row>
    <row r="40" ht="24.0" customHeight="1">
      <c r="A40" s="16" t="s">
        <v>55</v>
      </c>
      <c r="B40" s="17">
        <v>2.0</v>
      </c>
      <c r="C40" s="22" t="s">
        <v>54</v>
      </c>
      <c r="D40" s="9"/>
      <c r="E40" s="18">
        <v>36750.0</v>
      </c>
      <c r="F40" s="19">
        <f t="shared" si="4"/>
        <v>73500</v>
      </c>
    </row>
    <row r="41" ht="24.0" customHeight="1">
      <c r="A41" s="16" t="s">
        <v>56</v>
      </c>
      <c r="B41" s="17">
        <v>3.0</v>
      </c>
      <c r="C41" s="22" t="s">
        <v>57</v>
      </c>
      <c r="D41" s="9"/>
      <c r="E41" s="18">
        <v>18000.0</v>
      </c>
      <c r="F41" s="19">
        <f t="shared" ref="F41:F52" si="5">+B41*E41</f>
        <v>54000</v>
      </c>
    </row>
    <row r="42" ht="24.0" customHeight="1">
      <c r="A42" s="16" t="s">
        <v>58</v>
      </c>
      <c r="B42" s="17">
        <v>2.0</v>
      </c>
      <c r="C42" s="22" t="s">
        <v>59</v>
      </c>
      <c r="D42" s="9"/>
      <c r="E42" s="18">
        <v>2000.0</v>
      </c>
      <c r="F42" s="19">
        <f t="shared" si="5"/>
        <v>4000</v>
      </c>
    </row>
    <row r="43" ht="24.0" customHeight="1">
      <c r="A43" s="16" t="s">
        <v>60</v>
      </c>
      <c r="B43" s="17">
        <v>0.1</v>
      </c>
      <c r="C43" s="22" t="s">
        <v>61</v>
      </c>
      <c r="D43" s="9"/>
      <c r="E43" s="18">
        <v>70000.0</v>
      </c>
      <c r="F43" s="19">
        <f t="shared" si="5"/>
        <v>7000</v>
      </c>
    </row>
    <row r="44" ht="24.0" customHeight="1">
      <c r="A44" s="16" t="s">
        <v>62</v>
      </c>
      <c r="B44" s="17"/>
      <c r="C44" s="22" t="s">
        <v>63</v>
      </c>
      <c r="D44" s="9"/>
      <c r="E44" s="18">
        <v>45000.0</v>
      </c>
      <c r="F44" s="19">
        <f t="shared" si="5"/>
        <v>0</v>
      </c>
    </row>
    <row r="45" ht="24.0" customHeight="1">
      <c r="A45" s="16" t="s">
        <v>64</v>
      </c>
      <c r="B45" s="17">
        <v>0.3</v>
      </c>
      <c r="C45" s="22" t="s">
        <v>63</v>
      </c>
      <c r="D45" s="9"/>
      <c r="E45" s="18">
        <v>2500.0</v>
      </c>
      <c r="F45" s="19">
        <f t="shared" si="5"/>
        <v>750</v>
      </c>
    </row>
    <row r="46" ht="24.0" customHeight="1">
      <c r="A46" s="16" t="s">
        <v>65</v>
      </c>
      <c r="B46" s="17">
        <v>0.2</v>
      </c>
      <c r="C46" s="22" t="s">
        <v>66</v>
      </c>
      <c r="D46" s="9"/>
      <c r="E46" s="18">
        <v>34000.0</v>
      </c>
      <c r="F46" s="19">
        <f t="shared" si="5"/>
        <v>6800</v>
      </c>
    </row>
    <row r="47" ht="24.0" customHeight="1">
      <c r="A47" s="16" t="s">
        <v>67</v>
      </c>
      <c r="B47" s="17"/>
      <c r="C47" s="22" t="s">
        <v>68</v>
      </c>
      <c r="D47" s="9"/>
      <c r="E47" s="18">
        <v>3000.0</v>
      </c>
      <c r="F47" s="19">
        <f t="shared" si="5"/>
        <v>0</v>
      </c>
    </row>
    <row r="48" ht="24.0" customHeight="1">
      <c r="A48" s="16" t="s">
        <v>296</v>
      </c>
      <c r="B48" s="17">
        <v>2.5</v>
      </c>
      <c r="C48" s="22" t="s">
        <v>70</v>
      </c>
      <c r="D48" s="9"/>
      <c r="E48" s="18">
        <v>22000.0</v>
      </c>
      <c r="F48" s="19">
        <f t="shared" si="5"/>
        <v>55000</v>
      </c>
      <c r="G48" s="15"/>
      <c r="H48" s="15"/>
      <c r="I48" s="15"/>
      <c r="J48" s="15"/>
      <c r="K48" s="15"/>
      <c r="L48" s="15"/>
      <c r="M48" s="15"/>
    </row>
    <row r="49" ht="15.75" customHeight="1">
      <c r="A49" s="16" t="s">
        <v>72</v>
      </c>
      <c r="B49" s="17">
        <v>0.1</v>
      </c>
      <c r="C49" s="22" t="s">
        <v>61</v>
      </c>
      <c r="D49" s="9"/>
      <c r="E49" s="18">
        <v>160000.0</v>
      </c>
      <c r="F49" s="19">
        <f t="shared" si="5"/>
        <v>16000</v>
      </c>
    </row>
    <row r="50" ht="15.75" customHeight="1">
      <c r="A50" s="16" t="s">
        <v>73</v>
      </c>
      <c r="B50" s="17">
        <v>0.2</v>
      </c>
      <c r="C50" s="22" t="s">
        <v>74</v>
      </c>
      <c r="D50" s="9"/>
      <c r="E50" s="18">
        <v>4500.0</v>
      </c>
      <c r="F50" s="19">
        <f t="shared" si="5"/>
        <v>900</v>
      </c>
    </row>
    <row r="51" ht="15.75" customHeight="1">
      <c r="A51" s="16" t="s">
        <v>75</v>
      </c>
      <c r="B51" s="17">
        <v>0.2</v>
      </c>
      <c r="C51" s="22" t="s">
        <v>21</v>
      </c>
      <c r="D51" s="9"/>
      <c r="E51" s="18">
        <v>20000.0</v>
      </c>
      <c r="F51" s="19">
        <f t="shared" si="5"/>
        <v>4000</v>
      </c>
    </row>
    <row r="52" ht="15.75" customHeight="1">
      <c r="A52" s="16" t="s">
        <v>240</v>
      </c>
      <c r="B52" s="38">
        <v>2.0</v>
      </c>
      <c r="C52" s="22" t="s">
        <v>77</v>
      </c>
      <c r="D52" s="9"/>
      <c r="E52" s="18">
        <v>23000.0</v>
      </c>
      <c r="F52" s="19">
        <f t="shared" si="5"/>
        <v>46000</v>
      </c>
    </row>
    <row r="53" ht="15.75" customHeight="1">
      <c r="A53" s="16" t="s">
        <v>78</v>
      </c>
      <c r="B53" s="17"/>
      <c r="C53" s="22"/>
      <c r="D53" s="9"/>
      <c r="E53" s="18"/>
      <c r="F53" s="19">
        <f>SUM(F39:F52)</f>
        <v>341450</v>
      </c>
    </row>
    <row r="54" ht="15.75" customHeight="1">
      <c r="A54" s="23" t="s">
        <v>79</v>
      </c>
      <c r="B54" s="11"/>
      <c r="C54" s="9"/>
      <c r="D54" s="17"/>
      <c r="E54" s="17"/>
      <c r="F54" s="19">
        <f>+F53*10%</f>
        <v>34145</v>
      </c>
    </row>
    <row r="55" ht="15.75" customHeight="1">
      <c r="A55" s="27" t="s">
        <v>80</v>
      </c>
      <c r="B55" s="11"/>
      <c r="C55" s="9"/>
      <c r="D55" s="28"/>
      <c r="E55" s="9"/>
      <c r="F55" s="29">
        <v>477895.0</v>
      </c>
    </row>
    <row r="56" ht="15.75" customHeight="1">
      <c r="A56" s="36" t="s">
        <v>51</v>
      </c>
      <c r="B56" s="10" t="s">
        <v>297</v>
      </c>
      <c r="C56" s="9"/>
      <c r="D56" s="22"/>
      <c r="E56" s="9"/>
      <c r="F56" s="24"/>
    </row>
    <row r="57" ht="15.75" customHeight="1">
      <c r="A57" s="33" t="s">
        <v>53</v>
      </c>
      <c r="B57" s="17"/>
      <c r="C57" s="22" t="s">
        <v>54</v>
      </c>
      <c r="D57" s="9"/>
      <c r="E57" s="18">
        <v>30000.0</v>
      </c>
      <c r="F57" s="19"/>
    </row>
    <row r="58" ht="15.75" customHeight="1">
      <c r="A58" s="16" t="s">
        <v>55</v>
      </c>
      <c r="B58" s="17"/>
      <c r="C58" s="22" t="s">
        <v>54</v>
      </c>
      <c r="D58" s="9"/>
      <c r="E58" s="18">
        <v>20000.0</v>
      </c>
      <c r="F58" s="19"/>
    </row>
    <row r="59" ht="15.75" customHeight="1">
      <c r="A59" s="16" t="s">
        <v>83</v>
      </c>
      <c r="B59" s="17">
        <v>4.0</v>
      </c>
      <c r="C59" s="17"/>
      <c r="D59" s="17"/>
      <c r="E59" s="18">
        <v>2100.0</v>
      </c>
      <c r="F59" s="19">
        <f>E59*B59</f>
        <v>8400</v>
      </c>
    </row>
    <row r="60" ht="15.75" customHeight="1">
      <c r="A60" s="16" t="s">
        <v>56</v>
      </c>
      <c r="B60" s="17"/>
      <c r="C60" s="22" t="s">
        <v>57</v>
      </c>
      <c r="D60" s="9"/>
      <c r="E60" s="18">
        <v>18000.0</v>
      </c>
      <c r="F60" s="19">
        <f t="shared" ref="F60:F71" si="6">+B60*E60</f>
        <v>0</v>
      </c>
    </row>
    <row r="61" ht="15.75" customHeight="1">
      <c r="A61" s="16" t="s">
        <v>58</v>
      </c>
      <c r="B61" s="17"/>
      <c r="C61" s="22" t="s">
        <v>59</v>
      </c>
      <c r="D61" s="9"/>
      <c r="E61" s="18">
        <v>2000.0</v>
      </c>
      <c r="F61" s="19">
        <f t="shared" si="6"/>
        <v>0</v>
      </c>
    </row>
    <row r="62" ht="15.75" customHeight="1">
      <c r="A62" s="16" t="s">
        <v>60</v>
      </c>
      <c r="B62" s="17"/>
      <c r="C62" s="22" t="s">
        <v>61</v>
      </c>
      <c r="D62" s="9"/>
      <c r="E62" s="18"/>
      <c r="F62" s="19">
        <f t="shared" si="6"/>
        <v>0</v>
      </c>
    </row>
    <row r="63" ht="15.75" customHeight="1">
      <c r="A63" s="16" t="s">
        <v>294</v>
      </c>
      <c r="B63" s="17"/>
      <c r="C63" s="22" t="s">
        <v>63</v>
      </c>
      <c r="D63" s="9"/>
      <c r="E63" s="18">
        <v>2000.0</v>
      </c>
      <c r="F63" s="19">
        <f t="shared" si="6"/>
        <v>0</v>
      </c>
    </row>
    <row r="64" ht="15.75" customHeight="1">
      <c r="A64" s="16" t="s">
        <v>298</v>
      </c>
      <c r="B64" s="17"/>
      <c r="C64" s="22" t="s">
        <v>63</v>
      </c>
      <c r="D64" s="9"/>
      <c r="E64" s="18">
        <v>2000.0</v>
      </c>
      <c r="F64" s="19">
        <f t="shared" si="6"/>
        <v>0</v>
      </c>
    </row>
    <row r="65" ht="15.75" customHeight="1">
      <c r="A65" s="16" t="s">
        <v>299</v>
      </c>
      <c r="B65" s="17"/>
      <c r="C65" s="22" t="s">
        <v>66</v>
      </c>
      <c r="D65" s="9"/>
      <c r="E65" s="18">
        <v>23000.0</v>
      </c>
      <c r="F65" s="19">
        <f t="shared" si="6"/>
        <v>0</v>
      </c>
    </row>
    <row r="66" ht="15.75" customHeight="1">
      <c r="A66" s="16" t="s">
        <v>87</v>
      </c>
      <c r="B66" s="17"/>
      <c r="C66" s="22" t="s">
        <v>88</v>
      </c>
      <c r="D66" s="9"/>
      <c r="E66" s="18">
        <v>18000.0</v>
      </c>
      <c r="F66" s="19">
        <f t="shared" si="6"/>
        <v>0</v>
      </c>
    </row>
    <row r="67" ht="15.75" customHeight="1">
      <c r="A67" s="16" t="s">
        <v>296</v>
      </c>
      <c r="B67" s="17"/>
      <c r="C67" s="22" t="s">
        <v>70</v>
      </c>
      <c r="D67" s="9"/>
      <c r="E67" s="18">
        <v>19000.0</v>
      </c>
      <c r="F67" s="19">
        <f t="shared" si="6"/>
        <v>0</v>
      </c>
    </row>
    <row r="68" ht="15.75" customHeight="1">
      <c r="A68" s="16" t="s">
        <v>90</v>
      </c>
      <c r="B68" s="17"/>
      <c r="C68" s="22" t="s">
        <v>61</v>
      </c>
      <c r="D68" s="9"/>
      <c r="E68" s="18"/>
      <c r="F68" s="19">
        <f t="shared" si="6"/>
        <v>0</v>
      </c>
    </row>
    <row r="69" ht="15.75" customHeight="1">
      <c r="A69" s="16" t="s">
        <v>73</v>
      </c>
      <c r="B69" s="17"/>
      <c r="C69" s="22" t="s">
        <v>21</v>
      </c>
      <c r="D69" s="9"/>
      <c r="E69" s="18">
        <v>4.5</v>
      </c>
      <c r="F69" s="19">
        <f t="shared" si="6"/>
        <v>0</v>
      </c>
    </row>
    <row r="70" ht="15.75" customHeight="1">
      <c r="A70" s="16" t="s">
        <v>75</v>
      </c>
      <c r="B70" s="17"/>
      <c r="C70" s="22" t="s">
        <v>21</v>
      </c>
      <c r="D70" s="9"/>
      <c r="E70" s="18"/>
      <c r="F70" s="19">
        <f t="shared" si="6"/>
        <v>0</v>
      </c>
    </row>
    <row r="71" ht="15.75" customHeight="1">
      <c r="A71" s="16" t="s">
        <v>240</v>
      </c>
      <c r="B71" s="38"/>
      <c r="C71" s="22" t="s">
        <v>77</v>
      </c>
      <c r="D71" s="9"/>
      <c r="E71" s="18">
        <v>22000.0</v>
      </c>
      <c r="F71" s="19">
        <f t="shared" si="6"/>
        <v>0</v>
      </c>
    </row>
    <row r="72" ht="15.75" customHeight="1">
      <c r="A72" s="16" t="s">
        <v>78</v>
      </c>
      <c r="B72" s="17"/>
      <c r="C72" s="22"/>
      <c r="D72" s="9"/>
      <c r="E72" s="18"/>
      <c r="F72" s="19"/>
    </row>
    <row r="73" ht="15.75" customHeight="1">
      <c r="A73" s="23" t="s">
        <v>79</v>
      </c>
      <c r="B73" s="11"/>
      <c r="C73" s="9"/>
      <c r="D73" s="17"/>
      <c r="E73" s="17"/>
      <c r="F73" s="19"/>
    </row>
    <row r="74" ht="15.75" customHeight="1">
      <c r="A74" s="27" t="s">
        <v>80</v>
      </c>
      <c r="B74" s="11"/>
      <c r="C74" s="9"/>
      <c r="D74" s="28"/>
      <c r="E74" s="9"/>
      <c r="F74" s="29">
        <f>SUM(F59:F73)</f>
        <v>8400</v>
      </c>
    </row>
    <row r="75" ht="15.75" customHeight="1">
      <c r="A75" s="39" t="s">
        <v>92</v>
      </c>
      <c r="B75" s="9"/>
      <c r="C75" s="22"/>
      <c r="D75" s="9"/>
      <c r="E75" s="17"/>
      <c r="F75" s="26"/>
    </row>
    <row r="76" ht="15.75" customHeight="1">
      <c r="A76" s="16" t="s">
        <v>392</v>
      </c>
      <c r="B76" s="17">
        <v>210.0</v>
      </c>
      <c r="C76" s="22" t="s">
        <v>393</v>
      </c>
      <c r="D76" s="9"/>
      <c r="E76" s="42">
        <v>140.0</v>
      </c>
      <c r="F76" s="34">
        <f t="shared" ref="F76:F80" si="7">+B76*E76</f>
        <v>29400</v>
      </c>
      <c r="G76" s="21"/>
    </row>
    <row r="77" ht="15.75" customHeight="1">
      <c r="A77" s="16" t="s">
        <v>301</v>
      </c>
      <c r="B77" s="17">
        <v>1.0</v>
      </c>
      <c r="C77" s="22" t="s">
        <v>25</v>
      </c>
      <c r="D77" s="9"/>
      <c r="E77" s="43">
        <v>6000.0</v>
      </c>
      <c r="F77" s="34">
        <f t="shared" si="7"/>
        <v>6000</v>
      </c>
      <c r="G77" s="15"/>
      <c r="H77" s="15"/>
      <c r="I77" s="15"/>
      <c r="J77" s="15"/>
      <c r="K77" s="15"/>
      <c r="L77" s="15"/>
      <c r="M77" s="15"/>
    </row>
    <row r="78" ht="15.75" customHeight="1">
      <c r="A78" s="16" t="s">
        <v>302</v>
      </c>
      <c r="B78" s="17">
        <v>4.0</v>
      </c>
      <c r="C78" s="22" t="s">
        <v>59</v>
      </c>
      <c r="D78" s="9"/>
      <c r="E78" s="42">
        <v>17500.0</v>
      </c>
      <c r="F78" s="34">
        <f t="shared" si="7"/>
        <v>70000</v>
      </c>
      <c r="G78" s="15"/>
      <c r="H78" s="15"/>
      <c r="I78" s="15"/>
      <c r="J78" s="15"/>
      <c r="K78" s="15"/>
      <c r="L78" s="15"/>
      <c r="M78" s="15"/>
    </row>
    <row r="79" ht="15.75" customHeight="1">
      <c r="A79" s="16" t="s">
        <v>126</v>
      </c>
      <c r="B79" s="17">
        <v>16.0</v>
      </c>
      <c r="C79" s="22" t="s">
        <v>59</v>
      </c>
      <c r="D79" s="9"/>
      <c r="E79" s="42">
        <v>100.0</v>
      </c>
      <c r="F79" s="34">
        <f t="shared" si="7"/>
        <v>1600</v>
      </c>
      <c r="G79" s="15"/>
      <c r="H79" s="15"/>
      <c r="I79" s="15"/>
      <c r="J79" s="15"/>
      <c r="K79" s="15"/>
      <c r="L79" s="15"/>
      <c r="M79" s="15"/>
    </row>
    <row r="80" ht="15.75" customHeight="1">
      <c r="A80" s="16" t="s">
        <v>108</v>
      </c>
      <c r="B80" s="17">
        <v>1.0</v>
      </c>
      <c r="C80" s="22" t="s">
        <v>59</v>
      </c>
      <c r="D80" s="9"/>
      <c r="E80" s="43">
        <v>150000.0</v>
      </c>
      <c r="F80" s="34">
        <f t="shared" si="7"/>
        <v>150000</v>
      </c>
      <c r="G80" s="15"/>
      <c r="H80" s="15"/>
      <c r="I80" s="15"/>
      <c r="J80" s="15"/>
      <c r="K80" s="15"/>
      <c r="L80" s="15"/>
      <c r="M80" s="15"/>
    </row>
    <row r="81" ht="15.75" customHeight="1">
      <c r="A81" s="10" t="s">
        <v>109</v>
      </c>
      <c r="B81" s="11"/>
      <c r="C81" s="11"/>
      <c r="D81" s="9"/>
      <c r="E81" s="44"/>
      <c r="F81" s="45">
        <f>SUM(F76:F80)</f>
        <v>257000</v>
      </c>
      <c r="G81" s="15"/>
      <c r="H81" s="15"/>
      <c r="I81" s="15"/>
      <c r="J81" s="15"/>
      <c r="K81" s="15"/>
      <c r="L81" s="15"/>
      <c r="M81" s="15"/>
    </row>
    <row r="82" ht="15.75" customHeight="1">
      <c r="A82" s="16"/>
      <c r="B82" s="17"/>
      <c r="C82" s="22"/>
      <c r="D82" s="9"/>
      <c r="E82" s="42"/>
      <c r="F82" s="24">
        <f t="shared" ref="F82:F92" si="8">+B82*E82</f>
        <v>0</v>
      </c>
      <c r="G82" s="15"/>
      <c r="H82" s="15"/>
      <c r="I82" s="15"/>
      <c r="J82" s="15"/>
      <c r="K82" s="15"/>
      <c r="L82" s="15"/>
      <c r="M82" s="15"/>
    </row>
    <row r="83" ht="15.75" customHeight="1">
      <c r="A83" s="39" t="s">
        <v>110</v>
      </c>
      <c r="B83" s="9"/>
      <c r="C83" s="22"/>
      <c r="D83" s="9"/>
      <c r="E83" s="42"/>
      <c r="F83" s="24">
        <f t="shared" si="8"/>
        <v>0</v>
      </c>
      <c r="G83" s="15"/>
      <c r="H83" s="15"/>
      <c r="I83" s="15"/>
      <c r="J83" s="15"/>
      <c r="K83" s="15"/>
      <c r="L83" s="15"/>
      <c r="M83" s="15"/>
    </row>
    <row r="84" ht="15.75" customHeight="1">
      <c r="A84" s="16" t="s">
        <v>111</v>
      </c>
      <c r="B84" s="17">
        <v>1277.0</v>
      </c>
      <c r="C84" s="22" t="s">
        <v>305</v>
      </c>
      <c r="D84" s="9"/>
      <c r="E84" s="42">
        <v>140.0</v>
      </c>
      <c r="F84" s="24">
        <f t="shared" si="8"/>
        <v>178780</v>
      </c>
    </row>
    <row r="85" ht="15.75" customHeight="1">
      <c r="A85" s="16" t="s">
        <v>113</v>
      </c>
      <c r="B85" s="17"/>
      <c r="C85" s="22" t="s">
        <v>306</v>
      </c>
      <c r="D85" s="9"/>
      <c r="E85" s="42">
        <v>2100.0</v>
      </c>
      <c r="F85" s="24">
        <f t="shared" si="8"/>
        <v>0</v>
      </c>
    </row>
    <row r="86" ht="15.75" customHeight="1">
      <c r="A86" s="16" t="s">
        <v>272</v>
      </c>
      <c r="B86" s="17">
        <v>1.0</v>
      </c>
      <c r="C86" s="22" t="s">
        <v>247</v>
      </c>
      <c r="D86" s="9"/>
      <c r="E86" s="42">
        <v>42000.0</v>
      </c>
      <c r="F86" s="24">
        <f t="shared" si="8"/>
        <v>42000</v>
      </c>
    </row>
    <row r="87" ht="15.75" customHeight="1">
      <c r="A87" s="16" t="s">
        <v>114</v>
      </c>
      <c r="B87" s="17"/>
      <c r="C87" s="22" t="s">
        <v>59</v>
      </c>
      <c r="D87" s="9"/>
      <c r="E87" s="42">
        <v>140000.0</v>
      </c>
      <c r="F87" s="24">
        <f t="shared" si="8"/>
        <v>0</v>
      </c>
    </row>
    <row r="88" ht="15.75" customHeight="1">
      <c r="A88" s="16" t="s">
        <v>20</v>
      </c>
      <c r="B88" s="17">
        <v>0.5</v>
      </c>
      <c r="C88" s="22" t="s">
        <v>21</v>
      </c>
      <c r="D88" s="9"/>
      <c r="E88" s="42">
        <v>14000.0</v>
      </c>
      <c r="F88" s="24">
        <f t="shared" si="8"/>
        <v>7000</v>
      </c>
    </row>
    <row r="89" ht="15.75" customHeight="1">
      <c r="A89" s="16" t="s">
        <v>29</v>
      </c>
      <c r="B89" s="17">
        <v>50.0</v>
      </c>
      <c r="C89" s="22" t="s">
        <v>59</v>
      </c>
      <c r="D89" s="9"/>
      <c r="E89" s="42">
        <v>100.0</v>
      </c>
      <c r="F89" s="24">
        <f t="shared" si="8"/>
        <v>5000</v>
      </c>
    </row>
    <row r="90" ht="15.75" customHeight="1">
      <c r="A90" s="16" t="s">
        <v>115</v>
      </c>
      <c r="B90" s="17">
        <v>2.0</v>
      </c>
      <c r="C90" s="17" t="s">
        <v>28</v>
      </c>
      <c r="D90" s="17"/>
      <c r="E90" s="42">
        <v>600.0</v>
      </c>
      <c r="F90" s="24">
        <f t="shared" si="8"/>
        <v>1200</v>
      </c>
    </row>
    <row r="91" ht="15.75" customHeight="1">
      <c r="A91" s="16" t="s">
        <v>265</v>
      </c>
      <c r="B91" s="17">
        <v>2.0</v>
      </c>
      <c r="C91" s="22" t="s">
        <v>122</v>
      </c>
      <c r="D91" s="9"/>
      <c r="E91" s="42">
        <v>3500.0</v>
      </c>
      <c r="F91" s="24">
        <f t="shared" si="8"/>
        <v>7000</v>
      </c>
    </row>
    <row r="92" ht="15.75" customHeight="1">
      <c r="A92" s="16" t="s">
        <v>117</v>
      </c>
      <c r="B92" s="17">
        <v>1.0</v>
      </c>
      <c r="C92" s="22" t="s">
        <v>256</v>
      </c>
      <c r="D92" s="9"/>
      <c r="E92" s="42">
        <v>10500.0</v>
      </c>
      <c r="F92" s="24">
        <f t="shared" si="8"/>
        <v>10500</v>
      </c>
    </row>
    <row r="93" ht="15.75" customHeight="1">
      <c r="A93" s="46" t="s">
        <v>118</v>
      </c>
      <c r="B93" s="47"/>
      <c r="C93" s="48"/>
      <c r="D93" s="9"/>
      <c r="E93" s="49">
        <v>262500.0</v>
      </c>
      <c r="F93" s="29">
        <f>SUM(F82:F92)</f>
        <v>251480</v>
      </c>
    </row>
    <row r="94" ht="15.75" customHeight="1">
      <c r="A94" s="39" t="s">
        <v>174</v>
      </c>
      <c r="B94" s="9"/>
      <c r="C94" s="22"/>
      <c r="D94" s="9"/>
      <c r="E94" s="42"/>
      <c r="F94" s="24"/>
    </row>
    <row r="95" ht="15.75" customHeight="1">
      <c r="A95" s="16" t="s">
        <v>183</v>
      </c>
      <c r="B95" s="17">
        <v>11.0</v>
      </c>
      <c r="C95" s="22" t="s">
        <v>122</v>
      </c>
      <c r="D95" s="9"/>
      <c r="E95" s="43">
        <v>34000.0</v>
      </c>
      <c r="F95" s="34">
        <f t="shared" ref="F95:F96" si="9">+B95*E95</f>
        <v>374000</v>
      </c>
    </row>
    <row r="96" ht="15.75" customHeight="1">
      <c r="A96" s="16" t="s">
        <v>307</v>
      </c>
      <c r="B96" s="17"/>
      <c r="C96" s="22"/>
      <c r="D96" s="9"/>
      <c r="E96" s="43">
        <v>15000.0</v>
      </c>
      <c r="F96" s="34">
        <f t="shared" si="9"/>
        <v>0</v>
      </c>
    </row>
    <row r="97" ht="15.75" customHeight="1">
      <c r="A97" s="16" t="s">
        <v>394</v>
      </c>
      <c r="B97" s="17"/>
      <c r="C97" s="22" t="s">
        <v>101</v>
      </c>
      <c r="D97" s="9"/>
      <c r="E97" s="43">
        <v>53000.0</v>
      </c>
      <c r="F97" s="34">
        <f>E97*B97</f>
        <v>0</v>
      </c>
    </row>
    <row r="98" ht="15.75" customHeight="1">
      <c r="A98" s="16" t="s">
        <v>357</v>
      </c>
      <c r="B98" s="17">
        <v>4.0</v>
      </c>
      <c r="C98" s="22" t="s">
        <v>122</v>
      </c>
      <c r="D98" s="9"/>
      <c r="E98" s="43">
        <v>1000.0</v>
      </c>
      <c r="F98" s="34">
        <f>+B98*E98</f>
        <v>4000</v>
      </c>
      <c r="G98" s="20" t="s">
        <v>14</v>
      </c>
    </row>
    <row r="99" ht="15.75" customHeight="1">
      <c r="A99" s="16" t="s">
        <v>46</v>
      </c>
      <c r="B99" s="246">
        <v>0.5</v>
      </c>
      <c r="C99" s="22" t="s">
        <v>124</v>
      </c>
      <c r="D99" s="9"/>
      <c r="E99" s="43">
        <v>12000.0</v>
      </c>
      <c r="F99" s="34">
        <f>E99*B99</f>
        <v>6000</v>
      </c>
    </row>
    <row r="100" ht="15.75" customHeight="1">
      <c r="A100" s="16" t="s">
        <v>395</v>
      </c>
      <c r="B100" s="17">
        <v>3.0</v>
      </c>
      <c r="C100" s="22" t="s">
        <v>396</v>
      </c>
      <c r="D100" s="9"/>
      <c r="E100" s="43">
        <v>15000.0</v>
      </c>
      <c r="F100" s="34">
        <f t="shared" ref="F100:F111" si="10">+B100*E100</f>
        <v>45000</v>
      </c>
      <c r="G100" s="20" t="s">
        <v>14</v>
      </c>
    </row>
    <row r="101" ht="15.75" customHeight="1">
      <c r="A101" s="16" t="s">
        <v>262</v>
      </c>
      <c r="B101" s="17">
        <v>30.0</v>
      </c>
      <c r="C101" s="22" t="s">
        <v>127</v>
      </c>
      <c r="D101" s="9"/>
      <c r="E101" s="43">
        <v>100.0</v>
      </c>
      <c r="F101" s="34">
        <f t="shared" si="10"/>
        <v>3000</v>
      </c>
    </row>
    <row r="102" ht="15.75" customHeight="1">
      <c r="A102" s="16" t="s">
        <v>397</v>
      </c>
      <c r="B102" s="17">
        <v>1.17</v>
      </c>
      <c r="C102" s="22" t="s">
        <v>127</v>
      </c>
      <c r="D102" s="9"/>
      <c r="E102" s="43">
        <v>30000.0</v>
      </c>
      <c r="F102" s="34">
        <f t="shared" si="10"/>
        <v>35100</v>
      </c>
      <c r="G102" s="20" t="s">
        <v>14</v>
      </c>
    </row>
    <row r="103" ht="15.75" customHeight="1">
      <c r="A103" s="16" t="s">
        <v>398</v>
      </c>
      <c r="B103" s="17">
        <v>1.0</v>
      </c>
      <c r="C103" s="22" t="s">
        <v>99</v>
      </c>
      <c r="D103" s="9"/>
      <c r="E103" s="43">
        <v>20000.0</v>
      </c>
      <c r="F103" s="34">
        <f t="shared" si="10"/>
        <v>20000</v>
      </c>
    </row>
    <row r="104" ht="15.75" customHeight="1">
      <c r="A104" s="16" t="s">
        <v>399</v>
      </c>
      <c r="B104" s="17"/>
      <c r="C104" s="22" t="s">
        <v>96</v>
      </c>
      <c r="D104" s="9"/>
      <c r="E104" s="43">
        <v>18700.0</v>
      </c>
      <c r="F104" s="34">
        <f t="shared" si="10"/>
        <v>0</v>
      </c>
    </row>
    <row r="105" ht="15.75" customHeight="1">
      <c r="A105" s="16" t="s">
        <v>137</v>
      </c>
      <c r="B105" s="17">
        <v>2.5</v>
      </c>
      <c r="C105" s="22" t="s">
        <v>131</v>
      </c>
      <c r="D105" s="9"/>
      <c r="E105" s="43">
        <v>5000.0</v>
      </c>
      <c r="F105" s="34">
        <f t="shared" si="10"/>
        <v>12500</v>
      </c>
      <c r="G105" s="20" t="s">
        <v>14</v>
      </c>
    </row>
    <row r="106" ht="15.75" customHeight="1">
      <c r="A106" s="16" t="s">
        <v>132</v>
      </c>
      <c r="B106" s="17">
        <v>4.5</v>
      </c>
      <c r="C106" s="22" t="s">
        <v>101</v>
      </c>
      <c r="D106" s="9"/>
      <c r="E106" s="43">
        <v>4000.0</v>
      </c>
      <c r="F106" s="34">
        <f t="shared" si="10"/>
        <v>18000</v>
      </c>
    </row>
    <row r="107" ht="15.75" customHeight="1">
      <c r="A107" s="16" t="s">
        <v>400</v>
      </c>
      <c r="B107" s="17">
        <v>2.0</v>
      </c>
      <c r="C107" s="22" t="s">
        <v>101</v>
      </c>
      <c r="D107" s="9"/>
      <c r="E107" s="43">
        <v>4000.0</v>
      </c>
      <c r="F107" s="34">
        <f t="shared" si="10"/>
        <v>8000</v>
      </c>
      <c r="G107" s="20" t="s">
        <v>14</v>
      </c>
    </row>
    <row r="108" ht="15.75" customHeight="1">
      <c r="A108" s="16" t="s">
        <v>133</v>
      </c>
      <c r="B108" s="17">
        <v>0.5</v>
      </c>
      <c r="C108" s="22"/>
      <c r="D108" s="9"/>
      <c r="E108" s="43">
        <v>25000.0</v>
      </c>
      <c r="F108" s="34">
        <f t="shared" si="10"/>
        <v>12500</v>
      </c>
    </row>
    <row r="109" ht="15.75" customHeight="1">
      <c r="A109" s="16" t="s">
        <v>401</v>
      </c>
      <c r="B109" s="259">
        <v>1.0</v>
      </c>
      <c r="C109" s="22" t="s">
        <v>402</v>
      </c>
      <c r="D109" s="9"/>
      <c r="E109" s="43">
        <v>15000.0</v>
      </c>
      <c r="F109" s="34">
        <f t="shared" si="10"/>
        <v>15000</v>
      </c>
    </row>
    <row r="110" ht="15.75" customHeight="1">
      <c r="A110" s="16" t="s">
        <v>136</v>
      </c>
      <c r="B110" s="17">
        <v>0.6</v>
      </c>
      <c r="C110" s="22" t="s">
        <v>21</v>
      </c>
      <c r="D110" s="9"/>
      <c r="E110" s="43">
        <v>15000.0</v>
      </c>
      <c r="F110" s="34">
        <f t="shared" si="10"/>
        <v>9000</v>
      </c>
    </row>
    <row r="111" ht="15.75" customHeight="1">
      <c r="A111" s="16" t="s">
        <v>224</v>
      </c>
      <c r="B111" s="17">
        <v>3.0</v>
      </c>
      <c r="C111" s="22" t="s">
        <v>313</v>
      </c>
      <c r="D111" s="9"/>
      <c r="E111" s="43">
        <v>15000.0</v>
      </c>
      <c r="F111" s="34">
        <f t="shared" si="10"/>
        <v>45000</v>
      </c>
      <c r="G111" s="20" t="s">
        <v>14</v>
      </c>
    </row>
    <row r="112" ht="15.75" customHeight="1">
      <c r="A112" s="16" t="s">
        <v>138</v>
      </c>
      <c r="B112" s="17">
        <v>1.0</v>
      </c>
      <c r="C112" s="22"/>
      <c r="D112" s="9"/>
      <c r="E112" s="43">
        <v>210000.0</v>
      </c>
      <c r="F112" s="34">
        <f>E112*B112</f>
        <v>210000</v>
      </c>
    </row>
    <row r="113" ht="15.75" customHeight="1">
      <c r="A113" s="16" t="s">
        <v>181</v>
      </c>
      <c r="B113" s="17"/>
      <c r="C113" s="22" t="s">
        <v>127</v>
      </c>
      <c r="D113" s="9"/>
      <c r="E113" s="43">
        <v>600.0</v>
      </c>
      <c r="F113" s="34">
        <f>+B113*E113</f>
        <v>0</v>
      </c>
    </row>
    <row r="114" ht="15.75" customHeight="1">
      <c r="A114" s="46" t="s">
        <v>141</v>
      </c>
      <c r="B114" s="47"/>
      <c r="C114" s="48"/>
      <c r="D114" s="9"/>
      <c r="E114" s="49"/>
      <c r="F114" s="29">
        <f>SUM(F95:F113)</f>
        <v>817100</v>
      </c>
    </row>
    <row r="115" ht="15.75" customHeight="1">
      <c r="A115" s="50" t="s">
        <v>142</v>
      </c>
      <c r="B115" s="51"/>
      <c r="C115" s="51"/>
      <c r="D115" s="51"/>
      <c r="E115" s="51"/>
      <c r="F115" s="52">
        <f>F114+F93+F81+F74+F55+F37+F22</f>
        <v>3038578.75</v>
      </c>
    </row>
    <row r="116" ht="15.75" customHeight="1">
      <c r="A116" s="53"/>
      <c r="B116" s="54" t="s">
        <v>143</v>
      </c>
      <c r="C116" s="55"/>
      <c r="D116" s="55"/>
      <c r="E116" s="55"/>
      <c r="F116" s="56">
        <f>+F115*30%</f>
        <v>911573.625</v>
      </c>
    </row>
    <row r="117" ht="15.75" customHeight="1">
      <c r="A117" s="57"/>
      <c r="B117" s="58" t="s">
        <v>144</v>
      </c>
      <c r="C117" s="55"/>
      <c r="D117" s="55"/>
      <c r="E117" s="59"/>
      <c r="F117" s="60">
        <f>SUM(F115:F116)</f>
        <v>3950152.375</v>
      </c>
    </row>
    <row r="118" ht="15.75" customHeight="1">
      <c r="A118" s="57"/>
      <c r="B118" s="54" t="s">
        <v>145</v>
      </c>
      <c r="C118" s="55"/>
      <c r="D118" s="55"/>
      <c r="E118" s="55"/>
      <c r="F118" s="56">
        <f>+F117*16%</f>
        <v>632024.38</v>
      </c>
    </row>
    <row r="119" ht="15.75" customHeight="1">
      <c r="A119" s="57"/>
      <c r="B119" s="61" t="s">
        <v>146</v>
      </c>
      <c r="C119" s="55"/>
      <c r="D119" s="55"/>
      <c r="E119" s="59"/>
      <c r="F119" s="60">
        <f>SUM(F117:F118)</f>
        <v>4582176.755</v>
      </c>
    </row>
    <row r="120" ht="15.75" customHeight="1">
      <c r="A120" s="57"/>
      <c r="B120" s="54"/>
      <c r="C120" s="55"/>
      <c r="D120" s="55"/>
      <c r="E120" s="55"/>
      <c r="F120" s="56"/>
    </row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2">
    <mergeCell ref="A2:F2"/>
    <mergeCell ref="A3:F3"/>
    <mergeCell ref="A4:F4"/>
    <mergeCell ref="A5:B5"/>
    <mergeCell ref="C5:F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A19:C19"/>
    <mergeCell ref="D19:E19"/>
    <mergeCell ref="A20:E20"/>
    <mergeCell ref="A21:C21"/>
    <mergeCell ref="D21:E21"/>
    <mergeCell ref="A22:C22"/>
    <mergeCell ref="D22:E22"/>
    <mergeCell ref="A23:B23"/>
    <mergeCell ref="C23:F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A35:E35"/>
    <mergeCell ref="A36:C36"/>
    <mergeCell ref="D36:E36"/>
    <mergeCell ref="D37:E37"/>
    <mergeCell ref="A37:C37"/>
    <mergeCell ref="B38:C38"/>
    <mergeCell ref="D38:E38"/>
    <mergeCell ref="C39:D39"/>
    <mergeCell ref="C40:D40"/>
    <mergeCell ref="C41:D41"/>
    <mergeCell ref="C42:D42"/>
    <mergeCell ref="C82:D82"/>
    <mergeCell ref="A83:B83"/>
    <mergeCell ref="C83:D83"/>
    <mergeCell ref="C84:D84"/>
    <mergeCell ref="C85:D85"/>
    <mergeCell ref="C86:D86"/>
    <mergeCell ref="C87:D87"/>
    <mergeCell ref="C88:D88"/>
    <mergeCell ref="C89:D89"/>
    <mergeCell ref="C91:D91"/>
    <mergeCell ref="C92:D92"/>
    <mergeCell ref="C93:D93"/>
    <mergeCell ref="A94:B94"/>
    <mergeCell ref="C94:D94"/>
    <mergeCell ref="C102:D102"/>
    <mergeCell ref="C103:D103"/>
    <mergeCell ref="C104:D104"/>
    <mergeCell ref="C105:D105"/>
    <mergeCell ref="C106:D106"/>
    <mergeCell ref="C107:D107"/>
    <mergeCell ref="C108:D108"/>
    <mergeCell ref="A115:E115"/>
    <mergeCell ref="B116:E116"/>
    <mergeCell ref="B117:E117"/>
    <mergeCell ref="B118:E118"/>
    <mergeCell ref="B119:E119"/>
    <mergeCell ref="B120:E120"/>
    <mergeCell ref="C109:D109"/>
    <mergeCell ref="C110:D110"/>
    <mergeCell ref="C111:D111"/>
    <mergeCell ref="C112:D112"/>
    <mergeCell ref="C113:D113"/>
    <mergeCell ref="C114:D114"/>
    <mergeCell ref="A116:A120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A54:C54"/>
    <mergeCell ref="A55:C55"/>
    <mergeCell ref="D55:E55"/>
    <mergeCell ref="B56:C56"/>
    <mergeCell ref="D56:E56"/>
    <mergeCell ref="C57:D57"/>
    <mergeCell ref="C58:D58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A73:C73"/>
    <mergeCell ref="A74:C74"/>
    <mergeCell ref="D74:E74"/>
    <mergeCell ref="A75:B75"/>
    <mergeCell ref="C75:D75"/>
    <mergeCell ref="C76:D76"/>
    <mergeCell ref="C77:D77"/>
    <mergeCell ref="C78:D78"/>
    <mergeCell ref="C79:D79"/>
    <mergeCell ref="C80:D80"/>
    <mergeCell ref="A81:D81"/>
    <mergeCell ref="C95:D95"/>
    <mergeCell ref="C96:D96"/>
    <mergeCell ref="C97:D97"/>
    <mergeCell ref="C98:D98"/>
    <mergeCell ref="C99:D99"/>
    <mergeCell ref="C100:D100"/>
    <mergeCell ref="C101:D101"/>
  </mergeCells>
  <printOptions/>
  <pageMargins bottom="0.7480314960629921" footer="0.0" header="0.0" left="0.31496062992125984" right="0.31496062992125984" top="0.7480314960629921"/>
  <pageSetup paperSize="9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10.71"/>
    <col customWidth="1" min="3" max="3" width="17.0"/>
    <col customWidth="1" min="4" max="4" width="10.71"/>
    <col customWidth="1" min="5" max="5" width="15.43"/>
    <col customWidth="1" min="6" max="6" width="20.57"/>
    <col customWidth="1" min="7" max="13" width="10.71"/>
  </cols>
  <sheetData>
    <row r="1" ht="15.75" customHeight="1">
      <c r="A1" s="1"/>
    </row>
    <row r="2" ht="15.75" customHeight="1">
      <c r="A2" s="2" t="s">
        <v>1</v>
      </c>
      <c r="B2" s="3"/>
      <c r="C2" s="3"/>
      <c r="D2" s="3"/>
      <c r="E2" s="3"/>
      <c r="F2" s="3"/>
    </row>
    <row r="3" ht="15.75" customHeight="1">
      <c r="A3" s="4" t="s">
        <v>2</v>
      </c>
    </row>
    <row r="4" ht="15.75" customHeight="1">
      <c r="A4" s="4" t="s">
        <v>3</v>
      </c>
    </row>
    <row r="5" ht="15.75" customHeight="1">
      <c r="A5" s="8" t="s">
        <v>5</v>
      </c>
      <c r="B5" s="9"/>
      <c r="C5" s="10" t="s">
        <v>403</v>
      </c>
      <c r="D5" s="11"/>
      <c r="E5" s="11"/>
      <c r="F5" s="9"/>
    </row>
    <row r="6" ht="15.0" customHeight="1">
      <c r="A6" s="12" t="s">
        <v>7</v>
      </c>
      <c r="B6" s="12" t="s">
        <v>8</v>
      </c>
      <c r="C6" s="13" t="s">
        <v>9</v>
      </c>
      <c r="D6" s="9"/>
      <c r="E6" s="12" t="s">
        <v>10</v>
      </c>
      <c r="F6" s="14" t="s">
        <v>11</v>
      </c>
    </row>
    <row r="7" ht="18.0" customHeight="1">
      <c r="A7" s="16" t="s">
        <v>12</v>
      </c>
      <c r="B7" s="17">
        <v>1300.0</v>
      </c>
      <c r="C7" s="13" t="s">
        <v>13</v>
      </c>
      <c r="D7" s="9"/>
      <c r="E7" s="18">
        <v>140.0</v>
      </c>
      <c r="F7" s="19">
        <f t="shared" ref="F7:F18" si="1">+B7*E7</f>
        <v>182000</v>
      </c>
      <c r="G7" s="21"/>
    </row>
    <row r="8">
      <c r="A8" s="16" t="s">
        <v>39</v>
      </c>
      <c r="B8" s="17">
        <v>0.4</v>
      </c>
      <c r="C8" s="13" t="s">
        <v>280</v>
      </c>
      <c r="D8" s="9"/>
      <c r="E8" s="18">
        <v>65000.0</v>
      </c>
      <c r="F8" s="19">
        <f t="shared" si="1"/>
        <v>26000</v>
      </c>
      <c r="G8" s="21"/>
    </row>
    <row r="9">
      <c r="A9" s="16" t="s">
        <v>281</v>
      </c>
      <c r="B9" s="17">
        <v>0.0</v>
      </c>
      <c r="C9" s="22" t="s">
        <v>30</v>
      </c>
      <c r="D9" s="9"/>
      <c r="E9" s="18">
        <v>160000.0</v>
      </c>
      <c r="F9" s="19">
        <f t="shared" si="1"/>
        <v>0</v>
      </c>
    </row>
    <row r="10">
      <c r="A10" s="16" t="s">
        <v>18</v>
      </c>
      <c r="B10" s="17"/>
      <c r="C10" s="22" t="s">
        <v>30</v>
      </c>
      <c r="D10" s="9"/>
      <c r="E10" s="18">
        <v>210000.0</v>
      </c>
      <c r="F10" s="19">
        <f t="shared" si="1"/>
        <v>0</v>
      </c>
    </row>
    <row r="11">
      <c r="A11" s="16" t="s">
        <v>136</v>
      </c>
      <c r="B11" s="17"/>
      <c r="C11" s="22" t="s">
        <v>283</v>
      </c>
      <c r="D11" s="9"/>
      <c r="E11" s="18">
        <v>19000.0</v>
      </c>
      <c r="F11" s="19">
        <f t="shared" si="1"/>
        <v>0</v>
      </c>
    </row>
    <row r="12">
      <c r="A12" s="16" t="s">
        <v>20</v>
      </c>
      <c r="B12" s="17">
        <v>1.0</v>
      </c>
      <c r="C12" s="22" t="s">
        <v>284</v>
      </c>
      <c r="D12" s="9"/>
      <c r="E12" s="18">
        <v>14000.0</v>
      </c>
      <c r="F12" s="19">
        <f t="shared" si="1"/>
        <v>14000</v>
      </c>
    </row>
    <row r="13">
      <c r="A13" s="16" t="s">
        <v>46</v>
      </c>
      <c r="B13" s="17">
        <v>15.0</v>
      </c>
      <c r="C13" s="22" t="s">
        <v>30</v>
      </c>
      <c r="D13" s="9"/>
      <c r="E13" s="18">
        <v>600.0</v>
      </c>
      <c r="F13" s="19">
        <f t="shared" si="1"/>
        <v>9000</v>
      </c>
    </row>
    <row r="14">
      <c r="A14" s="16" t="s">
        <v>107</v>
      </c>
      <c r="B14" s="17"/>
      <c r="C14" s="22" t="s">
        <v>285</v>
      </c>
      <c r="D14" s="9"/>
      <c r="E14" s="18">
        <v>30000.0</v>
      </c>
      <c r="F14" s="19">
        <f t="shared" si="1"/>
        <v>0</v>
      </c>
    </row>
    <row r="15">
      <c r="A15" s="16" t="s">
        <v>153</v>
      </c>
      <c r="B15" s="17">
        <v>15.0</v>
      </c>
      <c r="C15" s="22" t="s">
        <v>48</v>
      </c>
      <c r="D15" s="9"/>
      <c r="E15" s="18">
        <v>1000.0</v>
      </c>
      <c r="F15" s="19">
        <f t="shared" si="1"/>
        <v>15000</v>
      </c>
    </row>
    <row r="16">
      <c r="A16" s="16" t="s">
        <v>24</v>
      </c>
      <c r="B16" s="17">
        <v>1.0</v>
      </c>
      <c r="C16" s="22" t="s">
        <v>25</v>
      </c>
      <c r="D16" s="9"/>
      <c r="E16" s="18">
        <v>20000.0</v>
      </c>
      <c r="F16" s="19">
        <f t="shared" si="1"/>
        <v>20000</v>
      </c>
    </row>
    <row r="17">
      <c r="A17" s="16" t="s">
        <v>114</v>
      </c>
      <c r="B17" s="17"/>
      <c r="C17" s="22"/>
      <c r="D17" s="9"/>
      <c r="E17" s="18">
        <v>136000.0</v>
      </c>
      <c r="F17" s="19">
        <f t="shared" si="1"/>
        <v>0</v>
      </c>
    </row>
    <row r="18">
      <c r="A18" s="16" t="s">
        <v>29</v>
      </c>
      <c r="B18" s="17">
        <v>197.0</v>
      </c>
      <c r="C18" s="22" t="s">
        <v>30</v>
      </c>
      <c r="D18" s="9"/>
      <c r="E18" s="18">
        <v>100.0</v>
      </c>
      <c r="F18" s="19">
        <f t="shared" si="1"/>
        <v>19700</v>
      </c>
      <c r="G18" s="21"/>
    </row>
    <row r="19">
      <c r="A19" s="23" t="s">
        <v>31</v>
      </c>
      <c r="B19" s="11"/>
      <c r="C19" s="9"/>
      <c r="D19" s="22" t="s">
        <v>286</v>
      </c>
      <c r="E19" s="9"/>
      <c r="F19" s="24">
        <v>315000.0</v>
      </c>
    </row>
    <row r="20">
      <c r="A20" s="25" t="s">
        <v>33</v>
      </c>
      <c r="B20" s="11"/>
      <c r="C20" s="11"/>
      <c r="D20" s="11"/>
      <c r="E20" s="9"/>
      <c r="F20" s="26">
        <f>SUM(F7:F19)</f>
        <v>600700</v>
      </c>
    </row>
    <row r="21" ht="15.75" customHeight="1">
      <c r="A21" s="23" t="s">
        <v>34</v>
      </c>
      <c r="B21" s="11"/>
      <c r="C21" s="9"/>
      <c r="D21" s="22" t="s">
        <v>35</v>
      </c>
      <c r="E21" s="9"/>
      <c r="F21" s="24">
        <v>73814.0</v>
      </c>
    </row>
    <row r="22" ht="15.75" customHeight="1">
      <c r="A22" s="27" t="s">
        <v>36</v>
      </c>
      <c r="B22" s="11"/>
      <c r="C22" s="9"/>
      <c r="D22" s="28"/>
      <c r="E22" s="9"/>
      <c r="F22" s="29">
        <f>SUM(F20:F21)</f>
        <v>674514</v>
      </c>
    </row>
    <row r="23" ht="15.0" customHeight="1">
      <c r="A23" s="8" t="s">
        <v>5</v>
      </c>
      <c r="B23" s="9"/>
      <c r="C23" s="30" t="s">
        <v>37</v>
      </c>
      <c r="D23" s="11"/>
      <c r="E23" s="11"/>
      <c r="F23" s="9"/>
    </row>
    <row r="24" ht="15.0" customHeight="1">
      <c r="A24" s="12" t="s">
        <v>7</v>
      </c>
      <c r="B24" s="12" t="s">
        <v>8</v>
      </c>
      <c r="C24" s="13" t="s">
        <v>9</v>
      </c>
      <c r="D24" s="9"/>
      <c r="E24" s="12" t="s">
        <v>10</v>
      </c>
      <c r="F24" s="14" t="s">
        <v>11</v>
      </c>
    </row>
    <row r="25" ht="15.0" customHeight="1">
      <c r="A25" s="16" t="s">
        <v>12</v>
      </c>
      <c r="B25" s="17">
        <v>468.0</v>
      </c>
      <c r="C25" s="13" t="s">
        <v>287</v>
      </c>
      <c r="D25" s="9"/>
      <c r="E25" s="18">
        <v>140.0</v>
      </c>
      <c r="F25" s="19">
        <f t="shared" ref="F25:F27" si="2">E25*B25</f>
        <v>65520</v>
      </c>
    </row>
    <row r="26" ht="15.75" customHeight="1">
      <c r="A26" s="16" t="s">
        <v>288</v>
      </c>
      <c r="B26" s="17">
        <v>200.0</v>
      </c>
      <c r="C26" s="22" t="s">
        <v>289</v>
      </c>
      <c r="D26" s="9"/>
      <c r="E26" s="18">
        <v>65.0</v>
      </c>
      <c r="F26" s="19">
        <f t="shared" si="2"/>
        <v>13000</v>
      </c>
    </row>
    <row r="27" ht="15.75" customHeight="1">
      <c r="A27" s="16" t="s">
        <v>228</v>
      </c>
      <c r="B27" s="17">
        <v>250.0</v>
      </c>
      <c r="C27" s="22" t="s">
        <v>290</v>
      </c>
      <c r="D27" s="9"/>
      <c r="E27" s="18">
        <v>210.0</v>
      </c>
      <c r="F27" s="31">
        <f t="shared" si="2"/>
        <v>52500</v>
      </c>
    </row>
    <row r="28" ht="15.75" customHeight="1">
      <c r="A28" s="16" t="s">
        <v>291</v>
      </c>
      <c r="B28" s="17">
        <v>175.0</v>
      </c>
      <c r="C28" s="22" t="s">
        <v>44</v>
      </c>
      <c r="D28" s="9"/>
      <c r="E28" s="18">
        <v>130.0</v>
      </c>
      <c r="F28" s="32">
        <v>21875.0</v>
      </c>
    </row>
    <row r="29" ht="15.75" customHeight="1">
      <c r="A29" s="16" t="s">
        <v>20</v>
      </c>
      <c r="B29" s="17">
        <v>2.0</v>
      </c>
      <c r="C29" s="22" t="s">
        <v>45</v>
      </c>
      <c r="D29" s="9"/>
      <c r="E29" s="18">
        <v>14000.0</v>
      </c>
      <c r="F29" s="19">
        <f t="shared" ref="F29:F34" si="3">E29*B29</f>
        <v>28000</v>
      </c>
    </row>
    <row r="30" ht="15.75" customHeight="1">
      <c r="A30" s="16" t="s">
        <v>46</v>
      </c>
      <c r="B30" s="17">
        <v>10.0</v>
      </c>
      <c r="C30" s="22" t="s">
        <v>30</v>
      </c>
      <c r="D30" s="9"/>
      <c r="E30" s="18">
        <v>600.0</v>
      </c>
      <c r="F30" s="19">
        <f t="shared" si="3"/>
        <v>6000</v>
      </c>
    </row>
    <row r="31" ht="15.0" customHeight="1">
      <c r="A31" s="16" t="s">
        <v>47</v>
      </c>
      <c r="B31" s="17">
        <v>6.0</v>
      </c>
      <c r="C31" s="22" t="s">
        <v>48</v>
      </c>
      <c r="D31" s="9"/>
      <c r="E31" s="18">
        <v>1000.0</v>
      </c>
      <c r="F31" s="19">
        <f t="shared" si="3"/>
        <v>6000</v>
      </c>
    </row>
    <row r="32" ht="15.75" customHeight="1">
      <c r="A32" s="16" t="s">
        <v>49</v>
      </c>
      <c r="B32" s="17">
        <v>2.0</v>
      </c>
      <c r="C32" s="22" t="s">
        <v>25</v>
      </c>
      <c r="D32" s="9"/>
      <c r="E32" s="18">
        <v>105000.0</v>
      </c>
      <c r="F32" s="19">
        <f t="shared" si="3"/>
        <v>210000</v>
      </c>
    </row>
    <row r="33" ht="12.75" customHeight="1">
      <c r="A33" s="16" t="s">
        <v>29</v>
      </c>
      <c r="B33" s="17">
        <v>30.0</v>
      </c>
      <c r="C33" s="22" t="s">
        <v>30</v>
      </c>
      <c r="D33" s="9"/>
      <c r="E33" s="18">
        <v>100.0</v>
      </c>
      <c r="F33" s="19">
        <f t="shared" si="3"/>
        <v>3000</v>
      </c>
    </row>
    <row r="34" ht="15.75" customHeight="1">
      <c r="A34" s="33" t="s">
        <v>107</v>
      </c>
      <c r="B34" s="17">
        <v>4.0</v>
      </c>
      <c r="C34" s="22" t="s">
        <v>292</v>
      </c>
      <c r="D34" s="9"/>
      <c r="E34" s="17">
        <v>30000.0</v>
      </c>
      <c r="F34" s="34">
        <f t="shared" si="3"/>
        <v>120000</v>
      </c>
    </row>
    <row r="35" ht="24.0" customHeight="1">
      <c r="A35" s="25" t="s">
        <v>33</v>
      </c>
      <c r="B35" s="11"/>
      <c r="C35" s="11"/>
      <c r="D35" s="11"/>
      <c r="E35" s="9"/>
      <c r="F35" s="26">
        <f>SUM(F25:F34)</f>
        <v>525895</v>
      </c>
    </row>
    <row r="36" ht="24.0" customHeight="1">
      <c r="A36" s="23" t="s">
        <v>50</v>
      </c>
      <c r="B36" s="11"/>
      <c r="C36" s="9"/>
      <c r="D36" s="22" t="s">
        <v>35</v>
      </c>
      <c r="E36" s="9"/>
      <c r="F36" s="24">
        <v>26294.75</v>
      </c>
    </row>
    <row r="37" ht="24.0" customHeight="1">
      <c r="A37" s="27" t="s">
        <v>36</v>
      </c>
      <c r="B37" s="11"/>
      <c r="C37" s="9"/>
      <c r="D37" s="28"/>
      <c r="E37" s="9"/>
      <c r="F37" s="35">
        <f>F36+F35</f>
        <v>552189.75</v>
      </c>
    </row>
    <row r="38" ht="24.0" customHeight="1">
      <c r="A38" s="36" t="s">
        <v>51</v>
      </c>
      <c r="B38" s="10" t="s">
        <v>293</v>
      </c>
      <c r="C38" s="9"/>
      <c r="D38" s="22"/>
      <c r="E38" s="9"/>
      <c r="F38" s="24"/>
    </row>
    <row r="39" ht="24.0" customHeight="1">
      <c r="A39" s="33" t="s">
        <v>53</v>
      </c>
      <c r="B39" s="17">
        <v>2.0</v>
      </c>
      <c r="C39" s="22" t="s">
        <v>54</v>
      </c>
      <c r="D39" s="9"/>
      <c r="E39" s="18">
        <v>36750.0</v>
      </c>
      <c r="F39" s="19">
        <f t="shared" ref="F39:F40" si="4">E39*B39</f>
        <v>73500</v>
      </c>
    </row>
    <row r="40" ht="24.0" customHeight="1">
      <c r="A40" s="16" t="s">
        <v>55</v>
      </c>
      <c r="B40" s="17">
        <v>2.0</v>
      </c>
      <c r="C40" s="22" t="s">
        <v>54</v>
      </c>
      <c r="D40" s="9"/>
      <c r="E40" s="18">
        <v>36750.0</v>
      </c>
      <c r="F40" s="19">
        <f t="shared" si="4"/>
        <v>73500</v>
      </c>
    </row>
    <row r="41" ht="24.0" customHeight="1">
      <c r="A41" s="16" t="s">
        <v>56</v>
      </c>
      <c r="B41" s="17">
        <v>3.0</v>
      </c>
      <c r="C41" s="22" t="s">
        <v>57</v>
      </c>
      <c r="D41" s="9"/>
      <c r="E41" s="18">
        <v>18000.0</v>
      </c>
      <c r="F41" s="19">
        <f t="shared" ref="F41:F52" si="5">+B41*E41</f>
        <v>54000</v>
      </c>
    </row>
    <row r="42" ht="24.0" customHeight="1">
      <c r="A42" s="16" t="s">
        <v>58</v>
      </c>
      <c r="B42" s="17">
        <v>2.0</v>
      </c>
      <c r="C42" s="22" t="s">
        <v>59</v>
      </c>
      <c r="D42" s="9"/>
      <c r="E42" s="18">
        <v>2000.0</v>
      </c>
      <c r="F42" s="19">
        <f t="shared" si="5"/>
        <v>4000</v>
      </c>
    </row>
    <row r="43" ht="24.0" customHeight="1">
      <c r="A43" s="16" t="s">
        <v>60</v>
      </c>
      <c r="B43" s="17">
        <v>0.1</v>
      </c>
      <c r="C43" s="22" t="s">
        <v>61</v>
      </c>
      <c r="D43" s="9"/>
      <c r="E43" s="18">
        <v>70000.0</v>
      </c>
      <c r="F43" s="19">
        <f t="shared" si="5"/>
        <v>7000</v>
      </c>
    </row>
    <row r="44" ht="24.0" customHeight="1">
      <c r="A44" s="16" t="s">
        <v>62</v>
      </c>
      <c r="B44" s="17"/>
      <c r="C44" s="22" t="s">
        <v>63</v>
      </c>
      <c r="D44" s="9"/>
      <c r="E44" s="18">
        <v>45000.0</v>
      </c>
      <c r="F44" s="19">
        <f t="shared" si="5"/>
        <v>0</v>
      </c>
    </row>
    <row r="45" ht="24.0" customHeight="1">
      <c r="A45" s="16" t="s">
        <v>64</v>
      </c>
      <c r="B45" s="17">
        <v>0.3</v>
      </c>
      <c r="C45" s="22" t="s">
        <v>63</v>
      </c>
      <c r="D45" s="9"/>
      <c r="E45" s="18">
        <v>2500.0</v>
      </c>
      <c r="F45" s="19">
        <f t="shared" si="5"/>
        <v>750</v>
      </c>
    </row>
    <row r="46" ht="24.0" customHeight="1">
      <c r="A46" s="16" t="s">
        <v>65</v>
      </c>
      <c r="B46" s="17">
        <v>0.2</v>
      </c>
      <c r="C46" s="22" t="s">
        <v>66</v>
      </c>
      <c r="D46" s="9"/>
      <c r="E46" s="18">
        <v>34000.0</v>
      </c>
      <c r="F46" s="19">
        <f t="shared" si="5"/>
        <v>6800</v>
      </c>
    </row>
    <row r="47" ht="24.0" customHeight="1">
      <c r="A47" s="16" t="s">
        <v>67</v>
      </c>
      <c r="B47" s="17"/>
      <c r="C47" s="22" t="s">
        <v>68</v>
      </c>
      <c r="D47" s="9"/>
      <c r="E47" s="18">
        <v>3000.0</v>
      </c>
      <c r="F47" s="19">
        <f t="shared" si="5"/>
        <v>0</v>
      </c>
    </row>
    <row r="48" ht="24.0" customHeight="1">
      <c r="A48" s="16" t="s">
        <v>296</v>
      </c>
      <c r="B48" s="17">
        <v>2.5</v>
      </c>
      <c r="C48" s="22" t="s">
        <v>70</v>
      </c>
      <c r="D48" s="9"/>
      <c r="E48" s="18">
        <v>22000.0</v>
      </c>
      <c r="F48" s="19">
        <f t="shared" si="5"/>
        <v>55000</v>
      </c>
      <c r="G48" s="15"/>
      <c r="H48" s="15"/>
      <c r="I48" s="15"/>
      <c r="J48" s="15"/>
      <c r="K48" s="15"/>
      <c r="L48" s="15"/>
      <c r="M48" s="15"/>
    </row>
    <row r="49" ht="15.75" customHeight="1">
      <c r="A49" s="16" t="s">
        <v>72</v>
      </c>
      <c r="B49" s="17">
        <v>0.1</v>
      </c>
      <c r="C49" s="22" t="s">
        <v>61</v>
      </c>
      <c r="D49" s="9"/>
      <c r="E49" s="18">
        <v>160000.0</v>
      </c>
      <c r="F49" s="19">
        <f t="shared" si="5"/>
        <v>16000</v>
      </c>
    </row>
    <row r="50" ht="15.75" customHeight="1">
      <c r="A50" s="16" t="s">
        <v>73</v>
      </c>
      <c r="B50" s="17">
        <v>0.2</v>
      </c>
      <c r="C50" s="22" t="s">
        <v>74</v>
      </c>
      <c r="D50" s="9"/>
      <c r="E50" s="18">
        <v>4500.0</v>
      </c>
      <c r="F50" s="19">
        <f t="shared" si="5"/>
        <v>900</v>
      </c>
    </row>
    <row r="51" ht="15.75" customHeight="1">
      <c r="A51" s="16" t="s">
        <v>75</v>
      </c>
      <c r="B51" s="17">
        <v>0.2</v>
      </c>
      <c r="C51" s="22" t="s">
        <v>21</v>
      </c>
      <c r="D51" s="9"/>
      <c r="E51" s="18">
        <v>20000.0</v>
      </c>
      <c r="F51" s="19">
        <f t="shared" si="5"/>
        <v>4000</v>
      </c>
    </row>
    <row r="52" ht="15.75" customHeight="1">
      <c r="A52" s="16" t="s">
        <v>240</v>
      </c>
      <c r="B52" s="38">
        <v>2.0</v>
      </c>
      <c r="C52" s="22" t="s">
        <v>77</v>
      </c>
      <c r="D52" s="9"/>
      <c r="E52" s="18">
        <v>23000.0</v>
      </c>
      <c r="F52" s="19">
        <f t="shared" si="5"/>
        <v>46000</v>
      </c>
    </row>
    <row r="53" ht="15.75" customHeight="1">
      <c r="A53" s="16" t="s">
        <v>78</v>
      </c>
      <c r="B53" s="17"/>
      <c r="C53" s="22"/>
      <c r="D53" s="9"/>
      <c r="E53" s="18"/>
      <c r="F53" s="19">
        <f>SUM(F39:F52)</f>
        <v>341450</v>
      </c>
    </row>
    <row r="54" ht="15.75" customHeight="1">
      <c r="A54" s="23" t="s">
        <v>79</v>
      </c>
      <c r="B54" s="11"/>
      <c r="C54" s="9"/>
      <c r="D54" s="17"/>
      <c r="E54" s="17"/>
      <c r="F54" s="19">
        <f>+F53*10%</f>
        <v>34145</v>
      </c>
    </row>
    <row r="55" ht="15.75" customHeight="1">
      <c r="A55" s="27" t="s">
        <v>80</v>
      </c>
      <c r="B55" s="11"/>
      <c r="C55" s="9"/>
      <c r="D55" s="28"/>
      <c r="E55" s="9"/>
      <c r="F55" s="29">
        <v>477895.0</v>
      </c>
    </row>
    <row r="56" ht="15.75" customHeight="1">
      <c r="A56" s="36" t="s">
        <v>51</v>
      </c>
      <c r="B56" s="10" t="s">
        <v>297</v>
      </c>
      <c r="C56" s="9"/>
      <c r="D56" s="22"/>
      <c r="E56" s="9"/>
      <c r="F56" s="24"/>
    </row>
    <row r="57" ht="15.75" customHeight="1">
      <c r="A57" s="33" t="s">
        <v>53</v>
      </c>
      <c r="B57" s="17"/>
      <c r="C57" s="22" t="s">
        <v>54</v>
      </c>
      <c r="D57" s="9"/>
      <c r="E57" s="18">
        <v>30000.0</v>
      </c>
      <c r="F57" s="19"/>
    </row>
    <row r="58" ht="15.75" customHeight="1">
      <c r="A58" s="16" t="s">
        <v>55</v>
      </c>
      <c r="B58" s="17"/>
      <c r="C58" s="22" t="s">
        <v>54</v>
      </c>
      <c r="D58" s="9"/>
      <c r="E58" s="18">
        <v>20000.0</v>
      </c>
      <c r="F58" s="19"/>
    </row>
    <row r="59" ht="15.75" customHeight="1">
      <c r="A59" s="16" t="s">
        <v>83</v>
      </c>
      <c r="B59" s="17">
        <v>4.0</v>
      </c>
      <c r="C59" s="17"/>
      <c r="D59" s="17"/>
      <c r="E59" s="18">
        <v>2100.0</v>
      </c>
      <c r="F59" s="19">
        <f>E59*B59</f>
        <v>8400</v>
      </c>
    </row>
    <row r="60" ht="15.75" customHeight="1">
      <c r="A60" s="16" t="s">
        <v>56</v>
      </c>
      <c r="B60" s="17"/>
      <c r="C60" s="22" t="s">
        <v>57</v>
      </c>
      <c r="D60" s="9"/>
      <c r="E60" s="18">
        <v>18000.0</v>
      </c>
      <c r="F60" s="19">
        <f t="shared" ref="F60:F71" si="6">+B60*E60</f>
        <v>0</v>
      </c>
    </row>
    <row r="61" ht="15.75" customHeight="1">
      <c r="A61" s="16" t="s">
        <v>58</v>
      </c>
      <c r="B61" s="17"/>
      <c r="C61" s="22" t="s">
        <v>59</v>
      </c>
      <c r="D61" s="9"/>
      <c r="E61" s="18">
        <v>2000.0</v>
      </c>
      <c r="F61" s="19">
        <f t="shared" si="6"/>
        <v>0</v>
      </c>
    </row>
    <row r="62" ht="15.75" customHeight="1">
      <c r="A62" s="16" t="s">
        <v>60</v>
      </c>
      <c r="B62" s="17"/>
      <c r="C62" s="22" t="s">
        <v>61</v>
      </c>
      <c r="D62" s="9"/>
      <c r="E62" s="18"/>
      <c r="F62" s="19">
        <f t="shared" si="6"/>
        <v>0</v>
      </c>
    </row>
    <row r="63" ht="15.75" customHeight="1">
      <c r="A63" s="16" t="s">
        <v>294</v>
      </c>
      <c r="B63" s="17"/>
      <c r="C63" s="22" t="s">
        <v>63</v>
      </c>
      <c r="D63" s="9"/>
      <c r="E63" s="18">
        <v>2000.0</v>
      </c>
      <c r="F63" s="19">
        <f t="shared" si="6"/>
        <v>0</v>
      </c>
    </row>
    <row r="64" ht="15.75" customHeight="1">
      <c r="A64" s="16" t="s">
        <v>298</v>
      </c>
      <c r="B64" s="17"/>
      <c r="C64" s="22" t="s">
        <v>63</v>
      </c>
      <c r="D64" s="9"/>
      <c r="E64" s="18">
        <v>2000.0</v>
      </c>
      <c r="F64" s="19">
        <f t="shared" si="6"/>
        <v>0</v>
      </c>
    </row>
    <row r="65" ht="15.75" customHeight="1">
      <c r="A65" s="16" t="s">
        <v>299</v>
      </c>
      <c r="B65" s="17"/>
      <c r="C65" s="22" t="s">
        <v>66</v>
      </c>
      <c r="D65" s="9"/>
      <c r="E65" s="18">
        <v>23000.0</v>
      </c>
      <c r="F65" s="19">
        <f t="shared" si="6"/>
        <v>0</v>
      </c>
    </row>
    <row r="66" ht="15.75" customHeight="1">
      <c r="A66" s="16" t="s">
        <v>87</v>
      </c>
      <c r="B66" s="17"/>
      <c r="C66" s="22" t="s">
        <v>88</v>
      </c>
      <c r="D66" s="9"/>
      <c r="E66" s="18">
        <v>18000.0</v>
      </c>
      <c r="F66" s="19">
        <f t="shared" si="6"/>
        <v>0</v>
      </c>
    </row>
    <row r="67" ht="15.75" customHeight="1">
      <c r="A67" s="16" t="s">
        <v>296</v>
      </c>
      <c r="B67" s="17"/>
      <c r="C67" s="22" t="s">
        <v>70</v>
      </c>
      <c r="D67" s="9"/>
      <c r="E67" s="18">
        <v>19000.0</v>
      </c>
      <c r="F67" s="19">
        <f t="shared" si="6"/>
        <v>0</v>
      </c>
    </row>
    <row r="68" ht="15.75" customHeight="1">
      <c r="A68" s="16" t="s">
        <v>90</v>
      </c>
      <c r="B68" s="17"/>
      <c r="C68" s="22" t="s">
        <v>61</v>
      </c>
      <c r="D68" s="9"/>
      <c r="E68" s="18"/>
      <c r="F68" s="19">
        <f t="shared" si="6"/>
        <v>0</v>
      </c>
    </row>
    <row r="69" ht="15.75" customHeight="1">
      <c r="A69" s="16" t="s">
        <v>73</v>
      </c>
      <c r="B69" s="17"/>
      <c r="C69" s="22" t="s">
        <v>21</v>
      </c>
      <c r="D69" s="9"/>
      <c r="E69" s="18">
        <v>4.5</v>
      </c>
      <c r="F69" s="19">
        <f t="shared" si="6"/>
        <v>0</v>
      </c>
    </row>
    <row r="70" ht="15.75" customHeight="1">
      <c r="A70" s="16" t="s">
        <v>75</v>
      </c>
      <c r="B70" s="17"/>
      <c r="C70" s="22" t="s">
        <v>21</v>
      </c>
      <c r="D70" s="9"/>
      <c r="E70" s="18"/>
      <c r="F70" s="19">
        <f t="shared" si="6"/>
        <v>0</v>
      </c>
    </row>
    <row r="71" ht="15.75" customHeight="1">
      <c r="A71" s="16" t="s">
        <v>240</v>
      </c>
      <c r="B71" s="38"/>
      <c r="C71" s="22" t="s">
        <v>77</v>
      </c>
      <c r="D71" s="9"/>
      <c r="E71" s="18">
        <v>22000.0</v>
      </c>
      <c r="F71" s="19">
        <f t="shared" si="6"/>
        <v>0</v>
      </c>
    </row>
    <row r="72" ht="15.75" customHeight="1">
      <c r="A72" s="16" t="s">
        <v>78</v>
      </c>
      <c r="B72" s="17"/>
      <c r="C72" s="22"/>
      <c r="D72" s="9"/>
      <c r="E72" s="18"/>
      <c r="F72" s="19"/>
    </row>
    <row r="73" ht="15.75" customHeight="1">
      <c r="A73" s="23" t="s">
        <v>79</v>
      </c>
      <c r="B73" s="11"/>
      <c r="C73" s="9"/>
      <c r="D73" s="17"/>
      <c r="E73" s="17"/>
      <c r="F73" s="19"/>
    </row>
    <row r="74" ht="15.75" customHeight="1">
      <c r="A74" s="27" t="s">
        <v>80</v>
      </c>
      <c r="B74" s="11"/>
      <c r="C74" s="9"/>
      <c r="D74" s="28"/>
      <c r="E74" s="9"/>
      <c r="F74" s="29">
        <f>SUM(F59:F73)</f>
        <v>8400</v>
      </c>
    </row>
    <row r="75" ht="15.75" customHeight="1">
      <c r="A75" s="39" t="s">
        <v>92</v>
      </c>
      <c r="B75" s="9"/>
      <c r="C75" s="22"/>
      <c r="D75" s="9"/>
      <c r="E75" s="17"/>
      <c r="F75" s="26"/>
    </row>
    <row r="76" ht="15.75" customHeight="1">
      <c r="A76" s="16" t="s">
        <v>392</v>
      </c>
      <c r="B76" s="17">
        <v>210.0</v>
      </c>
      <c r="C76" s="22" t="s">
        <v>393</v>
      </c>
      <c r="D76" s="9"/>
      <c r="E76" s="42">
        <v>140.0</v>
      </c>
      <c r="F76" s="34">
        <f t="shared" ref="F76:F80" si="7">+B76*E76</f>
        <v>29400</v>
      </c>
      <c r="G76" s="21"/>
    </row>
    <row r="77" ht="15.75" customHeight="1">
      <c r="A77" s="16" t="s">
        <v>301</v>
      </c>
      <c r="B77" s="17">
        <v>1.0</v>
      </c>
      <c r="C77" s="22" t="s">
        <v>25</v>
      </c>
      <c r="D77" s="9"/>
      <c r="E77" s="43">
        <v>6000.0</v>
      </c>
      <c r="F77" s="34">
        <f t="shared" si="7"/>
        <v>6000</v>
      </c>
      <c r="G77" s="15"/>
      <c r="H77" s="15"/>
      <c r="I77" s="15"/>
      <c r="J77" s="15"/>
      <c r="K77" s="15"/>
      <c r="L77" s="15"/>
      <c r="M77" s="15"/>
    </row>
    <row r="78" ht="15.75" customHeight="1">
      <c r="A78" s="16" t="s">
        <v>302</v>
      </c>
      <c r="B78" s="17">
        <v>4.0</v>
      </c>
      <c r="C78" s="22" t="s">
        <v>59</v>
      </c>
      <c r="D78" s="9"/>
      <c r="E78" s="42">
        <v>17500.0</v>
      </c>
      <c r="F78" s="34">
        <f t="shared" si="7"/>
        <v>70000</v>
      </c>
      <c r="G78" s="15"/>
      <c r="H78" s="15"/>
      <c r="I78" s="15"/>
      <c r="J78" s="15"/>
      <c r="K78" s="15"/>
      <c r="L78" s="15"/>
      <c r="M78" s="15"/>
    </row>
    <row r="79" ht="15.75" customHeight="1">
      <c r="A79" s="16" t="s">
        <v>126</v>
      </c>
      <c r="B79" s="17">
        <v>16.0</v>
      </c>
      <c r="C79" s="22" t="s">
        <v>59</v>
      </c>
      <c r="D79" s="9"/>
      <c r="E79" s="42">
        <v>100.0</v>
      </c>
      <c r="F79" s="34">
        <f t="shared" si="7"/>
        <v>1600</v>
      </c>
      <c r="G79" s="15"/>
      <c r="H79" s="15"/>
      <c r="I79" s="15"/>
      <c r="J79" s="15"/>
      <c r="K79" s="15"/>
      <c r="L79" s="15"/>
      <c r="M79" s="15"/>
    </row>
    <row r="80" ht="15.75" customHeight="1">
      <c r="A80" s="16" t="s">
        <v>108</v>
      </c>
      <c r="B80" s="17">
        <v>1.0</v>
      </c>
      <c r="C80" s="22" t="s">
        <v>59</v>
      </c>
      <c r="D80" s="9"/>
      <c r="E80" s="43">
        <v>150000.0</v>
      </c>
      <c r="F80" s="34">
        <f t="shared" si="7"/>
        <v>150000</v>
      </c>
      <c r="G80" s="15"/>
      <c r="H80" s="15"/>
      <c r="I80" s="15"/>
      <c r="J80" s="15"/>
      <c r="K80" s="15"/>
      <c r="L80" s="15"/>
      <c r="M80" s="15"/>
    </row>
    <row r="81" ht="15.75" customHeight="1">
      <c r="A81" s="10" t="s">
        <v>109</v>
      </c>
      <c r="B81" s="11"/>
      <c r="C81" s="11"/>
      <c r="D81" s="9"/>
      <c r="E81" s="44"/>
      <c r="F81" s="45">
        <f>SUM(F76:F80)</f>
        <v>257000</v>
      </c>
      <c r="G81" s="15"/>
      <c r="H81" s="15"/>
      <c r="I81" s="15"/>
      <c r="J81" s="15"/>
      <c r="K81" s="15"/>
      <c r="L81" s="15"/>
      <c r="M81" s="15"/>
    </row>
    <row r="82" ht="15.75" customHeight="1">
      <c r="A82" s="16"/>
      <c r="B82" s="17"/>
      <c r="C82" s="22"/>
      <c r="D82" s="9"/>
      <c r="E82" s="42"/>
      <c r="F82" s="24">
        <f t="shared" ref="F82:F92" si="8">+B82*E82</f>
        <v>0</v>
      </c>
      <c r="G82" s="15"/>
      <c r="H82" s="15"/>
      <c r="I82" s="15"/>
      <c r="J82" s="15"/>
      <c r="K82" s="15"/>
      <c r="L82" s="15"/>
      <c r="M82" s="15"/>
    </row>
    <row r="83" ht="15.75" customHeight="1">
      <c r="A83" s="39" t="s">
        <v>110</v>
      </c>
      <c r="B83" s="9"/>
      <c r="C83" s="22"/>
      <c r="D83" s="9"/>
      <c r="E83" s="42"/>
      <c r="F83" s="24">
        <f t="shared" si="8"/>
        <v>0</v>
      </c>
      <c r="G83" s="15"/>
      <c r="H83" s="15"/>
      <c r="I83" s="15"/>
      <c r="J83" s="15"/>
      <c r="K83" s="15"/>
      <c r="L83" s="15"/>
      <c r="M83" s="15"/>
    </row>
    <row r="84" ht="15.75" customHeight="1">
      <c r="A84" s="16" t="s">
        <v>111</v>
      </c>
      <c r="B84" s="17">
        <v>1277.0</v>
      </c>
      <c r="C84" s="22" t="s">
        <v>305</v>
      </c>
      <c r="D84" s="9"/>
      <c r="E84" s="42">
        <v>140.0</v>
      </c>
      <c r="F84" s="24">
        <f t="shared" si="8"/>
        <v>178780</v>
      </c>
    </row>
    <row r="85" ht="15.75" customHeight="1">
      <c r="A85" s="16" t="s">
        <v>113</v>
      </c>
      <c r="B85" s="17"/>
      <c r="C85" s="22" t="s">
        <v>306</v>
      </c>
      <c r="D85" s="9"/>
      <c r="E85" s="42">
        <v>2100.0</v>
      </c>
      <c r="F85" s="24">
        <f t="shared" si="8"/>
        <v>0</v>
      </c>
    </row>
    <row r="86" ht="15.75" customHeight="1">
      <c r="A86" s="16" t="s">
        <v>272</v>
      </c>
      <c r="B86" s="17">
        <v>1.0</v>
      </c>
      <c r="C86" s="22" t="s">
        <v>247</v>
      </c>
      <c r="D86" s="9"/>
      <c r="E86" s="42">
        <v>42000.0</v>
      </c>
      <c r="F86" s="24">
        <f t="shared" si="8"/>
        <v>42000</v>
      </c>
    </row>
    <row r="87" ht="15.75" customHeight="1">
      <c r="A87" s="16" t="s">
        <v>114</v>
      </c>
      <c r="B87" s="17"/>
      <c r="C87" s="22" t="s">
        <v>59</v>
      </c>
      <c r="D87" s="9"/>
      <c r="E87" s="42">
        <v>140000.0</v>
      </c>
      <c r="F87" s="24">
        <f t="shared" si="8"/>
        <v>0</v>
      </c>
    </row>
    <row r="88" ht="15.75" customHeight="1">
      <c r="A88" s="16" t="s">
        <v>20</v>
      </c>
      <c r="B88" s="17">
        <v>0.5</v>
      </c>
      <c r="C88" s="22" t="s">
        <v>21</v>
      </c>
      <c r="D88" s="9"/>
      <c r="E88" s="42">
        <v>14000.0</v>
      </c>
      <c r="F88" s="24">
        <f t="shared" si="8"/>
        <v>7000</v>
      </c>
    </row>
    <row r="89" ht="15.75" customHeight="1">
      <c r="A89" s="16" t="s">
        <v>29</v>
      </c>
      <c r="B89" s="17">
        <v>50.0</v>
      </c>
      <c r="C89" s="22" t="s">
        <v>59</v>
      </c>
      <c r="D89" s="9"/>
      <c r="E89" s="42">
        <v>100.0</v>
      </c>
      <c r="F89" s="24">
        <f t="shared" si="8"/>
        <v>5000</v>
      </c>
    </row>
    <row r="90" ht="15.75" customHeight="1">
      <c r="A90" s="16" t="s">
        <v>115</v>
      </c>
      <c r="B90" s="17">
        <v>2.0</v>
      </c>
      <c r="C90" s="17" t="s">
        <v>28</v>
      </c>
      <c r="D90" s="17"/>
      <c r="E90" s="42">
        <v>600.0</v>
      </c>
      <c r="F90" s="24">
        <f t="shared" si="8"/>
        <v>1200</v>
      </c>
    </row>
    <row r="91" ht="15.75" customHeight="1">
      <c r="A91" s="16" t="s">
        <v>265</v>
      </c>
      <c r="B91" s="17">
        <v>2.0</v>
      </c>
      <c r="C91" s="22" t="s">
        <v>122</v>
      </c>
      <c r="D91" s="9"/>
      <c r="E91" s="42">
        <v>3500.0</v>
      </c>
      <c r="F91" s="24">
        <f t="shared" si="8"/>
        <v>7000</v>
      </c>
    </row>
    <row r="92" ht="15.75" customHeight="1">
      <c r="A92" s="16" t="s">
        <v>117</v>
      </c>
      <c r="B92" s="17">
        <v>1.0</v>
      </c>
      <c r="C92" s="22" t="s">
        <v>256</v>
      </c>
      <c r="D92" s="9"/>
      <c r="E92" s="42">
        <v>10500.0</v>
      </c>
      <c r="F92" s="24">
        <f t="shared" si="8"/>
        <v>10500</v>
      </c>
    </row>
    <row r="93" ht="15.75" customHeight="1">
      <c r="A93" s="46" t="s">
        <v>118</v>
      </c>
      <c r="B93" s="47"/>
      <c r="C93" s="48"/>
      <c r="D93" s="9"/>
      <c r="E93" s="49">
        <v>262500.0</v>
      </c>
      <c r="F93" s="29">
        <f>SUM(F82:F92)</f>
        <v>251480</v>
      </c>
    </row>
    <row r="94" ht="15.75" customHeight="1">
      <c r="A94" s="39" t="s">
        <v>174</v>
      </c>
      <c r="B94" s="9"/>
      <c r="C94" s="22"/>
      <c r="D94" s="9"/>
      <c r="E94" s="42"/>
      <c r="F94" s="24"/>
    </row>
    <row r="95" ht="15.75" customHeight="1">
      <c r="A95" s="16" t="s">
        <v>183</v>
      </c>
      <c r="B95" s="17">
        <v>11.6</v>
      </c>
      <c r="C95" s="22" t="s">
        <v>122</v>
      </c>
      <c r="D95" s="9"/>
      <c r="E95" s="43">
        <v>34000.0</v>
      </c>
      <c r="F95" s="34">
        <f t="shared" ref="F95:F96" si="9">+B95*E95</f>
        <v>394400</v>
      </c>
    </row>
    <row r="96" ht="15.75" customHeight="1">
      <c r="A96" s="16" t="s">
        <v>307</v>
      </c>
      <c r="B96" s="17"/>
      <c r="C96" s="22"/>
      <c r="D96" s="9"/>
      <c r="E96" s="43">
        <v>15000.0</v>
      </c>
      <c r="F96" s="34">
        <f t="shared" si="9"/>
        <v>0</v>
      </c>
    </row>
    <row r="97" ht="15.75" customHeight="1">
      <c r="A97" s="16" t="s">
        <v>394</v>
      </c>
      <c r="B97" s="17"/>
      <c r="C97" s="22" t="s">
        <v>101</v>
      </c>
      <c r="D97" s="9"/>
      <c r="E97" s="43">
        <v>53000.0</v>
      </c>
      <c r="F97" s="34">
        <f>E97*B97</f>
        <v>0</v>
      </c>
    </row>
    <row r="98" ht="15.75" customHeight="1">
      <c r="A98" s="16" t="s">
        <v>357</v>
      </c>
      <c r="B98" s="17">
        <v>4.0</v>
      </c>
      <c r="C98" s="22" t="s">
        <v>122</v>
      </c>
      <c r="D98" s="9"/>
      <c r="E98" s="43">
        <v>1000.0</v>
      </c>
      <c r="F98" s="34">
        <f>+B98*E98</f>
        <v>4000</v>
      </c>
      <c r="G98" s="20" t="s">
        <v>14</v>
      </c>
    </row>
    <row r="99" ht="15.75" customHeight="1">
      <c r="A99" s="16" t="s">
        <v>46</v>
      </c>
      <c r="B99" s="246">
        <v>0.5</v>
      </c>
      <c r="C99" s="22" t="s">
        <v>124</v>
      </c>
      <c r="D99" s="9"/>
      <c r="E99" s="43">
        <v>12000.0</v>
      </c>
      <c r="F99" s="34">
        <f>E99*B99</f>
        <v>6000</v>
      </c>
    </row>
    <row r="100" ht="15.75" customHeight="1">
      <c r="A100" s="16" t="s">
        <v>309</v>
      </c>
      <c r="B100" s="17">
        <v>1.34</v>
      </c>
      <c r="C100" s="22" t="s">
        <v>16</v>
      </c>
      <c r="D100" s="9"/>
      <c r="E100" s="43">
        <v>41000.0</v>
      </c>
      <c r="F100" s="34">
        <f t="shared" ref="F100:F111" si="10">+B100*E100</f>
        <v>54940</v>
      </c>
      <c r="G100" s="20" t="s">
        <v>14</v>
      </c>
    </row>
    <row r="101" ht="15.75" customHeight="1">
      <c r="A101" s="16" t="s">
        <v>262</v>
      </c>
      <c r="B101" s="17">
        <v>30.0</v>
      </c>
      <c r="C101" s="22" t="s">
        <v>127</v>
      </c>
      <c r="D101" s="9"/>
      <c r="E101" s="43">
        <v>100.0</v>
      </c>
      <c r="F101" s="34">
        <f t="shared" si="10"/>
        <v>3000</v>
      </c>
    </row>
    <row r="102" ht="15.75" customHeight="1">
      <c r="A102" s="16" t="s">
        <v>397</v>
      </c>
      <c r="B102" s="17">
        <v>1.17</v>
      </c>
      <c r="C102" s="22" t="s">
        <v>127</v>
      </c>
      <c r="D102" s="9"/>
      <c r="E102" s="43">
        <v>20000.0</v>
      </c>
      <c r="F102" s="34">
        <f t="shared" si="10"/>
        <v>23400</v>
      </c>
    </row>
    <row r="103" ht="15.75" customHeight="1">
      <c r="A103" s="16" t="s">
        <v>398</v>
      </c>
      <c r="B103" s="17">
        <v>1.0</v>
      </c>
      <c r="C103" s="22" t="s">
        <v>99</v>
      </c>
      <c r="D103" s="9"/>
      <c r="E103" s="43">
        <v>20000.0</v>
      </c>
      <c r="F103" s="34">
        <f t="shared" si="10"/>
        <v>20000</v>
      </c>
      <c r="G103" s="20" t="s">
        <v>14</v>
      </c>
    </row>
    <row r="104" ht="15.75" customHeight="1">
      <c r="A104" s="16" t="s">
        <v>399</v>
      </c>
      <c r="B104" s="17"/>
      <c r="C104" s="22" t="s">
        <v>96</v>
      </c>
      <c r="D104" s="9"/>
      <c r="E104" s="43">
        <v>18700.0</v>
      </c>
      <c r="F104" s="34">
        <f t="shared" si="10"/>
        <v>0</v>
      </c>
    </row>
    <row r="105" ht="15.75" customHeight="1">
      <c r="A105" s="16" t="s">
        <v>137</v>
      </c>
      <c r="B105" s="17">
        <v>2.5</v>
      </c>
      <c r="C105" s="22" t="s">
        <v>131</v>
      </c>
      <c r="D105" s="9"/>
      <c r="E105" s="43">
        <v>5000.0</v>
      </c>
      <c r="F105" s="34">
        <f t="shared" si="10"/>
        <v>12500</v>
      </c>
    </row>
    <row r="106" ht="15.75" customHeight="1">
      <c r="A106" s="16" t="s">
        <v>132</v>
      </c>
      <c r="B106" s="17">
        <v>4.0</v>
      </c>
      <c r="C106" s="22" t="s">
        <v>101</v>
      </c>
      <c r="D106" s="9"/>
      <c r="E106" s="43">
        <v>4000.0</v>
      </c>
      <c r="F106" s="34">
        <f t="shared" si="10"/>
        <v>16000</v>
      </c>
    </row>
    <row r="107" ht="15.75" customHeight="1">
      <c r="A107" s="16" t="s">
        <v>400</v>
      </c>
      <c r="B107" s="17">
        <v>2.0</v>
      </c>
      <c r="C107" s="22" t="s">
        <v>101</v>
      </c>
      <c r="D107" s="9"/>
      <c r="E107" s="43">
        <v>4000.0</v>
      </c>
      <c r="F107" s="34">
        <f t="shared" si="10"/>
        <v>8000</v>
      </c>
      <c r="G107" s="20" t="s">
        <v>14</v>
      </c>
    </row>
    <row r="108" ht="15.75" customHeight="1">
      <c r="A108" s="16" t="s">
        <v>133</v>
      </c>
      <c r="B108" s="17">
        <v>0.5</v>
      </c>
      <c r="C108" s="22"/>
      <c r="D108" s="9"/>
      <c r="E108" s="43">
        <v>25000.0</v>
      </c>
      <c r="F108" s="34">
        <f t="shared" si="10"/>
        <v>12500</v>
      </c>
    </row>
    <row r="109" ht="15.75" customHeight="1">
      <c r="A109" s="16" t="s">
        <v>395</v>
      </c>
      <c r="B109" s="259"/>
      <c r="C109" s="22" t="s">
        <v>402</v>
      </c>
      <c r="D109" s="9"/>
      <c r="E109" s="43">
        <v>15000.0</v>
      </c>
      <c r="F109" s="34">
        <f t="shared" si="10"/>
        <v>0</v>
      </c>
    </row>
    <row r="110" ht="15.75" customHeight="1">
      <c r="A110" s="16" t="s">
        <v>136</v>
      </c>
      <c r="B110" s="17">
        <v>0.6</v>
      </c>
      <c r="C110" s="22" t="s">
        <v>21</v>
      </c>
      <c r="D110" s="9"/>
      <c r="E110" s="43">
        <v>15000.0</v>
      </c>
      <c r="F110" s="34">
        <f t="shared" si="10"/>
        <v>9000</v>
      </c>
    </row>
    <row r="111" ht="15.75" customHeight="1">
      <c r="A111" s="16" t="s">
        <v>224</v>
      </c>
      <c r="B111" s="17"/>
      <c r="C111" s="22" t="s">
        <v>313</v>
      </c>
      <c r="D111" s="9"/>
      <c r="E111" s="43">
        <v>15000.0</v>
      </c>
      <c r="F111" s="34">
        <f t="shared" si="10"/>
        <v>0</v>
      </c>
    </row>
    <row r="112" ht="15.75" customHeight="1">
      <c r="A112" s="16" t="s">
        <v>138</v>
      </c>
      <c r="B112" s="17">
        <v>1.0</v>
      </c>
      <c r="C112" s="22"/>
      <c r="D112" s="9"/>
      <c r="E112" s="43">
        <v>210000.0</v>
      </c>
      <c r="F112" s="34">
        <f>E112*B112</f>
        <v>210000</v>
      </c>
    </row>
    <row r="113" ht="15.75" customHeight="1">
      <c r="A113" s="16" t="s">
        <v>181</v>
      </c>
      <c r="B113" s="17"/>
      <c r="C113" s="22" t="s">
        <v>127</v>
      </c>
      <c r="D113" s="9"/>
      <c r="E113" s="43">
        <v>600.0</v>
      </c>
      <c r="F113" s="34">
        <f>+B113*E113</f>
        <v>0</v>
      </c>
    </row>
    <row r="114" ht="15.75" customHeight="1">
      <c r="A114" s="46" t="s">
        <v>141</v>
      </c>
      <c r="B114" s="47"/>
      <c r="C114" s="48"/>
      <c r="D114" s="9"/>
      <c r="E114" s="49"/>
      <c r="F114" s="29">
        <f>SUM(F95:F113)</f>
        <v>773740</v>
      </c>
    </row>
    <row r="115" ht="15.75" customHeight="1">
      <c r="A115" s="50" t="s">
        <v>142</v>
      </c>
      <c r="B115" s="51"/>
      <c r="C115" s="51"/>
      <c r="D115" s="51"/>
      <c r="E115" s="51"/>
      <c r="F115" s="52">
        <f>F114+F93+F81+F74+F55+F37+F22</f>
        <v>2995218.75</v>
      </c>
    </row>
    <row r="116" ht="15.75" customHeight="1">
      <c r="A116" s="53"/>
      <c r="B116" s="54" t="s">
        <v>143</v>
      </c>
      <c r="C116" s="55"/>
      <c r="D116" s="55"/>
      <c r="E116" s="55"/>
      <c r="F116" s="56">
        <f>+F115*30%</f>
        <v>898565.625</v>
      </c>
    </row>
    <row r="117" ht="15.75" customHeight="1">
      <c r="A117" s="57"/>
      <c r="B117" s="58" t="s">
        <v>144</v>
      </c>
      <c r="C117" s="55"/>
      <c r="D117" s="55"/>
      <c r="E117" s="59"/>
      <c r="F117" s="60">
        <f>SUM(F115:F116)</f>
        <v>3893784.375</v>
      </c>
    </row>
    <row r="118" ht="15.75" customHeight="1">
      <c r="A118" s="57"/>
      <c r="B118" s="54" t="s">
        <v>145</v>
      </c>
      <c r="C118" s="55"/>
      <c r="D118" s="55"/>
      <c r="E118" s="55"/>
      <c r="F118" s="56">
        <f>+F117*16%</f>
        <v>623005.5</v>
      </c>
    </row>
    <row r="119" ht="15.75" customHeight="1">
      <c r="A119" s="57"/>
      <c r="B119" s="61" t="s">
        <v>146</v>
      </c>
      <c r="C119" s="55"/>
      <c r="D119" s="55"/>
      <c r="E119" s="59"/>
      <c r="F119" s="60">
        <f>SUM(F117:F118)</f>
        <v>4516789.875</v>
      </c>
    </row>
    <row r="120" ht="15.75" customHeight="1">
      <c r="A120" s="57"/>
      <c r="B120" s="54"/>
      <c r="C120" s="55"/>
      <c r="D120" s="55"/>
      <c r="E120" s="55"/>
      <c r="F120" s="56"/>
    </row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2">
    <mergeCell ref="A2:F2"/>
    <mergeCell ref="A3:F3"/>
    <mergeCell ref="A4:F4"/>
    <mergeCell ref="A5:B5"/>
    <mergeCell ref="C5:F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A19:C19"/>
    <mergeCell ref="D19:E19"/>
    <mergeCell ref="A20:E20"/>
    <mergeCell ref="A21:C21"/>
    <mergeCell ref="D21:E21"/>
    <mergeCell ref="A22:C22"/>
    <mergeCell ref="D22:E22"/>
    <mergeCell ref="A23:B23"/>
    <mergeCell ref="C23:F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A35:E35"/>
    <mergeCell ref="A36:C36"/>
    <mergeCell ref="D36:E36"/>
    <mergeCell ref="D37:E37"/>
    <mergeCell ref="A37:C37"/>
    <mergeCell ref="B38:C38"/>
    <mergeCell ref="D38:E38"/>
    <mergeCell ref="C39:D39"/>
    <mergeCell ref="C40:D40"/>
    <mergeCell ref="C41:D41"/>
    <mergeCell ref="C42:D42"/>
    <mergeCell ref="C82:D82"/>
    <mergeCell ref="A83:B83"/>
    <mergeCell ref="C83:D83"/>
    <mergeCell ref="C84:D84"/>
    <mergeCell ref="C85:D85"/>
    <mergeCell ref="C86:D86"/>
    <mergeCell ref="C87:D87"/>
    <mergeCell ref="C88:D88"/>
    <mergeCell ref="C89:D89"/>
    <mergeCell ref="C91:D91"/>
    <mergeCell ref="C92:D92"/>
    <mergeCell ref="C93:D93"/>
    <mergeCell ref="A94:B94"/>
    <mergeCell ref="C94:D94"/>
    <mergeCell ref="C102:D102"/>
    <mergeCell ref="C103:D103"/>
    <mergeCell ref="C104:D104"/>
    <mergeCell ref="C105:D105"/>
    <mergeCell ref="C106:D106"/>
    <mergeCell ref="C107:D107"/>
    <mergeCell ref="C108:D108"/>
    <mergeCell ref="A115:E115"/>
    <mergeCell ref="B116:E116"/>
    <mergeCell ref="B117:E117"/>
    <mergeCell ref="B118:E118"/>
    <mergeCell ref="B119:E119"/>
    <mergeCell ref="B120:E120"/>
    <mergeCell ref="C109:D109"/>
    <mergeCell ref="C110:D110"/>
    <mergeCell ref="C111:D111"/>
    <mergeCell ref="C112:D112"/>
    <mergeCell ref="C113:D113"/>
    <mergeCell ref="C114:D114"/>
    <mergeCell ref="A116:A120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A54:C54"/>
    <mergeCell ref="A55:C55"/>
    <mergeCell ref="D55:E55"/>
    <mergeCell ref="B56:C56"/>
    <mergeCell ref="D56:E56"/>
    <mergeCell ref="C57:D57"/>
    <mergeCell ref="C58:D58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A73:C73"/>
    <mergeCell ref="A74:C74"/>
    <mergeCell ref="D74:E74"/>
    <mergeCell ref="A75:B75"/>
    <mergeCell ref="C75:D75"/>
    <mergeCell ref="C76:D76"/>
    <mergeCell ref="C77:D77"/>
    <mergeCell ref="C78:D78"/>
    <mergeCell ref="C79:D79"/>
    <mergeCell ref="C80:D80"/>
    <mergeCell ref="A81:D81"/>
    <mergeCell ref="C95:D95"/>
    <mergeCell ref="C96:D96"/>
    <mergeCell ref="C97:D97"/>
    <mergeCell ref="C98:D98"/>
    <mergeCell ref="C99:D99"/>
    <mergeCell ref="C100:D100"/>
    <mergeCell ref="C101:D101"/>
  </mergeCells>
  <printOptions/>
  <pageMargins bottom="0.7480314960629921" footer="0.0" header="0.0" left="0.31496062992125984" right="0.31496062992125984" top="0.7480314960629921"/>
  <pageSetup paperSize="9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10.71"/>
    <col customWidth="1" min="3" max="3" width="17.0"/>
    <col customWidth="1" min="4" max="4" width="10.71"/>
    <col customWidth="1" min="5" max="5" width="15.43"/>
    <col customWidth="1" min="6" max="6" width="20.57"/>
    <col customWidth="1" min="7" max="15" width="10.71"/>
  </cols>
  <sheetData>
    <row r="1" ht="15.75" customHeight="1">
      <c r="A1" s="1"/>
    </row>
    <row r="2" ht="15.75" customHeight="1">
      <c r="A2" s="2" t="s">
        <v>1</v>
      </c>
      <c r="B2" s="3"/>
      <c r="C2" s="3"/>
      <c r="D2" s="3"/>
      <c r="E2" s="3"/>
      <c r="F2" s="3"/>
    </row>
    <row r="3" ht="15.75" customHeight="1">
      <c r="A3" s="4" t="s">
        <v>2</v>
      </c>
    </row>
    <row r="4" ht="15.75" customHeight="1">
      <c r="A4" s="4" t="s">
        <v>3</v>
      </c>
    </row>
    <row r="5" ht="15.75" customHeight="1">
      <c r="A5" s="8" t="s">
        <v>5</v>
      </c>
      <c r="B5" s="9"/>
      <c r="C5" s="10" t="s">
        <v>404</v>
      </c>
      <c r="D5" s="11"/>
      <c r="E5" s="11"/>
      <c r="F5" s="9"/>
    </row>
    <row r="6" ht="15.0" customHeight="1">
      <c r="A6" s="12" t="s">
        <v>7</v>
      </c>
      <c r="B6" s="12" t="s">
        <v>8</v>
      </c>
      <c r="C6" s="13" t="s">
        <v>9</v>
      </c>
      <c r="D6" s="9"/>
      <c r="E6" s="12" t="s">
        <v>10</v>
      </c>
      <c r="F6" s="14" t="s">
        <v>11</v>
      </c>
    </row>
    <row r="7" ht="18.0" customHeight="1">
      <c r="A7" s="16" t="s">
        <v>12</v>
      </c>
      <c r="B7" s="17">
        <v>1872.0</v>
      </c>
      <c r="C7" s="13" t="s">
        <v>13</v>
      </c>
      <c r="D7" s="9"/>
      <c r="E7" s="18">
        <v>140.0</v>
      </c>
      <c r="F7" s="19">
        <f t="shared" ref="F7:F18" si="1">+B7*E7</f>
        <v>262080</v>
      </c>
      <c r="G7" s="21"/>
    </row>
    <row r="8">
      <c r="A8" s="16" t="s">
        <v>39</v>
      </c>
      <c r="B8" s="17">
        <v>0.75</v>
      </c>
      <c r="C8" s="13" t="s">
        <v>280</v>
      </c>
      <c r="D8" s="9"/>
      <c r="E8" s="18">
        <v>65000.0</v>
      </c>
      <c r="F8" s="19">
        <f t="shared" si="1"/>
        <v>48750</v>
      </c>
      <c r="G8" s="21"/>
    </row>
    <row r="9">
      <c r="A9" s="16" t="s">
        <v>281</v>
      </c>
      <c r="B9" s="17">
        <v>0.0</v>
      </c>
      <c r="C9" s="22" t="s">
        <v>30</v>
      </c>
      <c r="D9" s="9"/>
      <c r="E9" s="18">
        <v>160000.0</v>
      </c>
      <c r="F9" s="19">
        <f t="shared" si="1"/>
        <v>0</v>
      </c>
    </row>
    <row r="10">
      <c r="A10" s="16" t="s">
        <v>18</v>
      </c>
      <c r="B10" s="17">
        <v>0.5</v>
      </c>
      <c r="C10" s="22" t="s">
        <v>405</v>
      </c>
      <c r="D10" s="9"/>
      <c r="E10" s="18">
        <v>210000.0</v>
      </c>
      <c r="F10" s="19">
        <f t="shared" si="1"/>
        <v>105000</v>
      </c>
    </row>
    <row r="11">
      <c r="A11" s="16" t="s">
        <v>136</v>
      </c>
      <c r="B11" s="17"/>
      <c r="C11" s="22" t="s">
        <v>283</v>
      </c>
      <c r="D11" s="9"/>
      <c r="E11" s="18">
        <v>19000.0</v>
      </c>
      <c r="F11" s="19">
        <f t="shared" si="1"/>
        <v>0</v>
      </c>
    </row>
    <row r="12">
      <c r="A12" s="16" t="s">
        <v>20</v>
      </c>
      <c r="B12" s="17">
        <v>1.0</v>
      </c>
      <c r="C12" s="22" t="s">
        <v>284</v>
      </c>
      <c r="D12" s="9"/>
      <c r="E12" s="18">
        <v>14000.0</v>
      </c>
      <c r="F12" s="19">
        <f t="shared" si="1"/>
        <v>14000</v>
      </c>
    </row>
    <row r="13">
      <c r="A13" s="16" t="s">
        <v>46</v>
      </c>
      <c r="B13" s="17">
        <v>15.0</v>
      </c>
      <c r="C13" s="22" t="s">
        <v>30</v>
      </c>
      <c r="D13" s="9"/>
      <c r="E13" s="18">
        <v>600.0</v>
      </c>
      <c r="F13" s="19">
        <f t="shared" si="1"/>
        <v>9000</v>
      </c>
    </row>
    <row r="14">
      <c r="A14" s="16" t="s">
        <v>107</v>
      </c>
      <c r="B14" s="17"/>
      <c r="C14" s="22" t="s">
        <v>285</v>
      </c>
      <c r="D14" s="9"/>
      <c r="E14" s="18">
        <v>30000.0</v>
      </c>
      <c r="F14" s="19">
        <f t="shared" si="1"/>
        <v>0</v>
      </c>
    </row>
    <row r="15">
      <c r="A15" s="16" t="s">
        <v>153</v>
      </c>
      <c r="B15" s="17">
        <v>15.0</v>
      </c>
      <c r="C15" s="22" t="s">
        <v>48</v>
      </c>
      <c r="D15" s="9"/>
      <c r="E15" s="18">
        <v>1000.0</v>
      </c>
      <c r="F15" s="19">
        <f t="shared" si="1"/>
        <v>15000</v>
      </c>
    </row>
    <row r="16">
      <c r="A16" s="16" t="s">
        <v>24</v>
      </c>
      <c r="B16" s="17">
        <v>1.0</v>
      </c>
      <c r="C16" s="22" t="s">
        <v>25</v>
      </c>
      <c r="D16" s="9"/>
      <c r="E16" s="18">
        <v>20000.0</v>
      </c>
      <c r="F16" s="19">
        <f t="shared" si="1"/>
        <v>20000</v>
      </c>
    </row>
    <row r="17">
      <c r="A17" s="16" t="s">
        <v>114</v>
      </c>
      <c r="B17" s="17"/>
      <c r="C17" s="22"/>
      <c r="D17" s="9"/>
      <c r="E17" s="18">
        <v>136000.0</v>
      </c>
      <c r="F17" s="19">
        <f t="shared" si="1"/>
        <v>0</v>
      </c>
    </row>
    <row r="18">
      <c r="A18" s="16" t="s">
        <v>29</v>
      </c>
      <c r="B18" s="17">
        <v>197.0</v>
      </c>
      <c r="C18" s="22" t="s">
        <v>30</v>
      </c>
      <c r="D18" s="9"/>
      <c r="E18" s="18">
        <v>100.0</v>
      </c>
      <c r="F18" s="19">
        <f t="shared" si="1"/>
        <v>19700</v>
      </c>
      <c r="G18" s="21"/>
    </row>
    <row r="19">
      <c r="A19" s="23" t="s">
        <v>31</v>
      </c>
      <c r="B19" s="11"/>
      <c r="C19" s="9"/>
      <c r="D19" s="22" t="s">
        <v>286</v>
      </c>
      <c r="E19" s="9"/>
      <c r="F19" s="24">
        <v>315000.0</v>
      </c>
    </row>
    <row r="20">
      <c r="A20" s="25" t="s">
        <v>33</v>
      </c>
      <c r="B20" s="11"/>
      <c r="C20" s="11"/>
      <c r="D20" s="11"/>
      <c r="E20" s="9"/>
      <c r="F20" s="26">
        <f>SUM(F7:F19)</f>
        <v>808530</v>
      </c>
    </row>
    <row r="21" ht="15.75" customHeight="1">
      <c r="A21" s="23" t="s">
        <v>34</v>
      </c>
      <c r="B21" s="11"/>
      <c r="C21" s="9"/>
      <c r="D21" s="22" t="s">
        <v>35</v>
      </c>
      <c r="E21" s="9"/>
      <c r="F21" s="24">
        <v>73814.0</v>
      </c>
    </row>
    <row r="22" ht="15.75" customHeight="1">
      <c r="A22" s="27" t="s">
        <v>36</v>
      </c>
      <c r="B22" s="11"/>
      <c r="C22" s="9"/>
      <c r="D22" s="28"/>
      <c r="E22" s="9"/>
      <c r="F22" s="29">
        <f>SUM(F20:F21)</f>
        <v>882344</v>
      </c>
    </row>
    <row r="23" ht="15.0" customHeight="1">
      <c r="A23" s="8" t="s">
        <v>5</v>
      </c>
      <c r="B23" s="9"/>
      <c r="C23" s="30" t="s">
        <v>37</v>
      </c>
      <c r="D23" s="11"/>
      <c r="E23" s="11"/>
      <c r="F23" s="9"/>
    </row>
    <row r="24" ht="15.0" customHeight="1">
      <c r="A24" s="12" t="s">
        <v>7</v>
      </c>
      <c r="B24" s="12" t="s">
        <v>8</v>
      </c>
      <c r="C24" s="13" t="s">
        <v>9</v>
      </c>
      <c r="D24" s="9"/>
      <c r="E24" s="12" t="s">
        <v>10</v>
      </c>
      <c r="F24" s="14" t="s">
        <v>11</v>
      </c>
    </row>
    <row r="25" ht="15.0" customHeight="1">
      <c r="A25" s="16" t="s">
        <v>12</v>
      </c>
      <c r="B25" s="17">
        <v>468.0</v>
      </c>
      <c r="C25" s="13" t="s">
        <v>287</v>
      </c>
      <c r="D25" s="9"/>
      <c r="E25" s="18">
        <v>140.0</v>
      </c>
      <c r="F25" s="19">
        <f t="shared" ref="F25:F27" si="2">E25*B25</f>
        <v>65520</v>
      </c>
    </row>
    <row r="26" ht="15.75" customHeight="1">
      <c r="A26" s="16" t="s">
        <v>288</v>
      </c>
      <c r="B26" s="17">
        <v>200.0</v>
      </c>
      <c r="C26" s="22" t="s">
        <v>289</v>
      </c>
      <c r="D26" s="9"/>
      <c r="E26" s="18">
        <v>65.0</v>
      </c>
      <c r="F26" s="19">
        <f t="shared" si="2"/>
        <v>13000</v>
      </c>
    </row>
    <row r="27" ht="15.75" customHeight="1">
      <c r="A27" s="16" t="s">
        <v>228</v>
      </c>
      <c r="B27" s="17">
        <v>250.0</v>
      </c>
      <c r="C27" s="22" t="s">
        <v>290</v>
      </c>
      <c r="D27" s="9"/>
      <c r="E27" s="18">
        <v>210.0</v>
      </c>
      <c r="F27" s="31">
        <f t="shared" si="2"/>
        <v>52500</v>
      </c>
    </row>
    <row r="28" ht="15.75" customHeight="1">
      <c r="A28" s="16" t="s">
        <v>291</v>
      </c>
      <c r="B28" s="17">
        <v>175.0</v>
      </c>
      <c r="C28" s="22" t="s">
        <v>44</v>
      </c>
      <c r="D28" s="9"/>
      <c r="E28" s="18">
        <v>130.0</v>
      </c>
      <c r="F28" s="32">
        <v>21875.0</v>
      </c>
    </row>
    <row r="29" ht="15.75" customHeight="1">
      <c r="A29" s="16" t="s">
        <v>20</v>
      </c>
      <c r="B29" s="17">
        <v>2.0</v>
      </c>
      <c r="C29" s="22" t="s">
        <v>45</v>
      </c>
      <c r="D29" s="9"/>
      <c r="E29" s="18">
        <v>14000.0</v>
      </c>
      <c r="F29" s="19">
        <f t="shared" ref="F29:F34" si="3">E29*B29</f>
        <v>28000</v>
      </c>
    </row>
    <row r="30" ht="15.75" customHeight="1">
      <c r="A30" s="16" t="s">
        <v>46</v>
      </c>
      <c r="B30" s="17">
        <v>10.0</v>
      </c>
      <c r="C30" s="22" t="s">
        <v>30</v>
      </c>
      <c r="D30" s="9"/>
      <c r="E30" s="18">
        <v>600.0</v>
      </c>
      <c r="F30" s="19">
        <f t="shared" si="3"/>
        <v>6000</v>
      </c>
    </row>
    <row r="31" ht="15.0" customHeight="1">
      <c r="A31" s="16" t="s">
        <v>47</v>
      </c>
      <c r="B31" s="17">
        <v>6.0</v>
      </c>
      <c r="C31" s="22" t="s">
        <v>48</v>
      </c>
      <c r="D31" s="9"/>
      <c r="E31" s="18">
        <v>1000.0</v>
      </c>
      <c r="F31" s="19">
        <f t="shared" si="3"/>
        <v>6000</v>
      </c>
    </row>
    <row r="32" ht="15.75" customHeight="1">
      <c r="A32" s="16" t="s">
        <v>49</v>
      </c>
      <c r="B32" s="17">
        <v>2.0</v>
      </c>
      <c r="C32" s="22" t="s">
        <v>25</v>
      </c>
      <c r="D32" s="9"/>
      <c r="E32" s="18">
        <v>105000.0</v>
      </c>
      <c r="F32" s="19">
        <f t="shared" si="3"/>
        <v>210000</v>
      </c>
    </row>
    <row r="33" ht="12.75" customHeight="1">
      <c r="A33" s="16" t="s">
        <v>29</v>
      </c>
      <c r="B33" s="17">
        <v>30.0</v>
      </c>
      <c r="C33" s="22" t="s">
        <v>30</v>
      </c>
      <c r="D33" s="9"/>
      <c r="E33" s="18">
        <v>100.0</v>
      </c>
      <c r="F33" s="19">
        <f t="shared" si="3"/>
        <v>3000</v>
      </c>
    </row>
    <row r="34" ht="15.75" customHeight="1">
      <c r="A34" s="33" t="s">
        <v>107</v>
      </c>
      <c r="B34" s="17">
        <v>4.0</v>
      </c>
      <c r="C34" s="22" t="s">
        <v>292</v>
      </c>
      <c r="D34" s="9"/>
      <c r="E34" s="17">
        <v>30000.0</v>
      </c>
      <c r="F34" s="34">
        <f t="shared" si="3"/>
        <v>120000</v>
      </c>
    </row>
    <row r="35" ht="24.0" customHeight="1">
      <c r="A35" s="25" t="s">
        <v>33</v>
      </c>
      <c r="B35" s="11"/>
      <c r="C35" s="11"/>
      <c r="D35" s="11"/>
      <c r="E35" s="9"/>
      <c r="F35" s="26">
        <f>SUM(F25:F34)</f>
        <v>525895</v>
      </c>
    </row>
    <row r="36" ht="24.0" customHeight="1">
      <c r="A36" s="23" t="s">
        <v>50</v>
      </c>
      <c r="B36" s="11"/>
      <c r="C36" s="9"/>
      <c r="D36" s="22" t="s">
        <v>35</v>
      </c>
      <c r="E36" s="9"/>
      <c r="F36" s="24">
        <v>26294.75</v>
      </c>
    </row>
    <row r="37" ht="24.0" customHeight="1">
      <c r="A37" s="27" t="s">
        <v>36</v>
      </c>
      <c r="B37" s="11"/>
      <c r="C37" s="9"/>
      <c r="D37" s="28"/>
      <c r="E37" s="9"/>
      <c r="F37" s="35">
        <f>F36+F35</f>
        <v>552189.75</v>
      </c>
    </row>
    <row r="38" ht="24.0" customHeight="1">
      <c r="A38" s="36" t="s">
        <v>51</v>
      </c>
      <c r="B38" s="10" t="s">
        <v>293</v>
      </c>
      <c r="C38" s="9"/>
      <c r="D38" s="22"/>
      <c r="E38" s="9"/>
      <c r="F38" s="24"/>
    </row>
    <row r="39" ht="24.0" customHeight="1">
      <c r="A39" s="33" t="s">
        <v>53</v>
      </c>
      <c r="B39" s="17">
        <v>2.0</v>
      </c>
      <c r="C39" s="22" t="s">
        <v>54</v>
      </c>
      <c r="D39" s="9"/>
      <c r="E39" s="18">
        <v>36750.0</v>
      </c>
      <c r="F39" s="19">
        <f t="shared" ref="F39:F40" si="4">E39*B39</f>
        <v>73500</v>
      </c>
    </row>
    <row r="40" ht="24.0" customHeight="1">
      <c r="A40" s="16" t="s">
        <v>55</v>
      </c>
      <c r="B40" s="17">
        <v>2.0</v>
      </c>
      <c r="C40" s="22" t="s">
        <v>54</v>
      </c>
      <c r="D40" s="9"/>
      <c r="E40" s="18">
        <v>36750.0</v>
      </c>
      <c r="F40" s="19">
        <f t="shared" si="4"/>
        <v>73500</v>
      </c>
    </row>
    <row r="41" ht="24.0" customHeight="1">
      <c r="A41" s="16" t="s">
        <v>56</v>
      </c>
      <c r="B41" s="17">
        <v>3.0</v>
      </c>
      <c r="C41" s="22" t="s">
        <v>57</v>
      </c>
      <c r="D41" s="9"/>
      <c r="E41" s="18">
        <v>18000.0</v>
      </c>
      <c r="F41" s="19">
        <f t="shared" ref="F41:F52" si="5">+B41*E41</f>
        <v>54000</v>
      </c>
    </row>
    <row r="42" ht="24.0" customHeight="1">
      <c r="A42" s="16" t="s">
        <v>58</v>
      </c>
      <c r="B42" s="17">
        <v>2.0</v>
      </c>
      <c r="C42" s="22" t="s">
        <v>59</v>
      </c>
      <c r="D42" s="9"/>
      <c r="E42" s="18">
        <v>2000.0</v>
      </c>
      <c r="F42" s="19">
        <f t="shared" si="5"/>
        <v>4000</v>
      </c>
    </row>
    <row r="43" ht="24.0" customHeight="1">
      <c r="A43" s="16" t="s">
        <v>60</v>
      </c>
      <c r="B43" s="17">
        <v>0.1</v>
      </c>
      <c r="C43" s="22" t="s">
        <v>61</v>
      </c>
      <c r="D43" s="9"/>
      <c r="E43" s="18">
        <v>70000.0</v>
      </c>
      <c r="F43" s="19">
        <f t="shared" si="5"/>
        <v>7000</v>
      </c>
    </row>
    <row r="44" ht="24.0" customHeight="1">
      <c r="A44" s="16" t="s">
        <v>62</v>
      </c>
      <c r="B44" s="17"/>
      <c r="C44" s="22" t="s">
        <v>63</v>
      </c>
      <c r="D44" s="9"/>
      <c r="E44" s="18">
        <v>45000.0</v>
      </c>
      <c r="F44" s="19">
        <f t="shared" si="5"/>
        <v>0</v>
      </c>
    </row>
    <row r="45" ht="24.0" customHeight="1">
      <c r="A45" s="16" t="s">
        <v>64</v>
      </c>
      <c r="B45" s="17">
        <v>0.3</v>
      </c>
      <c r="C45" s="22" t="s">
        <v>63</v>
      </c>
      <c r="D45" s="9"/>
      <c r="E45" s="18">
        <v>2500.0</v>
      </c>
      <c r="F45" s="19">
        <f t="shared" si="5"/>
        <v>750</v>
      </c>
    </row>
    <row r="46" ht="24.0" customHeight="1">
      <c r="A46" s="16" t="s">
        <v>65</v>
      </c>
      <c r="B46" s="17">
        <v>0.2</v>
      </c>
      <c r="C46" s="22" t="s">
        <v>66</v>
      </c>
      <c r="D46" s="9"/>
      <c r="E46" s="18">
        <v>34000.0</v>
      </c>
      <c r="F46" s="19">
        <f t="shared" si="5"/>
        <v>6800</v>
      </c>
    </row>
    <row r="47" ht="24.0" customHeight="1">
      <c r="A47" s="16" t="s">
        <v>67</v>
      </c>
      <c r="B47" s="17"/>
      <c r="C47" s="22" t="s">
        <v>68</v>
      </c>
      <c r="D47" s="9"/>
      <c r="E47" s="18">
        <v>3000.0</v>
      </c>
      <c r="F47" s="19">
        <f t="shared" si="5"/>
        <v>0</v>
      </c>
    </row>
    <row r="48" ht="24.0" customHeight="1">
      <c r="A48" s="16" t="s">
        <v>296</v>
      </c>
      <c r="B48" s="17">
        <v>2.5</v>
      </c>
      <c r="C48" s="22" t="s">
        <v>70</v>
      </c>
      <c r="D48" s="9"/>
      <c r="E48" s="18">
        <v>22000.0</v>
      </c>
      <c r="F48" s="19">
        <f t="shared" si="5"/>
        <v>55000</v>
      </c>
      <c r="G48" s="15"/>
      <c r="H48" s="15"/>
      <c r="I48" s="15"/>
      <c r="J48" s="15"/>
      <c r="K48" s="15"/>
      <c r="L48" s="15"/>
      <c r="M48" s="15"/>
      <c r="N48" s="15"/>
      <c r="O48" s="15"/>
    </row>
    <row r="49" ht="15.75" customHeight="1">
      <c r="A49" s="16" t="s">
        <v>72</v>
      </c>
      <c r="B49" s="17">
        <v>0.1</v>
      </c>
      <c r="C49" s="22" t="s">
        <v>61</v>
      </c>
      <c r="D49" s="9"/>
      <c r="E49" s="18">
        <v>160000.0</v>
      </c>
      <c r="F49" s="19">
        <f t="shared" si="5"/>
        <v>16000</v>
      </c>
    </row>
    <row r="50" ht="15.75" customHeight="1">
      <c r="A50" s="16" t="s">
        <v>73</v>
      </c>
      <c r="B50" s="17">
        <v>0.2</v>
      </c>
      <c r="C50" s="22" t="s">
        <v>74</v>
      </c>
      <c r="D50" s="9"/>
      <c r="E50" s="18">
        <v>4500.0</v>
      </c>
      <c r="F50" s="19">
        <f t="shared" si="5"/>
        <v>900</v>
      </c>
    </row>
    <row r="51" ht="15.75" customHeight="1">
      <c r="A51" s="16" t="s">
        <v>75</v>
      </c>
      <c r="B51" s="17">
        <v>0.2</v>
      </c>
      <c r="C51" s="22" t="s">
        <v>21</v>
      </c>
      <c r="D51" s="9"/>
      <c r="E51" s="18">
        <v>20000.0</v>
      </c>
      <c r="F51" s="19">
        <f t="shared" si="5"/>
        <v>4000</v>
      </c>
    </row>
    <row r="52" ht="15.75" customHeight="1">
      <c r="A52" s="16" t="s">
        <v>240</v>
      </c>
      <c r="B52" s="38">
        <v>2.0</v>
      </c>
      <c r="C52" s="22" t="s">
        <v>77</v>
      </c>
      <c r="D52" s="9"/>
      <c r="E52" s="18">
        <v>23000.0</v>
      </c>
      <c r="F52" s="19">
        <f t="shared" si="5"/>
        <v>46000</v>
      </c>
    </row>
    <row r="53" ht="15.75" customHeight="1">
      <c r="A53" s="16" t="s">
        <v>78</v>
      </c>
      <c r="B53" s="17"/>
      <c r="C53" s="22"/>
      <c r="D53" s="9"/>
      <c r="E53" s="18"/>
      <c r="F53" s="19">
        <f>SUM(F39:F52)</f>
        <v>341450</v>
      </c>
    </row>
    <row r="54" ht="15.75" customHeight="1">
      <c r="A54" s="23" t="s">
        <v>79</v>
      </c>
      <c r="B54" s="11"/>
      <c r="C54" s="9"/>
      <c r="D54" s="17"/>
      <c r="E54" s="17"/>
      <c r="F54" s="19">
        <f>+F53*10%</f>
        <v>34145</v>
      </c>
    </row>
    <row r="55" ht="15.75" customHeight="1">
      <c r="A55" s="27" t="s">
        <v>80</v>
      </c>
      <c r="B55" s="11"/>
      <c r="C55" s="9"/>
      <c r="D55" s="28"/>
      <c r="E55" s="9"/>
      <c r="F55" s="29">
        <v>477895.0</v>
      </c>
    </row>
    <row r="56" ht="15.75" customHeight="1">
      <c r="A56" s="36" t="s">
        <v>51</v>
      </c>
      <c r="B56" s="10" t="s">
        <v>297</v>
      </c>
      <c r="C56" s="9"/>
      <c r="D56" s="22"/>
      <c r="E56" s="9"/>
      <c r="F56" s="24"/>
    </row>
    <row r="57" ht="15.75" customHeight="1">
      <c r="A57" s="33" t="s">
        <v>53</v>
      </c>
      <c r="B57" s="17"/>
      <c r="C57" s="22" t="s">
        <v>54</v>
      </c>
      <c r="D57" s="9"/>
      <c r="E57" s="18">
        <v>30000.0</v>
      </c>
      <c r="F57" s="19"/>
    </row>
    <row r="58" ht="15.75" customHeight="1">
      <c r="A58" s="16" t="s">
        <v>55</v>
      </c>
      <c r="B58" s="17"/>
      <c r="C58" s="22" t="s">
        <v>54</v>
      </c>
      <c r="D58" s="9"/>
      <c r="E58" s="18">
        <v>20000.0</v>
      </c>
      <c r="F58" s="19"/>
    </row>
    <row r="59" ht="15.75" customHeight="1">
      <c r="A59" s="16" t="s">
        <v>83</v>
      </c>
      <c r="B59" s="17">
        <v>4.0</v>
      </c>
      <c r="C59" s="17"/>
      <c r="D59" s="17"/>
      <c r="E59" s="18">
        <v>2100.0</v>
      </c>
      <c r="F59" s="19">
        <f>E59*B59</f>
        <v>8400</v>
      </c>
    </row>
    <row r="60" ht="15.75" customHeight="1">
      <c r="A60" s="16" t="s">
        <v>56</v>
      </c>
      <c r="B60" s="17"/>
      <c r="C60" s="22" t="s">
        <v>57</v>
      </c>
      <c r="D60" s="9"/>
      <c r="E60" s="18">
        <v>18000.0</v>
      </c>
      <c r="F60" s="19">
        <f t="shared" ref="F60:F71" si="6">+B60*E60</f>
        <v>0</v>
      </c>
    </row>
    <row r="61" ht="15.75" customHeight="1">
      <c r="A61" s="16" t="s">
        <v>58</v>
      </c>
      <c r="B61" s="17"/>
      <c r="C61" s="22" t="s">
        <v>59</v>
      </c>
      <c r="D61" s="9"/>
      <c r="E61" s="18">
        <v>2000.0</v>
      </c>
      <c r="F61" s="19">
        <f t="shared" si="6"/>
        <v>0</v>
      </c>
    </row>
    <row r="62" ht="15.75" customHeight="1">
      <c r="A62" s="16" t="s">
        <v>60</v>
      </c>
      <c r="B62" s="17"/>
      <c r="C62" s="22" t="s">
        <v>61</v>
      </c>
      <c r="D62" s="9"/>
      <c r="E62" s="18"/>
      <c r="F62" s="19">
        <f t="shared" si="6"/>
        <v>0</v>
      </c>
    </row>
    <row r="63" ht="15.75" customHeight="1">
      <c r="A63" s="16" t="s">
        <v>294</v>
      </c>
      <c r="B63" s="17"/>
      <c r="C63" s="22" t="s">
        <v>63</v>
      </c>
      <c r="D63" s="9"/>
      <c r="E63" s="18">
        <v>2000.0</v>
      </c>
      <c r="F63" s="19">
        <f t="shared" si="6"/>
        <v>0</v>
      </c>
    </row>
    <row r="64" ht="15.75" customHeight="1">
      <c r="A64" s="16" t="s">
        <v>298</v>
      </c>
      <c r="B64" s="17"/>
      <c r="C64" s="22" t="s">
        <v>63</v>
      </c>
      <c r="D64" s="9"/>
      <c r="E64" s="18">
        <v>2000.0</v>
      </c>
      <c r="F64" s="19">
        <f t="shared" si="6"/>
        <v>0</v>
      </c>
    </row>
    <row r="65" ht="15.75" customHeight="1">
      <c r="A65" s="16" t="s">
        <v>299</v>
      </c>
      <c r="B65" s="17"/>
      <c r="C65" s="22" t="s">
        <v>66</v>
      </c>
      <c r="D65" s="9"/>
      <c r="E65" s="18">
        <v>23000.0</v>
      </c>
      <c r="F65" s="19">
        <f t="shared" si="6"/>
        <v>0</v>
      </c>
    </row>
    <row r="66" ht="15.75" customHeight="1">
      <c r="A66" s="16" t="s">
        <v>87</v>
      </c>
      <c r="B66" s="17"/>
      <c r="C66" s="22" t="s">
        <v>88</v>
      </c>
      <c r="D66" s="9"/>
      <c r="E66" s="18">
        <v>18000.0</v>
      </c>
      <c r="F66" s="19">
        <f t="shared" si="6"/>
        <v>0</v>
      </c>
    </row>
    <row r="67" ht="15.75" customHeight="1">
      <c r="A67" s="16" t="s">
        <v>296</v>
      </c>
      <c r="B67" s="17"/>
      <c r="C67" s="22" t="s">
        <v>70</v>
      </c>
      <c r="D67" s="9"/>
      <c r="E67" s="18">
        <v>19000.0</v>
      </c>
      <c r="F67" s="19">
        <f t="shared" si="6"/>
        <v>0</v>
      </c>
    </row>
    <row r="68" ht="15.75" customHeight="1">
      <c r="A68" s="16" t="s">
        <v>90</v>
      </c>
      <c r="B68" s="17"/>
      <c r="C68" s="22" t="s">
        <v>61</v>
      </c>
      <c r="D68" s="9"/>
      <c r="E68" s="18"/>
      <c r="F68" s="19">
        <f t="shared" si="6"/>
        <v>0</v>
      </c>
    </row>
    <row r="69" ht="15.75" customHeight="1">
      <c r="A69" s="16" t="s">
        <v>73</v>
      </c>
      <c r="B69" s="17"/>
      <c r="C69" s="22" t="s">
        <v>21</v>
      </c>
      <c r="D69" s="9"/>
      <c r="E69" s="18">
        <v>4.5</v>
      </c>
      <c r="F69" s="19">
        <f t="shared" si="6"/>
        <v>0</v>
      </c>
    </row>
    <row r="70" ht="15.75" customHeight="1">
      <c r="A70" s="16" t="s">
        <v>75</v>
      </c>
      <c r="B70" s="17"/>
      <c r="C70" s="22" t="s">
        <v>21</v>
      </c>
      <c r="D70" s="9"/>
      <c r="E70" s="18"/>
      <c r="F70" s="19">
        <f t="shared" si="6"/>
        <v>0</v>
      </c>
    </row>
    <row r="71" ht="15.75" customHeight="1">
      <c r="A71" s="16" t="s">
        <v>240</v>
      </c>
      <c r="B71" s="38"/>
      <c r="C71" s="22" t="s">
        <v>77</v>
      </c>
      <c r="D71" s="9"/>
      <c r="E71" s="18">
        <v>22000.0</v>
      </c>
      <c r="F71" s="19">
        <f t="shared" si="6"/>
        <v>0</v>
      </c>
    </row>
    <row r="72" ht="15.75" customHeight="1">
      <c r="A72" s="16" t="s">
        <v>78</v>
      </c>
      <c r="B72" s="17"/>
      <c r="C72" s="22"/>
      <c r="D72" s="9"/>
      <c r="E72" s="18"/>
      <c r="F72" s="19"/>
    </row>
    <row r="73" ht="15.75" customHeight="1">
      <c r="A73" s="23" t="s">
        <v>79</v>
      </c>
      <c r="B73" s="11"/>
      <c r="C73" s="9"/>
      <c r="D73" s="17"/>
      <c r="E73" s="17"/>
      <c r="F73" s="19"/>
    </row>
    <row r="74" ht="15.75" customHeight="1">
      <c r="A74" s="27" t="s">
        <v>80</v>
      </c>
      <c r="B74" s="11"/>
      <c r="C74" s="9"/>
      <c r="D74" s="28"/>
      <c r="E74" s="9"/>
      <c r="F74" s="29">
        <f>SUM(F59:F73)</f>
        <v>8400</v>
      </c>
    </row>
    <row r="75" ht="15.75" customHeight="1">
      <c r="A75" s="39" t="s">
        <v>92</v>
      </c>
      <c r="B75" s="9"/>
      <c r="C75" s="22"/>
      <c r="D75" s="9"/>
      <c r="E75" s="17"/>
      <c r="F75" s="26"/>
    </row>
    <row r="76" ht="15.75" customHeight="1">
      <c r="A76" s="16" t="s">
        <v>392</v>
      </c>
      <c r="B76" s="17">
        <v>210.0</v>
      </c>
      <c r="C76" s="22" t="s">
        <v>393</v>
      </c>
      <c r="D76" s="9"/>
      <c r="E76" s="42">
        <v>140.0</v>
      </c>
      <c r="F76" s="34">
        <f t="shared" ref="F76:F80" si="7">+B76*E76</f>
        <v>29400</v>
      </c>
      <c r="G76" s="21"/>
    </row>
    <row r="77" ht="15.75" customHeight="1">
      <c r="A77" s="16" t="s">
        <v>301</v>
      </c>
      <c r="B77" s="17">
        <v>1.0</v>
      </c>
      <c r="C77" s="22" t="s">
        <v>25</v>
      </c>
      <c r="D77" s="9"/>
      <c r="E77" s="43">
        <v>6000.0</v>
      </c>
      <c r="F77" s="34">
        <f t="shared" si="7"/>
        <v>6000</v>
      </c>
      <c r="G77" s="15"/>
      <c r="H77" s="15"/>
      <c r="I77" s="15"/>
      <c r="J77" s="15"/>
      <c r="K77" s="15"/>
      <c r="L77" s="15"/>
      <c r="M77" s="15"/>
      <c r="N77" s="15"/>
      <c r="O77" s="15"/>
    </row>
    <row r="78" ht="15.75" customHeight="1">
      <c r="A78" s="16" t="s">
        <v>302</v>
      </c>
      <c r="B78" s="17">
        <v>4.0</v>
      </c>
      <c r="C78" s="22" t="s">
        <v>59</v>
      </c>
      <c r="D78" s="9"/>
      <c r="E78" s="42">
        <v>17500.0</v>
      </c>
      <c r="F78" s="34">
        <f t="shared" si="7"/>
        <v>70000</v>
      </c>
      <c r="G78" s="15"/>
      <c r="H78" s="15"/>
      <c r="I78" s="15"/>
      <c r="J78" s="15"/>
      <c r="K78" s="15"/>
      <c r="L78" s="15"/>
      <c r="M78" s="15"/>
      <c r="N78" s="15"/>
      <c r="O78" s="15"/>
    </row>
    <row r="79" ht="15.75" customHeight="1">
      <c r="A79" s="16" t="s">
        <v>126</v>
      </c>
      <c r="B79" s="17">
        <v>16.0</v>
      </c>
      <c r="C79" s="22" t="s">
        <v>59</v>
      </c>
      <c r="D79" s="9"/>
      <c r="E79" s="42">
        <v>100.0</v>
      </c>
      <c r="F79" s="34">
        <f t="shared" si="7"/>
        <v>1600</v>
      </c>
      <c r="G79" s="15"/>
      <c r="H79" s="15"/>
      <c r="I79" s="15"/>
      <c r="J79" s="15"/>
      <c r="K79" s="15"/>
      <c r="L79" s="15"/>
      <c r="M79" s="15"/>
      <c r="N79" s="15"/>
      <c r="O79" s="15"/>
    </row>
    <row r="80" ht="15.75" customHeight="1">
      <c r="A80" s="16" t="s">
        <v>108</v>
      </c>
      <c r="B80" s="17">
        <v>1.0</v>
      </c>
      <c r="C80" s="22" t="s">
        <v>59</v>
      </c>
      <c r="D80" s="9"/>
      <c r="E80" s="43">
        <v>150000.0</v>
      </c>
      <c r="F80" s="34">
        <f t="shared" si="7"/>
        <v>150000</v>
      </c>
      <c r="G80" s="15"/>
      <c r="H80" s="15"/>
      <c r="I80" s="15"/>
      <c r="J80" s="15"/>
      <c r="K80" s="15"/>
      <c r="L80" s="15"/>
      <c r="M80" s="15"/>
      <c r="N80" s="15"/>
      <c r="O80" s="15"/>
    </row>
    <row r="81" ht="15.75" customHeight="1">
      <c r="A81" s="10" t="s">
        <v>109</v>
      </c>
      <c r="B81" s="11"/>
      <c r="C81" s="11"/>
      <c r="D81" s="9"/>
      <c r="E81" s="44"/>
      <c r="F81" s="45">
        <f>SUM(F76:F80)</f>
        <v>257000</v>
      </c>
      <c r="G81" s="15"/>
      <c r="H81" s="15"/>
      <c r="I81" s="15"/>
      <c r="J81" s="15"/>
      <c r="K81" s="15"/>
      <c r="L81" s="15"/>
      <c r="M81" s="15"/>
      <c r="N81" s="15"/>
      <c r="O81" s="15"/>
    </row>
    <row r="82" ht="15.75" customHeight="1">
      <c r="A82" s="16"/>
      <c r="B82" s="17"/>
      <c r="C82" s="22"/>
      <c r="D82" s="9"/>
      <c r="E82" s="42"/>
      <c r="F82" s="24">
        <f t="shared" ref="F82:F92" si="8">+B82*E82</f>
        <v>0</v>
      </c>
      <c r="G82" s="15"/>
      <c r="H82" s="15"/>
      <c r="I82" s="15"/>
      <c r="J82" s="15"/>
      <c r="K82" s="15"/>
      <c r="L82" s="15"/>
      <c r="M82" s="15"/>
      <c r="N82" s="15"/>
      <c r="O82" s="15"/>
    </row>
    <row r="83" ht="15.75" customHeight="1">
      <c r="A83" s="39" t="s">
        <v>110</v>
      </c>
      <c r="B83" s="9"/>
      <c r="C83" s="22"/>
      <c r="D83" s="9"/>
      <c r="E83" s="42"/>
      <c r="F83" s="24">
        <f t="shared" si="8"/>
        <v>0</v>
      </c>
      <c r="G83" s="15"/>
      <c r="H83" s="15"/>
      <c r="I83" s="15"/>
      <c r="J83" s="15"/>
      <c r="K83" s="15"/>
      <c r="L83" s="15"/>
      <c r="M83" s="15"/>
      <c r="N83" s="15"/>
      <c r="O83" s="15"/>
    </row>
    <row r="84" ht="15.75" customHeight="1">
      <c r="A84" s="16" t="s">
        <v>111</v>
      </c>
      <c r="B84" s="17">
        <v>1277.0</v>
      </c>
      <c r="C84" s="22" t="s">
        <v>305</v>
      </c>
      <c r="D84" s="9"/>
      <c r="E84" s="42">
        <v>140.0</v>
      </c>
      <c r="F84" s="24">
        <f t="shared" si="8"/>
        <v>178780</v>
      </c>
    </row>
    <row r="85" ht="15.75" customHeight="1">
      <c r="A85" s="16" t="s">
        <v>113</v>
      </c>
      <c r="B85" s="17"/>
      <c r="C85" s="22" t="s">
        <v>306</v>
      </c>
      <c r="D85" s="9"/>
      <c r="E85" s="42">
        <v>2100.0</v>
      </c>
      <c r="F85" s="24">
        <f t="shared" si="8"/>
        <v>0</v>
      </c>
    </row>
    <row r="86" ht="15.75" customHeight="1">
      <c r="A86" s="16" t="s">
        <v>272</v>
      </c>
      <c r="B86" s="17">
        <v>1.0</v>
      </c>
      <c r="C86" s="22" t="s">
        <v>247</v>
      </c>
      <c r="D86" s="9"/>
      <c r="E86" s="42">
        <v>42000.0</v>
      </c>
      <c r="F86" s="24">
        <f t="shared" si="8"/>
        <v>42000</v>
      </c>
    </row>
    <row r="87" ht="15.75" customHeight="1">
      <c r="A87" s="16" t="s">
        <v>114</v>
      </c>
      <c r="B87" s="17"/>
      <c r="C87" s="22" t="s">
        <v>59</v>
      </c>
      <c r="D87" s="9"/>
      <c r="E87" s="42">
        <v>140000.0</v>
      </c>
      <c r="F87" s="24">
        <f t="shared" si="8"/>
        <v>0</v>
      </c>
    </row>
    <row r="88" ht="15.75" customHeight="1">
      <c r="A88" s="16" t="s">
        <v>20</v>
      </c>
      <c r="B88" s="17">
        <v>0.5</v>
      </c>
      <c r="C88" s="22" t="s">
        <v>21</v>
      </c>
      <c r="D88" s="9"/>
      <c r="E88" s="42">
        <v>14000.0</v>
      </c>
      <c r="F88" s="24">
        <f t="shared" si="8"/>
        <v>7000</v>
      </c>
    </row>
    <row r="89" ht="15.75" customHeight="1">
      <c r="A89" s="16" t="s">
        <v>29</v>
      </c>
      <c r="B89" s="17">
        <v>50.0</v>
      </c>
      <c r="C89" s="22" t="s">
        <v>59</v>
      </c>
      <c r="D89" s="9"/>
      <c r="E89" s="42">
        <v>100.0</v>
      </c>
      <c r="F89" s="24">
        <f t="shared" si="8"/>
        <v>5000</v>
      </c>
    </row>
    <row r="90" ht="15.75" customHeight="1">
      <c r="A90" s="16" t="s">
        <v>115</v>
      </c>
      <c r="B90" s="17">
        <v>2.0</v>
      </c>
      <c r="C90" s="17" t="s">
        <v>28</v>
      </c>
      <c r="D90" s="17"/>
      <c r="E90" s="42">
        <v>600.0</v>
      </c>
      <c r="F90" s="24">
        <f t="shared" si="8"/>
        <v>1200</v>
      </c>
    </row>
    <row r="91" ht="15.75" customHeight="1">
      <c r="A91" s="16" t="s">
        <v>265</v>
      </c>
      <c r="B91" s="17">
        <v>2.0</v>
      </c>
      <c r="C91" s="22" t="s">
        <v>122</v>
      </c>
      <c r="D91" s="9"/>
      <c r="E91" s="42">
        <v>3500.0</v>
      </c>
      <c r="F91" s="24">
        <f t="shared" si="8"/>
        <v>7000</v>
      </c>
    </row>
    <row r="92" ht="15.75" customHeight="1">
      <c r="A92" s="16" t="s">
        <v>117</v>
      </c>
      <c r="B92" s="17">
        <v>1.0</v>
      </c>
      <c r="C92" s="22" t="s">
        <v>256</v>
      </c>
      <c r="D92" s="9"/>
      <c r="E92" s="42">
        <v>10500.0</v>
      </c>
      <c r="F92" s="24">
        <f t="shared" si="8"/>
        <v>10500</v>
      </c>
    </row>
    <row r="93" ht="15.75" customHeight="1">
      <c r="A93" s="46" t="s">
        <v>118</v>
      </c>
      <c r="B93" s="47"/>
      <c r="C93" s="48"/>
      <c r="D93" s="9"/>
      <c r="E93" s="49">
        <v>262500.0</v>
      </c>
      <c r="F93" s="29">
        <f>SUM(F82:F92)</f>
        <v>251480</v>
      </c>
    </row>
    <row r="94" ht="15.75" customHeight="1">
      <c r="A94" s="39" t="s">
        <v>174</v>
      </c>
      <c r="B94" s="9"/>
      <c r="C94" s="22"/>
      <c r="D94" s="9"/>
      <c r="E94" s="42"/>
      <c r="F94" s="24"/>
    </row>
    <row r="95" ht="15.75" customHeight="1">
      <c r="A95" s="16" t="s">
        <v>183</v>
      </c>
      <c r="B95" s="17">
        <v>10.0</v>
      </c>
      <c r="C95" s="22" t="s">
        <v>122</v>
      </c>
      <c r="D95" s="9"/>
      <c r="E95" s="43">
        <v>34000.0</v>
      </c>
      <c r="F95" s="34">
        <f t="shared" ref="F95:F96" si="9">+B95*E95</f>
        <v>340000</v>
      </c>
    </row>
    <row r="96" ht="15.75" customHeight="1">
      <c r="A96" s="16" t="s">
        <v>307</v>
      </c>
      <c r="B96" s="17"/>
      <c r="C96" s="22"/>
      <c r="D96" s="9"/>
      <c r="E96" s="43">
        <v>15000.0</v>
      </c>
      <c r="F96" s="34">
        <f t="shared" si="9"/>
        <v>0</v>
      </c>
    </row>
    <row r="97" ht="15.75" customHeight="1">
      <c r="A97" s="16" t="s">
        <v>394</v>
      </c>
      <c r="B97" s="17"/>
      <c r="C97" s="22" t="s">
        <v>101</v>
      </c>
      <c r="D97" s="9"/>
      <c r="E97" s="43">
        <v>53000.0</v>
      </c>
      <c r="F97" s="34">
        <f>E97*B97</f>
        <v>0</v>
      </c>
    </row>
    <row r="98" ht="15.75" customHeight="1">
      <c r="A98" s="16" t="s">
        <v>357</v>
      </c>
      <c r="B98" s="17"/>
      <c r="C98" s="22" t="s">
        <v>122</v>
      </c>
      <c r="D98" s="9"/>
      <c r="E98" s="43">
        <v>1000.0</v>
      </c>
      <c r="F98" s="34">
        <f>+B98*E98</f>
        <v>0</v>
      </c>
    </row>
    <row r="99" ht="15.75" customHeight="1">
      <c r="A99" s="16" t="s">
        <v>46</v>
      </c>
      <c r="B99" s="246">
        <v>0.5</v>
      </c>
      <c r="C99" s="22" t="s">
        <v>124</v>
      </c>
      <c r="D99" s="9"/>
      <c r="E99" s="43">
        <v>12000.0</v>
      </c>
      <c r="F99" s="34">
        <f>E99*B99</f>
        <v>6000</v>
      </c>
    </row>
    <row r="100" ht="15.75" customHeight="1">
      <c r="A100" s="16" t="s">
        <v>309</v>
      </c>
      <c r="B100" s="17">
        <v>1.0</v>
      </c>
      <c r="C100" s="22" t="s">
        <v>16</v>
      </c>
      <c r="D100" s="9"/>
      <c r="E100" s="43">
        <v>41000.0</v>
      </c>
      <c r="F100" s="34">
        <f t="shared" ref="F100:F111" si="10">+B100*E100</f>
        <v>41000</v>
      </c>
      <c r="G100" s="20" t="s">
        <v>14</v>
      </c>
    </row>
    <row r="101" ht="15.75" customHeight="1">
      <c r="A101" s="16" t="s">
        <v>262</v>
      </c>
      <c r="B101" s="17">
        <v>30.0</v>
      </c>
      <c r="C101" s="22" t="s">
        <v>127</v>
      </c>
      <c r="D101" s="9"/>
      <c r="E101" s="43">
        <v>100.0</v>
      </c>
      <c r="F101" s="34">
        <f t="shared" si="10"/>
        <v>3000</v>
      </c>
    </row>
    <row r="102" ht="15.75" customHeight="1">
      <c r="A102" s="16" t="s">
        <v>397</v>
      </c>
      <c r="B102" s="17">
        <v>2.0</v>
      </c>
      <c r="C102" s="22" t="s">
        <v>127</v>
      </c>
      <c r="D102" s="9"/>
      <c r="E102" s="43">
        <v>20000.0</v>
      </c>
      <c r="F102" s="34">
        <f t="shared" si="10"/>
        <v>40000</v>
      </c>
      <c r="G102" s="20" t="s">
        <v>14</v>
      </c>
    </row>
    <row r="103" ht="15.75" customHeight="1">
      <c r="A103" s="16" t="s">
        <v>398</v>
      </c>
      <c r="B103" s="17"/>
      <c r="C103" s="22" t="s">
        <v>99</v>
      </c>
      <c r="D103" s="9"/>
      <c r="E103" s="43">
        <v>20000.0</v>
      </c>
      <c r="F103" s="34">
        <f t="shared" si="10"/>
        <v>0</v>
      </c>
    </row>
    <row r="104" ht="15.75" customHeight="1">
      <c r="A104" s="16" t="s">
        <v>399</v>
      </c>
      <c r="B104" s="17"/>
      <c r="C104" s="22" t="s">
        <v>96</v>
      </c>
      <c r="D104" s="9"/>
      <c r="E104" s="43">
        <v>18700.0</v>
      </c>
      <c r="F104" s="34">
        <f t="shared" si="10"/>
        <v>0</v>
      </c>
    </row>
    <row r="105" ht="15.75" customHeight="1">
      <c r="A105" s="16" t="s">
        <v>137</v>
      </c>
      <c r="B105" s="17">
        <v>2.5</v>
      </c>
      <c r="C105" s="22" t="s">
        <v>131</v>
      </c>
      <c r="D105" s="9"/>
      <c r="E105" s="43">
        <v>5000.0</v>
      </c>
      <c r="F105" s="34">
        <f t="shared" si="10"/>
        <v>12500</v>
      </c>
    </row>
    <row r="106" ht="15.75" customHeight="1">
      <c r="A106" s="16" t="s">
        <v>132</v>
      </c>
      <c r="B106" s="17">
        <v>5.0</v>
      </c>
      <c r="C106" s="22" t="s">
        <v>101</v>
      </c>
      <c r="D106" s="9"/>
      <c r="E106" s="43">
        <v>4000.0</v>
      </c>
      <c r="F106" s="34">
        <f t="shared" si="10"/>
        <v>20000</v>
      </c>
    </row>
    <row r="107" ht="15.75" customHeight="1">
      <c r="A107" s="16" t="s">
        <v>400</v>
      </c>
      <c r="B107" s="17">
        <v>2.0</v>
      </c>
      <c r="C107" s="22" t="s">
        <v>101</v>
      </c>
      <c r="D107" s="9"/>
      <c r="E107" s="43">
        <v>4000.0</v>
      </c>
      <c r="F107" s="34">
        <f t="shared" si="10"/>
        <v>8000</v>
      </c>
    </row>
    <row r="108" ht="15.75" customHeight="1">
      <c r="A108" s="16" t="s">
        <v>133</v>
      </c>
      <c r="B108" s="17">
        <v>0.5</v>
      </c>
      <c r="C108" s="22"/>
      <c r="D108" s="9"/>
      <c r="E108" s="43">
        <v>25000.0</v>
      </c>
      <c r="F108" s="34">
        <f t="shared" si="10"/>
        <v>12500</v>
      </c>
    </row>
    <row r="109" ht="15.75" customHeight="1">
      <c r="A109" s="16" t="s">
        <v>395</v>
      </c>
      <c r="B109" s="260">
        <v>3.0</v>
      </c>
      <c r="C109" s="22" t="s">
        <v>402</v>
      </c>
      <c r="D109" s="9"/>
      <c r="E109" s="43">
        <v>15000.0</v>
      </c>
      <c r="F109" s="34">
        <f t="shared" si="10"/>
        <v>45000</v>
      </c>
    </row>
    <row r="110" ht="15.75" customHeight="1">
      <c r="A110" s="16" t="s">
        <v>136</v>
      </c>
      <c r="B110" s="17">
        <v>0.2</v>
      </c>
      <c r="C110" s="22" t="s">
        <v>21</v>
      </c>
      <c r="D110" s="9"/>
      <c r="E110" s="43">
        <v>15000.0</v>
      </c>
      <c r="F110" s="34">
        <f t="shared" si="10"/>
        <v>3000</v>
      </c>
    </row>
    <row r="111" ht="15.75" customHeight="1">
      <c r="A111" s="16" t="s">
        <v>224</v>
      </c>
      <c r="B111" s="17">
        <v>3.0</v>
      </c>
      <c r="C111" s="22" t="s">
        <v>313</v>
      </c>
      <c r="D111" s="9"/>
      <c r="E111" s="43">
        <v>15000.0</v>
      </c>
      <c r="F111" s="34">
        <f t="shared" si="10"/>
        <v>45000</v>
      </c>
    </row>
    <row r="112" ht="15.75" customHeight="1">
      <c r="A112" s="16" t="s">
        <v>138</v>
      </c>
      <c r="B112" s="17">
        <v>1.0</v>
      </c>
      <c r="C112" s="22"/>
      <c r="D112" s="9"/>
      <c r="E112" s="43">
        <v>210000.0</v>
      </c>
      <c r="F112" s="34">
        <f>E112*B112</f>
        <v>210000</v>
      </c>
    </row>
    <row r="113" ht="15.75" customHeight="1">
      <c r="A113" s="16" t="s">
        <v>322</v>
      </c>
      <c r="B113" s="17">
        <v>2.5</v>
      </c>
      <c r="C113" s="22" t="s">
        <v>127</v>
      </c>
      <c r="D113" s="9"/>
      <c r="E113" s="43">
        <v>13000.0</v>
      </c>
      <c r="F113" s="34">
        <f>+B113*E113</f>
        <v>32500</v>
      </c>
    </row>
    <row r="114" ht="15.75" customHeight="1">
      <c r="A114" s="46" t="s">
        <v>141</v>
      </c>
      <c r="B114" s="47"/>
      <c r="C114" s="48"/>
      <c r="D114" s="9"/>
      <c r="E114" s="49"/>
      <c r="F114" s="29">
        <f>SUM(F95:F113)</f>
        <v>818500</v>
      </c>
    </row>
    <row r="115" ht="15.75" customHeight="1">
      <c r="A115" s="50" t="s">
        <v>142</v>
      </c>
      <c r="B115" s="51"/>
      <c r="C115" s="51"/>
      <c r="D115" s="51"/>
      <c r="E115" s="51"/>
      <c r="F115" s="52">
        <f>F114+F93+F81+F74+F55+F37+F22</f>
        <v>3247808.75</v>
      </c>
    </row>
    <row r="116" ht="15.75" customHeight="1">
      <c r="A116" s="53"/>
      <c r="B116" s="54" t="s">
        <v>143</v>
      </c>
      <c r="C116" s="55"/>
      <c r="D116" s="55"/>
      <c r="E116" s="55"/>
      <c r="F116" s="56">
        <f>+F115*30%</f>
        <v>974342.625</v>
      </c>
    </row>
    <row r="117" ht="15.75" customHeight="1">
      <c r="A117" s="57"/>
      <c r="B117" s="58" t="s">
        <v>144</v>
      </c>
      <c r="C117" s="55"/>
      <c r="D117" s="55"/>
      <c r="E117" s="59"/>
      <c r="F117" s="60">
        <f>SUM(F115:F116)</f>
        <v>4222151.375</v>
      </c>
    </row>
    <row r="118" ht="15.75" customHeight="1">
      <c r="A118" s="57"/>
      <c r="B118" s="54" t="s">
        <v>145</v>
      </c>
      <c r="C118" s="55"/>
      <c r="D118" s="55"/>
      <c r="E118" s="55"/>
      <c r="F118" s="56">
        <f>+F117*16%</f>
        <v>675544.22</v>
      </c>
    </row>
    <row r="119" ht="15.75" customHeight="1">
      <c r="A119" s="57"/>
      <c r="B119" s="61" t="s">
        <v>146</v>
      </c>
      <c r="C119" s="55"/>
      <c r="D119" s="55"/>
      <c r="E119" s="59"/>
      <c r="F119" s="60">
        <f>SUM(F117:F118)</f>
        <v>4897695.595</v>
      </c>
    </row>
    <row r="120" ht="15.75" customHeight="1">
      <c r="A120" s="57"/>
      <c r="B120" s="54"/>
      <c r="C120" s="55"/>
      <c r="D120" s="55"/>
      <c r="E120" s="55"/>
      <c r="F120" s="56"/>
    </row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2">
    <mergeCell ref="A2:F2"/>
    <mergeCell ref="A3:F3"/>
    <mergeCell ref="A4:F4"/>
    <mergeCell ref="A5:B5"/>
    <mergeCell ref="C5:F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A19:C19"/>
    <mergeCell ref="D19:E19"/>
    <mergeCell ref="A20:E20"/>
    <mergeCell ref="A21:C21"/>
    <mergeCell ref="D21:E21"/>
    <mergeCell ref="A22:C22"/>
    <mergeCell ref="D22:E22"/>
    <mergeCell ref="A23:B23"/>
    <mergeCell ref="C23:F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A35:E35"/>
    <mergeCell ref="A36:C36"/>
    <mergeCell ref="D36:E36"/>
    <mergeCell ref="D37:E37"/>
    <mergeCell ref="A37:C37"/>
    <mergeCell ref="B38:C38"/>
    <mergeCell ref="D38:E38"/>
    <mergeCell ref="C39:D39"/>
    <mergeCell ref="C40:D40"/>
    <mergeCell ref="C41:D41"/>
    <mergeCell ref="C42:D42"/>
    <mergeCell ref="C82:D82"/>
    <mergeCell ref="A83:B83"/>
    <mergeCell ref="C83:D83"/>
    <mergeCell ref="C84:D84"/>
    <mergeCell ref="C85:D85"/>
    <mergeCell ref="C86:D86"/>
    <mergeCell ref="C87:D87"/>
    <mergeCell ref="C88:D88"/>
    <mergeCell ref="C89:D89"/>
    <mergeCell ref="C91:D91"/>
    <mergeCell ref="C92:D92"/>
    <mergeCell ref="C93:D93"/>
    <mergeCell ref="A94:B94"/>
    <mergeCell ref="C94:D94"/>
    <mergeCell ref="C102:D102"/>
    <mergeCell ref="C103:D103"/>
    <mergeCell ref="C104:D104"/>
    <mergeCell ref="C105:D105"/>
    <mergeCell ref="C106:D106"/>
    <mergeCell ref="C107:D107"/>
    <mergeCell ref="C108:D108"/>
    <mergeCell ref="A115:E115"/>
    <mergeCell ref="B116:E116"/>
    <mergeCell ref="B117:E117"/>
    <mergeCell ref="B118:E118"/>
    <mergeCell ref="B119:E119"/>
    <mergeCell ref="B120:E120"/>
    <mergeCell ref="C109:D109"/>
    <mergeCell ref="C110:D110"/>
    <mergeCell ref="C111:D111"/>
    <mergeCell ref="C112:D112"/>
    <mergeCell ref="C113:D113"/>
    <mergeCell ref="C114:D114"/>
    <mergeCell ref="A116:A120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A54:C54"/>
    <mergeCell ref="A55:C55"/>
    <mergeCell ref="D55:E55"/>
    <mergeCell ref="B56:C56"/>
    <mergeCell ref="D56:E56"/>
    <mergeCell ref="C57:D57"/>
    <mergeCell ref="C58:D58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A73:C73"/>
    <mergeCell ref="A74:C74"/>
    <mergeCell ref="D74:E74"/>
    <mergeCell ref="A75:B75"/>
    <mergeCell ref="C75:D75"/>
    <mergeCell ref="C76:D76"/>
    <mergeCell ref="C77:D77"/>
    <mergeCell ref="C78:D78"/>
    <mergeCell ref="C79:D79"/>
    <mergeCell ref="C80:D80"/>
    <mergeCell ref="A81:D81"/>
    <mergeCell ref="C95:D95"/>
    <mergeCell ref="C96:D96"/>
    <mergeCell ref="C97:D97"/>
    <mergeCell ref="C98:D98"/>
    <mergeCell ref="C99:D99"/>
    <mergeCell ref="C100:D100"/>
    <mergeCell ref="C101:D101"/>
  </mergeCells>
  <printOptions/>
  <pageMargins bottom="0.7480314960629921" footer="0.0" header="0.0" left="0.31496062992125984" right="0.31496062992125984" top="0.7480314960629921"/>
  <pageSetup paperSize="9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10.71"/>
    <col customWidth="1" min="3" max="3" width="17.0"/>
    <col customWidth="1" min="4" max="4" width="10.71"/>
    <col customWidth="1" min="5" max="5" width="15.43"/>
    <col customWidth="1" min="6" max="6" width="20.57"/>
    <col customWidth="1" min="7" max="13" width="10.71"/>
  </cols>
  <sheetData>
    <row r="1" ht="15.75" customHeight="1">
      <c r="A1" s="1"/>
    </row>
    <row r="2" ht="15.75" customHeight="1">
      <c r="A2" s="2" t="s">
        <v>1</v>
      </c>
      <c r="B2" s="3"/>
      <c r="C2" s="3"/>
      <c r="D2" s="3"/>
      <c r="E2" s="3"/>
      <c r="F2" s="3"/>
    </row>
    <row r="3" ht="15.75" customHeight="1">
      <c r="A3" s="4" t="s">
        <v>2</v>
      </c>
    </row>
    <row r="4" ht="15.75" customHeight="1">
      <c r="A4" s="4" t="s">
        <v>3</v>
      </c>
    </row>
    <row r="5" ht="15.75" customHeight="1">
      <c r="A5" s="8" t="s">
        <v>5</v>
      </c>
      <c r="B5" s="9"/>
      <c r="C5" s="10" t="s">
        <v>406</v>
      </c>
      <c r="D5" s="11"/>
      <c r="E5" s="11"/>
      <c r="F5" s="9"/>
    </row>
    <row r="6" ht="15.0" customHeight="1">
      <c r="A6" s="12" t="s">
        <v>7</v>
      </c>
      <c r="B6" s="12" t="s">
        <v>8</v>
      </c>
      <c r="C6" s="13" t="s">
        <v>9</v>
      </c>
      <c r="D6" s="9"/>
      <c r="E6" s="12" t="s">
        <v>10</v>
      </c>
      <c r="F6" s="14" t="s">
        <v>11</v>
      </c>
    </row>
    <row r="7" ht="18.0" customHeight="1">
      <c r="A7" s="16" t="s">
        <v>12</v>
      </c>
      <c r="B7" s="17">
        <v>1400.0</v>
      </c>
      <c r="C7" s="13" t="s">
        <v>13</v>
      </c>
      <c r="D7" s="9"/>
      <c r="E7" s="18">
        <v>140.0</v>
      </c>
      <c r="F7" s="19">
        <f t="shared" ref="F7:F18" si="1">+B7*E7</f>
        <v>196000</v>
      </c>
      <c r="G7" s="21"/>
    </row>
    <row r="8">
      <c r="A8" s="16" t="s">
        <v>39</v>
      </c>
      <c r="B8" s="17">
        <v>0.2</v>
      </c>
      <c r="C8" s="13" t="s">
        <v>280</v>
      </c>
      <c r="D8" s="9"/>
      <c r="E8" s="18">
        <v>65000.0</v>
      </c>
      <c r="F8" s="19">
        <f t="shared" si="1"/>
        <v>13000</v>
      </c>
      <c r="G8" s="21"/>
    </row>
    <row r="9">
      <c r="A9" s="16" t="s">
        <v>281</v>
      </c>
      <c r="B9" s="17">
        <v>0.0</v>
      </c>
      <c r="C9" s="22" t="s">
        <v>30</v>
      </c>
      <c r="D9" s="9"/>
      <c r="E9" s="18">
        <v>160000.0</v>
      </c>
      <c r="F9" s="19">
        <f t="shared" si="1"/>
        <v>0</v>
      </c>
    </row>
    <row r="10">
      <c r="A10" s="16" t="s">
        <v>18</v>
      </c>
      <c r="B10" s="17"/>
      <c r="C10" s="22" t="s">
        <v>30</v>
      </c>
      <c r="D10" s="9"/>
      <c r="E10" s="18">
        <v>210000.0</v>
      </c>
      <c r="F10" s="19">
        <f t="shared" si="1"/>
        <v>0</v>
      </c>
    </row>
    <row r="11">
      <c r="A11" s="16" t="s">
        <v>136</v>
      </c>
      <c r="B11" s="17"/>
      <c r="C11" s="22" t="s">
        <v>283</v>
      </c>
      <c r="D11" s="9"/>
      <c r="E11" s="18">
        <v>19000.0</v>
      </c>
      <c r="F11" s="19">
        <f t="shared" si="1"/>
        <v>0</v>
      </c>
    </row>
    <row r="12">
      <c r="A12" s="16" t="s">
        <v>20</v>
      </c>
      <c r="B12" s="17">
        <v>1.0</v>
      </c>
      <c r="C12" s="22" t="s">
        <v>284</v>
      </c>
      <c r="D12" s="9"/>
      <c r="E12" s="18">
        <v>14000.0</v>
      </c>
      <c r="F12" s="19">
        <f t="shared" si="1"/>
        <v>14000</v>
      </c>
    </row>
    <row r="13">
      <c r="A13" s="16" t="s">
        <v>46</v>
      </c>
      <c r="B13" s="17">
        <v>15.0</v>
      </c>
      <c r="C13" s="22" t="s">
        <v>30</v>
      </c>
      <c r="D13" s="9"/>
      <c r="E13" s="18">
        <v>600.0</v>
      </c>
      <c r="F13" s="19">
        <f t="shared" si="1"/>
        <v>9000</v>
      </c>
    </row>
    <row r="14">
      <c r="A14" s="16" t="s">
        <v>107</v>
      </c>
      <c r="B14" s="17"/>
      <c r="C14" s="22" t="s">
        <v>285</v>
      </c>
      <c r="D14" s="9"/>
      <c r="E14" s="18">
        <v>30000.0</v>
      </c>
      <c r="F14" s="19">
        <f t="shared" si="1"/>
        <v>0</v>
      </c>
    </row>
    <row r="15">
      <c r="A15" s="16" t="s">
        <v>153</v>
      </c>
      <c r="B15" s="17">
        <v>15.0</v>
      </c>
      <c r="C15" s="22" t="s">
        <v>48</v>
      </c>
      <c r="D15" s="9"/>
      <c r="E15" s="18">
        <v>1000.0</v>
      </c>
      <c r="F15" s="19">
        <f t="shared" si="1"/>
        <v>15000</v>
      </c>
    </row>
    <row r="16">
      <c r="A16" s="16" t="s">
        <v>24</v>
      </c>
      <c r="B16" s="17">
        <v>1.0</v>
      </c>
      <c r="C16" s="22" t="s">
        <v>25</v>
      </c>
      <c r="D16" s="9"/>
      <c r="E16" s="18">
        <v>20000.0</v>
      </c>
      <c r="F16" s="19">
        <f t="shared" si="1"/>
        <v>20000</v>
      </c>
    </row>
    <row r="17">
      <c r="A17" s="16" t="s">
        <v>114</v>
      </c>
      <c r="B17" s="17"/>
      <c r="C17" s="22"/>
      <c r="D17" s="9"/>
      <c r="E17" s="18">
        <v>136000.0</v>
      </c>
      <c r="F17" s="19">
        <f t="shared" si="1"/>
        <v>0</v>
      </c>
    </row>
    <row r="18">
      <c r="A18" s="16" t="s">
        <v>29</v>
      </c>
      <c r="B18" s="17">
        <v>197.0</v>
      </c>
      <c r="C18" s="22" t="s">
        <v>30</v>
      </c>
      <c r="D18" s="9"/>
      <c r="E18" s="18">
        <v>100.0</v>
      </c>
      <c r="F18" s="19">
        <f t="shared" si="1"/>
        <v>19700</v>
      </c>
      <c r="G18" s="21"/>
    </row>
    <row r="19">
      <c r="A19" s="23" t="s">
        <v>31</v>
      </c>
      <c r="B19" s="11"/>
      <c r="C19" s="9"/>
      <c r="D19" s="22" t="s">
        <v>286</v>
      </c>
      <c r="E19" s="9"/>
      <c r="F19" s="24">
        <v>315000.0</v>
      </c>
    </row>
    <row r="20">
      <c r="A20" s="25" t="s">
        <v>33</v>
      </c>
      <c r="B20" s="11"/>
      <c r="C20" s="11"/>
      <c r="D20" s="11"/>
      <c r="E20" s="9"/>
      <c r="F20" s="26">
        <f>SUM(F7:F19)</f>
        <v>601700</v>
      </c>
    </row>
    <row r="21" ht="15.75" customHeight="1">
      <c r="A21" s="23" t="s">
        <v>34</v>
      </c>
      <c r="B21" s="11"/>
      <c r="C21" s="9"/>
      <c r="D21" s="22" t="s">
        <v>35</v>
      </c>
      <c r="E21" s="9"/>
      <c r="F21" s="24">
        <v>73814.0</v>
      </c>
    </row>
    <row r="22" ht="15.75" customHeight="1">
      <c r="A22" s="27" t="s">
        <v>36</v>
      </c>
      <c r="B22" s="11"/>
      <c r="C22" s="9"/>
      <c r="D22" s="28"/>
      <c r="E22" s="9"/>
      <c r="F22" s="29">
        <f>SUM(F20:F21)</f>
        <v>675514</v>
      </c>
    </row>
    <row r="23" ht="15.0" customHeight="1">
      <c r="A23" s="8" t="s">
        <v>5</v>
      </c>
      <c r="B23" s="9"/>
      <c r="C23" s="30" t="s">
        <v>37</v>
      </c>
      <c r="D23" s="11"/>
      <c r="E23" s="11"/>
      <c r="F23" s="9"/>
    </row>
    <row r="24" ht="15.0" customHeight="1">
      <c r="A24" s="12" t="s">
        <v>7</v>
      </c>
      <c r="B24" s="12" t="s">
        <v>8</v>
      </c>
      <c r="C24" s="13" t="s">
        <v>9</v>
      </c>
      <c r="D24" s="9"/>
      <c r="E24" s="12" t="s">
        <v>10</v>
      </c>
      <c r="F24" s="14" t="s">
        <v>11</v>
      </c>
    </row>
    <row r="25" ht="15.0" customHeight="1">
      <c r="A25" s="16" t="s">
        <v>12</v>
      </c>
      <c r="B25" s="17">
        <v>468.0</v>
      </c>
      <c r="C25" s="13" t="s">
        <v>287</v>
      </c>
      <c r="D25" s="9"/>
      <c r="E25" s="18">
        <v>140.0</v>
      </c>
      <c r="F25" s="19">
        <f t="shared" ref="F25:F27" si="2">E25*B25</f>
        <v>65520</v>
      </c>
    </row>
    <row r="26" ht="15.75" customHeight="1">
      <c r="A26" s="16" t="s">
        <v>288</v>
      </c>
      <c r="B26" s="17">
        <v>200.0</v>
      </c>
      <c r="C26" s="22" t="s">
        <v>289</v>
      </c>
      <c r="D26" s="9"/>
      <c r="E26" s="18">
        <v>65.0</v>
      </c>
      <c r="F26" s="19">
        <f t="shared" si="2"/>
        <v>13000</v>
      </c>
    </row>
    <row r="27" ht="15.75" customHeight="1">
      <c r="A27" s="16" t="s">
        <v>228</v>
      </c>
      <c r="B27" s="17">
        <v>250.0</v>
      </c>
      <c r="C27" s="22" t="s">
        <v>290</v>
      </c>
      <c r="D27" s="9"/>
      <c r="E27" s="18">
        <v>210.0</v>
      </c>
      <c r="F27" s="31">
        <f t="shared" si="2"/>
        <v>52500</v>
      </c>
    </row>
    <row r="28" ht="15.75" customHeight="1">
      <c r="A28" s="16" t="s">
        <v>291</v>
      </c>
      <c r="B28" s="17">
        <v>175.0</v>
      </c>
      <c r="C28" s="22" t="s">
        <v>44</v>
      </c>
      <c r="D28" s="9"/>
      <c r="E28" s="18">
        <v>130.0</v>
      </c>
      <c r="F28" s="32">
        <v>21875.0</v>
      </c>
    </row>
    <row r="29" ht="15.75" customHeight="1">
      <c r="A29" s="16" t="s">
        <v>20</v>
      </c>
      <c r="B29" s="17">
        <v>2.0</v>
      </c>
      <c r="C29" s="22" t="s">
        <v>45</v>
      </c>
      <c r="D29" s="9"/>
      <c r="E29" s="18">
        <v>14000.0</v>
      </c>
      <c r="F29" s="19">
        <f t="shared" ref="F29:F34" si="3">E29*B29</f>
        <v>28000</v>
      </c>
    </row>
    <row r="30" ht="15.75" customHeight="1">
      <c r="A30" s="16" t="s">
        <v>46</v>
      </c>
      <c r="B30" s="17">
        <v>10.0</v>
      </c>
      <c r="C30" s="22" t="s">
        <v>30</v>
      </c>
      <c r="D30" s="9"/>
      <c r="E30" s="18">
        <v>600.0</v>
      </c>
      <c r="F30" s="19">
        <f t="shared" si="3"/>
        <v>6000</v>
      </c>
    </row>
    <row r="31" ht="15.0" customHeight="1">
      <c r="A31" s="16" t="s">
        <v>47</v>
      </c>
      <c r="B31" s="17">
        <v>6.0</v>
      </c>
      <c r="C31" s="22" t="s">
        <v>48</v>
      </c>
      <c r="D31" s="9"/>
      <c r="E31" s="18">
        <v>1000.0</v>
      </c>
      <c r="F31" s="19">
        <f t="shared" si="3"/>
        <v>6000</v>
      </c>
    </row>
    <row r="32" ht="15.75" customHeight="1">
      <c r="A32" s="16" t="s">
        <v>49</v>
      </c>
      <c r="B32" s="17">
        <v>2.0</v>
      </c>
      <c r="C32" s="22" t="s">
        <v>25</v>
      </c>
      <c r="D32" s="9"/>
      <c r="E32" s="18">
        <v>105000.0</v>
      </c>
      <c r="F32" s="19">
        <f t="shared" si="3"/>
        <v>210000</v>
      </c>
    </row>
    <row r="33" ht="12.75" customHeight="1">
      <c r="A33" s="16" t="s">
        <v>29</v>
      </c>
      <c r="B33" s="17">
        <v>30.0</v>
      </c>
      <c r="C33" s="22" t="s">
        <v>30</v>
      </c>
      <c r="D33" s="9"/>
      <c r="E33" s="18">
        <v>100.0</v>
      </c>
      <c r="F33" s="19">
        <f t="shared" si="3"/>
        <v>3000</v>
      </c>
    </row>
    <row r="34" ht="15.75" customHeight="1">
      <c r="A34" s="33" t="s">
        <v>107</v>
      </c>
      <c r="B34" s="17">
        <v>4.0</v>
      </c>
      <c r="C34" s="22" t="s">
        <v>292</v>
      </c>
      <c r="D34" s="9"/>
      <c r="E34" s="17">
        <v>30000.0</v>
      </c>
      <c r="F34" s="34">
        <f t="shared" si="3"/>
        <v>120000</v>
      </c>
    </row>
    <row r="35" ht="24.0" customHeight="1">
      <c r="A35" s="25" t="s">
        <v>33</v>
      </c>
      <c r="B35" s="11"/>
      <c r="C35" s="11"/>
      <c r="D35" s="11"/>
      <c r="E35" s="9"/>
      <c r="F35" s="26">
        <f>SUM(F25:F34)</f>
        <v>525895</v>
      </c>
    </row>
    <row r="36" ht="24.0" customHeight="1">
      <c r="A36" s="23" t="s">
        <v>50</v>
      </c>
      <c r="B36" s="11"/>
      <c r="C36" s="9"/>
      <c r="D36" s="22" t="s">
        <v>35</v>
      </c>
      <c r="E36" s="9"/>
      <c r="F36" s="24">
        <v>26294.75</v>
      </c>
    </row>
    <row r="37" ht="24.0" customHeight="1">
      <c r="A37" s="27" t="s">
        <v>36</v>
      </c>
      <c r="B37" s="11"/>
      <c r="C37" s="9"/>
      <c r="D37" s="28"/>
      <c r="E37" s="9"/>
      <c r="F37" s="35">
        <f>F36+F35</f>
        <v>552189.75</v>
      </c>
    </row>
    <row r="38" ht="24.0" customHeight="1">
      <c r="A38" s="36" t="s">
        <v>51</v>
      </c>
      <c r="B38" s="10" t="s">
        <v>293</v>
      </c>
      <c r="C38" s="9"/>
      <c r="D38" s="22"/>
      <c r="E38" s="9"/>
      <c r="F38" s="24"/>
    </row>
    <row r="39" ht="24.0" customHeight="1">
      <c r="A39" s="33" t="s">
        <v>53</v>
      </c>
      <c r="B39" s="17">
        <v>2.0</v>
      </c>
      <c r="C39" s="22" t="s">
        <v>54</v>
      </c>
      <c r="D39" s="9"/>
      <c r="E39" s="18">
        <v>36750.0</v>
      </c>
      <c r="F39" s="19">
        <f t="shared" ref="F39:F40" si="4">E39*B39</f>
        <v>73500</v>
      </c>
    </row>
    <row r="40" ht="24.0" customHeight="1">
      <c r="A40" s="16" t="s">
        <v>55</v>
      </c>
      <c r="B40" s="17">
        <v>2.0</v>
      </c>
      <c r="C40" s="22" t="s">
        <v>54</v>
      </c>
      <c r="D40" s="9"/>
      <c r="E40" s="18">
        <v>36750.0</v>
      </c>
      <c r="F40" s="19">
        <f t="shared" si="4"/>
        <v>73500</v>
      </c>
    </row>
    <row r="41" ht="24.0" customHeight="1">
      <c r="A41" s="16" t="s">
        <v>56</v>
      </c>
      <c r="B41" s="17">
        <v>3.0</v>
      </c>
      <c r="C41" s="22" t="s">
        <v>57</v>
      </c>
      <c r="D41" s="9"/>
      <c r="E41" s="18">
        <v>18000.0</v>
      </c>
      <c r="F41" s="19">
        <f t="shared" ref="F41:F52" si="5">+B41*E41</f>
        <v>54000</v>
      </c>
    </row>
    <row r="42" ht="24.0" customHeight="1">
      <c r="A42" s="16" t="s">
        <v>58</v>
      </c>
      <c r="B42" s="17">
        <v>2.0</v>
      </c>
      <c r="C42" s="22" t="s">
        <v>59</v>
      </c>
      <c r="D42" s="9"/>
      <c r="E42" s="18">
        <v>2000.0</v>
      </c>
      <c r="F42" s="19">
        <f t="shared" si="5"/>
        <v>4000</v>
      </c>
    </row>
    <row r="43" ht="24.0" customHeight="1">
      <c r="A43" s="16" t="s">
        <v>60</v>
      </c>
      <c r="B43" s="17">
        <v>0.1</v>
      </c>
      <c r="C43" s="22" t="s">
        <v>61</v>
      </c>
      <c r="D43" s="9"/>
      <c r="E43" s="18">
        <v>70000.0</v>
      </c>
      <c r="F43" s="19">
        <f t="shared" si="5"/>
        <v>7000</v>
      </c>
    </row>
    <row r="44" ht="24.0" customHeight="1">
      <c r="A44" s="16" t="s">
        <v>62</v>
      </c>
      <c r="B44" s="17"/>
      <c r="C44" s="22" t="s">
        <v>63</v>
      </c>
      <c r="D44" s="9"/>
      <c r="E44" s="18">
        <v>45000.0</v>
      </c>
      <c r="F44" s="19">
        <f t="shared" si="5"/>
        <v>0</v>
      </c>
    </row>
    <row r="45" ht="24.0" customHeight="1">
      <c r="A45" s="16" t="s">
        <v>64</v>
      </c>
      <c r="B45" s="17">
        <v>0.3</v>
      </c>
      <c r="C45" s="22" t="s">
        <v>63</v>
      </c>
      <c r="D45" s="9"/>
      <c r="E45" s="18">
        <v>2500.0</v>
      </c>
      <c r="F45" s="19">
        <f t="shared" si="5"/>
        <v>750</v>
      </c>
    </row>
    <row r="46" ht="24.0" customHeight="1">
      <c r="A46" s="16" t="s">
        <v>65</v>
      </c>
      <c r="B46" s="17">
        <v>0.2</v>
      </c>
      <c r="C46" s="22" t="s">
        <v>66</v>
      </c>
      <c r="D46" s="9"/>
      <c r="E46" s="18">
        <v>34000.0</v>
      </c>
      <c r="F46" s="19">
        <f t="shared" si="5"/>
        <v>6800</v>
      </c>
    </row>
    <row r="47" ht="24.0" customHeight="1">
      <c r="A47" s="16" t="s">
        <v>67</v>
      </c>
      <c r="B47" s="17"/>
      <c r="C47" s="22" t="s">
        <v>68</v>
      </c>
      <c r="D47" s="9"/>
      <c r="E47" s="18">
        <v>3000.0</v>
      </c>
      <c r="F47" s="19">
        <f t="shared" si="5"/>
        <v>0</v>
      </c>
    </row>
    <row r="48" ht="24.0" customHeight="1">
      <c r="A48" s="16" t="s">
        <v>296</v>
      </c>
      <c r="B48" s="17">
        <v>2.5</v>
      </c>
      <c r="C48" s="22" t="s">
        <v>70</v>
      </c>
      <c r="D48" s="9"/>
      <c r="E48" s="18">
        <v>22000.0</v>
      </c>
      <c r="F48" s="19">
        <f t="shared" si="5"/>
        <v>55000</v>
      </c>
      <c r="G48" s="15"/>
      <c r="H48" s="15"/>
      <c r="I48" s="15"/>
      <c r="J48" s="15"/>
      <c r="K48" s="15"/>
      <c r="L48" s="15"/>
      <c r="M48" s="15"/>
    </row>
    <row r="49" ht="15.75" customHeight="1">
      <c r="A49" s="16" t="s">
        <v>72</v>
      </c>
      <c r="B49" s="17">
        <v>0.1</v>
      </c>
      <c r="C49" s="22" t="s">
        <v>61</v>
      </c>
      <c r="D49" s="9"/>
      <c r="E49" s="18">
        <v>160000.0</v>
      </c>
      <c r="F49" s="19">
        <f t="shared" si="5"/>
        <v>16000</v>
      </c>
    </row>
    <row r="50" ht="15.75" customHeight="1">
      <c r="A50" s="16" t="s">
        <v>73</v>
      </c>
      <c r="B50" s="17">
        <v>0.2</v>
      </c>
      <c r="C50" s="22" t="s">
        <v>74</v>
      </c>
      <c r="D50" s="9"/>
      <c r="E50" s="18">
        <v>4500.0</v>
      </c>
      <c r="F50" s="19">
        <f t="shared" si="5"/>
        <v>900</v>
      </c>
    </row>
    <row r="51" ht="15.75" customHeight="1">
      <c r="A51" s="16" t="s">
        <v>75</v>
      </c>
      <c r="B51" s="17">
        <v>0.2</v>
      </c>
      <c r="C51" s="22" t="s">
        <v>21</v>
      </c>
      <c r="D51" s="9"/>
      <c r="E51" s="18">
        <v>20000.0</v>
      </c>
      <c r="F51" s="19">
        <f t="shared" si="5"/>
        <v>4000</v>
      </c>
    </row>
    <row r="52" ht="15.75" customHeight="1">
      <c r="A52" s="16" t="s">
        <v>240</v>
      </c>
      <c r="B52" s="38">
        <v>2.0</v>
      </c>
      <c r="C52" s="22" t="s">
        <v>77</v>
      </c>
      <c r="D52" s="9"/>
      <c r="E52" s="18">
        <v>23000.0</v>
      </c>
      <c r="F52" s="19">
        <f t="shared" si="5"/>
        <v>46000</v>
      </c>
    </row>
    <row r="53" ht="15.75" customHeight="1">
      <c r="A53" s="16" t="s">
        <v>78</v>
      </c>
      <c r="B53" s="17"/>
      <c r="C53" s="22"/>
      <c r="D53" s="9"/>
      <c r="E53" s="18"/>
      <c r="F53" s="19">
        <f>SUM(F39:F52)</f>
        <v>341450</v>
      </c>
    </row>
    <row r="54" ht="15.75" customHeight="1">
      <c r="A54" s="23" t="s">
        <v>79</v>
      </c>
      <c r="B54" s="11"/>
      <c r="C54" s="9"/>
      <c r="D54" s="17"/>
      <c r="E54" s="17"/>
      <c r="F54" s="19">
        <f>+F53*10%</f>
        <v>34145</v>
      </c>
    </row>
    <row r="55" ht="15.75" customHeight="1">
      <c r="A55" s="27" t="s">
        <v>80</v>
      </c>
      <c r="B55" s="11"/>
      <c r="C55" s="9"/>
      <c r="D55" s="28"/>
      <c r="E55" s="9"/>
      <c r="F55" s="29">
        <v>477895.0</v>
      </c>
    </row>
    <row r="56" ht="15.75" customHeight="1">
      <c r="A56" s="36" t="s">
        <v>51</v>
      </c>
      <c r="B56" s="10" t="s">
        <v>297</v>
      </c>
      <c r="C56" s="9"/>
      <c r="D56" s="22"/>
      <c r="E56" s="9"/>
      <c r="F56" s="24"/>
    </row>
    <row r="57" ht="15.75" customHeight="1">
      <c r="A57" s="33" t="s">
        <v>53</v>
      </c>
      <c r="B57" s="17"/>
      <c r="C57" s="22" t="s">
        <v>54</v>
      </c>
      <c r="D57" s="9"/>
      <c r="E57" s="18">
        <v>30000.0</v>
      </c>
      <c r="F57" s="19"/>
    </row>
    <row r="58" ht="15.75" customHeight="1">
      <c r="A58" s="16" t="s">
        <v>55</v>
      </c>
      <c r="B58" s="17"/>
      <c r="C58" s="22" t="s">
        <v>54</v>
      </c>
      <c r="D58" s="9"/>
      <c r="E58" s="18">
        <v>20000.0</v>
      </c>
      <c r="F58" s="19"/>
    </row>
    <row r="59" ht="15.75" customHeight="1">
      <c r="A59" s="16" t="s">
        <v>83</v>
      </c>
      <c r="B59" s="17">
        <v>4.0</v>
      </c>
      <c r="C59" s="17"/>
      <c r="D59" s="17"/>
      <c r="E59" s="18">
        <v>2100.0</v>
      </c>
      <c r="F59" s="19">
        <f>E59*B59</f>
        <v>8400</v>
      </c>
    </row>
    <row r="60" ht="15.75" customHeight="1">
      <c r="A60" s="16" t="s">
        <v>56</v>
      </c>
      <c r="B60" s="17"/>
      <c r="C60" s="22" t="s">
        <v>57</v>
      </c>
      <c r="D60" s="9"/>
      <c r="E60" s="18">
        <v>18000.0</v>
      </c>
      <c r="F60" s="19">
        <f t="shared" ref="F60:F71" si="6">+B60*E60</f>
        <v>0</v>
      </c>
    </row>
    <row r="61" ht="15.75" customHeight="1">
      <c r="A61" s="16" t="s">
        <v>58</v>
      </c>
      <c r="B61" s="17"/>
      <c r="C61" s="22" t="s">
        <v>59</v>
      </c>
      <c r="D61" s="9"/>
      <c r="E61" s="18">
        <v>2000.0</v>
      </c>
      <c r="F61" s="19">
        <f t="shared" si="6"/>
        <v>0</v>
      </c>
    </row>
    <row r="62" ht="15.75" customHeight="1">
      <c r="A62" s="16" t="s">
        <v>60</v>
      </c>
      <c r="B62" s="17"/>
      <c r="C62" s="22" t="s">
        <v>61</v>
      </c>
      <c r="D62" s="9"/>
      <c r="E62" s="18"/>
      <c r="F62" s="19">
        <f t="shared" si="6"/>
        <v>0</v>
      </c>
    </row>
    <row r="63" ht="15.75" customHeight="1">
      <c r="A63" s="16" t="s">
        <v>294</v>
      </c>
      <c r="B63" s="17"/>
      <c r="C63" s="22" t="s">
        <v>63</v>
      </c>
      <c r="D63" s="9"/>
      <c r="E63" s="18">
        <v>2000.0</v>
      </c>
      <c r="F63" s="19">
        <f t="shared" si="6"/>
        <v>0</v>
      </c>
    </row>
    <row r="64" ht="15.75" customHeight="1">
      <c r="A64" s="16" t="s">
        <v>298</v>
      </c>
      <c r="B64" s="17"/>
      <c r="C64" s="22" t="s">
        <v>63</v>
      </c>
      <c r="D64" s="9"/>
      <c r="E64" s="18">
        <v>2000.0</v>
      </c>
      <c r="F64" s="19">
        <f t="shared" si="6"/>
        <v>0</v>
      </c>
    </row>
    <row r="65" ht="15.75" customHeight="1">
      <c r="A65" s="16" t="s">
        <v>299</v>
      </c>
      <c r="B65" s="17"/>
      <c r="C65" s="22" t="s">
        <v>66</v>
      </c>
      <c r="D65" s="9"/>
      <c r="E65" s="18">
        <v>23000.0</v>
      </c>
      <c r="F65" s="19">
        <f t="shared" si="6"/>
        <v>0</v>
      </c>
    </row>
    <row r="66" ht="15.75" customHeight="1">
      <c r="A66" s="16" t="s">
        <v>87</v>
      </c>
      <c r="B66" s="17"/>
      <c r="C66" s="22" t="s">
        <v>88</v>
      </c>
      <c r="D66" s="9"/>
      <c r="E66" s="18">
        <v>18000.0</v>
      </c>
      <c r="F66" s="19">
        <f t="shared" si="6"/>
        <v>0</v>
      </c>
    </row>
    <row r="67" ht="15.75" customHeight="1">
      <c r="A67" s="16" t="s">
        <v>296</v>
      </c>
      <c r="B67" s="17"/>
      <c r="C67" s="22" t="s">
        <v>70</v>
      </c>
      <c r="D67" s="9"/>
      <c r="E67" s="18">
        <v>19000.0</v>
      </c>
      <c r="F67" s="19">
        <f t="shared" si="6"/>
        <v>0</v>
      </c>
    </row>
    <row r="68" ht="15.75" customHeight="1">
      <c r="A68" s="16" t="s">
        <v>90</v>
      </c>
      <c r="B68" s="17"/>
      <c r="C68" s="22" t="s">
        <v>61</v>
      </c>
      <c r="D68" s="9"/>
      <c r="E68" s="18"/>
      <c r="F68" s="19">
        <f t="shared" si="6"/>
        <v>0</v>
      </c>
    </row>
    <row r="69" ht="15.75" customHeight="1">
      <c r="A69" s="16" t="s">
        <v>73</v>
      </c>
      <c r="B69" s="17"/>
      <c r="C69" s="22" t="s">
        <v>21</v>
      </c>
      <c r="D69" s="9"/>
      <c r="E69" s="18">
        <v>4.5</v>
      </c>
      <c r="F69" s="19">
        <f t="shared" si="6"/>
        <v>0</v>
      </c>
    </row>
    <row r="70" ht="15.75" customHeight="1">
      <c r="A70" s="16" t="s">
        <v>75</v>
      </c>
      <c r="B70" s="17"/>
      <c r="C70" s="22" t="s">
        <v>21</v>
      </c>
      <c r="D70" s="9"/>
      <c r="E70" s="18"/>
      <c r="F70" s="19">
        <f t="shared" si="6"/>
        <v>0</v>
      </c>
    </row>
    <row r="71" ht="15.75" customHeight="1">
      <c r="A71" s="16" t="s">
        <v>240</v>
      </c>
      <c r="B71" s="38"/>
      <c r="C71" s="22" t="s">
        <v>77</v>
      </c>
      <c r="D71" s="9"/>
      <c r="E71" s="18">
        <v>22000.0</v>
      </c>
      <c r="F71" s="19">
        <f t="shared" si="6"/>
        <v>0</v>
      </c>
    </row>
    <row r="72" ht="15.75" customHeight="1">
      <c r="A72" s="16" t="s">
        <v>78</v>
      </c>
      <c r="B72" s="17"/>
      <c r="C72" s="22"/>
      <c r="D72" s="9"/>
      <c r="E72" s="18"/>
      <c r="F72" s="19"/>
    </row>
    <row r="73" ht="15.75" customHeight="1">
      <c r="A73" s="23" t="s">
        <v>79</v>
      </c>
      <c r="B73" s="11"/>
      <c r="C73" s="9"/>
      <c r="D73" s="17"/>
      <c r="E73" s="17"/>
      <c r="F73" s="19"/>
    </row>
    <row r="74" ht="15.75" customHeight="1">
      <c r="A74" s="27" t="s">
        <v>80</v>
      </c>
      <c r="B74" s="11"/>
      <c r="C74" s="9"/>
      <c r="D74" s="28"/>
      <c r="E74" s="9"/>
      <c r="F74" s="29">
        <f>SUM(F59:F73)</f>
        <v>8400</v>
      </c>
    </row>
    <row r="75" ht="15.75" customHeight="1">
      <c r="A75" s="39" t="s">
        <v>92</v>
      </c>
      <c r="B75" s="9"/>
      <c r="C75" s="22"/>
      <c r="D75" s="9"/>
      <c r="E75" s="17"/>
      <c r="F75" s="26"/>
    </row>
    <row r="76" ht="15.75" customHeight="1">
      <c r="A76" s="16" t="s">
        <v>392</v>
      </c>
      <c r="B76" s="17">
        <v>210.0</v>
      </c>
      <c r="C76" s="22" t="s">
        <v>393</v>
      </c>
      <c r="D76" s="9"/>
      <c r="E76" s="42">
        <v>140.0</v>
      </c>
      <c r="F76" s="34">
        <f t="shared" ref="F76:F80" si="7">+B76*E76</f>
        <v>29400</v>
      </c>
      <c r="G76" s="21"/>
    </row>
    <row r="77" ht="15.75" customHeight="1">
      <c r="A77" s="16" t="s">
        <v>301</v>
      </c>
      <c r="B77" s="17">
        <v>1.0</v>
      </c>
      <c r="C77" s="22" t="s">
        <v>25</v>
      </c>
      <c r="D77" s="9"/>
      <c r="E77" s="43">
        <v>6000.0</v>
      </c>
      <c r="F77" s="34">
        <f t="shared" si="7"/>
        <v>6000</v>
      </c>
      <c r="G77" s="15"/>
      <c r="H77" s="15"/>
      <c r="I77" s="15"/>
      <c r="J77" s="15"/>
      <c r="K77" s="15"/>
      <c r="L77" s="15"/>
      <c r="M77" s="15"/>
    </row>
    <row r="78" ht="15.75" customHeight="1">
      <c r="A78" s="16" t="s">
        <v>302</v>
      </c>
      <c r="B78" s="17">
        <v>4.0</v>
      </c>
      <c r="C78" s="22" t="s">
        <v>59</v>
      </c>
      <c r="D78" s="9"/>
      <c r="E78" s="42">
        <v>17500.0</v>
      </c>
      <c r="F78" s="34">
        <f t="shared" si="7"/>
        <v>70000</v>
      </c>
      <c r="G78" s="15"/>
      <c r="H78" s="15"/>
      <c r="I78" s="15"/>
      <c r="J78" s="15"/>
      <c r="K78" s="15"/>
      <c r="L78" s="15"/>
      <c r="M78" s="15"/>
    </row>
    <row r="79" ht="15.75" customHeight="1">
      <c r="A79" s="16" t="s">
        <v>126</v>
      </c>
      <c r="B79" s="17">
        <v>16.0</v>
      </c>
      <c r="C79" s="22" t="s">
        <v>59</v>
      </c>
      <c r="D79" s="9"/>
      <c r="E79" s="42">
        <v>100.0</v>
      </c>
      <c r="F79" s="34">
        <f t="shared" si="7"/>
        <v>1600</v>
      </c>
      <c r="G79" s="15"/>
      <c r="H79" s="15"/>
      <c r="I79" s="15"/>
      <c r="J79" s="15"/>
      <c r="K79" s="15"/>
      <c r="L79" s="15"/>
      <c r="M79" s="15"/>
    </row>
    <row r="80" ht="15.75" customHeight="1">
      <c r="A80" s="16" t="s">
        <v>108</v>
      </c>
      <c r="B80" s="17">
        <v>1.0</v>
      </c>
      <c r="C80" s="22" t="s">
        <v>59</v>
      </c>
      <c r="D80" s="9"/>
      <c r="E80" s="43">
        <v>150000.0</v>
      </c>
      <c r="F80" s="34">
        <f t="shared" si="7"/>
        <v>150000</v>
      </c>
      <c r="G80" s="15"/>
      <c r="H80" s="15"/>
      <c r="I80" s="15"/>
      <c r="J80" s="15"/>
      <c r="K80" s="15"/>
      <c r="L80" s="15"/>
      <c r="M80" s="15"/>
    </row>
    <row r="81" ht="15.75" customHeight="1">
      <c r="A81" s="10" t="s">
        <v>109</v>
      </c>
      <c r="B81" s="11"/>
      <c r="C81" s="11"/>
      <c r="D81" s="9"/>
      <c r="E81" s="44"/>
      <c r="F81" s="45">
        <f>SUM(F76:F80)</f>
        <v>257000</v>
      </c>
      <c r="G81" s="15"/>
      <c r="H81" s="15"/>
      <c r="I81" s="15"/>
      <c r="J81" s="15"/>
      <c r="K81" s="15"/>
      <c r="L81" s="15"/>
      <c r="M81" s="15"/>
    </row>
    <row r="82" ht="15.75" customHeight="1">
      <c r="A82" s="16"/>
      <c r="B82" s="17"/>
      <c r="C82" s="22"/>
      <c r="D82" s="9"/>
      <c r="E82" s="42"/>
      <c r="F82" s="24">
        <f t="shared" ref="F82:F92" si="8">+B82*E82</f>
        <v>0</v>
      </c>
      <c r="G82" s="15"/>
      <c r="H82" s="15"/>
      <c r="I82" s="15"/>
      <c r="J82" s="15"/>
      <c r="K82" s="15"/>
      <c r="L82" s="15"/>
      <c r="M82" s="15"/>
    </row>
    <row r="83" ht="15.75" customHeight="1">
      <c r="A83" s="39" t="s">
        <v>110</v>
      </c>
      <c r="B83" s="9"/>
      <c r="C83" s="22"/>
      <c r="D83" s="9"/>
      <c r="E83" s="42"/>
      <c r="F83" s="24">
        <f t="shared" si="8"/>
        <v>0</v>
      </c>
      <c r="G83" s="15"/>
      <c r="H83" s="15"/>
      <c r="I83" s="15"/>
      <c r="J83" s="15"/>
      <c r="K83" s="15"/>
      <c r="L83" s="15"/>
      <c r="M83" s="15"/>
    </row>
    <row r="84" ht="15.75" customHeight="1">
      <c r="A84" s="16" t="s">
        <v>111</v>
      </c>
      <c r="B84" s="17">
        <v>1277.0</v>
      </c>
      <c r="C84" s="22" t="s">
        <v>305</v>
      </c>
      <c r="D84" s="9"/>
      <c r="E84" s="42">
        <v>140.0</v>
      </c>
      <c r="F84" s="24">
        <f t="shared" si="8"/>
        <v>178780</v>
      </c>
    </row>
    <row r="85" ht="15.75" customHeight="1">
      <c r="A85" s="16" t="s">
        <v>113</v>
      </c>
      <c r="B85" s="17"/>
      <c r="C85" s="22" t="s">
        <v>306</v>
      </c>
      <c r="D85" s="9"/>
      <c r="E85" s="42">
        <v>2100.0</v>
      </c>
      <c r="F85" s="24">
        <f t="shared" si="8"/>
        <v>0</v>
      </c>
    </row>
    <row r="86" ht="15.75" customHeight="1">
      <c r="A86" s="16" t="s">
        <v>272</v>
      </c>
      <c r="B86" s="17">
        <v>1.0</v>
      </c>
      <c r="C86" s="22" t="s">
        <v>247</v>
      </c>
      <c r="D86" s="9"/>
      <c r="E86" s="42">
        <v>42000.0</v>
      </c>
      <c r="F86" s="24">
        <f t="shared" si="8"/>
        <v>42000</v>
      </c>
    </row>
    <row r="87" ht="15.75" customHeight="1">
      <c r="A87" s="16" t="s">
        <v>114</v>
      </c>
      <c r="B87" s="17"/>
      <c r="C87" s="22" t="s">
        <v>59</v>
      </c>
      <c r="D87" s="9"/>
      <c r="E87" s="42">
        <v>140000.0</v>
      </c>
      <c r="F87" s="24">
        <f t="shared" si="8"/>
        <v>0</v>
      </c>
    </row>
    <row r="88" ht="15.75" customHeight="1">
      <c r="A88" s="16" t="s">
        <v>20</v>
      </c>
      <c r="B88" s="17">
        <v>0.5</v>
      </c>
      <c r="C88" s="22" t="s">
        <v>21</v>
      </c>
      <c r="D88" s="9"/>
      <c r="E88" s="42">
        <v>14000.0</v>
      </c>
      <c r="F88" s="24">
        <f t="shared" si="8"/>
        <v>7000</v>
      </c>
    </row>
    <row r="89" ht="15.75" customHeight="1">
      <c r="A89" s="16" t="s">
        <v>29</v>
      </c>
      <c r="B89" s="17">
        <v>50.0</v>
      </c>
      <c r="C89" s="22" t="s">
        <v>59</v>
      </c>
      <c r="D89" s="9"/>
      <c r="E89" s="42">
        <v>100.0</v>
      </c>
      <c r="F89" s="24">
        <f t="shared" si="8"/>
        <v>5000</v>
      </c>
    </row>
    <row r="90" ht="15.75" customHeight="1">
      <c r="A90" s="16" t="s">
        <v>115</v>
      </c>
      <c r="B90" s="17">
        <v>2.0</v>
      </c>
      <c r="C90" s="17" t="s">
        <v>28</v>
      </c>
      <c r="D90" s="17"/>
      <c r="E90" s="42">
        <v>600.0</v>
      </c>
      <c r="F90" s="24">
        <f t="shared" si="8"/>
        <v>1200</v>
      </c>
    </row>
    <row r="91" ht="15.75" customHeight="1">
      <c r="A91" s="16" t="s">
        <v>265</v>
      </c>
      <c r="B91" s="17">
        <v>2.0</v>
      </c>
      <c r="C91" s="22" t="s">
        <v>122</v>
      </c>
      <c r="D91" s="9"/>
      <c r="E91" s="42">
        <v>3500.0</v>
      </c>
      <c r="F91" s="24">
        <f t="shared" si="8"/>
        <v>7000</v>
      </c>
    </row>
    <row r="92" ht="15.75" customHeight="1">
      <c r="A92" s="16" t="s">
        <v>117</v>
      </c>
      <c r="B92" s="17">
        <v>1.0</v>
      </c>
      <c r="C92" s="22" t="s">
        <v>256</v>
      </c>
      <c r="D92" s="9"/>
      <c r="E92" s="42">
        <v>10500.0</v>
      </c>
      <c r="F92" s="24">
        <f t="shared" si="8"/>
        <v>10500</v>
      </c>
    </row>
    <row r="93" ht="15.75" customHeight="1">
      <c r="A93" s="46" t="s">
        <v>118</v>
      </c>
      <c r="B93" s="47"/>
      <c r="C93" s="48"/>
      <c r="D93" s="9"/>
      <c r="E93" s="49">
        <v>262500.0</v>
      </c>
      <c r="F93" s="29">
        <f>SUM(F82:F92)</f>
        <v>251480</v>
      </c>
    </row>
    <row r="94" ht="15.75" customHeight="1">
      <c r="A94" s="39" t="s">
        <v>174</v>
      </c>
      <c r="B94" s="9"/>
      <c r="C94" s="22"/>
      <c r="D94" s="9"/>
      <c r="E94" s="42"/>
      <c r="F94" s="24"/>
    </row>
    <row r="95" ht="15.75" customHeight="1">
      <c r="A95" s="16" t="s">
        <v>183</v>
      </c>
      <c r="B95" s="17">
        <v>10.0</v>
      </c>
      <c r="C95" s="22" t="s">
        <v>122</v>
      </c>
      <c r="D95" s="9"/>
      <c r="E95" s="43">
        <v>34000.0</v>
      </c>
      <c r="F95" s="34">
        <f t="shared" ref="F95:F96" si="9">+B95*E95</f>
        <v>340000</v>
      </c>
    </row>
    <row r="96" ht="15.75" customHeight="1">
      <c r="A96" s="16" t="s">
        <v>307</v>
      </c>
      <c r="B96" s="17"/>
      <c r="C96" s="22"/>
      <c r="D96" s="9"/>
      <c r="E96" s="43">
        <v>15000.0</v>
      </c>
      <c r="F96" s="34">
        <f t="shared" si="9"/>
        <v>0</v>
      </c>
    </row>
    <row r="97" ht="15.75" customHeight="1">
      <c r="A97" s="16" t="s">
        <v>394</v>
      </c>
      <c r="B97" s="17">
        <v>0.16</v>
      </c>
      <c r="C97" s="22" t="s">
        <v>101</v>
      </c>
      <c r="D97" s="9"/>
      <c r="E97" s="43">
        <v>53000.0</v>
      </c>
      <c r="F97" s="34">
        <f>E97*B97</f>
        <v>8480</v>
      </c>
    </row>
    <row r="98" ht="15.75" customHeight="1">
      <c r="A98" s="16" t="s">
        <v>357</v>
      </c>
      <c r="B98" s="17">
        <v>4.8</v>
      </c>
      <c r="C98" s="22" t="s">
        <v>122</v>
      </c>
      <c r="D98" s="9"/>
      <c r="E98" s="43">
        <v>1000.0</v>
      </c>
      <c r="F98" s="34">
        <f>+B98*E98</f>
        <v>4800</v>
      </c>
    </row>
    <row r="99" ht="15.75" customHeight="1">
      <c r="A99" s="16" t="s">
        <v>46</v>
      </c>
      <c r="B99" s="246">
        <v>0.5</v>
      </c>
      <c r="C99" s="22" t="s">
        <v>124</v>
      </c>
      <c r="D99" s="9"/>
      <c r="E99" s="43">
        <v>12000.0</v>
      </c>
      <c r="F99" s="34">
        <f>E99*B99</f>
        <v>6000</v>
      </c>
    </row>
    <row r="100" ht="15.75" customHeight="1">
      <c r="A100" s="16" t="s">
        <v>309</v>
      </c>
      <c r="B100" s="17">
        <v>1.0</v>
      </c>
      <c r="C100" s="22" t="s">
        <v>16</v>
      </c>
      <c r="D100" s="9"/>
      <c r="E100" s="43">
        <v>41000.0</v>
      </c>
      <c r="F100" s="34">
        <f t="shared" ref="F100:F111" si="10">+B100*E100</f>
        <v>41000</v>
      </c>
    </row>
    <row r="101" ht="15.75" customHeight="1">
      <c r="A101" s="16" t="s">
        <v>262</v>
      </c>
      <c r="B101" s="17">
        <v>30.0</v>
      </c>
      <c r="C101" s="22" t="s">
        <v>127</v>
      </c>
      <c r="D101" s="9"/>
      <c r="E101" s="43">
        <v>100.0</v>
      </c>
      <c r="F101" s="34">
        <f t="shared" si="10"/>
        <v>3000</v>
      </c>
    </row>
    <row r="102" ht="15.75" customHeight="1">
      <c r="A102" s="16" t="s">
        <v>407</v>
      </c>
      <c r="B102" s="17">
        <v>1.0</v>
      </c>
      <c r="C102" s="22" t="s">
        <v>127</v>
      </c>
      <c r="D102" s="9"/>
      <c r="E102" s="43">
        <v>30000.0</v>
      </c>
      <c r="F102" s="34">
        <f t="shared" si="10"/>
        <v>30000</v>
      </c>
    </row>
    <row r="103" ht="15.75" customHeight="1">
      <c r="A103" s="16" t="s">
        <v>408</v>
      </c>
      <c r="B103" s="17">
        <v>1.0</v>
      </c>
      <c r="C103" s="22" t="s">
        <v>99</v>
      </c>
      <c r="D103" s="9"/>
      <c r="E103" s="43">
        <v>12500.0</v>
      </c>
      <c r="F103" s="34">
        <f t="shared" si="10"/>
        <v>12500</v>
      </c>
    </row>
    <row r="104" ht="15.75" customHeight="1">
      <c r="A104" s="16" t="s">
        <v>409</v>
      </c>
      <c r="B104" s="17">
        <v>1.0</v>
      </c>
      <c r="C104" s="22" t="s">
        <v>96</v>
      </c>
      <c r="D104" s="9"/>
      <c r="E104" s="43">
        <v>18700.0</v>
      </c>
      <c r="F104" s="34">
        <f t="shared" si="10"/>
        <v>18700</v>
      </c>
    </row>
    <row r="105" ht="15.75" customHeight="1">
      <c r="A105" s="16" t="s">
        <v>137</v>
      </c>
      <c r="B105" s="17">
        <v>1.8</v>
      </c>
      <c r="C105" s="22" t="s">
        <v>131</v>
      </c>
      <c r="D105" s="9"/>
      <c r="E105" s="43">
        <v>5000.0</v>
      </c>
      <c r="F105" s="34">
        <f t="shared" si="10"/>
        <v>9000</v>
      </c>
    </row>
    <row r="106" ht="15.75" customHeight="1">
      <c r="A106" s="16" t="s">
        <v>132</v>
      </c>
      <c r="B106" s="17">
        <v>5.0</v>
      </c>
      <c r="C106" s="22" t="s">
        <v>101</v>
      </c>
      <c r="D106" s="9"/>
      <c r="E106" s="43">
        <v>4000.0</v>
      </c>
      <c r="F106" s="34">
        <f t="shared" si="10"/>
        <v>20000</v>
      </c>
    </row>
    <row r="107" ht="15.75" customHeight="1">
      <c r="A107" s="16" t="s">
        <v>400</v>
      </c>
      <c r="B107" s="17">
        <v>1.5</v>
      </c>
      <c r="C107" s="22" t="s">
        <v>101</v>
      </c>
      <c r="D107" s="9"/>
      <c r="E107" s="43">
        <v>4000.0</v>
      </c>
      <c r="F107" s="34">
        <f t="shared" si="10"/>
        <v>6000</v>
      </c>
    </row>
    <row r="108" ht="15.75" customHeight="1">
      <c r="A108" s="16" t="s">
        <v>133</v>
      </c>
      <c r="B108" s="17">
        <v>0.5</v>
      </c>
      <c r="C108" s="22"/>
      <c r="D108" s="9"/>
      <c r="E108" s="43">
        <v>25000.0</v>
      </c>
      <c r="F108" s="34">
        <f t="shared" si="10"/>
        <v>12500</v>
      </c>
    </row>
    <row r="109" ht="15.75" customHeight="1">
      <c r="A109" s="16" t="s">
        <v>395</v>
      </c>
      <c r="B109" s="259"/>
      <c r="C109" s="22" t="s">
        <v>402</v>
      </c>
      <c r="D109" s="9"/>
      <c r="E109" s="43">
        <v>15000.0</v>
      </c>
      <c r="F109" s="34">
        <f t="shared" si="10"/>
        <v>0</v>
      </c>
    </row>
    <row r="110" ht="15.75" customHeight="1">
      <c r="A110" s="16" t="s">
        <v>136</v>
      </c>
      <c r="B110" s="17">
        <v>0.2</v>
      </c>
      <c r="C110" s="22" t="s">
        <v>21</v>
      </c>
      <c r="D110" s="9"/>
      <c r="E110" s="43">
        <v>15000.0</v>
      </c>
      <c r="F110" s="34">
        <f t="shared" si="10"/>
        <v>3000</v>
      </c>
    </row>
    <row r="111" ht="15.75" customHeight="1">
      <c r="A111" s="16" t="s">
        <v>224</v>
      </c>
      <c r="B111" s="17"/>
      <c r="C111" s="22" t="s">
        <v>313</v>
      </c>
      <c r="D111" s="9"/>
      <c r="E111" s="43">
        <v>15000.0</v>
      </c>
      <c r="F111" s="34">
        <f t="shared" si="10"/>
        <v>0</v>
      </c>
    </row>
    <row r="112" ht="15.75" customHeight="1">
      <c r="A112" s="16" t="s">
        <v>138</v>
      </c>
      <c r="B112" s="17">
        <v>1.0</v>
      </c>
      <c r="C112" s="22"/>
      <c r="D112" s="9"/>
      <c r="E112" s="43">
        <v>210000.0</v>
      </c>
      <c r="F112" s="34">
        <f>E112*B112</f>
        <v>210000</v>
      </c>
    </row>
    <row r="113" ht="15.75" customHeight="1">
      <c r="A113" s="16" t="s">
        <v>181</v>
      </c>
      <c r="B113" s="17"/>
      <c r="C113" s="22" t="s">
        <v>127</v>
      </c>
      <c r="D113" s="9"/>
      <c r="E113" s="43">
        <v>600.0</v>
      </c>
      <c r="F113" s="34">
        <f>+B113*E113</f>
        <v>0</v>
      </c>
    </row>
    <row r="114" ht="15.75" customHeight="1">
      <c r="A114" s="46" t="s">
        <v>141</v>
      </c>
      <c r="B114" s="47"/>
      <c r="C114" s="48"/>
      <c r="D114" s="9"/>
      <c r="E114" s="49"/>
      <c r="F114" s="29">
        <f>SUM(F95:F113)</f>
        <v>724980</v>
      </c>
    </row>
    <row r="115" ht="15.75" customHeight="1">
      <c r="A115" s="50" t="s">
        <v>142</v>
      </c>
      <c r="B115" s="51"/>
      <c r="C115" s="51"/>
      <c r="D115" s="51"/>
      <c r="E115" s="51"/>
      <c r="F115" s="52">
        <f>F114+F93+F81+F74+F55+F37+F22</f>
        <v>2947458.75</v>
      </c>
    </row>
    <row r="116" ht="15.75" customHeight="1">
      <c r="A116" s="53"/>
      <c r="B116" s="54" t="s">
        <v>143</v>
      </c>
      <c r="C116" s="55"/>
      <c r="D116" s="55"/>
      <c r="E116" s="55"/>
      <c r="F116" s="56">
        <f>+F115*30%</f>
        <v>884237.625</v>
      </c>
    </row>
    <row r="117" ht="15.75" customHeight="1">
      <c r="A117" s="57"/>
      <c r="B117" s="58" t="s">
        <v>144</v>
      </c>
      <c r="C117" s="55"/>
      <c r="D117" s="55"/>
      <c r="E117" s="59"/>
      <c r="F117" s="60">
        <f>SUM(F115:F116)</f>
        <v>3831696.375</v>
      </c>
    </row>
    <row r="118" ht="15.75" customHeight="1">
      <c r="A118" s="57"/>
      <c r="B118" s="54" t="s">
        <v>145</v>
      </c>
      <c r="C118" s="55"/>
      <c r="D118" s="55"/>
      <c r="E118" s="55"/>
      <c r="F118" s="56">
        <f>+F117*16%</f>
        <v>613071.42</v>
      </c>
    </row>
    <row r="119" ht="15.75" customHeight="1">
      <c r="A119" s="57"/>
      <c r="B119" s="61" t="s">
        <v>146</v>
      </c>
      <c r="C119" s="55"/>
      <c r="D119" s="55"/>
      <c r="E119" s="59"/>
      <c r="F119" s="60">
        <f>SUM(F117:F118)</f>
        <v>4444767.795</v>
      </c>
    </row>
    <row r="120" ht="15.75" customHeight="1">
      <c r="A120" s="57"/>
      <c r="B120" s="54"/>
      <c r="C120" s="55"/>
      <c r="D120" s="55"/>
      <c r="E120" s="55"/>
      <c r="F120" s="56"/>
    </row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2">
    <mergeCell ref="A2:F2"/>
    <mergeCell ref="A3:F3"/>
    <mergeCell ref="A4:F4"/>
    <mergeCell ref="A5:B5"/>
    <mergeCell ref="C5:F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A19:C19"/>
    <mergeCell ref="D19:E19"/>
    <mergeCell ref="A20:E20"/>
    <mergeCell ref="A21:C21"/>
    <mergeCell ref="D21:E21"/>
    <mergeCell ref="A22:C22"/>
    <mergeCell ref="D22:E22"/>
    <mergeCell ref="A23:B23"/>
    <mergeCell ref="C23:F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A35:E35"/>
    <mergeCell ref="A36:C36"/>
    <mergeCell ref="D36:E36"/>
    <mergeCell ref="D37:E37"/>
    <mergeCell ref="A37:C37"/>
    <mergeCell ref="B38:C38"/>
    <mergeCell ref="D38:E38"/>
    <mergeCell ref="C39:D39"/>
    <mergeCell ref="C40:D40"/>
    <mergeCell ref="C41:D41"/>
    <mergeCell ref="C42:D42"/>
    <mergeCell ref="C82:D82"/>
    <mergeCell ref="A83:B83"/>
    <mergeCell ref="C83:D83"/>
    <mergeCell ref="C84:D84"/>
    <mergeCell ref="C85:D85"/>
    <mergeCell ref="C86:D86"/>
    <mergeCell ref="C87:D87"/>
    <mergeCell ref="C88:D88"/>
    <mergeCell ref="C89:D89"/>
    <mergeCell ref="C91:D91"/>
    <mergeCell ref="C92:D92"/>
    <mergeCell ref="C93:D93"/>
    <mergeCell ref="A94:B94"/>
    <mergeCell ref="C94:D94"/>
    <mergeCell ref="C102:D102"/>
    <mergeCell ref="C103:D103"/>
    <mergeCell ref="C104:D104"/>
    <mergeCell ref="C105:D105"/>
    <mergeCell ref="C106:D106"/>
    <mergeCell ref="C107:D107"/>
    <mergeCell ref="C108:D108"/>
    <mergeCell ref="A115:E115"/>
    <mergeCell ref="B116:E116"/>
    <mergeCell ref="B117:E117"/>
    <mergeCell ref="B118:E118"/>
    <mergeCell ref="B119:E119"/>
    <mergeCell ref="B120:E120"/>
    <mergeCell ref="C109:D109"/>
    <mergeCell ref="C110:D110"/>
    <mergeCell ref="C111:D111"/>
    <mergeCell ref="C112:D112"/>
    <mergeCell ref="C113:D113"/>
    <mergeCell ref="C114:D114"/>
    <mergeCell ref="A116:A120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A54:C54"/>
    <mergeCell ref="A55:C55"/>
    <mergeCell ref="D55:E55"/>
    <mergeCell ref="B56:C56"/>
    <mergeCell ref="D56:E56"/>
    <mergeCell ref="C57:D57"/>
    <mergeCell ref="C58:D58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A73:C73"/>
    <mergeCell ref="A74:C74"/>
    <mergeCell ref="D74:E74"/>
    <mergeCell ref="A75:B75"/>
    <mergeCell ref="C75:D75"/>
    <mergeCell ref="C76:D76"/>
    <mergeCell ref="C77:D77"/>
    <mergeCell ref="C78:D78"/>
    <mergeCell ref="C79:D79"/>
    <mergeCell ref="C80:D80"/>
    <mergeCell ref="A81:D81"/>
    <mergeCell ref="C95:D95"/>
    <mergeCell ref="C96:D96"/>
    <mergeCell ref="C97:D97"/>
    <mergeCell ref="C98:D98"/>
    <mergeCell ref="C99:D99"/>
    <mergeCell ref="C100:D100"/>
    <mergeCell ref="C101:D101"/>
  </mergeCells>
  <printOptions/>
  <pageMargins bottom="0.7480314960629921" footer="0.0" header="0.0" left="0.31496062992125984" right="0.31496062992125984" top="0.7480314960629921"/>
  <pageSetup paperSize="9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10.71"/>
    <col customWidth="1" min="3" max="3" width="17.0"/>
    <col customWidth="1" min="4" max="4" width="10.71"/>
    <col customWidth="1" min="5" max="5" width="15.43"/>
    <col customWidth="1" min="6" max="6" width="20.57"/>
    <col customWidth="1" min="7" max="13" width="10.71"/>
  </cols>
  <sheetData>
    <row r="1" ht="15.75" customHeight="1">
      <c r="A1" s="1"/>
    </row>
    <row r="2" ht="15.75" customHeight="1">
      <c r="A2" s="2" t="s">
        <v>1</v>
      </c>
      <c r="B2" s="3"/>
      <c r="C2" s="3"/>
      <c r="D2" s="3"/>
      <c r="E2" s="3"/>
      <c r="F2" s="3"/>
    </row>
    <row r="3" ht="15.75" customHeight="1">
      <c r="A3" s="4" t="s">
        <v>2</v>
      </c>
    </row>
    <row r="4" ht="15.75" customHeight="1">
      <c r="A4" s="4" t="s">
        <v>3</v>
      </c>
    </row>
    <row r="5" ht="15.75" customHeight="1">
      <c r="A5" s="8" t="s">
        <v>5</v>
      </c>
      <c r="B5" s="9"/>
      <c r="C5" s="10" t="s">
        <v>410</v>
      </c>
      <c r="D5" s="11"/>
      <c r="E5" s="11"/>
      <c r="F5" s="9"/>
    </row>
    <row r="6" ht="15.0" customHeight="1">
      <c r="A6" s="12" t="s">
        <v>7</v>
      </c>
      <c r="B6" s="12" t="s">
        <v>8</v>
      </c>
      <c r="C6" s="13" t="s">
        <v>9</v>
      </c>
      <c r="D6" s="9"/>
      <c r="E6" s="12" t="s">
        <v>10</v>
      </c>
      <c r="F6" s="14" t="s">
        <v>11</v>
      </c>
    </row>
    <row r="7" ht="18.0" customHeight="1">
      <c r="A7" s="16" t="s">
        <v>12</v>
      </c>
      <c r="B7" s="17">
        <v>1400.0</v>
      </c>
      <c r="C7" s="13" t="s">
        <v>13</v>
      </c>
      <c r="D7" s="9"/>
      <c r="E7" s="18">
        <v>140.0</v>
      </c>
      <c r="F7" s="19">
        <f t="shared" ref="F7:F18" si="1">+B7*E7</f>
        <v>196000</v>
      </c>
      <c r="G7" s="21"/>
    </row>
    <row r="8">
      <c r="A8" s="16" t="s">
        <v>39</v>
      </c>
      <c r="B8" s="17">
        <v>0.2</v>
      </c>
      <c r="C8" s="13" t="s">
        <v>280</v>
      </c>
      <c r="D8" s="9"/>
      <c r="E8" s="18">
        <v>65000.0</v>
      </c>
      <c r="F8" s="19">
        <f t="shared" si="1"/>
        <v>13000</v>
      </c>
      <c r="G8" s="21"/>
    </row>
    <row r="9">
      <c r="A9" s="16" t="s">
        <v>281</v>
      </c>
      <c r="B9" s="17">
        <v>0.0</v>
      </c>
      <c r="C9" s="22" t="s">
        <v>30</v>
      </c>
      <c r="D9" s="9"/>
      <c r="E9" s="18">
        <v>160000.0</v>
      </c>
      <c r="F9" s="19">
        <f t="shared" si="1"/>
        <v>0</v>
      </c>
    </row>
    <row r="10">
      <c r="A10" s="16" t="s">
        <v>18</v>
      </c>
      <c r="B10" s="17"/>
      <c r="C10" s="22" t="s">
        <v>30</v>
      </c>
      <c r="D10" s="9"/>
      <c r="E10" s="18">
        <v>210000.0</v>
      </c>
      <c r="F10" s="19">
        <f t="shared" si="1"/>
        <v>0</v>
      </c>
    </row>
    <row r="11">
      <c r="A11" s="16" t="s">
        <v>136</v>
      </c>
      <c r="B11" s="17"/>
      <c r="C11" s="22" t="s">
        <v>283</v>
      </c>
      <c r="D11" s="9"/>
      <c r="E11" s="18">
        <v>19000.0</v>
      </c>
      <c r="F11" s="19">
        <f t="shared" si="1"/>
        <v>0</v>
      </c>
    </row>
    <row r="12">
      <c r="A12" s="16" t="s">
        <v>20</v>
      </c>
      <c r="B12" s="17">
        <v>1.0</v>
      </c>
      <c r="C12" s="22" t="s">
        <v>284</v>
      </c>
      <c r="D12" s="9"/>
      <c r="E12" s="18">
        <v>14000.0</v>
      </c>
      <c r="F12" s="19">
        <f t="shared" si="1"/>
        <v>14000</v>
      </c>
    </row>
    <row r="13">
      <c r="A13" s="16" t="s">
        <v>46</v>
      </c>
      <c r="B13" s="17">
        <v>15.0</v>
      </c>
      <c r="C13" s="22" t="s">
        <v>30</v>
      </c>
      <c r="D13" s="9"/>
      <c r="E13" s="18">
        <v>600.0</v>
      </c>
      <c r="F13" s="19">
        <f t="shared" si="1"/>
        <v>9000</v>
      </c>
    </row>
    <row r="14">
      <c r="A14" s="16" t="s">
        <v>107</v>
      </c>
      <c r="B14" s="17"/>
      <c r="C14" s="22" t="s">
        <v>285</v>
      </c>
      <c r="D14" s="9"/>
      <c r="E14" s="18">
        <v>30000.0</v>
      </c>
      <c r="F14" s="19">
        <f t="shared" si="1"/>
        <v>0</v>
      </c>
    </row>
    <row r="15">
      <c r="A15" s="16" t="s">
        <v>153</v>
      </c>
      <c r="B15" s="17">
        <v>15.0</v>
      </c>
      <c r="C15" s="22" t="s">
        <v>48</v>
      </c>
      <c r="D15" s="9"/>
      <c r="E15" s="18">
        <v>1000.0</v>
      </c>
      <c r="F15" s="19">
        <f t="shared" si="1"/>
        <v>15000</v>
      </c>
    </row>
    <row r="16">
      <c r="A16" s="16" t="s">
        <v>24</v>
      </c>
      <c r="B16" s="17">
        <v>1.0</v>
      </c>
      <c r="C16" s="22" t="s">
        <v>25</v>
      </c>
      <c r="D16" s="9"/>
      <c r="E16" s="18">
        <v>20000.0</v>
      </c>
      <c r="F16" s="19">
        <f t="shared" si="1"/>
        <v>20000</v>
      </c>
    </row>
    <row r="17">
      <c r="A17" s="16" t="s">
        <v>114</v>
      </c>
      <c r="B17" s="17"/>
      <c r="C17" s="22"/>
      <c r="D17" s="9"/>
      <c r="E17" s="18">
        <v>136000.0</v>
      </c>
      <c r="F17" s="19">
        <f t="shared" si="1"/>
        <v>0</v>
      </c>
    </row>
    <row r="18">
      <c r="A18" s="16" t="s">
        <v>29</v>
      </c>
      <c r="B18" s="17">
        <v>197.0</v>
      </c>
      <c r="C18" s="22" t="s">
        <v>30</v>
      </c>
      <c r="D18" s="9"/>
      <c r="E18" s="18">
        <v>100.0</v>
      </c>
      <c r="F18" s="19">
        <f t="shared" si="1"/>
        <v>19700</v>
      </c>
      <c r="G18" s="21"/>
    </row>
    <row r="19">
      <c r="A19" s="23" t="s">
        <v>31</v>
      </c>
      <c r="B19" s="11"/>
      <c r="C19" s="9"/>
      <c r="D19" s="22" t="s">
        <v>286</v>
      </c>
      <c r="E19" s="9"/>
      <c r="F19" s="24">
        <v>315000.0</v>
      </c>
    </row>
    <row r="20">
      <c r="A20" s="25" t="s">
        <v>33</v>
      </c>
      <c r="B20" s="11"/>
      <c r="C20" s="11"/>
      <c r="D20" s="11"/>
      <c r="E20" s="9"/>
      <c r="F20" s="26">
        <f>SUM(F7:F19)</f>
        <v>601700</v>
      </c>
    </row>
    <row r="21" ht="15.75" customHeight="1">
      <c r="A21" s="23" t="s">
        <v>34</v>
      </c>
      <c r="B21" s="11"/>
      <c r="C21" s="9"/>
      <c r="D21" s="22" t="s">
        <v>35</v>
      </c>
      <c r="E21" s="9"/>
      <c r="F21" s="24">
        <v>73814.0</v>
      </c>
    </row>
    <row r="22" ht="15.75" customHeight="1">
      <c r="A22" s="27" t="s">
        <v>36</v>
      </c>
      <c r="B22" s="11"/>
      <c r="C22" s="9"/>
      <c r="D22" s="28"/>
      <c r="E22" s="9"/>
      <c r="F22" s="29">
        <f>SUM(F20:F21)</f>
        <v>675514</v>
      </c>
    </row>
    <row r="23" ht="15.0" customHeight="1">
      <c r="A23" s="8" t="s">
        <v>5</v>
      </c>
      <c r="B23" s="9"/>
      <c r="C23" s="30" t="s">
        <v>37</v>
      </c>
      <c r="D23" s="11"/>
      <c r="E23" s="11"/>
      <c r="F23" s="9"/>
    </row>
    <row r="24" ht="15.0" customHeight="1">
      <c r="A24" s="12" t="s">
        <v>7</v>
      </c>
      <c r="B24" s="12" t="s">
        <v>8</v>
      </c>
      <c r="C24" s="13" t="s">
        <v>9</v>
      </c>
      <c r="D24" s="9"/>
      <c r="E24" s="12" t="s">
        <v>10</v>
      </c>
      <c r="F24" s="14" t="s">
        <v>11</v>
      </c>
    </row>
    <row r="25" ht="15.0" customHeight="1">
      <c r="A25" s="16" t="s">
        <v>12</v>
      </c>
      <c r="B25" s="17">
        <v>468.0</v>
      </c>
      <c r="C25" s="13" t="s">
        <v>287</v>
      </c>
      <c r="D25" s="9"/>
      <c r="E25" s="18">
        <v>140.0</v>
      </c>
      <c r="F25" s="19">
        <f t="shared" ref="F25:F27" si="2">E25*B25</f>
        <v>65520</v>
      </c>
    </row>
    <row r="26" ht="15.75" customHeight="1">
      <c r="A26" s="16" t="s">
        <v>288</v>
      </c>
      <c r="B26" s="17">
        <v>200.0</v>
      </c>
      <c r="C26" s="22" t="s">
        <v>289</v>
      </c>
      <c r="D26" s="9"/>
      <c r="E26" s="18">
        <v>65.0</v>
      </c>
      <c r="F26" s="19">
        <f t="shared" si="2"/>
        <v>13000</v>
      </c>
    </row>
    <row r="27" ht="15.75" customHeight="1">
      <c r="A27" s="16" t="s">
        <v>228</v>
      </c>
      <c r="B27" s="17">
        <v>250.0</v>
      </c>
      <c r="C27" s="22" t="s">
        <v>290</v>
      </c>
      <c r="D27" s="9"/>
      <c r="E27" s="18">
        <v>210.0</v>
      </c>
      <c r="F27" s="31">
        <f t="shared" si="2"/>
        <v>52500</v>
      </c>
    </row>
    <row r="28" ht="15.75" customHeight="1">
      <c r="A28" s="16" t="s">
        <v>291</v>
      </c>
      <c r="B28" s="17">
        <v>175.0</v>
      </c>
      <c r="C28" s="22" t="s">
        <v>44</v>
      </c>
      <c r="D28" s="9"/>
      <c r="E28" s="18">
        <v>130.0</v>
      </c>
      <c r="F28" s="32">
        <v>21875.0</v>
      </c>
    </row>
    <row r="29" ht="15.75" customHeight="1">
      <c r="A29" s="16" t="s">
        <v>20</v>
      </c>
      <c r="B29" s="17">
        <v>2.0</v>
      </c>
      <c r="C29" s="22" t="s">
        <v>45</v>
      </c>
      <c r="D29" s="9"/>
      <c r="E29" s="18">
        <v>14000.0</v>
      </c>
      <c r="F29" s="19">
        <f t="shared" ref="F29:F34" si="3">E29*B29</f>
        <v>28000</v>
      </c>
    </row>
    <row r="30" ht="15.75" customHeight="1">
      <c r="A30" s="16" t="s">
        <v>46</v>
      </c>
      <c r="B30" s="17">
        <v>10.0</v>
      </c>
      <c r="C30" s="22" t="s">
        <v>30</v>
      </c>
      <c r="D30" s="9"/>
      <c r="E30" s="18">
        <v>600.0</v>
      </c>
      <c r="F30" s="19">
        <f t="shared" si="3"/>
        <v>6000</v>
      </c>
    </row>
    <row r="31" ht="15.0" customHeight="1">
      <c r="A31" s="16" t="s">
        <v>47</v>
      </c>
      <c r="B31" s="17">
        <v>6.0</v>
      </c>
      <c r="C31" s="22" t="s">
        <v>48</v>
      </c>
      <c r="D31" s="9"/>
      <c r="E31" s="18">
        <v>1000.0</v>
      </c>
      <c r="F31" s="19">
        <f t="shared" si="3"/>
        <v>6000</v>
      </c>
    </row>
    <row r="32" ht="15.75" customHeight="1">
      <c r="A32" s="16" t="s">
        <v>49</v>
      </c>
      <c r="B32" s="17">
        <v>2.0</v>
      </c>
      <c r="C32" s="22" t="s">
        <v>25</v>
      </c>
      <c r="D32" s="9"/>
      <c r="E32" s="18">
        <v>105000.0</v>
      </c>
      <c r="F32" s="19">
        <f t="shared" si="3"/>
        <v>210000</v>
      </c>
    </row>
    <row r="33" ht="12.75" customHeight="1">
      <c r="A33" s="16" t="s">
        <v>29</v>
      </c>
      <c r="B33" s="17">
        <v>30.0</v>
      </c>
      <c r="C33" s="22" t="s">
        <v>30</v>
      </c>
      <c r="D33" s="9"/>
      <c r="E33" s="18">
        <v>100.0</v>
      </c>
      <c r="F33" s="19">
        <f t="shared" si="3"/>
        <v>3000</v>
      </c>
    </row>
    <row r="34" ht="15.75" customHeight="1">
      <c r="A34" s="33" t="s">
        <v>107</v>
      </c>
      <c r="B34" s="17">
        <v>4.0</v>
      </c>
      <c r="C34" s="22" t="s">
        <v>292</v>
      </c>
      <c r="D34" s="9"/>
      <c r="E34" s="17">
        <v>30000.0</v>
      </c>
      <c r="F34" s="34">
        <f t="shared" si="3"/>
        <v>120000</v>
      </c>
    </row>
    <row r="35" ht="24.0" customHeight="1">
      <c r="A35" s="25" t="s">
        <v>33</v>
      </c>
      <c r="B35" s="11"/>
      <c r="C35" s="11"/>
      <c r="D35" s="11"/>
      <c r="E35" s="9"/>
      <c r="F35" s="26">
        <f>SUM(F25:F34)</f>
        <v>525895</v>
      </c>
    </row>
    <row r="36" ht="24.0" customHeight="1">
      <c r="A36" s="23" t="s">
        <v>50</v>
      </c>
      <c r="B36" s="11"/>
      <c r="C36" s="9"/>
      <c r="D36" s="22" t="s">
        <v>35</v>
      </c>
      <c r="E36" s="9"/>
      <c r="F36" s="24">
        <v>26294.75</v>
      </c>
    </row>
    <row r="37" ht="24.0" customHeight="1">
      <c r="A37" s="27" t="s">
        <v>36</v>
      </c>
      <c r="B37" s="11"/>
      <c r="C37" s="9"/>
      <c r="D37" s="28"/>
      <c r="E37" s="9"/>
      <c r="F37" s="35">
        <f>F36+F35</f>
        <v>552189.75</v>
      </c>
    </row>
    <row r="38" ht="24.0" customHeight="1">
      <c r="A38" s="36" t="s">
        <v>51</v>
      </c>
      <c r="B38" s="10" t="s">
        <v>293</v>
      </c>
      <c r="C38" s="9"/>
      <c r="D38" s="22"/>
      <c r="E38" s="9"/>
      <c r="F38" s="24"/>
    </row>
    <row r="39" ht="24.0" customHeight="1">
      <c r="A39" s="33" t="s">
        <v>53</v>
      </c>
      <c r="B39" s="17">
        <v>2.0</v>
      </c>
      <c r="C39" s="22" t="s">
        <v>54</v>
      </c>
      <c r="D39" s="9"/>
      <c r="E39" s="18">
        <v>36750.0</v>
      </c>
      <c r="F39" s="19">
        <f t="shared" ref="F39:F40" si="4">E39*B39</f>
        <v>73500</v>
      </c>
    </row>
    <row r="40" ht="24.0" customHeight="1">
      <c r="A40" s="16" t="s">
        <v>55</v>
      </c>
      <c r="B40" s="17">
        <v>2.0</v>
      </c>
      <c r="C40" s="22" t="s">
        <v>54</v>
      </c>
      <c r="D40" s="9"/>
      <c r="E40" s="18">
        <v>36750.0</v>
      </c>
      <c r="F40" s="19">
        <f t="shared" si="4"/>
        <v>73500</v>
      </c>
    </row>
    <row r="41" ht="24.0" customHeight="1">
      <c r="A41" s="16" t="s">
        <v>56</v>
      </c>
      <c r="B41" s="17">
        <v>3.0</v>
      </c>
      <c r="C41" s="22" t="s">
        <v>57</v>
      </c>
      <c r="D41" s="9"/>
      <c r="E41" s="18">
        <v>18000.0</v>
      </c>
      <c r="F41" s="19">
        <f t="shared" ref="F41:F52" si="5">+B41*E41</f>
        <v>54000</v>
      </c>
    </row>
    <row r="42" ht="24.0" customHeight="1">
      <c r="A42" s="16" t="s">
        <v>58</v>
      </c>
      <c r="B42" s="17">
        <v>2.0</v>
      </c>
      <c r="C42" s="22" t="s">
        <v>59</v>
      </c>
      <c r="D42" s="9"/>
      <c r="E42" s="18">
        <v>2000.0</v>
      </c>
      <c r="F42" s="19">
        <f t="shared" si="5"/>
        <v>4000</v>
      </c>
    </row>
    <row r="43" ht="24.0" customHeight="1">
      <c r="A43" s="16" t="s">
        <v>60</v>
      </c>
      <c r="B43" s="17">
        <v>0.1</v>
      </c>
      <c r="C43" s="22" t="s">
        <v>61</v>
      </c>
      <c r="D43" s="9"/>
      <c r="E43" s="18">
        <v>70000.0</v>
      </c>
      <c r="F43" s="19">
        <f t="shared" si="5"/>
        <v>7000</v>
      </c>
    </row>
    <row r="44" ht="24.0" customHeight="1">
      <c r="A44" s="16" t="s">
        <v>62</v>
      </c>
      <c r="B44" s="17"/>
      <c r="C44" s="22" t="s">
        <v>63</v>
      </c>
      <c r="D44" s="9"/>
      <c r="E44" s="18">
        <v>45000.0</v>
      </c>
      <c r="F44" s="19">
        <f t="shared" si="5"/>
        <v>0</v>
      </c>
    </row>
    <row r="45" ht="24.0" customHeight="1">
      <c r="A45" s="16" t="s">
        <v>64</v>
      </c>
      <c r="B45" s="17">
        <v>0.3</v>
      </c>
      <c r="C45" s="22" t="s">
        <v>63</v>
      </c>
      <c r="D45" s="9"/>
      <c r="E45" s="18">
        <v>2500.0</v>
      </c>
      <c r="F45" s="19">
        <f t="shared" si="5"/>
        <v>750</v>
      </c>
    </row>
    <row r="46" ht="24.0" customHeight="1">
      <c r="A46" s="16" t="s">
        <v>65</v>
      </c>
      <c r="B46" s="17">
        <v>0.2</v>
      </c>
      <c r="C46" s="22" t="s">
        <v>66</v>
      </c>
      <c r="D46" s="9"/>
      <c r="E46" s="18">
        <v>34000.0</v>
      </c>
      <c r="F46" s="19">
        <f t="shared" si="5"/>
        <v>6800</v>
      </c>
    </row>
    <row r="47" ht="24.0" customHeight="1">
      <c r="A47" s="16" t="s">
        <v>67</v>
      </c>
      <c r="B47" s="17"/>
      <c r="C47" s="22" t="s">
        <v>68</v>
      </c>
      <c r="D47" s="9"/>
      <c r="E47" s="18">
        <v>3000.0</v>
      </c>
      <c r="F47" s="19">
        <f t="shared" si="5"/>
        <v>0</v>
      </c>
    </row>
    <row r="48" ht="24.0" customHeight="1">
      <c r="A48" s="16" t="s">
        <v>296</v>
      </c>
      <c r="B48" s="17">
        <v>2.5</v>
      </c>
      <c r="C48" s="22" t="s">
        <v>70</v>
      </c>
      <c r="D48" s="9"/>
      <c r="E48" s="18">
        <v>22000.0</v>
      </c>
      <c r="F48" s="19">
        <f t="shared" si="5"/>
        <v>55000</v>
      </c>
      <c r="G48" s="15"/>
      <c r="H48" s="15"/>
      <c r="I48" s="15"/>
      <c r="J48" s="15"/>
      <c r="K48" s="15"/>
      <c r="L48" s="15"/>
      <c r="M48" s="15"/>
    </row>
    <row r="49" ht="15.75" customHeight="1">
      <c r="A49" s="16" t="s">
        <v>72</v>
      </c>
      <c r="B49" s="17">
        <v>0.1</v>
      </c>
      <c r="C49" s="22" t="s">
        <v>61</v>
      </c>
      <c r="D49" s="9"/>
      <c r="E49" s="18">
        <v>160000.0</v>
      </c>
      <c r="F49" s="19">
        <f t="shared" si="5"/>
        <v>16000</v>
      </c>
    </row>
    <row r="50" ht="15.75" customHeight="1">
      <c r="A50" s="16" t="s">
        <v>73</v>
      </c>
      <c r="B50" s="17">
        <v>0.2</v>
      </c>
      <c r="C50" s="22" t="s">
        <v>74</v>
      </c>
      <c r="D50" s="9"/>
      <c r="E50" s="18">
        <v>4500.0</v>
      </c>
      <c r="F50" s="19">
        <f t="shared" si="5"/>
        <v>900</v>
      </c>
    </row>
    <row r="51" ht="15.75" customHeight="1">
      <c r="A51" s="16" t="s">
        <v>75</v>
      </c>
      <c r="B51" s="17">
        <v>0.2</v>
      </c>
      <c r="C51" s="22" t="s">
        <v>21</v>
      </c>
      <c r="D51" s="9"/>
      <c r="E51" s="18">
        <v>20000.0</v>
      </c>
      <c r="F51" s="19">
        <f t="shared" si="5"/>
        <v>4000</v>
      </c>
    </row>
    <row r="52" ht="15.75" customHeight="1">
      <c r="A52" s="16" t="s">
        <v>240</v>
      </c>
      <c r="B52" s="38">
        <v>2.0</v>
      </c>
      <c r="C52" s="22" t="s">
        <v>77</v>
      </c>
      <c r="D52" s="9"/>
      <c r="E52" s="18">
        <v>23000.0</v>
      </c>
      <c r="F52" s="19">
        <f t="shared" si="5"/>
        <v>46000</v>
      </c>
    </row>
    <row r="53" ht="15.75" customHeight="1">
      <c r="A53" s="16" t="s">
        <v>78</v>
      </c>
      <c r="B53" s="17"/>
      <c r="C53" s="22"/>
      <c r="D53" s="9"/>
      <c r="E53" s="18"/>
      <c r="F53" s="19">
        <f>SUM(F39:F52)</f>
        <v>341450</v>
      </c>
    </row>
    <row r="54" ht="15.75" customHeight="1">
      <c r="A54" s="23" t="s">
        <v>79</v>
      </c>
      <c r="B54" s="11"/>
      <c r="C54" s="9"/>
      <c r="D54" s="17"/>
      <c r="E54" s="17"/>
      <c r="F54" s="19">
        <f>+F53*10%</f>
        <v>34145</v>
      </c>
    </row>
    <row r="55" ht="15.75" customHeight="1">
      <c r="A55" s="27" t="s">
        <v>80</v>
      </c>
      <c r="B55" s="11"/>
      <c r="C55" s="9"/>
      <c r="D55" s="28"/>
      <c r="E55" s="9"/>
      <c r="F55" s="29">
        <v>477895.0</v>
      </c>
    </row>
    <row r="56" ht="15.75" customHeight="1">
      <c r="A56" s="36" t="s">
        <v>51</v>
      </c>
      <c r="B56" s="10" t="s">
        <v>297</v>
      </c>
      <c r="C56" s="9"/>
      <c r="D56" s="22"/>
      <c r="E56" s="9"/>
      <c r="F56" s="24"/>
    </row>
    <row r="57" ht="15.75" customHeight="1">
      <c r="A57" s="33" t="s">
        <v>53</v>
      </c>
      <c r="B57" s="17"/>
      <c r="C57" s="22" t="s">
        <v>54</v>
      </c>
      <c r="D57" s="9"/>
      <c r="E57" s="18">
        <v>30000.0</v>
      </c>
      <c r="F57" s="19"/>
    </row>
    <row r="58" ht="15.75" customHeight="1">
      <c r="A58" s="16" t="s">
        <v>55</v>
      </c>
      <c r="B58" s="17"/>
      <c r="C58" s="22" t="s">
        <v>54</v>
      </c>
      <c r="D58" s="9"/>
      <c r="E58" s="18">
        <v>20000.0</v>
      </c>
      <c r="F58" s="19"/>
    </row>
    <row r="59" ht="15.75" customHeight="1">
      <c r="A59" s="16" t="s">
        <v>83</v>
      </c>
      <c r="B59" s="17">
        <v>4.0</v>
      </c>
      <c r="C59" s="17"/>
      <c r="D59" s="17"/>
      <c r="E59" s="18">
        <v>2100.0</v>
      </c>
      <c r="F59" s="19">
        <f>E59*B59</f>
        <v>8400</v>
      </c>
    </row>
    <row r="60" ht="15.75" customHeight="1">
      <c r="A60" s="16" t="s">
        <v>56</v>
      </c>
      <c r="B60" s="17"/>
      <c r="C60" s="22" t="s">
        <v>57</v>
      </c>
      <c r="D60" s="9"/>
      <c r="E60" s="18">
        <v>18000.0</v>
      </c>
      <c r="F60" s="19">
        <f t="shared" ref="F60:F71" si="6">+B60*E60</f>
        <v>0</v>
      </c>
    </row>
    <row r="61" ht="15.75" customHeight="1">
      <c r="A61" s="16" t="s">
        <v>58</v>
      </c>
      <c r="B61" s="17"/>
      <c r="C61" s="22" t="s">
        <v>59</v>
      </c>
      <c r="D61" s="9"/>
      <c r="E61" s="18">
        <v>2000.0</v>
      </c>
      <c r="F61" s="19">
        <f t="shared" si="6"/>
        <v>0</v>
      </c>
    </row>
    <row r="62" ht="15.75" customHeight="1">
      <c r="A62" s="16" t="s">
        <v>60</v>
      </c>
      <c r="B62" s="17"/>
      <c r="C62" s="22" t="s">
        <v>61</v>
      </c>
      <c r="D62" s="9"/>
      <c r="E62" s="18"/>
      <c r="F62" s="19">
        <f t="shared" si="6"/>
        <v>0</v>
      </c>
    </row>
    <row r="63" ht="15.75" customHeight="1">
      <c r="A63" s="16" t="s">
        <v>294</v>
      </c>
      <c r="B63" s="17"/>
      <c r="C63" s="22" t="s">
        <v>63</v>
      </c>
      <c r="D63" s="9"/>
      <c r="E63" s="18">
        <v>2000.0</v>
      </c>
      <c r="F63" s="19">
        <f t="shared" si="6"/>
        <v>0</v>
      </c>
    </row>
    <row r="64" ht="15.75" customHeight="1">
      <c r="A64" s="16" t="s">
        <v>298</v>
      </c>
      <c r="B64" s="17"/>
      <c r="C64" s="22" t="s">
        <v>63</v>
      </c>
      <c r="D64" s="9"/>
      <c r="E64" s="18">
        <v>2000.0</v>
      </c>
      <c r="F64" s="19">
        <f t="shared" si="6"/>
        <v>0</v>
      </c>
    </row>
    <row r="65" ht="15.75" customHeight="1">
      <c r="A65" s="16" t="s">
        <v>299</v>
      </c>
      <c r="B65" s="17"/>
      <c r="C65" s="22" t="s">
        <v>66</v>
      </c>
      <c r="D65" s="9"/>
      <c r="E65" s="18">
        <v>23000.0</v>
      </c>
      <c r="F65" s="19">
        <f t="shared" si="6"/>
        <v>0</v>
      </c>
    </row>
    <row r="66" ht="15.75" customHeight="1">
      <c r="A66" s="16" t="s">
        <v>87</v>
      </c>
      <c r="B66" s="17"/>
      <c r="C66" s="22" t="s">
        <v>88</v>
      </c>
      <c r="D66" s="9"/>
      <c r="E66" s="18">
        <v>18000.0</v>
      </c>
      <c r="F66" s="19">
        <f t="shared" si="6"/>
        <v>0</v>
      </c>
    </row>
    <row r="67" ht="15.75" customHeight="1">
      <c r="A67" s="16" t="s">
        <v>296</v>
      </c>
      <c r="B67" s="17"/>
      <c r="C67" s="22" t="s">
        <v>70</v>
      </c>
      <c r="D67" s="9"/>
      <c r="E67" s="18">
        <v>19000.0</v>
      </c>
      <c r="F67" s="19">
        <f t="shared" si="6"/>
        <v>0</v>
      </c>
    </row>
    <row r="68" ht="15.75" customHeight="1">
      <c r="A68" s="16" t="s">
        <v>90</v>
      </c>
      <c r="B68" s="17"/>
      <c r="C68" s="22" t="s">
        <v>61</v>
      </c>
      <c r="D68" s="9"/>
      <c r="E68" s="18"/>
      <c r="F68" s="19">
        <f t="shared" si="6"/>
        <v>0</v>
      </c>
    </row>
    <row r="69" ht="15.75" customHeight="1">
      <c r="A69" s="16" t="s">
        <v>73</v>
      </c>
      <c r="B69" s="17"/>
      <c r="C69" s="22" t="s">
        <v>21</v>
      </c>
      <c r="D69" s="9"/>
      <c r="E69" s="18">
        <v>4.5</v>
      </c>
      <c r="F69" s="19">
        <f t="shared" si="6"/>
        <v>0</v>
      </c>
    </row>
    <row r="70" ht="15.75" customHeight="1">
      <c r="A70" s="16" t="s">
        <v>75</v>
      </c>
      <c r="B70" s="17"/>
      <c r="C70" s="22" t="s">
        <v>21</v>
      </c>
      <c r="D70" s="9"/>
      <c r="E70" s="18"/>
      <c r="F70" s="19">
        <f t="shared" si="6"/>
        <v>0</v>
      </c>
    </row>
    <row r="71" ht="15.75" customHeight="1">
      <c r="A71" s="16" t="s">
        <v>240</v>
      </c>
      <c r="B71" s="38"/>
      <c r="C71" s="22" t="s">
        <v>77</v>
      </c>
      <c r="D71" s="9"/>
      <c r="E71" s="18">
        <v>22000.0</v>
      </c>
      <c r="F71" s="19">
        <f t="shared" si="6"/>
        <v>0</v>
      </c>
    </row>
    <row r="72" ht="15.75" customHeight="1">
      <c r="A72" s="16" t="s">
        <v>78</v>
      </c>
      <c r="B72" s="17"/>
      <c r="C72" s="22"/>
      <c r="D72" s="9"/>
      <c r="E72" s="18"/>
      <c r="F72" s="19"/>
    </row>
    <row r="73" ht="15.75" customHeight="1">
      <c r="A73" s="23" t="s">
        <v>79</v>
      </c>
      <c r="B73" s="11"/>
      <c r="C73" s="9"/>
      <c r="D73" s="17"/>
      <c r="E73" s="17"/>
      <c r="F73" s="19"/>
    </row>
    <row r="74" ht="15.75" customHeight="1">
      <c r="A74" s="27" t="s">
        <v>80</v>
      </c>
      <c r="B74" s="11"/>
      <c r="C74" s="9"/>
      <c r="D74" s="28"/>
      <c r="E74" s="9"/>
      <c r="F74" s="29">
        <f>SUM(F59:F73)</f>
        <v>8400</v>
      </c>
    </row>
    <row r="75" ht="15.75" customHeight="1">
      <c r="A75" s="39" t="s">
        <v>92</v>
      </c>
      <c r="B75" s="9"/>
      <c r="C75" s="22"/>
      <c r="D75" s="9"/>
      <c r="E75" s="17"/>
      <c r="F75" s="26"/>
    </row>
    <row r="76" ht="15.75" customHeight="1">
      <c r="A76" s="16" t="s">
        <v>392</v>
      </c>
      <c r="B76" s="17">
        <v>210.0</v>
      </c>
      <c r="C76" s="22" t="s">
        <v>393</v>
      </c>
      <c r="D76" s="9"/>
      <c r="E76" s="42">
        <v>140.0</v>
      </c>
      <c r="F76" s="34">
        <f t="shared" ref="F76:F80" si="7">+B76*E76</f>
        <v>29400</v>
      </c>
      <c r="G76" s="21"/>
    </row>
    <row r="77" ht="15.75" customHeight="1">
      <c r="A77" s="16" t="s">
        <v>301</v>
      </c>
      <c r="B77" s="17">
        <v>1.0</v>
      </c>
      <c r="C77" s="22" t="s">
        <v>25</v>
      </c>
      <c r="D77" s="9"/>
      <c r="E77" s="43">
        <v>6000.0</v>
      </c>
      <c r="F77" s="34">
        <f t="shared" si="7"/>
        <v>6000</v>
      </c>
      <c r="G77" s="15"/>
      <c r="H77" s="15"/>
      <c r="I77" s="15"/>
      <c r="J77" s="15"/>
      <c r="K77" s="15"/>
      <c r="L77" s="15"/>
      <c r="M77" s="15"/>
    </row>
    <row r="78" ht="15.75" customHeight="1">
      <c r="A78" s="16" t="s">
        <v>302</v>
      </c>
      <c r="B78" s="17">
        <v>4.0</v>
      </c>
      <c r="C78" s="22" t="s">
        <v>59</v>
      </c>
      <c r="D78" s="9"/>
      <c r="E78" s="42">
        <v>17500.0</v>
      </c>
      <c r="F78" s="34">
        <f t="shared" si="7"/>
        <v>70000</v>
      </c>
      <c r="G78" s="15"/>
      <c r="H78" s="15"/>
      <c r="I78" s="15"/>
      <c r="J78" s="15"/>
      <c r="K78" s="15"/>
      <c r="L78" s="15"/>
      <c r="M78" s="15"/>
    </row>
    <row r="79" ht="15.75" customHeight="1">
      <c r="A79" s="16" t="s">
        <v>126</v>
      </c>
      <c r="B79" s="17">
        <v>16.0</v>
      </c>
      <c r="C79" s="22" t="s">
        <v>59</v>
      </c>
      <c r="D79" s="9"/>
      <c r="E79" s="42">
        <v>100.0</v>
      </c>
      <c r="F79" s="34">
        <f t="shared" si="7"/>
        <v>1600</v>
      </c>
      <c r="G79" s="15"/>
      <c r="H79" s="15"/>
      <c r="I79" s="15"/>
      <c r="J79" s="15"/>
      <c r="K79" s="15"/>
      <c r="L79" s="15"/>
      <c r="M79" s="15"/>
    </row>
    <row r="80" ht="15.75" customHeight="1">
      <c r="A80" s="16" t="s">
        <v>108</v>
      </c>
      <c r="B80" s="17">
        <v>1.0</v>
      </c>
      <c r="C80" s="22" t="s">
        <v>59</v>
      </c>
      <c r="D80" s="9"/>
      <c r="E80" s="43">
        <v>150000.0</v>
      </c>
      <c r="F80" s="34">
        <f t="shared" si="7"/>
        <v>150000</v>
      </c>
      <c r="G80" s="15"/>
      <c r="H80" s="15"/>
      <c r="I80" s="15"/>
      <c r="J80" s="15"/>
      <c r="K80" s="15"/>
      <c r="L80" s="15"/>
      <c r="M80" s="15"/>
    </row>
    <row r="81" ht="15.75" customHeight="1">
      <c r="A81" s="10" t="s">
        <v>109</v>
      </c>
      <c r="B81" s="11"/>
      <c r="C81" s="11"/>
      <c r="D81" s="9"/>
      <c r="E81" s="44"/>
      <c r="F81" s="45">
        <f>SUM(F76:F80)</f>
        <v>257000</v>
      </c>
      <c r="G81" s="15"/>
      <c r="H81" s="15"/>
      <c r="I81" s="15"/>
      <c r="J81" s="15"/>
      <c r="K81" s="15"/>
      <c r="L81" s="15"/>
      <c r="M81" s="15"/>
    </row>
    <row r="82" ht="15.75" customHeight="1">
      <c r="A82" s="16"/>
      <c r="B82" s="17"/>
      <c r="C82" s="22"/>
      <c r="D82" s="9"/>
      <c r="E82" s="42"/>
      <c r="F82" s="24">
        <f t="shared" ref="F82:F92" si="8">+B82*E82</f>
        <v>0</v>
      </c>
      <c r="G82" s="15"/>
      <c r="H82" s="15"/>
      <c r="I82" s="15"/>
      <c r="J82" s="15"/>
      <c r="K82" s="15"/>
      <c r="L82" s="15"/>
      <c r="M82" s="15"/>
    </row>
    <row r="83" ht="15.75" customHeight="1">
      <c r="A83" s="39" t="s">
        <v>110</v>
      </c>
      <c r="B83" s="9"/>
      <c r="C83" s="22"/>
      <c r="D83" s="9"/>
      <c r="E83" s="42"/>
      <c r="F83" s="24">
        <f t="shared" si="8"/>
        <v>0</v>
      </c>
      <c r="G83" s="15"/>
      <c r="H83" s="15"/>
      <c r="I83" s="15"/>
      <c r="J83" s="15"/>
      <c r="K83" s="15"/>
      <c r="L83" s="15"/>
      <c r="M83" s="15"/>
    </row>
    <row r="84" ht="15.75" customHeight="1">
      <c r="A84" s="16" t="s">
        <v>111</v>
      </c>
      <c r="B84" s="17">
        <v>1277.0</v>
      </c>
      <c r="C84" s="22" t="s">
        <v>305</v>
      </c>
      <c r="D84" s="9"/>
      <c r="E84" s="42">
        <v>140.0</v>
      </c>
      <c r="F84" s="24">
        <f t="shared" si="8"/>
        <v>178780</v>
      </c>
    </row>
    <row r="85" ht="15.75" customHeight="1">
      <c r="A85" s="16" t="s">
        <v>113</v>
      </c>
      <c r="B85" s="17"/>
      <c r="C85" s="22" t="s">
        <v>306</v>
      </c>
      <c r="D85" s="9"/>
      <c r="E85" s="42">
        <v>2100.0</v>
      </c>
      <c r="F85" s="24">
        <f t="shared" si="8"/>
        <v>0</v>
      </c>
    </row>
    <row r="86" ht="15.75" customHeight="1">
      <c r="A86" s="16" t="s">
        <v>272</v>
      </c>
      <c r="B86" s="17">
        <v>1.0</v>
      </c>
      <c r="C86" s="22" t="s">
        <v>247</v>
      </c>
      <c r="D86" s="9"/>
      <c r="E86" s="42">
        <v>42000.0</v>
      </c>
      <c r="F86" s="24">
        <f t="shared" si="8"/>
        <v>42000</v>
      </c>
    </row>
    <row r="87" ht="15.75" customHeight="1">
      <c r="A87" s="16" t="s">
        <v>114</v>
      </c>
      <c r="B87" s="17"/>
      <c r="C87" s="22" t="s">
        <v>59</v>
      </c>
      <c r="D87" s="9"/>
      <c r="E87" s="42">
        <v>140000.0</v>
      </c>
      <c r="F87" s="24">
        <f t="shared" si="8"/>
        <v>0</v>
      </c>
    </row>
    <row r="88" ht="15.75" customHeight="1">
      <c r="A88" s="16" t="s">
        <v>20</v>
      </c>
      <c r="B88" s="17">
        <v>0.5</v>
      </c>
      <c r="C88" s="22" t="s">
        <v>21</v>
      </c>
      <c r="D88" s="9"/>
      <c r="E88" s="42">
        <v>14000.0</v>
      </c>
      <c r="F88" s="24">
        <f t="shared" si="8"/>
        <v>7000</v>
      </c>
    </row>
    <row r="89" ht="15.75" customHeight="1">
      <c r="A89" s="16" t="s">
        <v>29</v>
      </c>
      <c r="B89" s="17">
        <v>50.0</v>
      </c>
      <c r="C89" s="22" t="s">
        <v>59</v>
      </c>
      <c r="D89" s="9"/>
      <c r="E89" s="42">
        <v>100.0</v>
      </c>
      <c r="F89" s="24">
        <f t="shared" si="8"/>
        <v>5000</v>
      </c>
    </row>
    <row r="90" ht="15.75" customHeight="1">
      <c r="A90" s="16" t="s">
        <v>115</v>
      </c>
      <c r="B90" s="17">
        <v>2.0</v>
      </c>
      <c r="C90" s="17" t="s">
        <v>28</v>
      </c>
      <c r="D90" s="17"/>
      <c r="E90" s="42">
        <v>600.0</v>
      </c>
      <c r="F90" s="24">
        <f t="shared" si="8"/>
        <v>1200</v>
      </c>
    </row>
    <row r="91" ht="15.75" customHeight="1">
      <c r="A91" s="16" t="s">
        <v>265</v>
      </c>
      <c r="B91" s="17">
        <v>2.0</v>
      </c>
      <c r="C91" s="22" t="s">
        <v>122</v>
      </c>
      <c r="D91" s="9"/>
      <c r="E91" s="42">
        <v>3500.0</v>
      </c>
      <c r="F91" s="24">
        <f t="shared" si="8"/>
        <v>7000</v>
      </c>
    </row>
    <row r="92" ht="15.75" customHeight="1">
      <c r="A92" s="16" t="s">
        <v>117</v>
      </c>
      <c r="B92" s="17">
        <v>1.0</v>
      </c>
      <c r="C92" s="22" t="s">
        <v>256</v>
      </c>
      <c r="D92" s="9"/>
      <c r="E92" s="42">
        <v>10500.0</v>
      </c>
      <c r="F92" s="24">
        <f t="shared" si="8"/>
        <v>10500</v>
      </c>
    </row>
    <row r="93" ht="15.75" customHeight="1">
      <c r="A93" s="46" t="s">
        <v>118</v>
      </c>
      <c r="B93" s="47"/>
      <c r="C93" s="48"/>
      <c r="D93" s="9"/>
      <c r="E93" s="49">
        <v>262500.0</v>
      </c>
      <c r="F93" s="29">
        <f>SUM(F82:F92)</f>
        <v>251480</v>
      </c>
    </row>
    <row r="94" ht="15.75" customHeight="1">
      <c r="A94" s="39" t="s">
        <v>174</v>
      </c>
      <c r="B94" s="9"/>
      <c r="C94" s="22"/>
      <c r="D94" s="9"/>
      <c r="E94" s="42"/>
      <c r="F94" s="24"/>
    </row>
    <row r="95" ht="15.75" customHeight="1">
      <c r="A95" s="16" t="s">
        <v>183</v>
      </c>
      <c r="B95" s="17">
        <v>10.0</v>
      </c>
      <c r="C95" s="22" t="s">
        <v>122</v>
      </c>
      <c r="D95" s="9"/>
      <c r="E95" s="43">
        <v>34000.0</v>
      </c>
      <c r="F95" s="34">
        <f t="shared" ref="F95:F97" si="9">+B95*E95</f>
        <v>340000</v>
      </c>
    </row>
    <row r="96" ht="15.75" customHeight="1">
      <c r="A96" s="16" t="s">
        <v>307</v>
      </c>
      <c r="B96" s="17"/>
      <c r="C96" s="22"/>
      <c r="D96" s="9"/>
      <c r="E96" s="43">
        <v>15000.0</v>
      </c>
      <c r="F96" s="34">
        <f t="shared" si="9"/>
        <v>0</v>
      </c>
    </row>
    <row r="97" ht="15.75" customHeight="1">
      <c r="A97" s="16" t="s">
        <v>357</v>
      </c>
      <c r="B97" s="17">
        <v>4.8</v>
      </c>
      <c r="C97" s="22" t="s">
        <v>122</v>
      </c>
      <c r="D97" s="9"/>
      <c r="E97" s="43">
        <v>1000.0</v>
      </c>
      <c r="F97" s="34">
        <f t="shared" si="9"/>
        <v>4800</v>
      </c>
    </row>
    <row r="98" ht="15.75" customHeight="1">
      <c r="A98" s="16" t="s">
        <v>46</v>
      </c>
      <c r="B98" s="246">
        <v>0.5</v>
      </c>
      <c r="C98" s="22" t="s">
        <v>124</v>
      </c>
      <c r="D98" s="9"/>
      <c r="E98" s="43">
        <v>12000.0</v>
      </c>
      <c r="F98" s="34">
        <f>E98*B98</f>
        <v>6000</v>
      </c>
    </row>
    <row r="99" ht="15.75" customHeight="1">
      <c r="A99" s="16" t="s">
        <v>411</v>
      </c>
      <c r="B99" s="17">
        <v>1.0</v>
      </c>
      <c r="C99" s="22" t="s">
        <v>16</v>
      </c>
      <c r="D99" s="9"/>
      <c r="E99" s="43">
        <v>17000.0</v>
      </c>
      <c r="F99" s="34">
        <f t="shared" ref="F99:F109" si="10">+B99*E99</f>
        <v>17000</v>
      </c>
    </row>
    <row r="100" ht="15.75" customHeight="1">
      <c r="A100" s="16" t="s">
        <v>262</v>
      </c>
      <c r="B100" s="17">
        <v>30.0</v>
      </c>
      <c r="C100" s="22" t="s">
        <v>127</v>
      </c>
      <c r="D100" s="9"/>
      <c r="E100" s="43">
        <v>100.0</v>
      </c>
      <c r="F100" s="34">
        <f t="shared" si="10"/>
        <v>3000</v>
      </c>
    </row>
    <row r="101" ht="15.75" customHeight="1">
      <c r="A101" s="16" t="s">
        <v>407</v>
      </c>
      <c r="B101" s="17">
        <v>1.5</v>
      </c>
      <c r="C101" s="22" t="s">
        <v>127</v>
      </c>
      <c r="D101" s="9"/>
      <c r="E101" s="43">
        <v>30000.0</v>
      </c>
      <c r="F101" s="34">
        <f t="shared" si="10"/>
        <v>45000</v>
      </c>
    </row>
    <row r="102" ht="15.75" customHeight="1">
      <c r="A102" s="16" t="s">
        <v>311</v>
      </c>
      <c r="B102" s="17">
        <v>1.0</v>
      </c>
      <c r="C102" s="22" t="s">
        <v>96</v>
      </c>
      <c r="D102" s="9"/>
      <c r="E102" s="43">
        <v>12500.0</v>
      </c>
      <c r="F102" s="34">
        <f t="shared" si="10"/>
        <v>12500</v>
      </c>
    </row>
    <row r="103" ht="15.75" customHeight="1">
      <c r="A103" s="16" t="s">
        <v>137</v>
      </c>
      <c r="B103" s="17">
        <v>1.0</v>
      </c>
      <c r="C103" s="22" t="s">
        <v>131</v>
      </c>
      <c r="D103" s="9"/>
      <c r="E103" s="43">
        <v>5000.0</v>
      </c>
      <c r="F103" s="34">
        <f t="shared" si="10"/>
        <v>5000</v>
      </c>
    </row>
    <row r="104" ht="15.75" customHeight="1">
      <c r="A104" s="16" t="s">
        <v>132</v>
      </c>
      <c r="B104" s="17">
        <v>4.0</v>
      </c>
      <c r="C104" s="22" t="s">
        <v>101</v>
      </c>
      <c r="D104" s="9"/>
      <c r="E104" s="43">
        <v>4000.0</v>
      </c>
      <c r="F104" s="34">
        <f t="shared" si="10"/>
        <v>16000</v>
      </c>
    </row>
    <row r="105" ht="15.75" customHeight="1">
      <c r="A105" s="16" t="s">
        <v>400</v>
      </c>
      <c r="B105" s="17">
        <v>2.5</v>
      </c>
      <c r="C105" s="22" t="s">
        <v>101</v>
      </c>
      <c r="D105" s="9"/>
      <c r="E105" s="43">
        <v>4000.0</v>
      </c>
      <c r="F105" s="34">
        <f t="shared" si="10"/>
        <v>10000</v>
      </c>
    </row>
    <row r="106" ht="15.75" customHeight="1">
      <c r="A106" s="16" t="s">
        <v>133</v>
      </c>
      <c r="B106" s="17">
        <v>0.5</v>
      </c>
      <c r="C106" s="22"/>
      <c r="D106" s="9"/>
      <c r="E106" s="43">
        <v>25000.0</v>
      </c>
      <c r="F106" s="34">
        <f t="shared" si="10"/>
        <v>12500</v>
      </c>
    </row>
    <row r="107" ht="15.75" customHeight="1">
      <c r="A107" s="16" t="s">
        <v>395</v>
      </c>
      <c r="B107" s="259">
        <v>1.5</v>
      </c>
      <c r="C107" s="22" t="s">
        <v>402</v>
      </c>
      <c r="D107" s="9"/>
      <c r="E107" s="43">
        <v>15000.0</v>
      </c>
      <c r="F107" s="34">
        <f t="shared" si="10"/>
        <v>22500</v>
      </c>
    </row>
    <row r="108" ht="15.75" customHeight="1">
      <c r="A108" s="16" t="s">
        <v>136</v>
      </c>
      <c r="B108" s="17">
        <v>0.2</v>
      </c>
      <c r="C108" s="22" t="s">
        <v>21</v>
      </c>
      <c r="D108" s="9"/>
      <c r="E108" s="43">
        <v>15000.0</v>
      </c>
      <c r="F108" s="34">
        <f t="shared" si="10"/>
        <v>3000</v>
      </c>
    </row>
    <row r="109" ht="15.75" customHeight="1">
      <c r="A109" s="16" t="s">
        <v>224</v>
      </c>
      <c r="B109" s="17">
        <v>2.0</v>
      </c>
      <c r="C109" s="22" t="s">
        <v>313</v>
      </c>
      <c r="D109" s="9"/>
      <c r="E109" s="43">
        <v>15000.0</v>
      </c>
      <c r="F109" s="34">
        <f t="shared" si="10"/>
        <v>30000</v>
      </c>
    </row>
    <row r="110" ht="15.75" customHeight="1">
      <c r="A110" s="16" t="s">
        <v>138</v>
      </c>
      <c r="B110" s="17">
        <v>1.0</v>
      </c>
      <c r="C110" s="22"/>
      <c r="D110" s="9"/>
      <c r="E110" s="43">
        <v>210000.0</v>
      </c>
      <c r="F110" s="34">
        <f>E110*B110</f>
        <v>210000</v>
      </c>
    </row>
    <row r="111" ht="15.75" customHeight="1">
      <c r="A111" s="16" t="s">
        <v>181</v>
      </c>
      <c r="B111" s="17">
        <v>36.0</v>
      </c>
      <c r="C111" s="22" t="s">
        <v>127</v>
      </c>
      <c r="D111" s="9"/>
      <c r="E111" s="43">
        <v>600.0</v>
      </c>
      <c r="F111" s="34">
        <f>+B111*E111</f>
        <v>21600</v>
      </c>
    </row>
    <row r="112" ht="15.75" customHeight="1">
      <c r="A112" s="46" t="s">
        <v>141</v>
      </c>
      <c r="B112" s="47"/>
      <c r="C112" s="48"/>
      <c r="D112" s="9"/>
      <c r="E112" s="49"/>
      <c r="F112" s="29">
        <f>SUM(F95:F111)</f>
        <v>758900</v>
      </c>
    </row>
    <row r="113" ht="15.75" customHeight="1">
      <c r="A113" s="50" t="s">
        <v>142</v>
      </c>
      <c r="B113" s="51"/>
      <c r="C113" s="51"/>
      <c r="D113" s="51"/>
      <c r="E113" s="51"/>
      <c r="F113" s="52">
        <f>F112+F93+F81+F74+F55+F37+F22</f>
        <v>2981378.75</v>
      </c>
    </row>
    <row r="114" ht="15.75" customHeight="1">
      <c r="A114" s="53"/>
      <c r="B114" s="54" t="s">
        <v>143</v>
      </c>
      <c r="C114" s="55"/>
      <c r="D114" s="55"/>
      <c r="E114" s="55"/>
      <c r="F114" s="56">
        <f>+F113*30%</f>
        <v>894413.625</v>
      </c>
    </row>
    <row r="115" ht="15.75" customHeight="1">
      <c r="A115" s="57"/>
      <c r="B115" s="58" t="s">
        <v>144</v>
      </c>
      <c r="C115" s="55"/>
      <c r="D115" s="55"/>
      <c r="E115" s="59"/>
      <c r="F115" s="60">
        <f>SUM(F113:F114)</f>
        <v>3875792.375</v>
      </c>
    </row>
    <row r="116" ht="15.75" customHeight="1">
      <c r="A116" s="57"/>
      <c r="B116" s="54" t="s">
        <v>145</v>
      </c>
      <c r="C116" s="55"/>
      <c r="D116" s="55"/>
      <c r="E116" s="55"/>
      <c r="F116" s="56">
        <f>+F115*16%</f>
        <v>620126.78</v>
      </c>
    </row>
    <row r="117" ht="15.75" customHeight="1">
      <c r="A117" s="57"/>
      <c r="B117" s="61" t="s">
        <v>146</v>
      </c>
      <c r="C117" s="55"/>
      <c r="D117" s="55"/>
      <c r="E117" s="59"/>
      <c r="F117" s="60">
        <f>SUM(F115:F116)</f>
        <v>4495919.155</v>
      </c>
    </row>
    <row r="118" ht="15.75" customHeight="1">
      <c r="A118" s="57"/>
      <c r="B118" s="54"/>
      <c r="C118" s="55"/>
      <c r="D118" s="55"/>
      <c r="E118" s="55"/>
      <c r="F118" s="56"/>
    </row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0">
    <mergeCell ref="A2:F2"/>
    <mergeCell ref="A3:F3"/>
    <mergeCell ref="A4:F4"/>
    <mergeCell ref="A5:B5"/>
    <mergeCell ref="C5:F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A19:C19"/>
    <mergeCell ref="D19:E19"/>
    <mergeCell ref="A20:E20"/>
    <mergeCell ref="A21:C21"/>
    <mergeCell ref="D21:E21"/>
    <mergeCell ref="A22:C22"/>
    <mergeCell ref="D22:E22"/>
    <mergeCell ref="A23:B23"/>
    <mergeCell ref="C23:F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A35:E35"/>
    <mergeCell ref="A36:C36"/>
    <mergeCell ref="D36:E36"/>
    <mergeCell ref="D37:E37"/>
    <mergeCell ref="A37:C37"/>
    <mergeCell ref="B38:C38"/>
    <mergeCell ref="D38:E38"/>
    <mergeCell ref="C39:D39"/>
    <mergeCell ref="C40:D40"/>
    <mergeCell ref="C41:D41"/>
    <mergeCell ref="C42:D42"/>
    <mergeCell ref="C82:D82"/>
    <mergeCell ref="A83:B83"/>
    <mergeCell ref="C83:D83"/>
    <mergeCell ref="C84:D84"/>
    <mergeCell ref="C85:D85"/>
    <mergeCell ref="C86:D86"/>
    <mergeCell ref="C87:D87"/>
    <mergeCell ref="C88:D88"/>
    <mergeCell ref="C89:D89"/>
    <mergeCell ref="C91:D91"/>
    <mergeCell ref="C92:D92"/>
    <mergeCell ref="C93:D93"/>
    <mergeCell ref="A94:B94"/>
    <mergeCell ref="C94:D94"/>
    <mergeCell ref="C102:D102"/>
    <mergeCell ref="C103:D103"/>
    <mergeCell ref="C104:D104"/>
    <mergeCell ref="C105:D105"/>
    <mergeCell ref="C106:D106"/>
    <mergeCell ref="C107:D107"/>
    <mergeCell ref="C108:D108"/>
    <mergeCell ref="B115:E115"/>
    <mergeCell ref="B116:E116"/>
    <mergeCell ref="B117:E117"/>
    <mergeCell ref="B118:E118"/>
    <mergeCell ref="C109:D109"/>
    <mergeCell ref="C110:D110"/>
    <mergeCell ref="C111:D111"/>
    <mergeCell ref="C112:D112"/>
    <mergeCell ref="A113:E113"/>
    <mergeCell ref="A114:A118"/>
    <mergeCell ref="B114:E114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A54:C54"/>
    <mergeCell ref="A55:C55"/>
    <mergeCell ref="D55:E55"/>
    <mergeCell ref="B56:C56"/>
    <mergeCell ref="D56:E56"/>
    <mergeCell ref="C57:D57"/>
    <mergeCell ref="C58:D58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A73:C73"/>
    <mergeCell ref="A74:C74"/>
    <mergeCell ref="D74:E74"/>
    <mergeCell ref="A75:B75"/>
    <mergeCell ref="C75:D75"/>
    <mergeCell ref="C76:D76"/>
    <mergeCell ref="C77:D77"/>
    <mergeCell ref="C78:D78"/>
    <mergeCell ref="C79:D79"/>
    <mergeCell ref="C80:D80"/>
    <mergeCell ref="A81:D81"/>
    <mergeCell ref="C95:D95"/>
    <mergeCell ref="C96:D96"/>
    <mergeCell ref="C97:D97"/>
    <mergeCell ref="C98:D98"/>
    <mergeCell ref="C99:D99"/>
    <mergeCell ref="C100:D100"/>
    <mergeCell ref="C101:D101"/>
  </mergeCells>
  <printOptions/>
  <pageMargins bottom="0.7480314960629921" footer="0.0" header="0.0" left="0.31496062992125984" right="0.31496062992125984" top="0.7480314960629921"/>
  <pageSetup paperSize="9"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10.71"/>
    <col customWidth="1" min="3" max="3" width="17.0"/>
    <col customWidth="1" min="4" max="4" width="10.71"/>
    <col customWidth="1" min="5" max="5" width="15.43"/>
    <col customWidth="1" min="6" max="6" width="20.57"/>
    <col customWidth="1" min="7" max="16" width="10.71"/>
  </cols>
  <sheetData>
    <row r="1" ht="15.75" customHeight="1">
      <c r="A1" s="1"/>
    </row>
    <row r="2" ht="15.75" customHeight="1">
      <c r="A2" s="2" t="s">
        <v>1</v>
      </c>
      <c r="B2" s="3"/>
      <c r="C2" s="3"/>
      <c r="D2" s="3"/>
      <c r="E2" s="3"/>
      <c r="F2" s="3"/>
    </row>
    <row r="3" ht="15.75" customHeight="1">
      <c r="A3" s="4" t="s">
        <v>2</v>
      </c>
    </row>
    <row r="4" ht="15.75" customHeight="1">
      <c r="A4" s="4" t="s">
        <v>3</v>
      </c>
    </row>
    <row r="5" ht="15.75" customHeight="1">
      <c r="A5" s="8" t="s">
        <v>5</v>
      </c>
      <c r="B5" s="9"/>
      <c r="C5" s="10" t="s">
        <v>412</v>
      </c>
      <c r="D5" s="11"/>
      <c r="E5" s="11"/>
      <c r="F5" s="9"/>
    </row>
    <row r="6" ht="15.0" customHeight="1">
      <c r="A6" s="12" t="s">
        <v>7</v>
      </c>
      <c r="B6" s="12" t="s">
        <v>8</v>
      </c>
      <c r="C6" s="13" t="s">
        <v>9</v>
      </c>
      <c r="D6" s="9"/>
      <c r="E6" s="12" t="s">
        <v>10</v>
      </c>
      <c r="F6" s="14" t="s">
        <v>11</v>
      </c>
    </row>
    <row r="7" ht="18.0" customHeight="1">
      <c r="A7" s="16" t="s">
        <v>12</v>
      </c>
      <c r="B7" s="17">
        <v>1651.0</v>
      </c>
      <c r="C7" s="13" t="s">
        <v>13</v>
      </c>
      <c r="D7" s="9"/>
      <c r="E7" s="18">
        <v>140.0</v>
      </c>
      <c r="F7" s="19">
        <f t="shared" ref="F7:F18" si="1">+B7*E7</f>
        <v>231140</v>
      </c>
      <c r="G7" s="21" t="s">
        <v>14</v>
      </c>
    </row>
    <row r="8">
      <c r="A8" s="16" t="s">
        <v>39</v>
      </c>
      <c r="B8" s="17">
        <v>0.66</v>
      </c>
      <c r="C8" s="13" t="s">
        <v>280</v>
      </c>
      <c r="D8" s="9"/>
      <c r="E8" s="18">
        <v>65000.0</v>
      </c>
      <c r="F8" s="19">
        <f t="shared" si="1"/>
        <v>42900</v>
      </c>
      <c r="G8" s="21" t="s">
        <v>413</v>
      </c>
    </row>
    <row r="9">
      <c r="A9" s="16" t="s">
        <v>281</v>
      </c>
      <c r="B9" s="17">
        <v>0.0</v>
      </c>
      <c r="C9" s="22" t="s">
        <v>30</v>
      </c>
      <c r="D9" s="9"/>
      <c r="E9" s="18">
        <v>160000.0</v>
      </c>
      <c r="F9" s="19">
        <f t="shared" si="1"/>
        <v>0</v>
      </c>
    </row>
    <row r="10">
      <c r="A10" s="16" t="s">
        <v>18</v>
      </c>
      <c r="B10" s="17">
        <v>0.34</v>
      </c>
      <c r="C10" s="22" t="s">
        <v>30</v>
      </c>
      <c r="D10" s="9"/>
      <c r="E10" s="18">
        <v>210000.0</v>
      </c>
      <c r="F10" s="19">
        <f t="shared" si="1"/>
        <v>71400</v>
      </c>
    </row>
    <row r="11">
      <c r="A11" s="16" t="s">
        <v>136</v>
      </c>
      <c r="B11" s="17"/>
      <c r="C11" s="22" t="s">
        <v>283</v>
      </c>
      <c r="D11" s="9"/>
      <c r="E11" s="18">
        <v>19000.0</v>
      </c>
      <c r="F11" s="19">
        <f t="shared" si="1"/>
        <v>0</v>
      </c>
    </row>
    <row r="12">
      <c r="A12" s="16" t="s">
        <v>20</v>
      </c>
      <c r="B12" s="17">
        <v>1.0</v>
      </c>
      <c r="C12" s="22" t="s">
        <v>284</v>
      </c>
      <c r="D12" s="9"/>
      <c r="E12" s="18">
        <v>14000.0</v>
      </c>
      <c r="F12" s="19">
        <f t="shared" si="1"/>
        <v>14000</v>
      </c>
      <c r="G12" s="20" t="s">
        <v>14</v>
      </c>
    </row>
    <row r="13">
      <c r="A13" s="16" t="s">
        <v>46</v>
      </c>
      <c r="B13" s="17">
        <v>15.0</v>
      </c>
      <c r="C13" s="22" t="s">
        <v>30</v>
      </c>
      <c r="D13" s="9"/>
      <c r="E13" s="18">
        <v>600.0</v>
      </c>
      <c r="F13" s="19">
        <f t="shared" si="1"/>
        <v>9000</v>
      </c>
    </row>
    <row r="14">
      <c r="A14" s="16" t="s">
        <v>107</v>
      </c>
      <c r="B14" s="17"/>
      <c r="C14" s="22" t="s">
        <v>285</v>
      </c>
      <c r="D14" s="9"/>
      <c r="E14" s="18">
        <v>30000.0</v>
      </c>
      <c r="F14" s="19">
        <f t="shared" si="1"/>
        <v>0</v>
      </c>
    </row>
    <row r="15">
      <c r="A15" s="16" t="s">
        <v>153</v>
      </c>
      <c r="B15" s="17">
        <v>15.0</v>
      </c>
      <c r="C15" s="22" t="s">
        <v>48</v>
      </c>
      <c r="D15" s="9"/>
      <c r="E15" s="18">
        <v>1000.0</v>
      </c>
      <c r="F15" s="19">
        <f t="shared" si="1"/>
        <v>15000</v>
      </c>
      <c r="G15" s="20" t="s">
        <v>14</v>
      </c>
    </row>
    <row r="16">
      <c r="A16" s="16" t="s">
        <v>24</v>
      </c>
      <c r="B16" s="17">
        <v>1.0</v>
      </c>
      <c r="C16" s="22" t="s">
        <v>25</v>
      </c>
      <c r="D16" s="9"/>
      <c r="E16" s="18">
        <v>20000.0</v>
      </c>
      <c r="F16" s="19">
        <f t="shared" si="1"/>
        <v>20000</v>
      </c>
      <c r="G16" s="20" t="s">
        <v>14</v>
      </c>
    </row>
    <row r="17">
      <c r="A17" s="16" t="s">
        <v>114</v>
      </c>
      <c r="B17" s="17"/>
      <c r="C17" s="22"/>
      <c r="D17" s="9"/>
      <c r="E17" s="18">
        <v>136000.0</v>
      </c>
      <c r="F17" s="19">
        <f t="shared" si="1"/>
        <v>0</v>
      </c>
    </row>
    <row r="18">
      <c r="A18" s="16" t="s">
        <v>29</v>
      </c>
      <c r="B18" s="17">
        <v>197.0</v>
      </c>
      <c r="C18" s="22" t="s">
        <v>30</v>
      </c>
      <c r="D18" s="9"/>
      <c r="E18" s="18">
        <v>100.0</v>
      </c>
      <c r="F18" s="19">
        <f t="shared" si="1"/>
        <v>19700</v>
      </c>
      <c r="G18" s="21" t="s">
        <v>14</v>
      </c>
    </row>
    <row r="19">
      <c r="A19" s="23" t="s">
        <v>31</v>
      </c>
      <c r="B19" s="11"/>
      <c r="C19" s="9"/>
      <c r="D19" s="22" t="s">
        <v>286</v>
      </c>
      <c r="E19" s="9"/>
      <c r="F19" s="24">
        <v>315000.0</v>
      </c>
    </row>
    <row r="20">
      <c r="A20" s="25" t="s">
        <v>33</v>
      </c>
      <c r="B20" s="11"/>
      <c r="C20" s="11"/>
      <c r="D20" s="11"/>
      <c r="E20" s="9"/>
      <c r="F20" s="26">
        <f>SUM(F7:F19)</f>
        <v>738140</v>
      </c>
    </row>
    <row r="21" ht="15.75" customHeight="1">
      <c r="A21" s="23" t="s">
        <v>34</v>
      </c>
      <c r="B21" s="11"/>
      <c r="C21" s="9"/>
      <c r="D21" s="22" t="s">
        <v>35</v>
      </c>
      <c r="E21" s="9"/>
      <c r="F21" s="24">
        <v>73814.0</v>
      </c>
    </row>
    <row r="22" ht="15.75" customHeight="1">
      <c r="A22" s="27" t="s">
        <v>36</v>
      </c>
      <c r="B22" s="11"/>
      <c r="C22" s="9"/>
      <c r="D22" s="28"/>
      <c r="E22" s="9"/>
      <c r="F22" s="29">
        <f>SUM(F20:F21)</f>
        <v>811954</v>
      </c>
      <c r="G22" s="20">
        <v>665000.0</v>
      </c>
    </row>
    <row r="23" ht="15.0" customHeight="1">
      <c r="A23" s="8" t="s">
        <v>5</v>
      </c>
      <c r="B23" s="9"/>
      <c r="C23" s="30" t="s">
        <v>37</v>
      </c>
      <c r="D23" s="11"/>
      <c r="E23" s="11"/>
      <c r="F23" s="9"/>
    </row>
    <row r="24" ht="15.0" customHeight="1">
      <c r="A24" s="12" t="s">
        <v>7</v>
      </c>
      <c r="B24" s="12" t="s">
        <v>8</v>
      </c>
      <c r="C24" s="13" t="s">
        <v>9</v>
      </c>
      <c r="D24" s="9"/>
      <c r="E24" s="12" t="s">
        <v>10</v>
      </c>
      <c r="F24" s="14" t="s">
        <v>11</v>
      </c>
    </row>
    <row r="25" ht="15.0" customHeight="1">
      <c r="A25" s="16" t="s">
        <v>12</v>
      </c>
      <c r="B25" s="17">
        <v>468.0</v>
      </c>
      <c r="C25" s="13" t="s">
        <v>287</v>
      </c>
      <c r="D25" s="9"/>
      <c r="E25" s="18">
        <v>140.0</v>
      </c>
      <c r="F25" s="19">
        <f t="shared" ref="F25:F27" si="2">E25*B25</f>
        <v>65520</v>
      </c>
    </row>
    <row r="26" ht="15.75" customHeight="1">
      <c r="A26" s="16" t="s">
        <v>288</v>
      </c>
      <c r="B26" s="17">
        <v>200.0</v>
      </c>
      <c r="C26" s="22" t="s">
        <v>289</v>
      </c>
      <c r="D26" s="9"/>
      <c r="E26" s="18">
        <v>65.0</v>
      </c>
      <c r="F26" s="19">
        <f t="shared" si="2"/>
        <v>13000</v>
      </c>
    </row>
    <row r="27" ht="15.75" customHeight="1">
      <c r="A27" s="16" t="s">
        <v>228</v>
      </c>
      <c r="B27" s="17">
        <v>250.0</v>
      </c>
      <c r="C27" s="22" t="s">
        <v>290</v>
      </c>
      <c r="D27" s="9"/>
      <c r="E27" s="18">
        <v>210.0</v>
      </c>
      <c r="F27" s="31">
        <f t="shared" si="2"/>
        <v>52500</v>
      </c>
    </row>
    <row r="28" ht="15.75" customHeight="1">
      <c r="A28" s="16" t="s">
        <v>291</v>
      </c>
      <c r="B28" s="17">
        <v>175.0</v>
      </c>
      <c r="C28" s="22" t="s">
        <v>44</v>
      </c>
      <c r="D28" s="9"/>
      <c r="E28" s="18">
        <v>130.0</v>
      </c>
      <c r="F28" s="32">
        <v>21875.0</v>
      </c>
    </row>
    <row r="29" ht="15.75" customHeight="1">
      <c r="A29" s="16" t="s">
        <v>20</v>
      </c>
      <c r="B29" s="17">
        <v>2.0</v>
      </c>
      <c r="C29" s="22" t="s">
        <v>45</v>
      </c>
      <c r="D29" s="9"/>
      <c r="E29" s="18">
        <v>14000.0</v>
      </c>
      <c r="F29" s="19">
        <f t="shared" ref="F29:F34" si="3">E29*B29</f>
        <v>28000</v>
      </c>
    </row>
    <row r="30" ht="15.75" customHeight="1">
      <c r="A30" s="16" t="s">
        <v>46</v>
      </c>
      <c r="B30" s="17">
        <v>10.0</v>
      </c>
      <c r="C30" s="22" t="s">
        <v>30</v>
      </c>
      <c r="D30" s="9"/>
      <c r="E30" s="18">
        <v>600.0</v>
      </c>
      <c r="F30" s="19">
        <f t="shared" si="3"/>
        <v>6000</v>
      </c>
    </row>
    <row r="31" ht="15.0" customHeight="1">
      <c r="A31" s="16" t="s">
        <v>47</v>
      </c>
      <c r="B31" s="17">
        <v>6.0</v>
      </c>
      <c r="C31" s="22" t="s">
        <v>48</v>
      </c>
      <c r="D31" s="9"/>
      <c r="E31" s="18">
        <v>1000.0</v>
      </c>
      <c r="F31" s="19">
        <f t="shared" si="3"/>
        <v>6000</v>
      </c>
    </row>
    <row r="32" ht="15.75" customHeight="1">
      <c r="A32" s="16" t="s">
        <v>49</v>
      </c>
      <c r="B32" s="17">
        <v>2.0</v>
      </c>
      <c r="C32" s="22" t="s">
        <v>25</v>
      </c>
      <c r="D32" s="9"/>
      <c r="E32" s="18">
        <v>105000.0</v>
      </c>
      <c r="F32" s="19">
        <f t="shared" si="3"/>
        <v>210000</v>
      </c>
    </row>
    <row r="33" ht="12.75" customHeight="1">
      <c r="A33" s="16" t="s">
        <v>29</v>
      </c>
      <c r="B33" s="17">
        <v>30.0</v>
      </c>
      <c r="C33" s="22" t="s">
        <v>30</v>
      </c>
      <c r="D33" s="9"/>
      <c r="E33" s="18">
        <v>100.0</v>
      </c>
      <c r="F33" s="19">
        <f t="shared" si="3"/>
        <v>3000</v>
      </c>
    </row>
    <row r="34" ht="15.75" customHeight="1">
      <c r="A34" s="33" t="s">
        <v>107</v>
      </c>
      <c r="B34" s="17">
        <v>4.0</v>
      </c>
      <c r="C34" s="22" t="s">
        <v>292</v>
      </c>
      <c r="D34" s="9"/>
      <c r="E34" s="17">
        <v>30000.0</v>
      </c>
      <c r="F34" s="34">
        <f t="shared" si="3"/>
        <v>120000</v>
      </c>
    </row>
    <row r="35" ht="24.0" customHeight="1">
      <c r="A35" s="25" t="s">
        <v>33</v>
      </c>
      <c r="B35" s="11"/>
      <c r="C35" s="11"/>
      <c r="D35" s="11"/>
      <c r="E35" s="9"/>
      <c r="F35" s="26">
        <f>SUM(F25:F34)</f>
        <v>525895</v>
      </c>
    </row>
    <row r="36" ht="24.0" customHeight="1">
      <c r="A36" s="23" t="s">
        <v>50</v>
      </c>
      <c r="B36" s="11"/>
      <c r="C36" s="9"/>
      <c r="D36" s="22" t="s">
        <v>35</v>
      </c>
      <c r="E36" s="9"/>
      <c r="F36" s="24">
        <v>26294.75</v>
      </c>
    </row>
    <row r="37" ht="24.0" customHeight="1">
      <c r="A37" s="27" t="s">
        <v>36</v>
      </c>
      <c r="B37" s="11"/>
      <c r="C37" s="9"/>
      <c r="D37" s="28"/>
      <c r="E37" s="9"/>
      <c r="F37" s="35">
        <f>F36+F35</f>
        <v>552189.75</v>
      </c>
      <c r="G37" s="20">
        <v>276095.0</v>
      </c>
    </row>
    <row r="38" ht="24.0" customHeight="1">
      <c r="A38" s="36" t="s">
        <v>51</v>
      </c>
      <c r="B38" s="10" t="s">
        <v>293</v>
      </c>
      <c r="C38" s="9"/>
      <c r="D38" s="22"/>
      <c r="E38" s="9"/>
      <c r="F38" s="24"/>
    </row>
    <row r="39" ht="24.0" customHeight="1">
      <c r="A39" s="33" t="s">
        <v>53</v>
      </c>
      <c r="B39" s="17">
        <v>2.0</v>
      </c>
      <c r="C39" s="22" t="s">
        <v>54</v>
      </c>
      <c r="D39" s="9"/>
      <c r="E39" s="18">
        <v>36750.0</v>
      </c>
      <c r="F39" s="19">
        <f t="shared" ref="F39:F40" si="4">E39*B39</f>
        <v>73500</v>
      </c>
      <c r="G39" s="20" t="s">
        <v>14</v>
      </c>
    </row>
    <row r="40" ht="24.0" customHeight="1">
      <c r="A40" s="16" t="s">
        <v>55</v>
      </c>
      <c r="B40" s="17">
        <v>2.0</v>
      </c>
      <c r="C40" s="22" t="s">
        <v>54</v>
      </c>
      <c r="D40" s="9"/>
      <c r="E40" s="18">
        <v>36750.0</v>
      </c>
      <c r="F40" s="19">
        <f t="shared" si="4"/>
        <v>73500</v>
      </c>
      <c r="G40" s="20" t="s">
        <v>14</v>
      </c>
    </row>
    <row r="41" ht="24.0" customHeight="1">
      <c r="A41" s="16" t="s">
        <v>56</v>
      </c>
      <c r="B41" s="17">
        <v>3.0</v>
      </c>
      <c r="C41" s="22" t="s">
        <v>57</v>
      </c>
      <c r="D41" s="9"/>
      <c r="E41" s="18">
        <v>18000.0</v>
      </c>
      <c r="F41" s="19">
        <f t="shared" ref="F41:F52" si="5">+B41*E41</f>
        <v>54000</v>
      </c>
      <c r="G41" s="20" t="s">
        <v>14</v>
      </c>
    </row>
    <row r="42" ht="24.0" customHeight="1">
      <c r="A42" s="16" t="s">
        <v>58</v>
      </c>
      <c r="B42" s="17">
        <v>2.0</v>
      </c>
      <c r="C42" s="22" t="s">
        <v>59</v>
      </c>
      <c r="D42" s="9"/>
      <c r="E42" s="18">
        <v>2000.0</v>
      </c>
      <c r="F42" s="19">
        <f t="shared" si="5"/>
        <v>4000</v>
      </c>
      <c r="G42" s="20" t="s">
        <v>14</v>
      </c>
    </row>
    <row r="43" ht="24.0" customHeight="1">
      <c r="A43" s="16" t="s">
        <v>60</v>
      </c>
      <c r="B43" s="17">
        <v>0.1</v>
      </c>
      <c r="C43" s="22" t="s">
        <v>61</v>
      </c>
      <c r="D43" s="9"/>
      <c r="E43" s="18">
        <v>70000.0</v>
      </c>
      <c r="F43" s="19">
        <f t="shared" si="5"/>
        <v>7000</v>
      </c>
      <c r="G43" s="20" t="s">
        <v>14</v>
      </c>
    </row>
    <row r="44" ht="24.0" customHeight="1">
      <c r="A44" s="16" t="s">
        <v>62</v>
      </c>
      <c r="B44" s="17"/>
      <c r="C44" s="22" t="s">
        <v>63</v>
      </c>
      <c r="D44" s="9"/>
      <c r="E44" s="18">
        <v>45000.0</v>
      </c>
      <c r="F44" s="19">
        <f t="shared" si="5"/>
        <v>0</v>
      </c>
      <c r="G44" s="20" t="s">
        <v>14</v>
      </c>
    </row>
    <row r="45" ht="24.0" customHeight="1">
      <c r="A45" s="16" t="s">
        <v>64</v>
      </c>
      <c r="B45" s="17">
        <v>0.3</v>
      </c>
      <c r="C45" s="22" t="s">
        <v>63</v>
      </c>
      <c r="D45" s="9"/>
      <c r="E45" s="18">
        <v>2500.0</v>
      </c>
      <c r="F45" s="19">
        <f t="shared" si="5"/>
        <v>750</v>
      </c>
      <c r="G45" s="20" t="s">
        <v>14</v>
      </c>
    </row>
    <row r="46" ht="24.0" customHeight="1">
      <c r="A46" s="16" t="s">
        <v>65</v>
      </c>
      <c r="B46" s="17">
        <v>0.2</v>
      </c>
      <c r="C46" s="22" t="s">
        <v>66</v>
      </c>
      <c r="D46" s="9"/>
      <c r="E46" s="18">
        <v>34000.0</v>
      </c>
      <c r="F46" s="19">
        <f t="shared" si="5"/>
        <v>6800</v>
      </c>
    </row>
    <row r="47" ht="24.0" customHeight="1">
      <c r="A47" s="16" t="s">
        <v>67</v>
      </c>
      <c r="B47" s="17"/>
      <c r="C47" s="22" t="s">
        <v>68</v>
      </c>
      <c r="D47" s="9"/>
      <c r="E47" s="18">
        <v>3000.0</v>
      </c>
      <c r="F47" s="19">
        <f t="shared" si="5"/>
        <v>0</v>
      </c>
      <c r="G47" s="20" t="s">
        <v>14</v>
      </c>
    </row>
    <row r="48" ht="24.0" customHeight="1">
      <c r="A48" s="16" t="s">
        <v>296</v>
      </c>
      <c r="B48" s="17">
        <v>2.5</v>
      </c>
      <c r="C48" s="22" t="s">
        <v>70</v>
      </c>
      <c r="D48" s="9"/>
      <c r="E48" s="18">
        <v>22000.0</v>
      </c>
      <c r="F48" s="19">
        <f t="shared" si="5"/>
        <v>55000</v>
      </c>
      <c r="G48" s="15" t="s">
        <v>14</v>
      </c>
      <c r="H48" s="15"/>
      <c r="I48" s="15"/>
      <c r="J48" s="15"/>
      <c r="K48" s="15"/>
      <c r="L48" s="15"/>
      <c r="M48" s="15"/>
      <c r="N48" s="15"/>
      <c r="O48" s="15"/>
      <c r="P48" s="15"/>
    </row>
    <row r="49" ht="15.75" customHeight="1">
      <c r="A49" s="16" t="s">
        <v>72</v>
      </c>
      <c r="B49" s="17">
        <v>0.1</v>
      </c>
      <c r="C49" s="22" t="s">
        <v>61</v>
      </c>
      <c r="D49" s="9"/>
      <c r="E49" s="18">
        <v>160000.0</v>
      </c>
      <c r="F49" s="19">
        <f t="shared" si="5"/>
        <v>16000</v>
      </c>
    </row>
    <row r="50" ht="15.75" customHeight="1">
      <c r="A50" s="16" t="s">
        <v>73</v>
      </c>
      <c r="B50" s="17">
        <v>0.2</v>
      </c>
      <c r="C50" s="22" t="s">
        <v>74</v>
      </c>
      <c r="D50" s="9"/>
      <c r="E50" s="18">
        <v>4500.0</v>
      </c>
      <c r="F50" s="19">
        <f t="shared" si="5"/>
        <v>900</v>
      </c>
      <c r="G50" s="20" t="s">
        <v>14</v>
      </c>
    </row>
    <row r="51" ht="15.75" customHeight="1">
      <c r="A51" s="16" t="s">
        <v>75</v>
      </c>
      <c r="B51" s="17">
        <v>0.2</v>
      </c>
      <c r="C51" s="22" t="s">
        <v>21</v>
      </c>
      <c r="D51" s="9"/>
      <c r="E51" s="18">
        <v>20000.0</v>
      </c>
      <c r="F51" s="19">
        <f t="shared" si="5"/>
        <v>4000</v>
      </c>
    </row>
    <row r="52" ht="15.75" customHeight="1">
      <c r="A52" s="16" t="s">
        <v>240</v>
      </c>
      <c r="B52" s="38">
        <v>2.0</v>
      </c>
      <c r="C52" s="22" t="s">
        <v>77</v>
      </c>
      <c r="D52" s="9"/>
      <c r="E52" s="18">
        <v>23000.0</v>
      </c>
      <c r="F52" s="19">
        <f t="shared" si="5"/>
        <v>46000</v>
      </c>
      <c r="G52" s="20" t="s">
        <v>14</v>
      </c>
    </row>
    <row r="53" ht="15.75" customHeight="1">
      <c r="A53" s="16" t="s">
        <v>78</v>
      </c>
      <c r="B53" s="17"/>
      <c r="C53" s="22"/>
      <c r="D53" s="9"/>
      <c r="E53" s="18"/>
      <c r="F53" s="19">
        <f>SUM(F39:F52)</f>
        <v>341450</v>
      </c>
    </row>
    <row r="54" ht="15.75" customHeight="1">
      <c r="A54" s="23" t="s">
        <v>79</v>
      </c>
      <c r="B54" s="11"/>
      <c r="C54" s="9"/>
      <c r="D54" s="17"/>
      <c r="E54" s="17"/>
      <c r="F54" s="19">
        <f>+F53*10%</f>
        <v>34145</v>
      </c>
    </row>
    <row r="55" ht="15.75" customHeight="1">
      <c r="A55" s="27" t="s">
        <v>80</v>
      </c>
      <c r="B55" s="11"/>
      <c r="C55" s="9"/>
      <c r="D55" s="28"/>
      <c r="E55" s="9"/>
      <c r="F55" s="29">
        <v>477895.0</v>
      </c>
      <c r="G55" s="20">
        <v>189500.0</v>
      </c>
    </row>
    <row r="56" ht="15.75" customHeight="1">
      <c r="A56" s="36" t="s">
        <v>51</v>
      </c>
      <c r="B56" s="10" t="s">
        <v>297</v>
      </c>
      <c r="C56" s="9"/>
      <c r="D56" s="22"/>
      <c r="E56" s="9"/>
      <c r="F56" s="24"/>
    </row>
    <row r="57" ht="15.75" customHeight="1">
      <c r="A57" s="33" t="s">
        <v>53</v>
      </c>
      <c r="B57" s="17"/>
      <c r="C57" s="22" t="s">
        <v>54</v>
      </c>
      <c r="D57" s="9"/>
      <c r="E57" s="18">
        <v>30000.0</v>
      </c>
      <c r="F57" s="19"/>
      <c r="G57" s="20" t="s">
        <v>14</v>
      </c>
    </row>
    <row r="58" ht="15.75" customHeight="1">
      <c r="A58" s="16" t="s">
        <v>55</v>
      </c>
      <c r="B58" s="17"/>
      <c r="C58" s="22" t="s">
        <v>54</v>
      </c>
      <c r="D58" s="9"/>
      <c r="E58" s="18">
        <v>20000.0</v>
      </c>
      <c r="F58" s="19"/>
      <c r="G58" s="20" t="s">
        <v>14</v>
      </c>
    </row>
    <row r="59" ht="15.75" customHeight="1">
      <c r="A59" s="16" t="s">
        <v>83</v>
      </c>
      <c r="B59" s="17">
        <v>4.0</v>
      </c>
      <c r="C59" s="17"/>
      <c r="D59" s="17"/>
      <c r="E59" s="18">
        <v>2100.0</v>
      </c>
      <c r="F59" s="19">
        <f>E59*B59</f>
        <v>8400</v>
      </c>
      <c r="G59" s="20" t="s">
        <v>14</v>
      </c>
    </row>
    <row r="60" ht="15.75" customHeight="1">
      <c r="A60" s="16" t="s">
        <v>56</v>
      </c>
      <c r="B60" s="17"/>
      <c r="C60" s="22" t="s">
        <v>57</v>
      </c>
      <c r="D60" s="9"/>
      <c r="E60" s="18">
        <v>18000.0</v>
      </c>
      <c r="F60" s="19">
        <f t="shared" ref="F60:F71" si="6">+B60*E60</f>
        <v>0</v>
      </c>
      <c r="G60" s="20" t="s">
        <v>14</v>
      </c>
    </row>
    <row r="61" ht="15.75" customHeight="1">
      <c r="A61" s="16" t="s">
        <v>58</v>
      </c>
      <c r="B61" s="17"/>
      <c r="C61" s="22" t="s">
        <v>59</v>
      </c>
      <c r="D61" s="9"/>
      <c r="E61" s="18">
        <v>2000.0</v>
      </c>
      <c r="F61" s="19">
        <f t="shared" si="6"/>
        <v>0</v>
      </c>
      <c r="G61" s="20" t="s">
        <v>14</v>
      </c>
    </row>
    <row r="62" ht="15.75" customHeight="1">
      <c r="A62" s="16" t="s">
        <v>60</v>
      </c>
      <c r="B62" s="17"/>
      <c r="C62" s="22" t="s">
        <v>61</v>
      </c>
      <c r="D62" s="9"/>
      <c r="E62" s="18"/>
      <c r="F62" s="19">
        <f t="shared" si="6"/>
        <v>0</v>
      </c>
    </row>
    <row r="63" ht="15.75" customHeight="1">
      <c r="A63" s="16" t="s">
        <v>294</v>
      </c>
      <c r="B63" s="17"/>
      <c r="C63" s="22" t="s">
        <v>63</v>
      </c>
      <c r="D63" s="9"/>
      <c r="E63" s="18">
        <v>2000.0</v>
      </c>
      <c r="F63" s="19">
        <f t="shared" si="6"/>
        <v>0</v>
      </c>
    </row>
    <row r="64" ht="15.75" customHeight="1">
      <c r="A64" s="16" t="s">
        <v>298</v>
      </c>
      <c r="B64" s="17"/>
      <c r="C64" s="22" t="s">
        <v>63</v>
      </c>
      <c r="D64" s="9"/>
      <c r="E64" s="18">
        <v>2000.0</v>
      </c>
      <c r="F64" s="19">
        <f t="shared" si="6"/>
        <v>0</v>
      </c>
    </row>
    <row r="65" ht="15.75" customHeight="1">
      <c r="A65" s="16" t="s">
        <v>299</v>
      </c>
      <c r="B65" s="17"/>
      <c r="C65" s="22" t="s">
        <v>66</v>
      </c>
      <c r="D65" s="9"/>
      <c r="E65" s="18">
        <v>23000.0</v>
      </c>
      <c r="F65" s="19">
        <f t="shared" si="6"/>
        <v>0</v>
      </c>
      <c r="G65" s="20" t="s">
        <v>14</v>
      </c>
    </row>
    <row r="66" ht="15.75" customHeight="1">
      <c r="A66" s="16" t="s">
        <v>87</v>
      </c>
      <c r="B66" s="17"/>
      <c r="C66" s="22" t="s">
        <v>88</v>
      </c>
      <c r="D66" s="9"/>
      <c r="E66" s="18">
        <v>18000.0</v>
      </c>
      <c r="F66" s="19">
        <f t="shared" si="6"/>
        <v>0</v>
      </c>
      <c r="G66" s="20" t="s">
        <v>14</v>
      </c>
    </row>
    <row r="67" ht="15.75" customHeight="1">
      <c r="A67" s="16" t="s">
        <v>296</v>
      </c>
      <c r="B67" s="17"/>
      <c r="C67" s="22" t="s">
        <v>70</v>
      </c>
      <c r="D67" s="9"/>
      <c r="E67" s="18">
        <v>19000.0</v>
      </c>
      <c r="F67" s="19">
        <f t="shared" si="6"/>
        <v>0</v>
      </c>
      <c r="G67" s="20" t="s">
        <v>14</v>
      </c>
    </row>
    <row r="68" ht="15.75" customHeight="1">
      <c r="A68" s="16" t="s">
        <v>90</v>
      </c>
      <c r="B68" s="17"/>
      <c r="C68" s="22" t="s">
        <v>61</v>
      </c>
      <c r="D68" s="9"/>
      <c r="E68" s="18"/>
      <c r="F68" s="19">
        <f t="shared" si="6"/>
        <v>0</v>
      </c>
    </row>
    <row r="69" ht="15.75" customHeight="1">
      <c r="A69" s="16" t="s">
        <v>73</v>
      </c>
      <c r="B69" s="17"/>
      <c r="C69" s="22" t="s">
        <v>21</v>
      </c>
      <c r="D69" s="9"/>
      <c r="E69" s="18">
        <v>4.5</v>
      </c>
      <c r="F69" s="19">
        <f t="shared" si="6"/>
        <v>0</v>
      </c>
      <c r="G69" s="20" t="s">
        <v>14</v>
      </c>
    </row>
    <row r="70" ht="15.75" customHeight="1">
      <c r="A70" s="16" t="s">
        <v>75</v>
      </c>
      <c r="B70" s="17"/>
      <c r="C70" s="22" t="s">
        <v>21</v>
      </c>
      <c r="D70" s="9"/>
      <c r="E70" s="18"/>
      <c r="F70" s="19">
        <f t="shared" si="6"/>
        <v>0</v>
      </c>
    </row>
    <row r="71" ht="15.75" customHeight="1">
      <c r="A71" s="16" t="s">
        <v>240</v>
      </c>
      <c r="B71" s="38"/>
      <c r="C71" s="22" t="s">
        <v>77</v>
      </c>
      <c r="D71" s="9"/>
      <c r="E71" s="18">
        <v>22000.0</v>
      </c>
      <c r="F71" s="19">
        <f t="shared" si="6"/>
        <v>0</v>
      </c>
      <c r="G71" s="20" t="s">
        <v>14</v>
      </c>
    </row>
    <row r="72" ht="15.75" customHeight="1">
      <c r="A72" s="16" t="s">
        <v>78</v>
      </c>
      <c r="B72" s="17"/>
      <c r="C72" s="22"/>
      <c r="D72" s="9"/>
      <c r="E72" s="18"/>
      <c r="F72" s="19"/>
    </row>
    <row r="73" ht="15.75" customHeight="1">
      <c r="A73" s="23" t="s">
        <v>79</v>
      </c>
      <c r="B73" s="11"/>
      <c r="C73" s="9"/>
      <c r="D73" s="17"/>
      <c r="E73" s="17"/>
      <c r="F73" s="19"/>
    </row>
    <row r="74" ht="15.75" customHeight="1">
      <c r="A74" s="27" t="s">
        <v>80</v>
      </c>
      <c r="B74" s="11"/>
      <c r="C74" s="9"/>
      <c r="D74" s="28"/>
      <c r="E74" s="9"/>
      <c r="F74" s="29">
        <f>SUM(F59:F73)</f>
        <v>8400</v>
      </c>
      <c r="G74" s="20">
        <v>8000.0</v>
      </c>
    </row>
    <row r="75" ht="15.75" customHeight="1">
      <c r="A75" s="39" t="s">
        <v>92</v>
      </c>
      <c r="B75" s="9"/>
      <c r="C75" s="22"/>
      <c r="D75" s="9"/>
      <c r="E75" s="17"/>
      <c r="F75" s="26"/>
    </row>
    <row r="76" ht="15.75" customHeight="1">
      <c r="A76" s="16" t="s">
        <v>392</v>
      </c>
      <c r="B76" s="17">
        <v>187.0</v>
      </c>
      <c r="C76" s="22" t="s">
        <v>393</v>
      </c>
      <c r="D76" s="9"/>
      <c r="E76" s="42">
        <v>140.0</v>
      </c>
      <c r="F76" s="34">
        <f t="shared" ref="F76:F80" si="7">+B76*E76</f>
        <v>26180</v>
      </c>
      <c r="G76" s="21" t="s">
        <v>14</v>
      </c>
    </row>
    <row r="77" ht="15.75" customHeight="1">
      <c r="A77" s="16" t="s">
        <v>301</v>
      </c>
      <c r="B77" s="17">
        <v>1.0</v>
      </c>
      <c r="C77" s="22" t="s">
        <v>25</v>
      </c>
      <c r="D77" s="9"/>
      <c r="E77" s="43">
        <v>6000.0</v>
      </c>
      <c r="F77" s="34">
        <f t="shared" si="7"/>
        <v>6000</v>
      </c>
      <c r="G77" s="15" t="s">
        <v>14</v>
      </c>
      <c r="H77" s="15"/>
      <c r="I77" s="15"/>
      <c r="J77" s="15"/>
      <c r="K77" s="15"/>
      <c r="L77" s="15"/>
      <c r="M77" s="15"/>
      <c r="N77" s="15"/>
      <c r="O77" s="15"/>
      <c r="P77" s="15"/>
    </row>
    <row r="78" ht="15.75" customHeight="1">
      <c r="A78" s="16" t="s">
        <v>302</v>
      </c>
      <c r="B78" s="17">
        <v>4.0</v>
      </c>
      <c r="C78" s="22" t="s">
        <v>59</v>
      </c>
      <c r="D78" s="9"/>
      <c r="E78" s="42">
        <v>17500.0</v>
      </c>
      <c r="F78" s="34">
        <f t="shared" si="7"/>
        <v>70000</v>
      </c>
      <c r="G78" s="15" t="s">
        <v>14</v>
      </c>
      <c r="H78" s="15"/>
      <c r="I78" s="15"/>
      <c r="J78" s="15"/>
      <c r="K78" s="15"/>
      <c r="L78" s="15"/>
      <c r="M78" s="15"/>
      <c r="N78" s="15"/>
      <c r="O78" s="15"/>
      <c r="P78" s="15"/>
    </row>
    <row r="79" ht="15.75" customHeight="1">
      <c r="A79" s="16" t="s">
        <v>126</v>
      </c>
      <c r="B79" s="17">
        <v>16.0</v>
      </c>
      <c r="C79" s="22" t="s">
        <v>59</v>
      </c>
      <c r="D79" s="9"/>
      <c r="E79" s="42">
        <v>100.0</v>
      </c>
      <c r="F79" s="34">
        <f t="shared" si="7"/>
        <v>1600</v>
      </c>
      <c r="G79" s="15" t="s">
        <v>14</v>
      </c>
      <c r="H79" s="15"/>
      <c r="I79" s="15"/>
      <c r="J79" s="15"/>
      <c r="K79" s="15"/>
      <c r="L79" s="15"/>
      <c r="M79" s="15"/>
      <c r="N79" s="15"/>
      <c r="O79" s="15"/>
      <c r="P79" s="15"/>
    </row>
    <row r="80" ht="15.75" customHeight="1">
      <c r="A80" s="16" t="s">
        <v>108</v>
      </c>
      <c r="B80" s="17">
        <v>1.0</v>
      </c>
      <c r="C80" s="22" t="s">
        <v>59</v>
      </c>
      <c r="D80" s="9"/>
      <c r="E80" s="43">
        <v>150000.0</v>
      </c>
      <c r="F80" s="34">
        <f t="shared" si="7"/>
        <v>150000</v>
      </c>
      <c r="G80" s="15"/>
      <c r="H80" s="15"/>
      <c r="I80" s="15"/>
      <c r="J80" s="15"/>
      <c r="K80" s="15"/>
      <c r="L80" s="15"/>
      <c r="M80" s="15"/>
      <c r="N80" s="15"/>
      <c r="O80" s="15"/>
      <c r="P80" s="15"/>
    </row>
    <row r="81" ht="15.75" customHeight="1">
      <c r="A81" s="10" t="s">
        <v>109</v>
      </c>
      <c r="B81" s="11"/>
      <c r="C81" s="11"/>
      <c r="D81" s="9"/>
      <c r="E81" s="44"/>
      <c r="F81" s="45">
        <f>SUM(F76:F80)</f>
        <v>253780</v>
      </c>
      <c r="G81" s="15">
        <v>150000.0</v>
      </c>
      <c r="H81" s="15"/>
      <c r="I81" s="15"/>
      <c r="J81" s="15"/>
      <c r="K81" s="15"/>
      <c r="L81" s="15"/>
      <c r="M81" s="15"/>
      <c r="N81" s="15"/>
      <c r="O81" s="15"/>
      <c r="P81" s="15"/>
    </row>
    <row r="82" ht="15.75" customHeight="1">
      <c r="A82" s="16"/>
      <c r="B82" s="17"/>
      <c r="C82" s="22"/>
      <c r="D82" s="9"/>
      <c r="E82" s="42"/>
      <c r="F82" s="24">
        <f t="shared" ref="F82:F92" si="8">+B82*E82</f>
        <v>0</v>
      </c>
      <c r="G82" s="15"/>
      <c r="H82" s="15"/>
      <c r="I82" s="15"/>
      <c r="J82" s="15"/>
      <c r="K82" s="15"/>
      <c r="L82" s="15"/>
      <c r="M82" s="15"/>
      <c r="N82" s="15"/>
      <c r="O82" s="15"/>
      <c r="P82" s="15"/>
    </row>
    <row r="83" ht="15.75" customHeight="1">
      <c r="A83" s="39" t="s">
        <v>110</v>
      </c>
      <c r="B83" s="9"/>
      <c r="C83" s="22"/>
      <c r="D83" s="9"/>
      <c r="E83" s="42"/>
      <c r="F83" s="24">
        <f t="shared" si="8"/>
        <v>0</v>
      </c>
      <c r="G83" s="15"/>
      <c r="H83" s="15"/>
      <c r="I83" s="15"/>
      <c r="J83" s="15"/>
      <c r="K83" s="15"/>
      <c r="L83" s="15"/>
      <c r="M83" s="15"/>
      <c r="N83" s="15"/>
      <c r="O83" s="15"/>
      <c r="P83" s="15"/>
    </row>
    <row r="84" ht="15.75" customHeight="1">
      <c r="A84" s="16" t="s">
        <v>111</v>
      </c>
      <c r="B84" s="17">
        <v>1277.0</v>
      </c>
      <c r="C84" s="22" t="s">
        <v>305</v>
      </c>
      <c r="D84" s="9"/>
      <c r="E84" s="42">
        <v>140.0</v>
      </c>
      <c r="F84" s="24">
        <f t="shared" si="8"/>
        <v>178780</v>
      </c>
      <c r="G84" s="20" t="s">
        <v>14</v>
      </c>
    </row>
    <row r="85" ht="15.75" customHeight="1">
      <c r="A85" s="16" t="s">
        <v>113</v>
      </c>
      <c r="B85" s="17"/>
      <c r="C85" s="22" t="s">
        <v>306</v>
      </c>
      <c r="D85" s="9"/>
      <c r="E85" s="42">
        <v>2100.0</v>
      </c>
      <c r="F85" s="24">
        <f t="shared" si="8"/>
        <v>0</v>
      </c>
      <c r="G85" s="20" t="s">
        <v>14</v>
      </c>
    </row>
    <row r="86" ht="15.75" customHeight="1">
      <c r="A86" s="16" t="s">
        <v>272</v>
      </c>
      <c r="B86" s="17">
        <v>1.0</v>
      </c>
      <c r="C86" s="22" t="s">
        <v>247</v>
      </c>
      <c r="D86" s="9"/>
      <c r="E86" s="42">
        <v>42000.0</v>
      </c>
      <c r="F86" s="24">
        <f t="shared" si="8"/>
        <v>42000</v>
      </c>
      <c r="G86" s="20" t="s">
        <v>14</v>
      </c>
    </row>
    <row r="87" ht="15.75" customHeight="1">
      <c r="A87" s="16" t="s">
        <v>114</v>
      </c>
      <c r="B87" s="17"/>
      <c r="C87" s="22" t="s">
        <v>59</v>
      </c>
      <c r="D87" s="9"/>
      <c r="E87" s="42">
        <v>140000.0</v>
      </c>
      <c r="F87" s="24">
        <f t="shared" si="8"/>
        <v>0</v>
      </c>
      <c r="G87" s="20" t="s">
        <v>14</v>
      </c>
    </row>
    <row r="88" ht="15.75" customHeight="1">
      <c r="A88" s="16" t="s">
        <v>20</v>
      </c>
      <c r="B88" s="17">
        <v>0.5</v>
      </c>
      <c r="C88" s="22" t="s">
        <v>21</v>
      </c>
      <c r="D88" s="9"/>
      <c r="E88" s="42">
        <v>14000.0</v>
      </c>
      <c r="F88" s="24">
        <f t="shared" si="8"/>
        <v>7000</v>
      </c>
      <c r="G88" s="20" t="s">
        <v>14</v>
      </c>
    </row>
    <row r="89" ht="15.75" customHeight="1">
      <c r="A89" s="16" t="s">
        <v>29</v>
      </c>
      <c r="B89" s="17">
        <v>50.0</v>
      </c>
      <c r="C89" s="22" t="s">
        <v>59</v>
      </c>
      <c r="D89" s="9"/>
      <c r="E89" s="42">
        <v>100.0</v>
      </c>
      <c r="F89" s="24">
        <f t="shared" si="8"/>
        <v>5000</v>
      </c>
      <c r="G89" s="20" t="s">
        <v>14</v>
      </c>
    </row>
    <row r="90" ht="15.75" customHeight="1">
      <c r="A90" s="16" t="s">
        <v>115</v>
      </c>
      <c r="B90" s="17">
        <v>2.0</v>
      </c>
      <c r="C90" s="17" t="s">
        <v>28</v>
      </c>
      <c r="D90" s="17"/>
      <c r="E90" s="42">
        <v>600.0</v>
      </c>
      <c r="F90" s="24">
        <f t="shared" si="8"/>
        <v>1200</v>
      </c>
      <c r="G90" s="20" t="s">
        <v>14</v>
      </c>
    </row>
    <row r="91" ht="15.75" customHeight="1">
      <c r="A91" s="16" t="s">
        <v>265</v>
      </c>
      <c r="B91" s="17">
        <v>2.0</v>
      </c>
      <c r="C91" s="22" t="s">
        <v>122</v>
      </c>
      <c r="D91" s="9"/>
      <c r="E91" s="42">
        <v>3500.0</v>
      </c>
      <c r="F91" s="24">
        <f t="shared" si="8"/>
        <v>7000</v>
      </c>
      <c r="G91" s="20" t="s">
        <v>14</v>
      </c>
    </row>
    <row r="92" ht="15.75" customHeight="1">
      <c r="A92" s="16" t="s">
        <v>117</v>
      </c>
      <c r="B92" s="17">
        <v>1.0</v>
      </c>
      <c r="C92" s="22" t="s">
        <v>256</v>
      </c>
      <c r="D92" s="9"/>
      <c r="E92" s="42">
        <v>10500.0</v>
      </c>
      <c r="F92" s="24">
        <f t="shared" si="8"/>
        <v>10500</v>
      </c>
      <c r="G92" s="20" t="s">
        <v>14</v>
      </c>
    </row>
    <row r="93" ht="15.75" customHeight="1">
      <c r="A93" s="46" t="s">
        <v>118</v>
      </c>
      <c r="B93" s="47"/>
      <c r="C93" s="48"/>
      <c r="D93" s="9"/>
      <c r="E93" s="49">
        <v>262500.0</v>
      </c>
      <c r="F93" s="29">
        <f>SUM(F82:F92)</f>
        <v>251480</v>
      </c>
      <c r="G93" s="20">
        <v>350700.0</v>
      </c>
    </row>
    <row r="94" ht="15.75" customHeight="1">
      <c r="A94" s="39" t="s">
        <v>174</v>
      </c>
      <c r="B94" s="9"/>
      <c r="C94" s="22"/>
      <c r="D94" s="9"/>
      <c r="E94" s="42"/>
      <c r="F94" s="24"/>
    </row>
    <row r="95" ht="15.75" customHeight="1">
      <c r="A95" s="16" t="s">
        <v>183</v>
      </c>
      <c r="B95" s="17">
        <v>10.0</v>
      </c>
      <c r="C95" s="22" t="s">
        <v>122</v>
      </c>
      <c r="D95" s="9"/>
      <c r="E95" s="43">
        <v>34000.0</v>
      </c>
      <c r="F95" s="34">
        <f t="shared" ref="F95:F97" si="9">+B95*E95</f>
        <v>340000</v>
      </c>
      <c r="G95" s="20" t="s">
        <v>14</v>
      </c>
    </row>
    <row r="96" ht="15.75" customHeight="1">
      <c r="A96" s="16" t="s">
        <v>307</v>
      </c>
      <c r="B96" s="17"/>
      <c r="C96" s="22"/>
      <c r="D96" s="9"/>
      <c r="E96" s="43">
        <v>15000.0</v>
      </c>
      <c r="F96" s="34">
        <f t="shared" si="9"/>
        <v>0</v>
      </c>
      <c r="G96" s="20" t="s">
        <v>14</v>
      </c>
    </row>
    <row r="97" ht="15.75" customHeight="1">
      <c r="A97" s="16" t="s">
        <v>308</v>
      </c>
      <c r="B97" s="17">
        <v>0.3</v>
      </c>
      <c r="C97" s="22" t="s">
        <v>122</v>
      </c>
      <c r="D97" s="9"/>
      <c r="E97" s="43">
        <v>56000.0</v>
      </c>
      <c r="F97" s="34">
        <f t="shared" si="9"/>
        <v>16800</v>
      </c>
      <c r="G97" s="20" t="s">
        <v>14</v>
      </c>
    </row>
    <row r="98" ht="15.75" customHeight="1">
      <c r="A98" s="16" t="s">
        <v>46</v>
      </c>
      <c r="B98" s="38">
        <v>0.5</v>
      </c>
      <c r="C98" s="22" t="s">
        <v>124</v>
      </c>
      <c r="D98" s="9"/>
      <c r="E98" s="43">
        <v>12000.0</v>
      </c>
      <c r="F98" s="34">
        <f>E98*B98</f>
        <v>6000</v>
      </c>
      <c r="G98" s="20" t="s">
        <v>14</v>
      </c>
    </row>
    <row r="99" ht="15.75" customHeight="1">
      <c r="A99" s="16" t="s">
        <v>309</v>
      </c>
      <c r="B99" s="17">
        <v>1.3</v>
      </c>
      <c r="C99" s="22" t="s">
        <v>16</v>
      </c>
      <c r="D99" s="9"/>
      <c r="E99" s="43">
        <v>41000.0</v>
      </c>
      <c r="F99" s="34">
        <f t="shared" ref="F99:F108" si="10">+B99*E99</f>
        <v>53300</v>
      </c>
      <c r="G99" s="20" t="s">
        <v>14</v>
      </c>
    </row>
    <row r="100" ht="15.75" customHeight="1">
      <c r="A100" s="16" t="s">
        <v>262</v>
      </c>
      <c r="B100" s="17">
        <v>30.0</v>
      </c>
      <c r="C100" s="22" t="s">
        <v>127</v>
      </c>
      <c r="D100" s="9"/>
      <c r="E100" s="43">
        <v>100.0</v>
      </c>
      <c r="F100" s="34">
        <f t="shared" si="10"/>
        <v>3000</v>
      </c>
      <c r="G100" s="20" t="s">
        <v>14</v>
      </c>
    </row>
    <row r="101" ht="15.75" customHeight="1">
      <c r="A101" s="16" t="s">
        <v>414</v>
      </c>
      <c r="B101" s="17">
        <v>1.5</v>
      </c>
      <c r="C101" s="22" t="s">
        <v>127</v>
      </c>
      <c r="D101" s="9"/>
      <c r="E101" s="43">
        <v>26000.0</v>
      </c>
      <c r="F101" s="34">
        <f t="shared" si="10"/>
        <v>39000</v>
      </c>
      <c r="G101" s="20" t="s">
        <v>14</v>
      </c>
    </row>
    <row r="102" ht="15.75" customHeight="1">
      <c r="A102" s="16" t="s">
        <v>311</v>
      </c>
      <c r="B102" s="17">
        <v>1.0</v>
      </c>
      <c r="C102" s="22" t="s">
        <v>96</v>
      </c>
      <c r="D102" s="9"/>
      <c r="E102" s="43">
        <v>12500.0</v>
      </c>
      <c r="F102" s="34">
        <f t="shared" si="10"/>
        <v>12500</v>
      </c>
      <c r="G102" s="20" t="s">
        <v>14</v>
      </c>
    </row>
    <row r="103" ht="15.75" customHeight="1">
      <c r="A103" s="16" t="s">
        <v>137</v>
      </c>
      <c r="B103" s="17">
        <v>2.0</v>
      </c>
      <c r="C103" s="22" t="s">
        <v>131</v>
      </c>
      <c r="D103" s="9"/>
      <c r="E103" s="43">
        <v>5000.0</v>
      </c>
      <c r="F103" s="34">
        <f t="shared" si="10"/>
        <v>10000</v>
      </c>
      <c r="G103" s="20" t="s">
        <v>14</v>
      </c>
    </row>
    <row r="104" ht="15.75" customHeight="1">
      <c r="A104" s="16" t="s">
        <v>132</v>
      </c>
      <c r="B104" s="17">
        <v>3.0</v>
      </c>
      <c r="C104" s="22" t="s">
        <v>101</v>
      </c>
      <c r="D104" s="9"/>
      <c r="E104" s="43">
        <v>4000.0</v>
      </c>
      <c r="F104" s="34">
        <f t="shared" si="10"/>
        <v>12000</v>
      </c>
      <c r="G104" s="20" t="s">
        <v>14</v>
      </c>
    </row>
    <row r="105" ht="15.75" customHeight="1">
      <c r="A105" s="16" t="s">
        <v>133</v>
      </c>
      <c r="B105" s="17">
        <v>0.5</v>
      </c>
      <c r="C105" s="17"/>
      <c r="D105" s="17"/>
      <c r="E105" s="43">
        <v>25000.0</v>
      </c>
      <c r="F105" s="34">
        <f t="shared" si="10"/>
        <v>12500</v>
      </c>
    </row>
    <row r="106" ht="15.75" customHeight="1">
      <c r="A106" s="16" t="s">
        <v>324</v>
      </c>
      <c r="B106" s="38">
        <v>1.6</v>
      </c>
      <c r="C106" s="22" t="s">
        <v>266</v>
      </c>
      <c r="D106" s="9"/>
      <c r="E106" s="43">
        <v>1500.0</v>
      </c>
      <c r="F106" s="34">
        <f t="shared" si="10"/>
        <v>2400</v>
      </c>
      <c r="G106" s="20" t="s">
        <v>14</v>
      </c>
    </row>
    <row r="107" ht="15.75" customHeight="1">
      <c r="A107" s="16" t="s">
        <v>136</v>
      </c>
      <c r="B107" s="17">
        <v>0.75</v>
      </c>
      <c r="C107" s="22" t="s">
        <v>21</v>
      </c>
      <c r="D107" s="9"/>
      <c r="E107" s="43">
        <v>16250.0</v>
      </c>
      <c r="F107" s="34">
        <f t="shared" si="10"/>
        <v>12187.5</v>
      </c>
      <c r="G107" s="20" t="s">
        <v>14</v>
      </c>
    </row>
    <row r="108" ht="15.75" customHeight="1">
      <c r="A108" s="16" t="s">
        <v>188</v>
      </c>
      <c r="B108" s="17">
        <v>0.7</v>
      </c>
      <c r="C108" s="22" t="s">
        <v>313</v>
      </c>
      <c r="D108" s="9"/>
      <c r="E108" s="43">
        <v>4000.0</v>
      </c>
      <c r="F108" s="34">
        <f t="shared" si="10"/>
        <v>2800</v>
      </c>
      <c r="G108" s="20" t="s">
        <v>14</v>
      </c>
    </row>
    <row r="109" ht="15.75" customHeight="1">
      <c r="A109" s="16" t="s">
        <v>138</v>
      </c>
      <c r="B109" s="17">
        <v>1.0</v>
      </c>
      <c r="C109" s="22"/>
      <c r="D109" s="9"/>
      <c r="E109" s="43">
        <v>210000.0</v>
      </c>
      <c r="F109" s="34">
        <f>E109*B109</f>
        <v>210000</v>
      </c>
      <c r="G109" s="20" t="s">
        <v>14</v>
      </c>
    </row>
    <row r="110" ht="15.75" customHeight="1">
      <c r="A110" s="16" t="s">
        <v>314</v>
      </c>
      <c r="B110" s="17">
        <v>12.0</v>
      </c>
      <c r="C110" s="22" t="s">
        <v>315</v>
      </c>
      <c r="D110" s="9"/>
      <c r="E110" s="43">
        <v>1000.0</v>
      </c>
      <c r="F110" s="34">
        <f>+B110*E110</f>
        <v>12000</v>
      </c>
      <c r="G110" s="20" t="s">
        <v>14</v>
      </c>
    </row>
    <row r="111" ht="15.75" customHeight="1">
      <c r="A111" s="46" t="s">
        <v>141</v>
      </c>
      <c r="B111" s="47"/>
      <c r="C111" s="48"/>
      <c r="D111" s="9"/>
      <c r="E111" s="49"/>
      <c r="F111" s="29">
        <f>SUM(F95:F110)</f>
        <v>744487.5</v>
      </c>
      <c r="G111" s="20">
        <v>716467.0</v>
      </c>
    </row>
    <row r="112" ht="15.75" customHeight="1">
      <c r="A112" s="50" t="s">
        <v>142</v>
      </c>
      <c r="B112" s="51"/>
      <c r="C112" s="51"/>
      <c r="D112" s="51"/>
      <c r="E112" s="51"/>
      <c r="F112" s="52">
        <f>F111+F93+F81+F74+F55+F37+F22</f>
        <v>3100186.25</v>
      </c>
    </row>
    <row r="113" ht="15.75" customHeight="1">
      <c r="A113" s="53"/>
      <c r="B113" s="54" t="s">
        <v>143</v>
      </c>
      <c r="C113" s="55"/>
      <c r="D113" s="55"/>
      <c r="E113" s="55"/>
      <c r="F113" s="56">
        <f>+F112*30%</f>
        <v>930055.875</v>
      </c>
    </row>
    <row r="114" ht="15.75" customHeight="1">
      <c r="A114" s="57"/>
      <c r="B114" s="58" t="s">
        <v>144</v>
      </c>
      <c r="C114" s="55"/>
      <c r="D114" s="55"/>
      <c r="E114" s="59"/>
      <c r="F114" s="60">
        <f>SUM(F112:F113)</f>
        <v>4030242.125</v>
      </c>
    </row>
    <row r="115" ht="15.75" customHeight="1">
      <c r="A115" s="57"/>
      <c r="B115" s="54" t="s">
        <v>145</v>
      </c>
      <c r="C115" s="55"/>
      <c r="D115" s="55"/>
      <c r="E115" s="55"/>
      <c r="F115" s="56">
        <f>+F114*16%</f>
        <v>644838.74</v>
      </c>
    </row>
    <row r="116" ht="15.75" customHeight="1">
      <c r="A116" s="57"/>
      <c r="B116" s="61" t="s">
        <v>146</v>
      </c>
      <c r="C116" s="55"/>
      <c r="D116" s="55"/>
      <c r="E116" s="59"/>
      <c r="F116" s="60">
        <f>SUM(F114:F115)</f>
        <v>4675080.865</v>
      </c>
    </row>
    <row r="117" ht="15.75" customHeight="1">
      <c r="A117" s="57"/>
      <c r="B117" s="54"/>
      <c r="C117" s="55"/>
      <c r="D117" s="55"/>
      <c r="E117" s="55"/>
      <c r="F117" s="56"/>
    </row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8">
    <mergeCell ref="A2:F2"/>
    <mergeCell ref="A3:F3"/>
    <mergeCell ref="A4:F4"/>
    <mergeCell ref="A5:B5"/>
    <mergeCell ref="C5:F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A19:C19"/>
    <mergeCell ref="D19:E19"/>
    <mergeCell ref="A20:E20"/>
    <mergeCell ref="A21:C21"/>
    <mergeCell ref="D21:E21"/>
    <mergeCell ref="A22:C22"/>
    <mergeCell ref="D22:E22"/>
    <mergeCell ref="A23:B23"/>
    <mergeCell ref="C23:F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A35:E35"/>
    <mergeCell ref="A36:C36"/>
    <mergeCell ref="D36:E36"/>
    <mergeCell ref="D37:E37"/>
    <mergeCell ref="A37:C37"/>
    <mergeCell ref="B38:C38"/>
    <mergeCell ref="D38:E38"/>
    <mergeCell ref="C39:D39"/>
    <mergeCell ref="C40:D40"/>
    <mergeCell ref="C41:D41"/>
    <mergeCell ref="C42:D42"/>
    <mergeCell ref="C82:D82"/>
    <mergeCell ref="A83:B83"/>
    <mergeCell ref="C83:D83"/>
    <mergeCell ref="C84:D84"/>
    <mergeCell ref="C85:D85"/>
    <mergeCell ref="C86:D86"/>
    <mergeCell ref="C87:D87"/>
    <mergeCell ref="C88:D88"/>
    <mergeCell ref="C89:D89"/>
    <mergeCell ref="C91:D91"/>
    <mergeCell ref="C92:D92"/>
    <mergeCell ref="C93:D93"/>
    <mergeCell ref="A94:B94"/>
    <mergeCell ref="C94:D94"/>
    <mergeCell ref="C102:D102"/>
    <mergeCell ref="C103:D103"/>
    <mergeCell ref="C104:D104"/>
    <mergeCell ref="C106:D106"/>
    <mergeCell ref="C107:D107"/>
    <mergeCell ref="C108:D108"/>
    <mergeCell ref="C109:D109"/>
    <mergeCell ref="B116:E116"/>
    <mergeCell ref="B117:E117"/>
    <mergeCell ref="C110:D110"/>
    <mergeCell ref="C111:D111"/>
    <mergeCell ref="A112:E112"/>
    <mergeCell ref="A113:A117"/>
    <mergeCell ref="B113:E113"/>
    <mergeCell ref="B114:E114"/>
    <mergeCell ref="B115:E115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A54:C54"/>
    <mergeCell ref="A55:C55"/>
    <mergeCell ref="D55:E55"/>
    <mergeCell ref="B56:C56"/>
    <mergeCell ref="D56:E56"/>
    <mergeCell ref="C57:D57"/>
    <mergeCell ref="C58:D58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A73:C73"/>
    <mergeCell ref="A74:C74"/>
    <mergeCell ref="D74:E74"/>
    <mergeCell ref="A75:B75"/>
    <mergeCell ref="C75:D75"/>
    <mergeCell ref="C76:D76"/>
    <mergeCell ref="C77:D77"/>
    <mergeCell ref="C78:D78"/>
    <mergeCell ref="C79:D79"/>
    <mergeCell ref="C80:D80"/>
    <mergeCell ref="A81:D81"/>
    <mergeCell ref="C95:D95"/>
    <mergeCell ref="C96:D96"/>
    <mergeCell ref="C97:D97"/>
    <mergeCell ref="C98:D98"/>
    <mergeCell ref="C99:D99"/>
    <mergeCell ref="C100:D100"/>
    <mergeCell ref="C101:D101"/>
  </mergeCells>
  <printOptions/>
  <pageMargins bottom="0.7480314960629921" footer="0.0" header="0.0" left="0.31496062992125984" right="0.31496062992125984" top="0.7480314960629921"/>
  <pageSetup paperSize="9"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10.71"/>
    <col customWidth="1" min="3" max="3" width="17.0"/>
    <col customWidth="1" min="4" max="4" width="10.71"/>
    <col customWidth="1" min="5" max="5" width="15.43"/>
    <col customWidth="1" min="6" max="6" width="20.57"/>
    <col customWidth="1" min="7" max="16" width="10.71"/>
  </cols>
  <sheetData>
    <row r="1" ht="15.75" customHeight="1">
      <c r="A1" s="1"/>
    </row>
    <row r="2" ht="15.75" customHeight="1">
      <c r="A2" s="2" t="s">
        <v>1</v>
      </c>
      <c r="B2" s="3"/>
      <c r="C2" s="3"/>
      <c r="D2" s="3"/>
      <c r="E2" s="3"/>
      <c r="F2" s="3"/>
    </row>
    <row r="3" ht="15.75" customHeight="1">
      <c r="A3" s="4" t="s">
        <v>2</v>
      </c>
    </row>
    <row r="4" ht="15.75" customHeight="1">
      <c r="A4" s="4" t="s">
        <v>3</v>
      </c>
    </row>
    <row r="5" ht="15.75" customHeight="1">
      <c r="A5" s="8" t="s">
        <v>5</v>
      </c>
      <c r="B5" s="9"/>
      <c r="C5" s="10" t="s">
        <v>415</v>
      </c>
      <c r="D5" s="11"/>
      <c r="E5" s="11"/>
      <c r="F5" s="9"/>
    </row>
    <row r="6" ht="15.0" customHeight="1">
      <c r="A6" s="12" t="s">
        <v>7</v>
      </c>
      <c r="B6" s="12" t="s">
        <v>8</v>
      </c>
      <c r="C6" s="13" t="s">
        <v>9</v>
      </c>
      <c r="D6" s="9"/>
      <c r="E6" s="12" t="s">
        <v>10</v>
      </c>
      <c r="F6" s="14" t="s">
        <v>11</v>
      </c>
    </row>
    <row r="7" ht="18.0" customHeight="1">
      <c r="A7" s="16" t="s">
        <v>12</v>
      </c>
      <c r="B7" s="17">
        <v>1756.0</v>
      </c>
      <c r="C7" s="13" t="s">
        <v>13</v>
      </c>
      <c r="D7" s="9"/>
      <c r="E7" s="18">
        <v>140.0</v>
      </c>
      <c r="F7" s="19">
        <f t="shared" ref="F7:F18" si="1">+B7*E7</f>
        <v>245840</v>
      </c>
      <c r="G7" s="21" t="s">
        <v>14</v>
      </c>
    </row>
    <row r="8">
      <c r="A8" s="16" t="s">
        <v>39</v>
      </c>
      <c r="B8" s="17">
        <v>2.0</v>
      </c>
      <c r="C8" s="13" t="s">
        <v>16</v>
      </c>
      <c r="D8" s="9"/>
      <c r="E8" s="18">
        <v>65000.0</v>
      </c>
      <c r="F8" s="19">
        <f t="shared" si="1"/>
        <v>130000</v>
      </c>
      <c r="G8" s="21" t="s">
        <v>14</v>
      </c>
    </row>
    <row r="9">
      <c r="A9" s="16" t="s">
        <v>281</v>
      </c>
      <c r="B9" s="17">
        <v>0.0</v>
      </c>
      <c r="C9" s="22" t="s">
        <v>30</v>
      </c>
      <c r="D9" s="9"/>
      <c r="E9" s="18">
        <v>160000.0</v>
      </c>
      <c r="F9" s="19">
        <f t="shared" si="1"/>
        <v>0</v>
      </c>
    </row>
    <row r="10">
      <c r="A10" s="16" t="s">
        <v>416</v>
      </c>
      <c r="B10" s="17">
        <v>2.0</v>
      </c>
      <c r="C10" s="22" t="s">
        <v>30</v>
      </c>
      <c r="D10" s="9"/>
      <c r="E10" s="18">
        <v>140000.0</v>
      </c>
      <c r="F10" s="19">
        <f t="shared" si="1"/>
        <v>280000</v>
      </c>
      <c r="G10" s="20" t="s">
        <v>14</v>
      </c>
    </row>
    <row r="11">
      <c r="A11" s="16" t="s">
        <v>136</v>
      </c>
      <c r="B11" s="17"/>
      <c r="C11" s="22" t="s">
        <v>283</v>
      </c>
      <c r="D11" s="9"/>
      <c r="E11" s="18">
        <v>19000.0</v>
      </c>
      <c r="F11" s="19">
        <f t="shared" si="1"/>
        <v>0</v>
      </c>
    </row>
    <row r="12">
      <c r="A12" s="16" t="s">
        <v>20</v>
      </c>
      <c r="B12" s="17">
        <v>1.0</v>
      </c>
      <c r="C12" s="22" t="s">
        <v>284</v>
      </c>
      <c r="D12" s="9"/>
      <c r="E12" s="18">
        <v>14000.0</v>
      </c>
      <c r="F12" s="19">
        <f t="shared" si="1"/>
        <v>14000</v>
      </c>
      <c r="G12" s="20" t="s">
        <v>14</v>
      </c>
    </row>
    <row r="13">
      <c r="A13" s="16" t="s">
        <v>46</v>
      </c>
      <c r="B13" s="17">
        <v>15.0</v>
      </c>
      <c r="C13" s="22" t="s">
        <v>30</v>
      </c>
      <c r="D13" s="9"/>
      <c r="E13" s="18">
        <v>600.0</v>
      </c>
      <c r="F13" s="19">
        <f t="shared" si="1"/>
        <v>9000</v>
      </c>
    </row>
    <row r="14">
      <c r="A14" s="16" t="s">
        <v>107</v>
      </c>
      <c r="B14" s="17"/>
      <c r="C14" s="22" t="s">
        <v>417</v>
      </c>
      <c r="D14" s="9"/>
      <c r="E14" s="18">
        <v>32000.0</v>
      </c>
      <c r="F14" s="19">
        <f t="shared" si="1"/>
        <v>0</v>
      </c>
      <c r="G14" s="20" t="s">
        <v>14</v>
      </c>
    </row>
    <row r="15">
      <c r="A15" s="16" t="s">
        <v>153</v>
      </c>
      <c r="B15" s="17">
        <v>10.0</v>
      </c>
      <c r="C15" s="22" t="s">
        <v>48</v>
      </c>
      <c r="D15" s="9"/>
      <c r="E15" s="18">
        <v>1000.0</v>
      </c>
      <c r="F15" s="19">
        <f t="shared" si="1"/>
        <v>10000</v>
      </c>
      <c r="G15" s="20" t="s">
        <v>14</v>
      </c>
    </row>
    <row r="16">
      <c r="A16" s="16" t="s">
        <v>24</v>
      </c>
      <c r="B16" s="17">
        <v>1.0</v>
      </c>
      <c r="C16" s="22" t="s">
        <v>25</v>
      </c>
      <c r="D16" s="9"/>
      <c r="E16" s="18">
        <v>20000.0</v>
      </c>
      <c r="F16" s="19">
        <f t="shared" si="1"/>
        <v>20000</v>
      </c>
      <c r="G16" s="20" t="s">
        <v>14</v>
      </c>
    </row>
    <row r="17">
      <c r="A17" s="16" t="s">
        <v>114</v>
      </c>
      <c r="B17" s="17"/>
      <c r="C17" s="22"/>
      <c r="D17" s="9"/>
      <c r="E17" s="18">
        <v>136000.0</v>
      </c>
      <c r="F17" s="19">
        <f t="shared" si="1"/>
        <v>0</v>
      </c>
    </row>
    <row r="18">
      <c r="A18" s="16" t="s">
        <v>29</v>
      </c>
      <c r="B18" s="17">
        <v>150.0</v>
      </c>
      <c r="C18" s="22" t="s">
        <v>30</v>
      </c>
      <c r="D18" s="9"/>
      <c r="E18" s="18">
        <v>100.0</v>
      </c>
      <c r="F18" s="19">
        <f t="shared" si="1"/>
        <v>15000</v>
      </c>
      <c r="G18" s="21" t="s">
        <v>14</v>
      </c>
    </row>
    <row r="19">
      <c r="A19" s="23" t="s">
        <v>31</v>
      </c>
      <c r="B19" s="11"/>
      <c r="C19" s="9"/>
      <c r="D19" s="22" t="s">
        <v>286</v>
      </c>
      <c r="E19" s="9"/>
      <c r="F19" s="24">
        <v>315000.0</v>
      </c>
    </row>
    <row r="20">
      <c r="A20" s="25" t="s">
        <v>33</v>
      </c>
      <c r="B20" s="11"/>
      <c r="C20" s="11"/>
      <c r="D20" s="11"/>
      <c r="E20" s="9"/>
      <c r="F20" s="26">
        <f>SUM(F7:F19)</f>
        <v>1038840</v>
      </c>
    </row>
    <row r="21" ht="15.75" customHeight="1">
      <c r="A21" s="23" t="s">
        <v>34</v>
      </c>
      <c r="B21" s="11"/>
      <c r="C21" s="9"/>
      <c r="D21" s="22" t="s">
        <v>35</v>
      </c>
      <c r="E21" s="9"/>
      <c r="F21" s="24">
        <v>73814.0</v>
      </c>
    </row>
    <row r="22" ht="15.75" customHeight="1">
      <c r="A22" s="27" t="s">
        <v>36</v>
      </c>
      <c r="B22" s="11"/>
      <c r="C22" s="9"/>
      <c r="D22" s="28"/>
      <c r="E22" s="9"/>
      <c r="F22" s="29">
        <f>SUM(F20:F21)</f>
        <v>1112654</v>
      </c>
      <c r="G22" s="20">
        <v>665000.0</v>
      </c>
    </row>
    <row r="23" ht="15.0" customHeight="1">
      <c r="A23" s="8" t="s">
        <v>5</v>
      </c>
      <c r="B23" s="9"/>
      <c r="C23" s="30" t="s">
        <v>37</v>
      </c>
      <c r="D23" s="11"/>
      <c r="E23" s="11"/>
      <c r="F23" s="9"/>
    </row>
    <row r="24" ht="15.0" customHeight="1">
      <c r="A24" s="12" t="s">
        <v>7</v>
      </c>
      <c r="B24" s="12" t="s">
        <v>8</v>
      </c>
      <c r="C24" s="13" t="s">
        <v>9</v>
      </c>
      <c r="D24" s="9"/>
      <c r="E24" s="12" t="s">
        <v>10</v>
      </c>
      <c r="F24" s="14" t="s">
        <v>11</v>
      </c>
    </row>
    <row r="25" ht="15.0" customHeight="1">
      <c r="A25" s="16" t="s">
        <v>12</v>
      </c>
      <c r="B25" s="17">
        <v>468.0</v>
      </c>
      <c r="C25" s="13" t="s">
        <v>287</v>
      </c>
      <c r="D25" s="9"/>
      <c r="E25" s="18">
        <v>140.0</v>
      </c>
      <c r="F25" s="19">
        <f t="shared" ref="F25:F34" si="2">E25*B25</f>
        <v>65520</v>
      </c>
    </row>
    <row r="26" ht="15.75" customHeight="1">
      <c r="A26" s="16" t="s">
        <v>288</v>
      </c>
      <c r="B26" s="17">
        <v>200.0</v>
      </c>
      <c r="C26" s="22" t="s">
        <v>289</v>
      </c>
      <c r="D26" s="9"/>
      <c r="E26" s="18">
        <v>65.0</v>
      </c>
      <c r="F26" s="19">
        <f t="shared" si="2"/>
        <v>13000</v>
      </c>
    </row>
    <row r="27" ht="15.75" customHeight="1">
      <c r="A27" s="16" t="s">
        <v>228</v>
      </c>
      <c r="B27" s="17">
        <v>250.0</v>
      </c>
      <c r="C27" s="22" t="s">
        <v>290</v>
      </c>
      <c r="D27" s="9"/>
      <c r="E27" s="18">
        <v>210.0</v>
      </c>
      <c r="F27" s="31">
        <f t="shared" si="2"/>
        <v>52500</v>
      </c>
    </row>
    <row r="28" ht="15.75" customHeight="1">
      <c r="A28" s="16" t="s">
        <v>43</v>
      </c>
      <c r="B28" s="17">
        <v>1.0</v>
      </c>
      <c r="C28" s="22" t="s">
        <v>44</v>
      </c>
      <c r="D28" s="9"/>
      <c r="E28" s="18">
        <v>140000.0</v>
      </c>
      <c r="F28" s="32">
        <f t="shared" si="2"/>
        <v>140000</v>
      </c>
    </row>
    <row r="29" ht="15.75" customHeight="1">
      <c r="A29" s="16" t="s">
        <v>20</v>
      </c>
      <c r="B29" s="17">
        <v>2.0</v>
      </c>
      <c r="C29" s="22" t="s">
        <v>45</v>
      </c>
      <c r="D29" s="9"/>
      <c r="E29" s="18">
        <v>14000.0</v>
      </c>
      <c r="F29" s="19">
        <f t="shared" si="2"/>
        <v>28000</v>
      </c>
    </row>
    <row r="30" ht="15.75" customHeight="1">
      <c r="A30" s="16" t="s">
        <v>46</v>
      </c>
      <c r="B30" s="17">
        <v>10.0</v>
      </c>
      <c r="C30" s="22" t="s">
        <v>30</v>
      </c>
      <c r="D30" s="9"/>
      <c r="E30" s="18">
        <v>600.0</v>
      </c>
      <c r="F30" s="19">
        <f t="shared" si="2"/>
        <v>6000</v>
      </c>
    </row>
    <row r="31" ht="15.0" customHeight="1">
      <c r="A31" s="16" t="s">
        <v>47</v>
      </c>
      <c r="B31" s="17">
        <v>6.0</v>
      </c>
      <c r="C31" s="22" t="s">
        <v>48</v>
      </c>
      <c r="D31" s="9"/>
      <c r="E31" s="18">
        <v>1000.0</v>
      </c>
      <c r="F31" s="19">
        <f t="shared" si="2"/>
        <v>6000</v>
      </c>
    </row>
    <row r="32" ht="15.75" customHeight="1">
      <c r="A32" s="16" t="s">
        <v>49</v>
      </c>
      <c r="B32" s="17">
        <v>2.0</v>
      </c>
      <c r="C32" s="22" t="s">
        <v>25</v>
      </c>
      <c r="D32" s="9"/>
      <c r="E32" s="18">
        <v>105000.0</v>
      </c>
      <c r="F32" s="19">
        <f t="shared" si="2"/>
        <v>210000</v>
      </c>
    </row>
    <row r="33" ht="12.75" customHeight="1">
      <c r="A33" s="16" t="s">
        <v>29</v>
      </c>
      <c r="B33" s="17">
        <v>30.0</v>
      </c>
      <c r="C33" s="22" t="s">
        <v>30</v>
      </c>
      <c r="D33" s="9"/>
      <c r="E33" s="18">
        <v>100.0</v>
      </c>
      <c r="F33" s="19">
        <f t="shared" si="2"/>
        <v>3000</v>
      </c>
    </row>
    <row r="34" ht="15.75" customHeight="1">
      <c r="A34" s="33" t="s">
        <v>107</v>
      </c>
      <c r="B34" s="17">
        <v>4.0</v>
      </c>
      <c r="C34" s="22" t="s">
        <v>292</v>
      </c>
      <c r="D34" s="9"/>
      <c r="E34" s="17">
        <v>32000.0</v>
      </c>
      <c r="F34" s="34">
        <f t="shared" si="2"/>
        <v>128000</v>
      </c>
    </row>
    <row r="35" ht="24.0" customHeight="1">
      <c r="A35" s="25" t="s">
        <v>33</v>
      </c>
      <c r="B35" s="11"/>
      <c r="C35" s="11"/>
      <c r="D35" s="11"/>
      <c r="E35" s="9"/>
      <c r="F35" s="26">
        <f>SUM(F25:F34)</f>
        <v>652020</v>
      </c>
    </row>
    <row r="36" ht="24.0" customHeight="1">
      <c r="A36" s="23" t="s">
        <v>50</v>
      </c>
      <c r="B36" s="11"/>
      <c r="C36" s="9"/>
      <c r="D36" s="22" t="s">
        <v>35</v>
      </c>
      <c r="E36" s="9"/>
      <c r="F36" s="24">
        <v>26294.75</v>
      </c>
    </row>
    <row r="37" ht="24.0" customHeight="1">
      <c r="A37" s="27" t="s">
        <v>36</v>
      </c>
      <c r="B37" s="11"/>
      <c r="C37" s="9"/>
      <c r="D37" s="28"/>
      <c r="E37" s="9"/>
      <c r="F37" s="35">
        <f>F36+F35</f>
        <v>678314.75</v>
      </c>
      <c r="G37" s="20">
        <v>276095.0</v>
      </c>
    </row>
    <row r="38" ht="24.0" customHeight="1">
      <c r="A38" s="36" t="s">
        <v>51</v>
      </c>
      <c r="B38" s="10" t="s">
        <v>293</v>
      </c>
      <c r="C38" s="9"/>
      <c r="D38" s="22"/>
      <c r="E38" s="9"/>
      <c r="F38" s="24"/>
    </row>
    <row r="39" ht="24.0" customHeight="1">
      <c r="A39" s="33" t="s">
        <v>53</v>
      </c>
      <c r="B39" s="17">
        <v>2.0</v>
      </c>
      <c r="C39" s="22" t="s">
        <v>54</v>
      </c>
      <c r="D39" s="9"/>
      <c r="E39" s="18">
        <v>36750.0</v>
      </c>
      <c r="F39" s="19">
        <f t="shared" ref="F39:F40" si="3">E39*B39</f>
        <v>73500</v>
      </c>
      <c r="G39" s="15" t="s">
        <v>14</v>
      </c>
    </row>
    <row r="40" ht="24.0" customHeight="1">
      <c r="A40" s="16" t="s">
        <v>55</v>
      </c>
      <c r="B40" s="17">
        <v>2.0</v>
      </c>
      <c r="C40" s="22" t="s">
        <v>54</v>
      </c>
      <c r="D40" s="9"/>
      <c r="E40" s="18">
        <v>36750.0</v>
      </c>
      <c r="F40" s="19">
        <f t="shared" si="3"/>
        <v>73500</v>
      </c>
      <c r="G40" s="15" t="s">
        <v>14</v>
      </c>
    </row>
    <row r="41" ht="24.0" customHeight="1">
      <c r="A41" s="16" t="s">
        <v>56</v>
      </c>
      <c r="B41" s="17">
        <v>3.0</v>
      </c>
      <c r="C41" s="22" t="s">
        <v>57</v>
      </c>
      <c r="D41" s="9"/>
      <c r="E41" s="18">
        <v>18000.0</v>
      </c>
      <c r="F41" s="19">
        <f t="shared" ref="F41:F52" si="4">+B41*E41</f>
        <v>54000</v>
      </c>
      <c r="G41" s="20" t="s">
        <v>14</v>
      </c>
    </row>
    <row r="42" ht="24.0" customHeight="1">
      <c r="A42" s="16" t="s">
        <v>58</v>
      </c>
      <c r="B42" s="17">
        <v>2.0</v>
      </c>
      <c r="C42" s="22" t="s">
        <v>59</v>
      </c>
      <c r="D42" s="9"/>
      <c r="E42" s="18">
        <v>2000.0</v>
      </c>
      <c r="F42" s="19">
        <f t="shared" si="4"/>
        <v>4000</v>
      </c>
      <c r="G42" s="20" t="s">
        <v>14</v>
      </c>
    </row>
    <row r="43" ht="24.0" customHeight="1">
      <c r="A43" s="16" t="s">
        <v>60</v>
      </c>
      <c r="B43" s="17">
        <v>0.1</v>
      </c>
      <c r="C43" s="22" t="s">
        <v>61</v>
      </c>
      <c r="D43" s="9"/>
      <c r="E43" s="18">
        <v>70000.0</v>
      </c>
      <c r="F43" s="19">
        <f t="shared" si="4"/>
        <v>7000</v>
      </c>
      <c r="G43" s="20" t="s">
        <v>14</v>
      </c>
    </row>
    <row r="44" ht="24.0" customHeight="1">
      <c r="A44" s="16" t="s">
        <v>62</v>
      </c>
      <c r="B44" s="17"/>
      <c r="C44" s="22" t="s">
        <v>63</v>
      </c>
      <c r="D44" s="9"/>
      <c r="E44" s="18">
        <v>45000.0</v>
      </c>
      <c r="F44" s="19">
        <f t="shared" si="4"/>
        <v>0</v>
      </c>
      <c r="G44" s="20" t="s">
        <v>14</v>
      </c>
    </row>
    <row r="45" ht="24.0" customHeight="1">
      <c r="A45" s="16" t="s">
        <v>64</v>
      </c>
      <c r="B45" s="17">
        <v>0.3</v>
      </c>
      <c r="C45" s="22" t="s">
        <v>63</v>
      </c>
      <c r="D45" s="9"/>
      <c r="E45" s="18">
        <v>2500.0</v>
      </c>
      <c r="F45" s="19">
        <f t="shared" si="4"/>
        <v>750</v>
      </c>
      <c r="G45" s="20" t="s">
        <v>14</v>
      </c>
    </row>
    <row r="46" ht="24.0" customHeight="1">
      <c r="A46" s="16" t="s">
        <v>65</v>
      </c>
      <c r="B46" s="17">
        <v>0.2</v>
      </c>
      <c r="C46" s="22" t="s">
        <v>66</v>
      </c>
      <c r="D46" s="9"/>
      <c r="E46" s="18">
        <v>34000.0</v>
      </c>
      <c r="F46" s="19">
        <f t="shared" si="4"/>
        <v>6800</v>
      </c>
    </row>
    <row r="47" ht="24.0" customHeight="1">
      <c r="A47" s="16" t="s">
        <v>67</v>
      </c>
      <c r="B47" s="17"/>
      <c r="C47" s="22" t="s">
        <v>68</v>
      </c>
      <c r="D47" s="9"/>
      <c r="E47" s="18">
        <v>3000.0</v>
      </c>
      <c r="F47" s="19">
        <f t="shared" si="4"/>
        <v>0</v>
      </c>
      <c r="G47" s="20" t="s">
        <v>14</v>
      </c>
    </row>
    <row r="48" ht="24.0" customHeight="1">
      <c r="A48" s="16" t="s">
        <v>418</v>
      </c>
      <c r="B48" s="17">
        <v>2.5</v>
      </c>
      <c r="C48" s="22" t="s">
        <v>70</v>
      </c>
      <c r="D48" s="9"/>
      <c r="E48" s="18">
        <v>22000.0</v>
      </c>
      <c r="F48" s="19">
        <f t="shared" si="4"/>
        <v>55000</v>
      </c>
      <c r="G48" s="15" t="s">
        <v>14</v>
      </c>
      <c r="H48" s="15"/>
      <c r="I48" s="15"/>
      <c r="J48" s="15"/>
      <c r="K48" s="15"/>
      <c r="L48" s="15"/>
      <c r="M48" s="15"/>
      <c r="N48" s="15"/>
      <c r="O48" s="15"/>
      <c r="P48" s="15"/>
    </row>
    <row r="49" ht="15.75" customHeight="1">
      <c r="A49" s="16" t="s">
        <v>72</v>
      </c>
      <c r="B49" s="17">
        <v>0.1</v>
      </c>
      <c r="C49" s="22" t="s">
        <v>61</v>
      </c>
      <c r="D49" s="9"/>
      <c r="E49" s="18">
        <v>160000.0</v>
      </c>
      <c r="F49" s="19">
        <f t="shared" si="4"/>
        <v>16000</v>
      </c>
    </row>
    <row r="50" ht="15.75" customHeight="1">
      <c r="A50" s="16" t="s">
        <v>73</v>
      </c>
      <c r="B50" s="17">
        <v>0.2</v>
      </c>
      <c r="C50" s="22" t="s">
        <v>74</v>
      </c>
      <c r="D50" s="9"/>
      <c r="E50" s="18">
        <v>4500.0</v>
      </c>
      <c r="F50" s="19">
        <f t="shared" si="4"/>
        <v>900</v>
      </c>
      <c r="G50" s="20" t="s">
        <v>14</v>
      </c>
    </row>
    <row r="51" ht="15.75" customHeight="1">
      <c r="A51" s="16" t="s">
        <v>75</v>
      </c>
      <c r="B51" s="17">
        <v>0.2</v>
      </c>
      <c r="C51" s="22" t="s">
        <v>21</v>
      </c>
      <c r="D51" s="9"/>
      <c r="E51" s="18">
        <v>20000.0</v>
      </c>
      <c r="F51" s="19">
        <f t="shared" si="4"/>
        <v>4000</v>
      </c>
    </row>
    <row r="52" ht="15.75" customHeight="1">
      <c r="A52" s="16" t="s">
        <v>240</v>
      </c>
      <c r="B52" s="38">
        <v>2.0</v>
      </c>
      <c r="C52" s="22" t="s">
        <v>77</v>
      </c>
      <c r="D52" s="9"/>
      <c r="E52" s="18">
        <v>23000.0</v>
      </c>
      <c r="F52" s="19">
        <f t="shared" si="4"/>
        <v>46000</v>
      </c>
      <c r="G52" s="20" t="s">
        <v>14</v>
      </c>
    </row>
    <row r="53" ht="15.75" customHeight="1">
      <c r="A53" s="16" t="s">
        <v>78</v>
      </c>
      <c r="B53" s="17"/>
      <c r="C53" s="22"/>
      <c r="D53" s="9"/>
      <c r="E53" s="18"/>
      <c r="F53" s="19">
        <f>SUM(F39:F52)</f>
        <v>341450</v>
      </c>
    </row>
    <row r="54" ht="15.75" customHeight="1">
      <c r="A54" s="23" t="s">
        <v>79</v>
      </c>
      <c r="B54" s="11"/>
      <c r="C54" s="9"/>
      <c r="D54" s="17"/>
      <c r="E54" s="17"/>
      <c r="F54" s="19">
        <f>+F53*10%</f>
        <v>34145</v>
      </c>
    </row>
    <row r="55" ht="15.75" customHeight="1">
      <c r="A55" s="27" t="s">
        <v>80</v>
      </c>
      <c r="B55" s="11"/>
      <c r="C55" s="9"/>
      <c r="D55" s="28"/>
      <c r="E55" s="9"/>
      <c r="F55" s="29">
        <v>477895.0</v>
      </c>
      <c r="G55" s="20">
        <v>189500.0</v>
      </c>
    </row>
    <row r="56" ht="15.75" customHeight="1">
      <c r="A56" s="36" t="s">
        <v>51</v>
      </c>
      <c r="B56" s="10" t="s">
        <v>297</v>
      </c>
      <c r="C56" s="9"/>
      <c r="D56" s="22"/>
      <c r="E56" s="9"/>
      <c r="F56" s="24"/>
    </row>
    <row r="57" ht="15.75" customHeight="1">
      <c r="A57" s="33" t="s">
        <v>53</v>
      </c>
      <c r="B57" s="17">
        <v>1.0</v>
      </c>
      <c r="C57" s="22" t="s">
        <v>54</v>
      </c>
      <c r="D57" s="9"/>
      <c r="E57" s="18">
        <v>31000.0</v>
      </c>
      <c r="F57" s="19">
        <f t="shared" ref="F57:F59" si="5">E57*B57</f>
        <v>31000</v>
      </c>
      <c r="G57" s="20" t="s">
        <v>14</v>
      </c>
    </row>
    <row r="58" ht="15.75" customHeight="1">
      <c r="A58" s="16" t="s">
        <v>55</v>
      </c>
      <c r="B58" s="17">
        <v>1.0</v>
      </c>
      <c r="C58" s="22" t="s">
        <v>54</v>
      </c>
      <c r="D58" s="9"/>
      <c r="E58" s="18">
        <v>31000.0</v>
      </c>
      <c r="F58" s="19">
        <f t="shared" si="5"/>
        <v>31000</v>
      </c>
      <c r="G58" s="20" t="s">
        <v>14</v>
      </c>
    </row>
    <row r="59" ht="15.75" customHeight="1">
      <c r="A59" s="16" t="s">
        <v>83</v>
      </c>
      <c r="B59" s="17">
        <v>4.0</v>
      </c>
      <c r="C59" s="17"/>
      <c r="D59" s="17"/>
      <c r="E59" s="18">
        <v>2100.0</v>
      </c>
      <c r="F59" s="19">
        <f t="shared" si="5"/>
        <v>8400</v>
      </c>
      <c r="G59" s="20" t="s">
        <v>14</v>
      </c>
    </row>
    <row r="60" ht="15.75" customHeight="1">
      <c r="A60" s="16" t="s">
        <v>56</v>
      </c>
      <c r="B60" s="17">
        <v>3.0</v>
      </c>
      <c r="C60" s="22" t="s">
        <v>57</v>
      </c>
      <c r="D60" s="9"/>
      <c r="E60" s="18">
        <v>18000.0</v>
      </c>
      <c r="F60" s="19">
        <f t="shared" ref="F60:F71" si="6">+B60*E60</f>
        <v>54000</v>
      </c>
      <c r="G60" s="20" t="s">
        <v>14</v>
      </c>
    </row>
    <row r="61" ht="15.75" customHeight="1">
      <c r="A61" s="16" t="s">
        <v>58</v>
      </c>
      <c r="B61" s="17">
        <v>3.0</v>
      </c>
      <c r="C61" s="22" t="s">
        <v>59</v>
      </c>
      <c r="D61" s="9"/>
      <c r="E61" s="18">
        <v>2000.0</v>
      </c>
      <c r="F61" s="19">
        <f t="shared" si="6"/>
        <v>6000</v>
      </c>
      <c r="G61" s="20" t="s">
        <v>14</v>
      </c>
    </row>
    <row r="62" ht="15.75" customHeight="1">
      <c r="A62" s="16" t="s">
        <v>60</v>
      </c>
      <c r="B62" s="17"/>
      <c r="C62" s="22" t="s">
        <v>61</v>
      </c>
      <c r="D62" s="9"/>
      <c r="E62" s="18"/>
      <c r="F62" s="19">
        <f t="shared" si="6"/>
        <v>0</v>
      </c>
    </row>
    <row r="63" ht="15.75" customHeight="1">
      <c r="A63" s="16" t="s">
        <v>294</v>
      </c>
      <c r="B63" s="17">
        <v>1.0</v>
      </c>
      <c r="C63" s="22" t="s">
        <v>63</v>
      </c>
      <c r="D63" s="9"/>
      <c r="E63" s="18">
        <v>2000.0</v>
      </c>
      <c r="F63" s="19">
        <f t="shared" si="6"/>
        <v>2000</v>
      </c>
    </row>
    <row r="64" ht="15.75" customHeight="1">
      <c r="A64" s="16" t="s">
        <v>298</v>
      </c>
      <c r="B64" s="17"/>
      <c r="C64" s="22" t="s">
        <v>63</v>
      </c>
      <c r="D64" s="9"/>
      <c r="E64" s="18">
        <v>2000.0</v>
      </c>
      <c r="F64" s="19">
        <f t="shared" si="6"/>
        <v>0</v>
      </c>
    </row>
    <row r="65" ht="15.75" customHeight="1">
      <c r="A65" s="16" t="s">
        <v>299</v>
      </c>
      <c r="B65" s="17"/>
      <c r="C65" s="22" t="s">
        <v>66</v>
      </c>
      <c r="D65" s="9"/>
      <c r="E65" s="18">
        <v>23000.0</v>
      </c>
      <c r="F65" s="19">
        <f t="shared" si="6"/>
        <v>0</v>
      </c>
      <c r="G65" s="20" t="s">
        <v>14</v>
      </c>
    </row>
    <row r="66" ht="15.75" customHeight="1">
      <c r="A66" s="16" t="s">
        <v>87</v>
      </c>
      <c r="B66" s="17"/>
      <c r="C66" s="22" t="s">
        <v>88</v>
      </c>
      <c r="D66" s="9"/>
      <c r="E66" s="18">
        <v>18000.0</v>
      </c>
      <c r="F66" s="19">
        <f t="shared" si="6"/>
        <v>0</v>
      </c>
      <c r="G66" s="20" t="s">
        <v>14</v>
      </c>
    </row>
    <row r="67" ht="15.75" customHeight="1">
      <c r="A67" s="16" t="s">
        <v>419</v>
      </c>
      <c r="B67" s="17">
        <v>3.0</v>
      </c>
      <c r="C67" s="22" t="s">
        <v>70</v>
      </c>
      <c r="D67" s="9"/>
      <c r="E67" s="18">
        <v>20000.0</v>
      </c>
      <c r="F67" s="19">
        <f t="shared" si="6"/>
        <v>60000</v>
      </c>
      <c r="G67" s="20" t="s">
        <v>14</v>
      </c>
    </row>
    <row r="68" ht="15.75" customHeight="1">
      <c r="A68" s="16" t="s">
        <v>90</v>
      </c>
      <c r="B68" s="17"/>
      <c r="C68" s="22" t="s">
        <v>61</v>
      </c>
      <c r="D68" s="9"/>
      <c r="E68" s="18"/>
      <c r="F68" s="19">
        <f t="shared" si="6"/>
        <v>0</v>
      </c>
    </row>
    <row r="69" ht="15.75" customHeight="1">
      <c r="A69" s="16" t="s">
        <v>73</v>
      </c>
      <c r="B69" s="17"/>
      <c r="C69" s="22" t="s">
        <v>21</v>
      </c>
      <c r="D69" s="9"/>
      <c r="E69" s="18">
        <v>4.5</v>
      </c>
      <c r="F69" s="19">
        <f t="shared" si="6"/>
        <v>0</v>
      </c>
      <c r="G69" s="20" t="s">
        <v>14</v>
      </c>
    </row>
    <row r="70" ht="15.75" customHeight="1">
      <c r="A70" s="16" t="s">
        <v>75</v>
      </c>
      <c r="B70" s="17"/>
      <c r="C70" s="22" t="s">
        <v>21</v>
      </c>
      <c r="D70" s="9"/>
      <c r="E70" s="18"/>
      <c r="F70" s="19">
        <f t="shared" si="6"/>
        <v>0</v>
      </c>
    </row>
    <row r="71" ht="15.75" customHeight="1">
      <c r="A71" s="16" t="s">
        <v>91</v>
      </c>
      <c r="B71" s="38">
        <v>2.5</v>
      </c>
      <c r="C71" s="22" t="s">
        <v>77</v>
      </c>
      <c r="D71" s="9"/>
      <c r="E71" s="18">
        <v>23000.0</v>
      </c>
      <c r="F71" s="19">
        <f t="shared" si="6"/>
        <v>57500</v>
      </c>
      <c r="G71" s="20" t="s">
        <v>14</v>
      </c>
    </row>
    <row r="72" ht="15.75" customHeight="1">
      <c r="A72" s="16" t="s">
        <v>78</v>
      </c>
      <c r="B72" s="17"/>
      <c r="C72" s="22"/>
      <c r="D72" s="9"/>
      <c r="E72" s="18"/>
      <c r="F72" s="19"/>
    </row>
    <row r="73" ht="15.75" customHeight="1">
      <c r="A73" s="23" t="s">
        <v>79</v>
      </c>
      <c r="B73" s="11"/>
      <c r="C73" s="9"/>
      <c r="D73" s="17"/>
      <c r="E73" s="17"/>
      <c r="F73" s="19"/>
    </row>
    <row r="74" ht="15.75" customHeight="1">
      <c r="A74" s="27" t="s">
        <v>80</v>
      </c>
      <c r="B74" s="11"/>
      <c r="C74" s="9"/>
      <c r="D74" s="28"/>
      <c r="E74" s="9"/>
      <c r="F74" s="29">
        <f>SUM(F59:F73)</f>
        <v>187900</v>
      </c>
      <c r="G74" s="20">
        <v>8000.0</v>
      </c>
    </row>
    <row r="75" ht="15.75" customHeight="1">
      <c r="A75" s="39" t="s">
        <v>92</v>
      </c>
      <c r="B75" s="9"/>
      <c r="C75" s="22"/>
      <c r="D75" s="9"/>
      <c r="E75" s="17"/>
      <c r="F75" s="26"/>
    </row>
    <row r="76" ht="15.75" customHeight="1">
      <c r="A76" s="261" t="s">
        <v>420</v>
      </c>
      <c r="B76" s="41">
        <v>2.0</v>
      </c>
      <c r="C76" s="22" t="s">
        <v>99</v>
      </c>
      <c r="D76" s="9"/>
      <c r="E76" s="17">
        <v>5000.0</v>
      </c>
      <c r="F76" s="24">
        <f>E76*B76</f>
        <v>10000</v>
      </c>
    </row>
    <row r="77" ht="15.75" customHeight="1">
      <c r="A77" s="16" t="s">
        <v>98</v>
      </c>
      <c r="B77" s="17">
        <v>2.0</v>
      </c>
      <c r="C77" s="22" t="s">
        <v>99</v>
      </c>
      <c r="D77" s="9"/>
      <c r="E77" s="42">
        <v>135000.0</v>
      </c>
      <c r="F77" s="34">
        <f t="shared" ref="F77:F84" si="7">+B77*E77</f>
        <v>270000</v>
      </c>
      <c r="G77" s="21"/>
    </row>
    <row r="78" ht="15.75" customHeight="1">
      <c r="A78" s="16" t="s">
        <v>100</v>
      </c>
      <c r="B78" s="17">
        <v>4.0</v>
      </c>
      <c r="C78" s="22" t="s">
        <v>101</v>
      </c>
      <c r="D78" s="9"/>
      <c r="E78" s="42">
        <v>3000.0</v>
      </c>
      <c r="F78" s="34">
        <f t="shared" si="7"/>
        <v>12000</v>
      </c>
      <c r="G78" s="21"/>
    </row>
    <row r="79" ht="15.75" customHeight="1">
      <c r="A79" s="16" t="s">
        <v>421</v>
      </c>
      <c r="B79" s="17">
        <v>1.0</v>
      </c>
      <c r="C79" s="22" t="s">
        <v>25</v>
      </c>
      <c r="D79" s="9"/>
      <c r="E79" s="43">
        <v>31000.0</v>
      </c>
      <c r="F79" s="34">
        <f t="shared" si="7"/>
        <v>31000</v>
      </c>
      <c r="G79" s="15"/>
      <c r="H79" s="15"/>
      <c r="I79" s="15"/>
      <c r="J79" s="15"/>
      <c r="K79" s="15"/>
      <c r="L79" s="15"/>
      <c r="M79" s="15"/>
      <c r="N79" s="15"/>
      <c r="O79" s="15"/>
      <c r="P79" s="15"/>
    </row>
    <row r="80" ht="15.75" customHeight="1">
      <c r="A80" s="16" t="s">
        <v>422</v>
      </c>
      <c r="B80" s="17">
        <v>2.0</v>
      </c>
      <c r="C80" s="22" t="s">
        <v>99</v>
      </c>
      <c r="D80" s="9"/>
      <c r="E80" s="43">
        <v>3000.0</v>
      </c>
      <c r="F80" s="34">
        <f t="shared" si="7"/>
        <v>6000</v>
      </c>
      <c r="G80" s="15"/>
      <c r="H80" s="15"/>
      <c r="I80" s="15"/>
      <c r="J80" s="15"/>
      <c r="K80" s="15"/>
      <c r="L80" s="15"/>
      <c r="M80" s="15"/>
      <c r="N80" s="15"/>
      <c r="O80" s="15"/>
      <c r="P80" s="15"/>
    </row>
    <row r="81" ht="15.75" customHeight="1">
      <c r="A81" s="16" t="s">
        <v>423</v>
      </c>
      <c r="B81" s="17">
        <v>3.0</v>
      </c>
      <c r="C81" s="22" t="s">
        <v>99</v>
      </c>
      <c r="D81" s="9"/>
      <c r="E81" s="43">
        <v>1800.0</v>
      </c>
      <c r="F81" s="34">
        <f t="shared" si="7"/>
        <v>5400</v>
      </c>
      <c r="G81" s="15"/>
      <c r="H81" s="15"/>
      <c r="I81" s="15"/>
      <c r="J81" s="15"/>
      <c r="K81" s="15"/>
      <c r="L81" s="15"/>
      <c r="M81" s="15"/>
      <c r="N81" s="15"/>
      <c r="O81" s="15"/>
      <c r="P81" s="15"/>
    </row>
    <row r="82" ht="15.75" customHeight="1">
      <c r="A82" s="16" t="s">
        <v>424</v>
      </c>
      <c r="B82" s="17">
        <v>1.0</v>
      </c>
      <c r="C82" s="22" t="s">
        <v>425</v>
      </c>
      <c r="D82" s="9"/>
      <c r="E82" s="42">
        <v>26800.0</v>
      </c>
      <c r="F82" s="34">
        <f t="shared" si="7"/>
        <v>26800</v>
      </c>
      <c r="G82" s="15"/>
      <c r="H82" s="15"/>
      <c r="I82" s="15"/>
      <c r="J82" s="15"/>
      <c r="K82" s="15"/>
      <c r="L82" s="15"/>
      <c r="M82" s="15"/>
      <c r="N82" s="15"/>
      <c r="O82" s="15"/>
      <c r="P82" s="15"/>
    </row>
    <row r="83" ht="15.75" customHeight="1">
      <c r="A83" s="16" t="s">
        <v>382</v>
      </c>
      <c r="B83" s="17">
        <v>1.0</v>
      </c>
      <c r="C83" s="22" t="s">
        <v>59</v>
      </c>
      <c r="D83" s="9"/>
      <c r="E83" s="42">
        <v>50000.0</v>
      </c>
      <c r="F83" s="34">
        <f t="shared" si="7"/>
        <v>50000</v>
      </c>
      <c r="G83" s="15"/>
      <c r="H83" s="15"/>
      <c r="I83" s="15"/>
      <c r="J83" s="15"/>
      <c r="K83" s="15"/>
      <c r="L83" s="15"/>
      <c r="M83" s="15"/>
      <c r="N83" s="15"/>
      <c r="O83" s="15"/>
      <c r="P83" s="15"/>
    </row>
    <row r="84" ht="15.75" customHeight="1">
      <c r="A84" s="16" t="s">
        <v>108</v>
      </c>
      <c r="B84" s="17">
        <v>1.0</v>
      </c>
      <c r="C84" s="22" t="s">
        <v>59</v>
      </c>
      <c r="D84" s="9"/>
      <c r="E84" s="43">
        <v>150000.0</v>
      </c>
      <c r="F84" s="34">
        <f t="shared" si="7"/>
        <v>150000</v>
      </c>
      <c r="G84" s="15"/>
      <c r="H84" s="15"/>
      <c r="I84" s="15"/>
      <c r="J84" s="15"/>
      <c r="K84" s="15"/>
      <c r="L84" s="15"/>
      <c r="M84" s="15"/>
      <c r="N84" s="15"/>
      <c r="O84" s="15"/>
      <c r="P84" s="15"/>
    </row>
    <row r="85" ht="15.75" customHeight="1">
      <c r="A85" s="10" t="s">
        <v>109</v>
      </c>
      <c r="B85" s="11"/>
      <c r="C85" s="11"/>
      <c r="D85" s="9"/>
      <c r="E85" s="44"/>
      <c r="F85" s="45">
        <f>SUM(F77:F84)</f>
        <v>551200</v>
      </c>
      <c r="G85" s="15">
        <v>150000.0</v>
      </c>
      <c r="H85" s="15"/>
      <c r="I85" s="15"/>
      <c r="J85" s="15"/>
      <c r="K85" s="15"/>
      <c r="L85" s="15"/>
      <c r="M85" s="15"/>
      <c r="N85" s="15"/>
      <c r="O85" s="15"/>
      <c r="P85" s="15"/>
    </row>
    <row r="86" ht="15.75" customHeight="1">
      <c r="A86" s="16"/>
      <c r="B86" s="17"/>
      <c r="C86" s="22"/>
      <c r="D86" s="9"/>
      <c r="E86" s="42"/>
      <c r="F86" s="24">
        <f t="shared" ref="F86:F96" si="8">+B86*E86</f>
        <v>0</v>
      </c>
      <c r="G86" s="15"/>
      <c r="H86" s="15"/>
      <c r="I86" s="15"/>
      <c r="J86" s="15"/>
      <c r="K86" s="15"/>
      <c r="L86" s="15"/>
      <c r="M86" s="15"/>
      <c r="N86" s="15"/>
      <c r="O86" s="15"/>
      <c r="P86" s="15"/>
    </row>
    <row r="87" ht="15.75" customHeight="1">
      <c r="A87" s="39" t="s">
        <v>110</v>
      </c>
      <c r="B87" s="9"/>
      <c r="C87" s="22"/>
      <c r="D87" s="9"/>
      <c r="E87" s="42"/>
      <c r="F87" s="24">
        <f t="shared" si="8"/>
        <v>0</v>
      </c>
      <c r="G87" s="15"/>
      <c r="H87" s="15"/>
      <c r="I87" s="15"/>
      <c r="J87" s="15"/>
      <c r="K87" s="15"/>
      <c r="L87" s="15"/>
      <c r="M87" s="15"/>
      <c r="N87" s="15"/>
      <c r="O87" s="15"/>
      <c r="P87" s="15"/>
    </row>
    <row r="88" ht="15.75" customHeight="1">
      <c r="A88" s="16" t="s">
        <v>111</v>
      </c>
      <c r="B88" s="17">
        <v>1277.0</v>
      </c>
      <c r="C88" s="22" t="s">
        <v>305</v>
      </c>
      <c r="D88" s="9"/>
      <c r="E88" s="42">
        <v>140.0</v>
      </c>
      <c r="F88" s="24">
        <f t="shared" si="8"/>
        <v>178780</v>
      </c>
      <c r="G88" s="20" t="s">
        <v>14</v>
      </c>
    </row>
    <row r="89" ht="15.75" customHeight="1">
      <c r="A89" s="16" t="s">
        <v>113</v>
      </c>
      <c r="B89" s="17"/>
      <c r="C89" s="22" t="s">
        <v>306</v>
      </c>
      <c r="D89" s="9"/>
      <c r="E89" s="42">
        <v>2100.0</v>
      </c>
      <c r="F89" s="24">
        <f t="shared" si="8"/>
        <v>0</v>
      </c>
      <c r="G89" s="20" t="s">
        <v>14</v>
      </c>
    </row>
    <row r="90" ht="15.75" customHeight="1">
      <c r="A90" s="16" t="s">
        <v>272</v>
      </c>
      <c r="B90" s="17">
        <v>1.0</v>
      </c>
      <c r="C90" s="22" t="s">
        <v>247</v>
      </c>
      <c r="D90" s="9"/>
      <c r="E90" s="42">
        <v>42000.0</v>
      </c>
      <c r="F90" s="24">
        <f t="shared" si="8"/>
        <v>42000</v>
      </c>
      <c r="G90" s="20" t="s">
        <v>14</v>
      </c>
    </row>
    <row r="91" ht="15.75" customHeight="1">
      <c r="A91" s="16" t="s">
        <v>114</v>
      </c>
      <c r="B91" s="17"/>
      <c r="C91" s="22" t="s">
        <v>59</v>
      </c>
      <c r="D91" s="9"/>
      <c r="E91" s="42">
        <v>140000.0</v>
      </c>
      <c r="F91" s="24">
        <f t="shared" si="8"/>
        <v>0</v>
      </c>
      <c r="G91" s="20" t="s">
        <v>14</v>
      </c>
    </row>
    <row r="92" ht="15.75" customHeight="1">
      <c r="A92" s="16" t="s">
        <v>20</v>
      </c>
      <c r="B92" s="17">
        <v>0.5</v>
      </c>
      <c r="C92" s="22" t="s">
        <v>21</v>
      </c>
      <c r="D92" s="9"/>
      <c r="E92" s="42">
        <v>14000.0</v>
      </c>
      <c r="F92" s="24">
        <f t="shared" si="8"/>
        <v>7000</v>
      </c>
      <c r="G92" s="20" t="s">
        <v>14</v>
      </c>
    </row>
    <row r="93" ht="15.75" customHeight="1">
      <c r="A93" s="16" t="s">
        <v>29</v>
      </c>
      <c r="B93" s="17">
        <v>50.0</v>
      </c>
      <c r="C93" s="22" t="s">
        <v>59</v>
      </c>
      <c r="D93" s="9"/>
      <c r="E93" s="42">
        <v>100.0</v>
      </c>
      <c r="F93" s="24">
        <f t="shared" si="8"/>
        <v>5000</v>
      </c>
      <c r="G93" s="20" t="s">
        <v>14</v>
      </c>
    </row>
    <row r="94" ht="15.75" customHeight="1">
      <c r="A94" s="16" t="s">
        <v>115</v>
      </c>
      <c r="B94" s="17">
        <v>2.0</v>
      </c>
      <c r="C94" s="17" t="s">
        <v>28</v>
      </c>
      <c r="D94" s="17"/>
      <c r="E94" s="42">
        <v>600.0</v>
      </c>
      <c r="F94" s="24">
        <f t="shared" si="8"/>
        <v>1200</v>
      </c>
      <c r="G94" s="20" t="s">
        <v>14</v>
      </c>
    </row>
    <row r="95" ht="15.75" customHeight="1">
      <c r="A95" s="16" t="s">
        <v>265</v>
      </c>
      <c r="B95" s="17">
        <v>2.0</v>
      </c>
      <c r="C95" s="22" t="s">
        <v>122</v>
      </c>
      <c r="D95" s="9"/>
      <c r="E95" s="42">
        <v>3500.0</v>
      </c>
      <c r="F95" s="24">
        <f t="shared" si="8"/>
        <v>7000</v>
      </c>
      <c r="G95" s="20" t="s">
        <v>14</v>
      </c>
    </row>
    <row r="96" ht="15.75" customHeight="1">
      <c r="A96" s="16" t="s">
        <v>117</v>
      </c>
      <c r="B96" s="17">
        <v>1.0</v>
      </c>
      <c r="C96" s="22" t="s">
        <v>256</v>
      </c>
      <c r="D96" s="9"/>
      <c r="E96" s="42">
        <v>10500.0</v>
      </c>
      <c r="F96" s="24">
        <f t="shared" si="8"/>
        <v>10500</v>
      </c>
      <c r="G96" s="20" t="s">
        <v>14</v>
      </c>
    </row>
    <row r="97" ht="15.75" customHeight="1">
      <c r="A97" s="46" t="s">
        <v>118</v>
      </c>
      <c r="B97" s="47"/>
      <c r="C97" s="48"/>
      <c r="D97" s="9"/>
      <c r="E97" s="49">
        <v>262500.0</v>
      </c>
      <c r="F97" s="29">
        <f>SUM(F86:F96)</f>
        <v>251480</v>
      </c>
      <c r="G97" s="20">
        <v>350700.0</v>
      </c>
    </row>
    <row r="98" ht="15.75" customHeight="1">
      <c r="A98" s="39" t="s">
        <v>174</v>
      </c>
      <c r="B98" s="9"/>
      <c r="C98" s="22"/>
      <c r="D98" s="9"/>
      <c r="E98" s="42"/>
      <c r="F98" s="24"/>
    </row>
    <row r="99" ht="15.75" customHeight="1">
      <c r="A99" s="16" t="s">
        <v>183</v>
      </c>
      <c r="B99" s="17">
        <v>10.0</v>
      </c>
      <c r="C99" s="22" t="s">
        <v>122</v>
      </c>
      <c r="D99" s="9"/>
      <c r="E99" s="43">
        <v>30000.0</v>
      </c>
      <c r="F99" s="34">
        <f t="shared" ref="F99:F101" si="9">+B99*E99</f>
        <v>300000</v>
      </c>
      <c r="G99" s="20" t="s">
        <v>14</v>
      </c>
    </row>
    <row r="100" ht="15.75" customHeight="1">
      <c r="A100" s="16" t="s">
        <v>307</v>
      </c>
      <c r="B100" s="17"/>
      <c r="C100" s="22"/>
      <c r="D100" s="9"/>
      <c r="E100" s="43">
        <v>15000.0</v>
      </c>
      <c r="F100" s="34">
        <f t="shared" si="9"/>
        <v>0</v>
      </c>
    </row>
    <row r="101" ht="15.75" customHeight="1">
      <c r="A101" s="16" t="s">
        <v>308</v>
      </c>
      <c r="B101" s="17">
        <v>0.3</v>
      </c>
      <c r="C101" s="22" t="s">
        <v>122</v>
      </c>
      <c r="D101" s="9"/>
      <c r="E101" s="43">
        <v>56000.0</v>
      </c>
      <c r="F101" s="34">
        <f t="shared" si="9"/>
        <v>16800</v>
      </c>
    </row>
    <row r="102" ht="15.75" customHeight="1">
      <c r="A102" s="16" t="s">
        <v>46</v>
      </c>
      <c r="B102" s="38">
        <v>0.5</v>
      </c>
      <c r="C102" s="22" t="s">
        <v>124</v>
      </c>
      <c r="D102" s="9"/>
      <c r="E102" s="43">
        <v>12000.0</v>
      </c>
      <c r="F102" s="34">
        <f>E102*B102</f>
        <v>6000</v>
      </c>
      <c r="G102" s="20" t="s">
        <v>14</v>
      </c>
    </row>
    <row r="103" ht="15.75" customHeight="1">
      <c r="A103" s="16" t="s">
        <v>309</v>
      </c>
      <c r="B103" s="17">
        <v>1.3</v>
      </c>
      <c r="C103" s="22" t="s">
        <v>16</v>
      </c>
      <c r="D103" s="9"/>
      <c r="E103" s="43">
        <v>41000.0</v>
      </c>
      <c r="F103" s="34">
        <f t="shared" ref="F103:F112" si="10">+B103*E103</f>
        <v>53300</v>
      </c>
    </row>
    <row r="104" ht="15.75" customHeight="1">
      <c r="A104" s="16" t="s">
        <v>262</v>
      </c>
      <c r="B104" s="17">
        <v>50.0</v>
      </c>
      <c r="C104" s="22" t="s">
        <v>127</v>
      </c>
      <c r="D104" s="9"/>
      <c r="E104" s="43">
        <v>100.0</v>
      </c>
      <c r="F104" s="34">
        <f t="shared" si="10"/>
        <v>5000</v>
      </c>
      <c r="G104" s="20" t="s">
        <v>14</v>
      </c>
    </row>
    <row r="105" ht="15.75" customHeight="1">
      <c r="A105" s="16" t="s">
        <v>414</v>
      </c>
      <c r="B105" s="17">
        <v>2.5</v>
      </c>
      <c r="C105" s="22" t="s">
        <v>127</v>
      </c>
      <c r="D105" s="9"/>
      <c r="E105" s="43">
        <v>40000.0</v>
      </c>
      <c r="F105" s="34">
        <f t="shared" si="10"/>
        <v>100000</v>
      </c>
      <c r="G105" s="20" t="s">
        <v>14</v>
      </c>
    </row>
    <row r="106" ht="15.75" customHeight="1">
      <c r="A106" s="16" t="s">
        <v>311</v>
      </c>
      <c r="B106" s="17">
        <v>1.0</v>
      </c>
      <c r="C106" s="22" t="s">
        <v>96</v>
      </c>
      <c r="D106" s="9"/>
      <c r="E106" s="43">
        <v>12500.0</v>
      </c>
      <c r="F106" s="34">
        <f t="shared" si="10"/>
        <v>12500</v>
      </c>
    </row>
    <row r="107" ht="15.75" customHeight="1">
      <c r="A107" s="16" t="s">
        <v>426</v>
      </c>
      <c r="B107" s="17">
        <v>0.5</v>
      </c>
      <c r="C107" s="22" t="s">
        <v>131</v>
      </c>
      <c r="D107" s="9"/>
      <c r="E107" s="43">
        <v>50000.0</v>
      </c>
      <c r="F107" s="34">
        <f t="shared" si="10"/>
        <v>25000</v>
      </c>
      <c r="G107" s="20" t="s">
        <v>14</v>
      </c>
    </row>
    <row r="108" ht="15.75" customHeight="1">
      <c r="A108" s="16" t="s">
        <v>132</v>
      </c>
      <c r="B108" s="17">
        <v>3.0</v>
      </c>
      <c r="C108" s="22" t="s">
        <v>101</v>
      </c>
      <c r="D108" s="9"/>
      <c r="E108" s="43">
        <v>4000.0</v>
      </c>
      <c r="F108" s="34">
        <f t="shared" si="10"/>
        <v>12000</v>
      </c>
      <c r="G108" s="20" t="s">
        <v>14</v>
      </c>
    </row>
    <row r="109" ht="15.75" customHeight="1">
      <c r="A109" s="16" t="s">
        <v>133</v>
      </c>
      <c r="B109" s="17">
        <v>0.5</v>
      </c>
      <c r="C109" s="17"/>
      <c r="D109" s="17"/>
      <c r="E109" s="43">
        <v>25000.0</v>
      </c>
      <c r="F109" s="34">
        <f t="shared" si="10"/>
        <v>12500</v>
      </c>
      <c r="G109" s="20" t="s">
        <v>14</v>
      </c>
    </row>
    <row r="110" ht="15.75" customHeight="1">
      <c r="A110" s="16" t="s">
        <v>324</v>
      </c>
      <c r="B110" s="38"/>
      <c r="C110" s="22" t="s">
        <v>266</v>
      </c>
      <c r="D110" s="9"/>
      <c r="E110" s="43">
        <v>1500.0</v>
      </c>
      <c r="F110" s="34">
        <f t="shared" si="10"/>
        <v>0</v>
      </c>
    </row>
    <row r="111" ht="15.75" customHeight="1">
      <c r="A111" s="16" t="s">
        <v>136</v>
      </c>
      <c r="B111" s="17">
        <v>0.2</v>
      </c>
      <c r="C111" s="22" t="s">
        <v>21</v>
      </c>
      <c r="D111" s="9"/>
      <c r="E111" s="43">
        <v>16250.0</v>
      </c>
      <c r="F111" s="34">
        <f t="shared" si="10"/>
        <v>3250</v>
      </c>
      <c r="G111" s="20" t="s">
        <v>14</v>
      </c>
    </row>
    <row r="112" ht="15.75" customHeight="1">
      <c r="A112" s="16" t="s">
        <v>188</v>
      </c>
      <c r="B112" s="17">
        <v>0.7</v>
      </c>
      <c r="C112" s="22" t="s">
        <v>313</v>
      </c>
      <c r="D112" s="9"/>
      <c r="E112" s="43">
        <v>4000.0</v>
      </c>
      <c r="F112" s="34">
        <f t="shared" si="10"/>
        <v>2800</v>
      </c>
    </row>
    <row r="113" ht="15.75" customHeight="1">
      <c r="A113" s="16" t="s">
        <v>138</v>
      </c>
      <c r="B113" s="17">
        <v>1.0</v>
      </c>
      <c r="C113" s="22"/>
      <c r="D113" s="9"/>
      <c r="E113" s="43">
        <v>210000.0</v>
      </c>
      <c r="F113" s="34">
        <f>E113*B113</f>
        <v>210000</v>
      </c>
    </row>
    <row r="114" ht="15.75" customHeight="1">
      <c r="A114" s="16" t="s">
        <v>140</v>
      </c>
      <c r="B114" s="17">
        <v>3.0</v>
      </c>
      <c r="C114" s="22" t="s">
        <v>315</v>
      </c>
      <c r="D114" s="9"/>
      <c r="E114" s="43">
        <v>4000.0</v>
      </c>
      <c r="F114" s="34">
        <f>+B114*E114</f>
        <v>12000</v>
      </c>
      <c r="G114" s="20" t="s">
        <v>14</v>
      </c>
    </row>
    <row r="115" ht="15.75" customHeight="1">
      <c r="A115" s="46" t="s">
        <v>141</v>
      </c>
      <c r="B115" s="47"/>
      <c r="C115" s="48"/>
      <c r="D115" s="9"/>
      <c r="E115" s="49"/>
      <c r="F115" s="29">
        <f>SUM(F99:F114)</f>
        <v>771150</v>
      </c>
      <c r="G115" s="20">
        <v>716467.0</v>
      </c>
    </row>
    <row r="116" ht="15.75" customHeight="1">
      <c r="A116" s="50" t="s">
        <v>142</v>
      </c>
      <c r="B116" s="51"/>
      <c r="C116" s="51"/>
      <c r="D116" s="51"/>
      <c r="E116" s="51"/>
      <c r="F116" s="52">
        <f>F115+F97+F85+F74+F55+F37+F22</f>
        <v>4030593.75</v>
      </c>
    </row>
    <row r="117" ht="15.75" customHeight="1">
      <c r="A117" s="53"/>
      <c r="B117" s="54" t="s">
        <v>143</v>
      </c>
      <c r="C117" s="55"/>
      <c r="D117" s="55"/>
      <c r="E117" s="55"/>
      <c r="F117" s="56">
        <f>+F116*30%</f>
        <v>1209178.125</v>
      </c>
    </row>
    <row r="118" ht="15.75" customHeight="1">
      <c r="A118" s="57"/>
      <c r="B118" s="58" t="s">
        <v>144</v>
      </c>
      <c r="C118" s="55"/>
      <c r="D118" s="55"/>
      <c r="E118" s="59"/>
      <c r="F118" s="60">
        <f>SUM(F116:F117)</f>
        <v>5239771.875</v>
      </c>
    </row>
    <row r="119" ht="15.75" customHeight="1">
      <c r="A119" s="57"/>
      <c r="B119" s="54" t="s">
        <v>145</v>
      </c>
      <c r="C119" s="55"/>
      <c r="D119" s="55"/>
      <c r="E119" s="55"/>
      <c r="F119" s="56">
        <f>+F118*16%</f>
        <v>838363.5</v>
      </c>
    </row>
    <row r="120" ht="15.75" customHeight="1">
      <c r="A120" s="57"/>
      <c r="B120" s="61" t="s">
        <v>146</v>
      </c>
      <c r="C120" s="55"/>
      <c r="D120" s="55"/>
      <c r="E120" s="59"/>
      <c r="F120" s="60">
        <f>SUM(F118:F119)</f>
        <v>6078135.375</v>
      </c>
    </row>
    <row r="121" ht="15.75" customHeight="1">
      <c r="A121" s="57"/>
      <c r="B121" s="54"/>
      <c r="C121" s="55"/>
      <c r="D121" s="55"/>
      <c r="E121" s="55"/>
      <c r="F121" s="56"/>
    </row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2">
    <mergeCell ref="A2:F2"/>
    <mergeCell ref="A3:F3"/>
    <mergeCell ref="A4:F4"/>
    <mergeCell ref="A5:B5"/>
    <mergeCell ref="C5:F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A19:C19"/>
    <mergeCell ref="D19:E19"/>
    <mergeCell ref="A20:E20"/>
    <mergeCell ref="A21:C21"/>
    <mergeCell ref="D21:E21"/>
    <mergeCell ref="A22:C22"/>
    <mergeCell ref="D22:E22"/>
    <mergeCell ref="A23:B23"/>
    <mergeCell ref="C23:F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A35:E35"/>
    <mergeCell ref="A36:C36"/>
    <mergeCell ref="D36:E36"/>
    <mergeCell ref="D37:E37"/>
    <mergeCell ref="A37:C37"/>
    <mergeCell ref="B38:C38"/>
    <mergeCell ref="D38:E38"/>
    <mergeCell ref="C39:D39"/>
    <mergeCell ref="C40:D40"/>
    <mergeCell ref="C41:D41"/>
    <mergeCell ref="C42:D42"/>
    <mergeCell ref="C88:D88"/>
    <mergeCell ref="C89:D89"/>
    <mergeCell ref="C90:D90"/>
    <mergeCell ref="C91:D91"/>
    <mergeCell ref="C92:D92"/>
    <mergeCell ref="C93:D93"/>
    <mergeCell ref="C95:D95"/>
    <mergeCell ref="C96:D96"/>
    <mergeCell ref="C97:D97"/>
    <mergeCell ref="A98:B98"/>
    <mergeCell ref="C98:D98"/>
    <mergeCell ref="C99:D99"/>
    <mergeCell ref="C100:D100"/>
    <mergeCell ref="C101:D101"/>
    <mergeCell ref="C102:D102"/>
    <mergeCell ref="C103:D103"/>
    <mergeCell ref="C104:D104"/>
    <mergeCell ref="C105:D105"/>
    <mergeCell ref="C106:D106"/>
    <mergeCell ref="C107:D107"/>
    <mergeCell ref="C108:D108"/>
    <mergeCell ref="A116:E116"/>
    <mergeCell ref="B117:E117"/>
    <mergeCell ref="B118:E118"/>
    <mergeCell ref="B119:E119"/>
    <mergeCell ref="B120:E120"/>
    <mergeCell ref="B121:E121"/>
    <mergeCell ref="C110:D110"/>
    <mergeCell ref="C111:D111"/>
    <mergeCell ref="C112:D112"/>
    <mergeCell ref="C113:D113"/>
    <mergeCell ref="C114:D114"/>
    <mergeCell ref="C115:D115"/>
    <mergeCell ref="A117:A121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A54:C54"/>
    <mergeCell ref="A55:C55"/>
    <mergeCell ref="D55:E55"/>
    <mergeCell ref="B56:C56"/>
    <mergeCell ref="D56:E56"/>
    <mergeCell ref="C57:D57"/>
    <mergeCell ref="C58:D58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A73:C73"/>
    <mergeCell ref="A74:C74"/>
    <mergeCell ref="D74:E74"/>
    <mergeCell ref="A75:B75"/>
    <mergeCell ref="C75:D75"/>
    <mergeCell ref="C76:D76"/>
    <mergeCell ref="C77:D77"/>
    <mergeCell ref="C78:D78"/>
    <mergeCell ref="C79:D79"/>
    <mergeCell ref="C80:D80"/>
    <mergeCell ref="C81:D81"/>
    <mergeCell ref="C82:D82"/>
    <mergeCell ref="C83:D83"/>
    <mergeCell ref="C84:D84"/>
    <mergeCell ref="A85:D85"/>
    <mergeCell ref="C86:D86"/>
    <mergeCell ref="A87:B87"/>
    <mergeCell ref="C87:D87"/>
  </mergeCells>
  <printOptions/>
  <pageMargins bottom="0.7480314960629921" footer="0.0" header="0.0" left="0.31496062992125984" right="0.31496062992125984" top="0.7480314960629921"/>
  <pageSetup paperSize="9"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10.71"/>
    <col customWidth="1" min="3" max="3" width="17.0"/>
    <col customWidth="1" min="4" max="4" width="10.71"/>
    <col customWidth="1" min="5" max="5" width="15.43"/>
    <col customWidth="1" min="6" max="6" width="20.57"/>
    <col customWidth="1" min="7" max="15" width="10.71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5.75" customHeight="1">
      <c r="A2" s="2" t="s">
        <v>1</v>
      </c>
      <c r="B2" s="3"/>
      <c r="C2" s="3"/>
      <c r="D2" s="3"/>
      <c r="E2" s="3"/>
      <c r="F2" s="3"/>
      <c r="G2" s="1"/>
      <c r="H2" s="1"/>
      <c r="I2" s="1"/>
      <c r="J2" s="1"/>
      <c r="K2" s="1"/>
      <c r="L2" s="1"/>
      <c r="M2" s="1"/>
      <c r="N2" s="1"/>
      <c r="O2" s="1"/>
    </row>
    <row r="3" ht="15.75" customHeight="1">
      <c r="A3" s="4" t="s">
        <v>2</v>
      </c>
      <c r="G3" s="1"/>
      <c r="H3" s="1"/>
      <c r="I3" s="1"/>
      <c r="J3" s="1"/>
      <c r="K3" s="1"/>
      <c r="L3" s="1"/>
      <c r="M3" s="1"/>
      <c r="N3" s="1"/>
      <c r="O3" s="1"/>
    </row>
    <row r="4" ht="15.75" customHeight="1">
      <c r="A4" s="4" t="s">
        <v>3</v>
      </c>
      <c r="G4" s="1"/>
      <c r="H4" s="1"/>
      <c r="I4" s="1"/>
      <c r="J4" s="1"/>
      <c r="K4" s="1"/>
      <c r="L4" s="1"/>
      <c r="M4" s="1"/>
      <c r="N4" s="1"/>
      <c r="O4" s="1"/>
    </row>
    <row r="5" ht="15.75" customHeight="1">
      <c r="A5" s="5" t="s">
        <v>427</v>
      </c>
      <c r="B5" s="6"/>
      <c r="C5" s="6"/>
      <c r="D5" s="6"/>
      <c r="E5" s="6"/>
      <c r="F5" s="7"/>
      <c r="G5" s="1"/>
      <c r="H5" s="1"/>
      <c r="I5" s="1"/>
      <c r="J5" s="1"/>
      <c r="K5" s="1"/>
      <c r="L5" s="1"/>
      <c r="M5" s="1"/>
      <c r="N5" s="1"/>
      <c r="O5" s="1"/>
    </row>
    <row r="6" ht="15.75" customHeight="1">
      <c r="A6" s="8" t="s">
        <v>5</v>
      </c>
      <c r="B6" s="9"/>
      <c r="C6" s="10" t="s">
        <v>428</v>
      </c>
      <c r="D6" s="11"/>
      <c r="E6" s="11"/>
      <c r="F6" s="9"/>
      <c r="G6" s="1"/>
      <c r="H6" s="1"/>
      <c r="I6" s="1"/>
      <c r="J6" s="1"/>
      <c r="K6" s="1"/>
      <c r="L6" s="1"/>
      <c r="M6" s="1"/>
      <c r="N6" s="1"/>
      <c r="O6" s="1"/>
    </row>
    <row r="7" ht="15.0" customHeight="1">
      <c r="A7" s="12" t="s">
        <v>7</v>
      </c>
      <c r="B7" s="12" t="s">
        <v>8</v>
      </c>
      <c r="C7" s="13" t="s">
        <v>9</v>
      </c>
      <c r="D7" s="9"/>
      <c r="E7" s="12" t="s">
        <v>10</v>
      </c>
      <c r="F7" s="14" t="s">
        <v>11</v>
      </c>
      <c r="G7" s="1"/>
      <c r="H7" s="1"/>
      <c r="I7" s="1"/>
      <c r="J7" s="1"/>
      <c r="K7" s="1"/>
      <c r="L7" s="1"/>
      <c r="M7" s="1"/>
      <c r="N7" s="1"/>
      <c r="O7" s="1"/>
    </row>
    <row r="8" ht="18.0" customHeight="1">
      <c r="A8" s="16" t="s">
        <v>12</v>
      </c>
      <c r="B8" s="17">
        <v>1450.0</v>
      </c>
      <c r="C8" s="13" t="s">
        <v>13</v>
      </c>
      <c r="D8" s="9"/>
      <c r="E8" s="18">
        <v>140.0</v>
      </c>
      <c r="F8" s="19">
        <f t="shared" ref="F8:F19" si="1">+B8*E8</f>
        <v>203000</v>
      </c>
      <c r="G8" s="262" t="s">
        <v>14</v>
      </c>
      <c r="H8" s="1"/>
      <c r="I8" s="1"/>
      <c r="J8" s="1"/>
      <c r="K8" s="1"/>
      <c r="L8" s="1"/>
      <c r="M8" s="1"/>
      <c r="N8" s="1"/>
      <c r="O8" s="1"/>
    </row>
    <row r="9">
      <c r="A9" s="16" t="s">
        <v>39</v>
      </c>
      <c r="B9" s="17">
        <v>0.0</v>
      </c>
      <c r="C9" s="13" t="s">
        <v>16</v>
      </c>
      <c r="D9" s="9"/>
      <c r="E9" s="18">
        <v>65000.0</v>
      </c>
      <c r="F9" s="19">
        <f t="shared" si="1"/>
        <v>0</v>
      </c>
      <c r="G9" s="1"/>
      <c r="H9" s="21"/>
      <c r="I9" s="1"/>
      <c r="J9" s="1"/>
      <c r="K9" s="1"/>
      <c r="L9" s="1"/>
      <c r="M9" s="1"/>
      <c r="N9" s="1"/>
      <c r="O9" s="1"/>
    </row>
    <row r="10">
      <c r="A10" s="16" t="s">
        <v>281</v>
      </c>
      <c r="B10" s="17">
        <v>0.0</v>
      </c>
      <c r="C10" s="22" t="s">
        <v>30</v>
      </c>
      <c r="D10" s="9"/>
      <c r="E10" s="18">
        <v>160000.0</v>
      </c>
      <c r="F10" s="19">
        <f t="shared" si="1"/>
        <v>0</v>
      </c>
      <c r="G10" s="1"/>
      <c r="H10" s="21"/>
      <c r="I10" s="1"/>
      <c r="J10" s="1"/>
      <c r="K10" s="1"/>
      <c r="L10" s="1"/>
      <c r="M10" s="1"/>
      <c r="N10" s="1"/>
      <c r="O10" s="1"/>
    </row>
    <row r="11">
      <c r="A11" s="16" t="s">
        <v>416</v>
      </c>
      <c r="B11" s="17">
        <v>1.7</v>
      </c>
      <c r="C11" s="22" t="s">
        <v>30</v>
      </c>
      <c r="D11" s="9"/>
      <c r="E11" s="18">
        <v>140000.0</v>
      </c>
      <c r="F11" s="19">
        <f t="shared" si="1"/>
        <v>238000</v>
      </c>
      <c r="G11" s="262"/>
      <c r="H11" s="1"/>
      <c r="I11" s="1"/>
      <c r="J11" s="1"/>
      <c r="K11" s="1"/>
      <c r="L11" s="1"/>
      <c r="M11" s="1"/>
      <c r="N11" s="1"/>
      <c r="O11" s="1"/>
    </row>
    <row r="12">
      <c r="A12" s="16" t="s">
        <v>136</v>
      </c>
      <c r="B12" s="17"/>
      <c r="C12" s="22" t="s">
        <v>283</v>
      </c>
      <c r="D12" s="9"/>
      <c r="E12" s="18">
        <v>19000.0</v>
      </c>
      <c r="F12" s="19">
        <f t="shared" si="1"/>
        <v>0</v>
      </c>
      <c r="G12" s="1"/>
      <c r="H12" s="1"/>
      <c r="J12" s="1"/>
      <c r="K12" s="1"/>
      <c r="L12" s="1"/>
      <c r="M12" s="1"/>
      <c r="N12" s="1"/>
      <c r="O12" s="1"/>
    </row>
    <row r="13">
      <c r="A13" s="16" t="s">
        <v>20</v>
      </c>
      <c r="B13" s="17">
        <v>1.0</v>
      </c>
      <c r="C13" s="22" t="s">
        <v>284</v>
      </c>
      <c r="D13" s="9"/>
      <c r="E13" s="18">
        <v>14000.0</v>
      </c>
      <c r="F13" s="19">
        <f t="shared" si="1"/>
        <v>14000</v>
      </c>
      <c r="G13" s="262"/>
      <c r="H13" s="1"/>
      <c r="I13" s="1"/>
      <c r="J13" s="1"/>
      <c r="K13" s="1"/>
      <c r="L13" s="1"/>
      <c r="M13" s="1"/>
      <c r="N13" s="1"/>
      <c r="O13" s="1"/>
    </row>
    <row r="14">
      <c r="A14" s="16" t="s">
        <v>46</v>
      </c>
      <c r="B14" s="17">
        <v>0.5</v>
      </c>
      <c r="C14" s="22" t="s">
        <v>30</v>
      </c>
      <c r="D14" s="9"/>
      <c r="E14" s="18">
        <v>12000.0</v>
      </c>
      <c r="F14" s="19">
        <f t="shared" si="1"/>
        <v>6000</v>
      </c>
      <c r="G14" s="262"/>
      <c r="H14" s="1"/>
      <c r="I14" s="1"/>
      <c r="J14" s="1"/>
      <c r="K14" s="1"/>
      <c r="L14" s="1"/>
      <c r="M14" s="1"/>
      <c r="N14" s="1"/>
      <c r="O14" s="1"/>
    </row>
    <row r="15">
      <c r="A15" s="16" t="s">
        <v>107</v>
      </c>
      <c r="B15" s="17"/>
      <c r="C15" s="22" t="s">
        <v>417</v>
      </c>
      <c r="D15" s="9"/>
      <c r="E15" s="18">
        <v>32000.0</v>
      </c>
      <c r="F15" s="19">
        <f t="shared" si="1"/>
        <v>0</v>
      </c>
      <c r="G15" s="1"/>
      <c r="H15" s="1"/>
      <c r="I15" s="1"/>
      <c r="J15" s="1"/>
      <c r="K15" s="1"/>
      <c r="L15" s="1"/>
      <c r="M15" s="1"/>
      <c r="N15" s="1"/>
      <c r="O15" s="1"/>
    </row>
    <row r="16">
      <c r="A16" s="16" t="s">
        <v>429</v>
      </c>
      <c r="B16" s="17">
        <v>0.5</v>
      </c>
      <c r="C16" s="22" t="s">
        <v>48</v>
      </c>
      <c r="D16" s="9"/>
      <c r="E16" s="18">
        <v>28000.0</v>
      </c>
      <c r="F16" s="19">
        <f t="shared" si="1"/>
        <v>14000</v>
      </c>
      <c r="G16" s="262"/>
      <c r="H16" s="1"/>
      <c r="I16" s="1"/>
      <c r="J16" s="1"/>
      <c r="K16" s="1"/>
      <c r="L16" s="1"/>
      <c r="M16" s="1"/>
      <c r="N16" s="1"/>
      <c r="O16" s="1"/>
    </row>
    <row r="17">
      <c r="A17" s="16" t="s">
        <v>430</v>
      </c>
      <c r="B17" s="17">
        <v>1.0</v>
      </c>
      <c r="C17" s="22" t="s">
        <v>25</v>
      </c>
      <c r="D17" s="9"/>
      <c r="E17" s="18">
        <v>2400.0</v>
      </c>
      <c r="F17" s="19">
        <f t="shared" si="1"/>
        <v>2400</v>
      </c>
      <c r="G17" s="1"/>
      <c r="H17" s="1"/>
      <c r="I17" s="1"/>
      <c r="J17" s="1"/>
      <c r="K17" s="1"/>
      <c r="L17" s="1"/>
      <c r="M17" s="1"/>
      <c r="N17" s="1"/>
      <c r="O17" s="1"/>
    </row>
    <row r="18">
      <c r="A18" s="16" t="s">
        <v>431</v>
      </c>
      <c r="B18" s="17">
        <v>0.0</v>
      </c>
      <c r="C18" s="22" t="s">
        <v>16</v>
      </c>
      <c r="D18" s="9"/>
      <c r="E18" s="18">
        <v>207000.0</v>
      </c>
      <c r="F18" s="19">
        <f t="shared" si="1"/>
        <v>0</v>
      </c>
      <c r="G18" s="1"/>
      <c r="H18" s="1"/>
      <c r="I18" s="1"/>
      <c r="J18" s="1"/>
      <c r="K18" s="1"/>
      <c r="L18" s="1"/>
      <c r="M18" s="1"/>
      <c r="N18" s="1"/>
      <c r="O18" s="1"/>
    </row>
    <row r="19">
      <c r="A19" s="16" t="s">
        <v>29</v>
      </c>
      <c r="B19" s="17">
        <v>50.0</v>
      </c>
      <c r="C19" s="22" t="s">
        <v>30</v>
      </c>
      <c r="D19" s="9"/>
      <c r="E19" s="18">
        <v>100.0</v>
      </c>
      <c r="F19" s="19">
        <f t="shared" si="1"/>
        <v>5000</v>
      </c>
      <c r="G19" s="262"/>
      <c r="H19" s="1"/>
      <c r="I19" s="1"/>
      <c r="J19" s="1"/>
      <c r="K19" s="1"/>
      <c r="L19" s="1"/>
      <c r="M19" s="1"/>
      <c r="N19" s="1"/>
      <c r="O19" s="1"/>
    </row>
    <row r="20">
      <c r="A20" s="23" t="s">
        <v>31</v>
      </c>
      <c r="B20" s="11"/>
      <c r="C20" s="9"/>
      <c r="D20" s="22" t="s">
        <v>286</v>
      </c>
      <c r="E20" s="9"/>
      <c r="F20" s="24">
        <v>315000.0</v>
      </c>
      <c r="G20" s="1"/>
      <c r="H20" s="21"/>
      <c r="I20" s="1"/>
      <c r="J20" s="1"/>
      <c r="K20" s="1"/>
      <c r="L20" s="1"/>
      <c r="M20" s="1"/>
      <c r="N20" s="1"/>
      <c r="O20" s="1"/>
    </row>
    <row r="21" ht="15.75" customHeight="1">
      <c r="A21" s="25" t="s">
        <v>33</v>
      </c>
      <c r="B21" s="11"/>
      <c r="C21" s="11"/>
      <c r="D21" s="11"/>
      <c r="E21" s="9"/>
      <c r="F21" s="26">
        <f>SUM(F8:F20)</f>
        <v>797400</v>
      </c>
      <c r="G21" s="1"/>
      <c r="H21" s="1"/>
      <c r="I21" s="1"/>
      <c r="J21" s="1"/>
      <c r="K21" s="1"/>
      <c r="L21" s="1"/>
      <c r="M21" s="1"/>
      <c r="N21" s="1"/>
      <c r="O21" s="1"/>
    </row>
    <row r="22" ht="15.75" customHeight="1">
      <c r="A22" s="23" t="s">
        <v>34</v>
      </c>
      <c r="B22" s="11"/>
      <c r="C22" s="9"/>
      <c r="D22" s="22" t="s">
        <v>35</v>
      </c>
      <c r="E22" s="9"/>
      <c r="F22" s="24">
        <v>79740.0</v>
      </c>
      <c r="G22" s="1"/>
      <c r="H22" s="1"/>
      <c r="I22" s="1"/>
      <c r="J22" s="1"/>
      <c r="K22" s="1"/>
      <c r="L22" s="1"/>
      <c r="M22" s="1"/>
      <c r="N22" s="1"/>
      <c r="O22" s="1"/>
    </row>
    <row r="23" ht="15.75" customHeight="1">
      <c r="A23" s="27" t="s">
        <v>36</v>
      </c>
      <c r="B23" s="11"/>
      <c r="C23" s="9"/>
      <c r="D23" s="28"/>
      <c r="E23" s="9"/>
      <c r="F23" s="29">
        <f>SUM(F21:F22)</f>
        <v>877140</v>
      </c>
      <c r="G23" s="1"/>
      <c r="H23" s="1"/>
      <c r="I23" s="1"/>
      <c r="J23" s="1"/>
      <c r="K23" s="1"/>
      <c r="L23" s="1"/>
      <c r="M23" s="1"/>
      <c r="N23" s="1"/>
      <c r="O23" s="1"/>
    </row>
    <row r="24" ht="15.0" customHeight="1">
      <c r="A24" s="8" t="s">
        <v>5</v>
      </c>
      <c r="B24" s="9"/>
      <c r="C24" s="30" t="s">
        <v>37</v>
      </c>
      <c r="D24" s="11"/>
      <c r="E24" s="11"/>
      <c r="F24" s="9"/>
      <c r="G24" s="1"/>
      <c r="H24" s="1"/>
      <c r="I24" s="1"/>
      <c r="J24" s="1"/>
      <c r="K24" s="1"/>
      <c r="L24" s="1"/>
      <c r="M24" s="1"/>
      <c r="N24" s="1"/>
      <c r="O24" s="1"/>
    </row>
    <row r="25" ht="15.0" customHeight="1">
      <c r="A25" s="12" t="s">
        <v>7</v>
      </c>
      <c r="B25" s="12" t="s">
        <v>8</v>
      </c>
      <c r="C25" s="13" t="s">
        <v>9</v>
      </c>
      <c r="D25" s="9"/>
      <c r="E25" s="12" t="s">
        <v>10</v>
      </c>
      <c r="F25" s="14" t="s">
        <v>11</v>
      </c>
      <c r="G25" s="262"/>
      <c r="H25" s="1"/>
      <c r="I25" s="1"/>
      <c r="J25" s="1"/>
      <c r="K25" s="1"/>
      <c r="L25" s="1"/>
      <c r="M25" s="1"/>
      <c r="N25" s="1"/>
      <c r="O25" s="1"/>
    </row>
    <row r="26" ht="15.0" customHeight="1">
      <c r="A26" s="16" t="s">
        <v>12</v>
      </c>
      <c r="B26" s="17">
        <v>468.0</v>
      </c>
      <c r="C26" s="13" t="s">
        <v>287</v>
      </c>
      <c r="D26" s="9"/>
      <c r="E26" s="18">
        <v>140.0</v>
      </c>
      <c r="F26" s="19">
        <f t="shared" ref="F26:F28" si="2">E26*B26</f>
        <v>65520</v>
      </c>
      <c r="G26" s="1"/>
      <c r="H26" s="1"/>
      <c r="I26" s="1"/>
      <c r="J26" s="1"/>
      <c r="K26" s="1"/>
      <c r="L26" s="1"/>
      <c r="M26" s="1"/>
      <c r="N26" s="1"/>
      <c r="O26" s="1"/>
    </row>
    <row r="27" ht="15.75" customHeight="1">
      <c r="A27" s="16" t="s">
        <v>288</v>
      </c>
      <c r="B27" s="17">
        <v>200.0</v>
      </c>
      <c r="C27" s="22" t="s">
        <v>289</v>
      </c>
      <c r="D27" s="9"/>
      <c r="E27" s="18">
        <v>67.0</v>
      </c>
      <c r="F27" s="19">
        <f t="shared" si="2"/>
        <v>13400</v>
      </c>
      <c r="G27" s="1"/>
      <c r="H27" s="1"/>
      <c r="I27" s="1"/>
      <c r="J27" s="1"/>
      <c r="K27" s="1"/>
      <c r="L27" s="1"/>
      <c r="M27" s="1"/>
      <c r="N27" s="1"/>
      <c r="O27" s="1"/>
    </row>
    <row r="28" ht="15.75" customHeight="1">
      <c r="A28" s="16" t="s">
        <v>228</v>
      </c>
      <c r="B28" s="17">
        <v>250.0</v>
      </c>
      <c r="C28" s="22" t="s">
        <v>290</v>
      </c>
      <c r="D28" s="9"/>
      <c r="E28" s="18">
        <v>217.0</v>
      </c>
      <c r="F28" s="31">
        <f t="shared" si="2"/>
        <v>54250</v>
      </c>
      <c r="G28" s="1"/>
      <c r="H28" s="1"/>
      <c r="I28" s="1"/>
      <c r="J28" s="1"/>
      <c r="K28" s="1"/>
      <c r="L28" s="1"/>
      <c r="M28" s="1"/>
      <c r="N28" s="1"/>
      <c r="O28" s="1"/>
    </row>
    <row r="29" ht="15.75" customHeight="1">
      <c r="A29" s="16" t="s">
        <v>43</v>
      </c>
      <c r="B29" s="17">
        <v>175.0</v>
      </c>
      <c r="C29" s="22" t="s">
        <v>44</v>
      </c>
      <c r="D29" s="9"/>
      <c r="E29" s="18">
        <v>140.0</v>
      </c>
      <c r="F29" s="32">
        <v>21875.0</v>
      </c>
      <c r="G29" s="1"/>
      <c r="H29" s="1"/>
      <c r="I29" s="1"/>
      <c r="J29" s="1"/>
      <c r="K29" s="1"/>
      <c r="L29" s="1"/>
      <c r="M29" s="1"/>
      <c r="N29" s="1"/>
      <c r="O29" s="1"/>
    </row>
    <row r="30" ht="15.75" customHeight="1">
      <c r="A30" s="16" t="s">
        <v>20</v>
      </c>
      <c r="B30" s="17">
        <v>2.0</v>
      </c>
      <c r="C30" s="22" t="s">
        <v>45</v>
      </c>
      <c r="D30" s="9"/>
      <c r="E30" s="18">
        <v>14000.0</v>
      </c>
      <c r="F30" s="19">
        <f t="shared" ref="F30:F35" si="3">E30*B30</f>
        <v>28000</v>
      </c>
      <c r="G30" s="1"/>
      <c r="H30" s="1"/>
      <c r="I30" s="1"/>
      <c r="J30" s="1"/>
      <c r="K30" s="1"/>
      <c r="L30" s="1"/>
      <c r="M30" s="1"/>
      <c r="N30" s="1"/>
      <c r="O30" s="1"/>
    </row>
    <row r="31" ht="15.75" customHeight="1">
      <c r="A31" s="16" t="s">
        <v>46</v>
      </c>
      <c r="B31" s="17">
        <v>10.0</v>
      </c>
      <c r="C31" s="22" t="s">
        <v>30</v>
      </c>
      <c r="D31" s="9"/>
      <c r="E31" s="18">
        <v>600.0</v>
      </c>
      <c r="F31" s="19">
        <f t="shared" si="3"/>
        <v>6000</v>
      </c>
      <c r="G31" s="1"/>
      <c r="H31" s="1"/>
      <c r="I31" s="1"/>
      <c r="J31" s="1"/>
      <c r="K31" s="1"/>
      <c r="L31" s="1"/>
      <c r="M31" s="1"/>
      <c r="N31" s="1"/>
      <c r="O31" s="1"/>
    </row>
    <row r="32" ht="15.0" customHeight="1">
      <c r="A32" s="16" t="s">
        <v>47</v>
      </c>
      <c r="B32" s="17">
        <v>6.0</v>
      </c>
      <c r="C32" s="22" t="s">
        <v>48</v>
      </c>
      <c r="D32" s="9"/>
      <c r="E32" s="18">
        <v>1000.0</v>
      </c>
      <c r="F32" s="19">
        <f t="shared" si="3"/>
        <v>6000</v>
      </c>
      <c r="G32" s="1"/>
      <c r="H32" s="1"/>
      <c r="I32" s="1"/>
      <c r="J32" s="1"/>
      <c r="K32" s="1"/>
      <c r="L32" s="1"/>
      <c r="M32" s="1"/>
      <c r="N32" s="1"/>
      <c r="O32" s="1"/>
    </row>
    <row r="33" ht="15.75" customHeight="1">
      <c r="A33" s="16" t="s">
        <v>49</v>
      </c>
      <c r="B33" s="17">
        <v>2.0</v>
      </c>
      <c r="C33" s="22" t="s">
        <v>25</v>
      </c>
      <c r="D33" s="9"/>
      <c r="E33" s="18">
        <v>157500.0</v>
      </c>
      <c r="F33" s="19">
        <f t="shared" si="3"/>
        <v>315000</v>
      </c>
      <c r="G33" s="1"/>
      <c r="H33" s="1"/>
      <c r="I33" s="1"/>
      <c r="J33" s="1"/>
      <c r="K33" s="1"/>
      <c r="L33" s="1"/>
      <c r="M33" s="1"/>
      <c r="N33" s="1"/>
      <c r="O33" s="1"/>
    </row>
    <row r="34" ht="12.75" customHeight="1">
      <c r="A34" s="16" t="s">
        <v>29</v>
      </c>
      <c r="B34" s="17">
        <v>30.0</v>
      </c>
      <c r="C34" s="22" t="s">
        <v>30</v>
      </c>
      <c r="D34" s="9"/>
      <c r="E34" s="18">
        <v>100.0</v>
      </c>
      <c r="F34" s="19">
        <f t="shared" si="3"/>
        <v>3000</v>
      </c>
      <c r="G34" s="1"/>
      <c r="H34" s="1"/>
      <c r="I34" s="1"/>
      <c r="J34" s="1"/>
      <c r="K34" s="1"/>
      <c r="L34" s="1"/>
      <c r="M34" s="1"/>
      <c r="N34" s="1"/>
      <c r="O34" s="1"/>
    </row>
    <row r="35" ht="15.75" customHeight="1">
      <c r="A35" s="33"/>
      <c r="B35" s="17"/>
      <c r="C35" s="22"/>
      <c r="D35" s="9"/>
      <c r="E35" s="17"/>
      <c r="F35" s="34">
        <f t="shared" si="3"/>
        <v>0</v>
      </c>
      <c r="G35" s="1"/>
      <c r="H35" s="1"/>
      <c r="I35" s="1"/>
      <c r="J35" s="1"/>
      <c r="K35" s="1"/>
      <c r="L35" s="1"/>
      <c r="M35" s="1"/>
      <c r="N35" s="1"/>
      <c r="O35" s="1"/>
    </row>
    <row r="36" ht="15.75" customHeight="1">
      <c r="A36" s="25" t="s">
        <v>33</v>
      </c>
      <c r="B36" s="11"/>
      <c r="C36" s="11"/>
      <c r="D36" s="11"/>
      <c r="E36" s="9"/>
      <c r="F36" s="26">
        <f>SUM(F26:F35)</f>
        <v>513045</v>
      </c>
      <c r="G36" s="1"/>
      <c r="H36" s="1"/>
      <c r="I36" s="1"/>
      <c r="J36" s="1"/>
      <c r="K36" s="1"/>
      <c r="L36" s="1"/>
      <c r="M36" s="1"/>
      <c r="N36" s="1"/>
      <c r="O36" s="1"/>
    </row>
    <row r="37" ht="16.5" customHeight="1">
      <c r="A37" s="23" t="s">
        <v>50</v>
      </c>
      <c r="B37" s="11"/>
      <c r="C37" s="9"/>
      <c r="D37" s="22" t="s">
        <v>35</v>
      </c>
      <c r="E37" s="9"/>
      <c r="F37" s="24">
        <v>26294.75</v>
      </c>
      <c r="G37" s="1"/>
      <c r="H37" s="1"/>
      <c r="I37" s="1"/>
      <c r="J37" s="1"/>
      <c r="K37" s="1"/>
      <c r="L37" s="1"/>
      <c r="M37" s="1"/>
      <c r="N37" s="1"/>
      <c r="O37" s="1"/>
    </row>
    <row r="38" ht="24.0" customHeight="1">
      <c r="A38" s="27" t="s">
        <v>36</v>
      </c>
      <c r="B38" s="11"/>
      <c r="C38" s="9"/>
      <c r="D38" s="28"/>
      <c r="E38" s="9"/>
      <c r="F38" s="35">
        <f>F37+F36</f>
        <v>539339.75</v>
      </c>
      <c r="G38" s="1">
        <v>269000.0</v>
      </c>
      <c r="H38" s="1"/>
      <c r="I38" s="1"/>
      <c r="J38" s="1"/>
      <c r="K38" s="1"/>
      <c r="L38" s="1"/>
      <c r="M38" s="1"/>
      <c r="N38" s="1"/>
      <c r="O38" s="1"/>
    </row>
    <row r="39" ht="24.0" customHeight="1">
      <c r="A39" s="36" t="s">
        <v>51</v>
      </c>
      <c r="B39" s="10" t="s">
        <v>293</v>
      </c>
      <c r="C39" s="9"/>
      <c r="D39" s="22"/>
      <c r="E39" s="9"/>
      <c r="F39" s="24"/>
      <c r="G39" s="1"/>
      <c r="H39" s="1"/>
      <c r="I39" s="1"/>
      <c r="J39" s="1"/>
      <c r="K39" s="1"/>
      <c r="L39" s="1"/>
      <c r="M39" s="1"/>
      <c r="N39" s="1"/>
      <c r="O39" s="1"/>
    </row>
    <row r="40" ht="24.0" customHeight="1">
      <c r="A40" s="33" t="s">
        <v>53</v>
      </c>
      <c r="B40" s="37">
        <v>2.0</v>
      </c>
      <c r="C40" s="22" t="s">
        <v>54</v>
      </c>
      <c r="D40" s="9"/>
      <c r="E40" s="18">
        <v>36750.0</v>
      </c>
      <c r="F40" s="19">
        <f t="shared" ref="F40:F41" si="4">E40*B40</f>
        <v>73500</v>
      </c>
      <c r="G40" s="249"/>
      <c r="H40" s="1"/>
      <c r="I40" s="1"/>
      <c r="J40" s="1"/>
      <c r="K40" s="1"/>
      <c r="L40" s="1"/>
      <c r="M40" s="1"/>
      <c r="N40" s="1"/>
      <c r="O40" s="1"/>
    </row>
    <row r="41" ht="24.0" customHeight="1">
      <c r="A41" s="16" t="s">
        <v>55</v>
      </c>
      <c r="B41" s="37">
        <v>2.0</v>
      </c>
      <c r="C41" s="22" t="s">
        <v>54</v>
      </c>
      <c r="D41" s="9"/>
      <c r="E41" s="18">
        <v>36750.0</v>
      </c>
      <c r="F41" s="19">
        <f t="shared" si="4"/>
        <v>73500</v>
      </c>
      <c r="G41" s="15"/>
      <c r="H41" s="1"/>
      <c r="I41" s="1"/>
      <c r="J41" s="1"/>
      <c r="K41" s="1"/>
      <c r="L41" s="1"/>
      <c r="M41" s="1"/>
      <c r="N41" s="1"/>
      <c r="O41" s="1"/>
    </row>
    <row r="42" ht="24.0" customHeight="1">
      <c r="A42" s="16" t="s">
        <v>56</v>
      </c>
      <c r="B42" s="37">
        <v>5.0</v>
      </c>
      <c r="C42" s="22" t="s">
        <v>57</v>
      </c>
      <c r="D42" s="9"/>
      <c r="E42" s="18">
        <v>18000.0</v>
      </c>
      <c r="F42" s="19">
        <f t="shared" ref="F42:F53" si="5">+B42*E42</f>
        <v>90000</v>
      </c>
      <c r="G42" s="1"/>
      <c r="H42" s="1"/>
      <c r="I42" s="1"/>
      <c r="J42" s="1"/>
      <c r="K42" s="1"/>
      <c r="L42" s="1"/>
      <c r="M42" s="1"/>
      <c r="N42" s="1"/>
      <c r="O42" s="1"/>
    </row>
    <row r="43" ht="24.0" customHeight="1">
      <c r="A43" s="16" t="s">
        <v>58</v>
      </c>
      <c r="B43" s="37">
        <v>1.0</v>
      </c>
      <c r="C43" s="22" t="s">
        <v>59</v>
      </c>
      <c r="D43" s="9"/>
      <c r="E43" s="18">
        <v>2000.0</v>
      </c>
      <c r="F43" s="19">
        <f t="shared" si="5"/>
        <v>2000</v>
      </c>
      <c r="G43" s="1"/>
      <c r="H43" s="1"/>
      <c r="I43" s="1"/>
      <c r="J43" s="1"/>
      <c r="K43" s="1"/>
      <c r="L43" s="1"/>
      <c r="M43" s="1"/>
      <c r="N43" s="1"/>
      <c r="O43" s="1"/>
    </row>
    <row r="44" ht="24.0" customHeight="1">
      <c r="A44" s="16" t="s">
        <v>60</v>
      </c>
      <c r="B44" s="37">
        <v>0.0</v>
      </c>
      <c r="C44" s="22" t="s">
        <v>61</v>
      </c>
      <c r="D44" s="9"/>
      <c r="E44" s="18">
        <v>70000.0</v>
      </c>
      <c r="F44" s="19">
        <f t="shared" si="5"/>
        <v>0</v>
      </c>
      <c r="G44" s="1"/>
      <c r="H44" s="1"/>
      <c r="I44" s="1"/>
      <c r="J44" s="1"/>
      <c r="K44" s="1"/>
      <c r="L44" s="1"/>
      <c r="M44" s="1"/>
      <c r="N44" s="1"/>
      <c r="O44" s="1"/>
    </row>
    <row r="45" ht="24.0" customHeight="1">
      <c r="A45" s="16" t="s">
        <v>62</v>
      </c>
      <c r="B45" s="37">
        <v>0.0</v>
      </c>
      <c r="C45" s="22" t="s">
        <v>63</v>
      </c>
      <c r="D45" s="9"/>
      <c r="E45" s="18">
        <v>45000.0</v>
      </c>
      <c r="F45" s="19">
        <f t="shared" si="5"/>
        <v>0</v>
      </c>
      <c r="G45" s="1"/>
      <c r="H45" s="1"/>
      <c r="I45" s="1"/>
      <c r="J45" s="1"/>
      <c r="K45" s="1"/>
      <c r="L45" s="1"/>
      <c r="M45" s="1"/>
      <c r="N45" s="1"/>
      <c r="O45" s="1"/>
    </row>
    <row r="46" ht="24.0" customHeight="1">
      <c r="A46" s="16" t="s">
        <v>64</v>
      </c>
      <c r="B46" s="37">
        <v>0.3</v>
      </c>
      <c r="C46" s="22" t="s">
        <v>63</v>
      </c>
      <c r="D46" s="9"/>
      <c r="E46" s="18">
        <v>2500.0</v>
      </c>
      <c r="F46" s="19">
        <f t="shared" si="5"/>
        <v>750</v>
      </c>
      <c r="G46" s="1"/>
      <c r="H46" s="1"/>
      <c r="I46" s="1"/>
      <c r="J46" s="1"/>
      <c r="K46" s="1"/>
      <c r="L46" s="1"/>
      <c r="M46" s="1"/>
      <c r="N46" s="1"/>
      <c r="O46" s="1"/>
    </row>
    <row r="47" ht="24.0" customHeight="1">
      <c r="A47" s="16" t="s">
        <v>65</v>
      </c>
      <c r="B47" s="37">
        <v>0.2</v>
      </c>
      <c r="C47" s="22" t="s">
        <v>66</v>
      </c>
      <c r="D47" s="9"/>
      <c r="E47" s="18">
        <v>34000.0</v>
      </c>
      <c r="F47" s="19">
        <f t="shared" si="5"/>
        <v>6800</v>
      </c>
      <c r="G47" s="1"/>
      <c r="H47" s="1"/>
      <c r="I47" s="1"/>
      <c r="J47" s="1"/>
      <c r="K47" s="1"/>
      <c r="L47" s="1"/>
      <c r="M47" s="1"/>
      <c r="N47" s="1"/>
      <c r="O47" s="1"/>
    </row>
    <row r="48" ht="24.0" customHeight="1">
      <c r="A48" s="16" t="s">
        <v>67</v>
      </c>
      <c r="B48" s="37">
        <v>2.0</v>
      </c>
      <c r="C48" s="22" t="s">
        <v>68</v>
      </c>
      <c r="D48" s="9"/>
      <c r="E48" s="18">
        <v>3000.0</v>
      </c>
      <c r="F48" s="19">
        <f t="shared" si="5"/>
        <v>6000</v>
      </c>
      <c r="G48" s="1"/>
      <c r="H48" s="1"/>
      <c r="I48" s="1"/>
      <c r="J48" s="1"/>
      <c r="K48" s="1"/>
      <c r="L48" s="1"/>
      <c r="M48" s="1"/>
      <c r="N48" s="1"/>
      <c r="O48" s="1"/>
    </row>
    <row r="49" ht="24.0" customHeight="1">
      <c r="A49" s="16" t="s">
        <v>71</v>
      </c>
      <c r="B49" s="37">
        <v>4.0</v>
      </c>
      <c r="C49" s="22" t="s">
        <v>70</v>
      </c>
      <c r="D49" s="9"/>
      <c r="E49" s="18">
        <v>22000.0</v>
      </c>
      <c r="F49" s="19">
        <f t="shared" si="5"/>
        <v>88000</v>
      </c>
      <c r="G49" s="15"/>
      <c r="H49" s="15"/>
      <c r="I49" s="15"/>
      <c r="J49" s="15"/>
      <c r="K49" s="15"/>
      <c r="L49" s="15"/>
      <c r="M49" s="15"/>
      <c r="N49" s="15"/>
      <c r="O49" s="15"/>
    </row>
    <row r="50" ht="15.75" customHeight="1">
      <c r="A50" s="16" t="s">
        <v>72</v>
      </c>
      <c r="B50" s="37">
        <v>0.1</v>
      </c>
      <c r="C50" s="22" t="s">
        <v>61</v>
      </c>
      <c r="D50" s="9"/>
      <c r="E50" s="18">
        <v>160000.0</v>
      </c>
      <c r="F50" s="19">
        <f t="shared" si="5"/>
        <v>16000</v>
      </c>
      <c r="G50" s="1"/>
      <c r="H50" s="1"/>
      <c r="I50" s="1"/>
      <c r="J50" s="1"/>
      <c r="K50" s="1"/>
      <c r="L50" s="1"/>
      <c r="M50" s="1"/>
      <c r="N50" s="1"/>
      <c r="O50" s="1"/>
    </row>
    <row r="51" ht="15.75" customHeight="1">
      <c r="A51" s="16" t="s">
        <v>73</v>
      </c>
      <c r="B51" s="37">
        <v>0.6</v>
      </c>
      <c r="C51" s="22" t="s">
        <v>74</v>
      </c>
      <c r="D51" s="9"/>
      <c r="E51" s="18">
        <v>4500.0</v>
      </c>
      <c r="F51" s="19">
        <f t="shared" si="5"/>
        <v>2700</v>
      </c>
      <c r="G51" s="1"/>
      <c r="H51" s="1"/>
      <c r="I51" s="1"/>
      <c r="J51" s="1"/>
      <c r="K51" s="1"/>
      <c r="L51" s="1"/>
      <c r="M51" s="1"/>
      <c r="N51" s="1"/>
      <c r="O51" s="1"/>
    </row>
    <row r="52" ht="15.75" customHeight="1">
      <c r="A52" s="16" t="s">
        <v>75</v>
      </c>
      <c r="B52" s="37">
        <v>0.2</v>
      </c>
      <c r="C52" s="22" t="s">
        <v>21</v>
      </c>
      <c r="D52" s="9"/>
      <c r="E52" s="18">
        <v>20000.0</v>
      </c>
      <c r="F52" s="19">
        <f t="shared" si="5"/>
        <v>4000</v>
      </c>
      <c r="G52" s="1"/>
      <c r="H52" s="1"/>
      <c r="I52" s="1"/>
      <c r="J52" s="1"/>
      <c r="K52" s="1"/>
      <c r="L52" s="1"/>
      <c r="M52" s="1"/>
      <c r="N52" s="1"/>
      <c r="O52" s="1"/>
    </row>
    <row r="53" ht="15.75" customHeight="1">
      <c r="A53" s="16" t="s">
        <v>240</v>
      </c>
      <c r="B53" s="263">
        <v>3.0</v>
      </c>
      <c r="C53" s="22" t="s">
        <v>77</v>
      </c>
      <c r="D53" s="9"/>
      <c r="E53" s="18">
        <v>23000.0</v>
      </c>
      <c r="F53" s="19">
        <f t="shared" si="5"/>
        <v>69000</v>
      </c>
      <c r="G53" s="1"/>
      <c r="H53" s="1"/>
      <c r="I53" s="1"/>
      <c r="J53" s="1"/>
      <c r="K53" s="1"/>
      <c r="L53" s="1"/>
      <c r="M53" s="1"/>
      <c r="N53" s="1"/>
      <c r="O53" s="1"/>
    </row>
    <row r="54" ht="15.75" customHeight="1">
      <c r="A54" s="16" t="s">
        <v>78</v>
      </c>
      <c r="B54" s="37"/>
      <c r="C54" s="22"/>
      <c r="D54" s="9"/>
      <c r="E54" s="18"/>
      <c r="F54" s="19">
        <f>SUM(F40:F53)</f>
        <v>432250</v>
      </c>
      <c r="G54" s="1"/>
      <c r="H54" s="1"/>
      <c r="I54" s="1"/>
      <c r="J54" s="1"/>
      <c r="K54" s="1"/>
      <c r="L54" s="1"/>
      <c r="M54" s="1"/>
      <c r="N54" s="1"/>
      <c r="O54" s="1"/>
    </row>
    <row r="55" ht="15.75" customHeight="1">
      <c r="A55" s="23" t="s">
        <v>79</v>
      </c>
      <c r="B55" s="11"/>
      <c r="C55" s="9"/>
      <c r="D55" s="17"/>
      <c r="E55" s="17"/>
      <c r="F55" s="19">
        <f>+F54*10%</f>
        <v>43225</v>
      </c>
      <c r="G55" s="1"/>
      <c r="H55" s="1"/>
      <c r="I55" s="1"/>
      <c r="J55" s="1"/>
      <c r="K55" s="1"/>
      <c r="L55" s="1"/>
      <c r="M55" s="1"/>
      <c r="N55" s="1"/>
      <c r="O55" s="1"/>
    </row>
    <row r="56" ht="15.75" customHeight="1">
      <c r="A56" s="27" t="s">
        <v>80</v>
      </c>
      <c r="B56" s="11"/>
      <c r="C56" s="9"/>
      <c r="D56" s="28"/>
      <c r="E56" s="9"/>
      <c r="F56" s="29">
        <v>477895.0</v>
      </c>
      <c r="G56" s="1">
        <v>238000.0</v>
      </c>
      <c r="H56" s="1"/>
      <c r="I56" s="1"/>
      <c r="J56" s="1"/>
      <c r="K56" s="1"/>
      <c r="L56" s="1"/>
      <c r="M56" s="1"/>
      <c r="N56" s="1"/>
      <c r="O56" s="1"/>
    </row>
    <row r="57" ht="15.75" customHeight="1">
      <c r="A57" s="36" t="s">
        <v>51</v>
      </c>
      <c r="B57" s="10" t="s">
        <v>432</v>
      </c>
      <c r="C57" s="9"/>
      <c r="D57" s="22"/>
      <c r="E57" s="9"/>
      <c r="F57" s="24"/>
      <c r="G57" s="15"/>
      <c r="H57" s="1"/>
      <c r="I57" s="1"/>
      <c r="J57" s="1"/>
      <c r="K57" s="1"/>
      <c r="L57" s="1"/>
      <c r="M57" s="1"/>
      <c r="N57" s="1"/>
      <c r="O57" s="1"/>
    </row>
    <row r="58" ht="15.75" customHeight="1">
      <c r="A58" s="33" t="s">
        <v>53</v>
      </c>
      <c r="B58" s="17">
        <v>0.0</v>
      </c>
      <c r="C58" s="22" t="s">
        <v>54</v>
      </c>
      <c r="D58" s="9"/>
      <c r="E58" s="18">
        <v>63000.0</v>
      </c>
      <c r="F58" s="19">
        <f t="shared" ref="F58:F60" si="6">E58*B58</f>
        <v>0</v>
      </c>
      <c r="G58" s="15"/>
      <c r="H58" s="1"/>
      <c r="I58" s="1"/>
      <c r="J58" s="1"/>
      <c r="K58" s="1"/>
      <c r="L58" s="1"/>
      <c r="M58" s="1"/>
      <c r="N58" s="1"/>
      <c r="O58" s="1"/>
    </row>
    <row r="59" ht="15.75" customHeight="1">
      <c r="A59" s="16" t="s">
        <v>55</v>
      </c>
      <c r="B59" s="17">
        <v>0.0</v>
      </c>
      <c r="C59" s="22" t="s">
        <v>54</v>
      </c>
      <c r="D59" s="9"/>
      <c r="E59" s="18">
        <v>26250.0</v>
      </c>
      <c r="F59" s="19">
        <f t="shared" si="6"/>
        <v>0</v>
      </c>
      <c r="G59" s="15"/>
      <c r="H59" s="1"/>
      <c r="I59" s="1"/>
      <c r="J59" s="1"/>
      <c r="K59" s="1"/>
      <c r="L59" s="1"/>
      <c r="M59" s="1"/>
      <c r="N59" s="1"/>
      <c r="O59" s="1"/>
    </row>
    <row r="60" ht="15.75" customHeight="1">
      <c r="A60" s="16" t="s">
        <v>83</v>
      </c>
      <c r="B60" s="17">
        <v>0.0</v>
      </c>
      <c r="C60" s="17">
        <v>16.0</v>
      </c>
      <c r="D60" s="17"/>
      <c r="E60" s="18">
        <v>2100.0</v>
      </c>
      <c r="F60" s="19">
        <f t="shared" si="6"/>
        <v>0</v>
      </c>
      <c r="G60" s="15"/>
      <c r="H60" s="1"/>
      <c r="I60" s="1"/>
      <c r="J60" s="1"/>
      <c r="K60" s="1"/>
      <c r="L60" s="1"/>
      <c r="M60" s="1"/>
      <c r="N60" s="1"/>
      <c r="O60" s="1"/>
    </row>
    <row r="61" ht="15.75" customHeight="1">
      <c r="A61" s="16" t="s">
        <v>56</v>
      </c>
      <c r="B61" s="17">
        <v>0.0</v>
      </c>
      <c r="C61" s="22" t="s">
        <v>57</v>
      </c>
      <c r="D61" s="9"/>
      <c r="E61" s="18">
        <v>18000.0</v>
      </c>
      <c r="F61" s="19">
        <f t="shared" ref="F61:F72" si="7">+B61*E61</f>
        <v>0</v>
      </c>
      <c r="G61" s="15"/>
      <c r="H61" s="1"/>
      <c r="I61" s="1"/>
      <c r="J61" s="1"/>
      <c r="K61" s="1"/>
      <c r="L61" s="1"/>
      <c r="M61" s="1"/>
      <c r="N61" s="1"/>
      <c r="O61" s="1"/>
    </row>
    <row r="62" ht="15.75" customHeight="1">
      <c r="A62" s="16" t="s">
        <v>58</v>
      </c>
      <c r="B62" s="17">
        <v>0.0</v>
      </c>
      <c r="C62" s="22" t="s">
        <v>59</v>
      </c>
      <c r="D62" s="9"/>
      <c r="E62" s="18">
        <v>2000.0</v>
      </c>
      <c r="F62" s="19">
        <f t="shared" si="7"/>
        <v>0</v>
      </c>
      <c r="G62" s="15"/>
      <c r="H62" s="1"/>
      <c r="I62" s="1"/>
      <c r="J62" s="1"/>
      <c r="K62" s="1"/>
      <c r="L62" s="1"/>
      <c r="M62" s="1"/>
      <c r="N62" s="1"/>
      <c r="O62" s="1"/>
    </row>
    <row r="63" ht="15.75" customHeight="1">
      <c r="A63" s="16" t="s">
        <v>60</v>
      </c>
      <c r="B63" s="17"/>
      <c r="C63" s="22" t="s">
        <v>61</v>
      </c>
      <c r="D63" s="9"/>
      <c r="E63" s="18"/>
      <c r="F63" s="19">
        <f t="shared" si="7"/>
        <v>0</v>
      </c>
      <c r="G63" s="15"/>
      <c r="H63" s="1"/>
      <c r="I63" s="1"/>
      <c r="J63" s="1"/>
      <c r="K63" s="1"/>
      <c r="L63" s="1"/>
      <c r="M63" s="1"/>
      <c r="N63" s="1"/>
      <c r="O63" s="1"/>
    </row>
    <row r="64" ht="15.75" customHeight="1">
      <c r="A64" s="16" t="s">
        <v>294</v>
      </c>
      <c r="B64" s="17">
        <v>0.0</v>
      </c>
      <c r="C64" s="22" t="s">
        <v>63</v>
      </c>
      <c r="D64" s="9"/>
      <c r="E64" s="18">
        <v>2000.0</v>
      </c>
      <c r="F64" s="19">
        <f t="shared" si="7"/>
        <v>0</v>
      </c>
      <c r="G64" s="15"/>
      <c r="H64" s="1"/>
      <c r="I64" s="1"/>
      <c r="J64" s="1"/>
      <c r="K64" s="1"/>
      <c r="L64" s="1"/>
      <c r="M64" s="1"/>
      <c r="N64" s="1"/>
      <c r="O64" s="1"/>
    </row>
    <row r="65" ht="15.75" customHeight="1">
      <c r="A65" s="16" t="s">
        <v>85</v>
      </c>
      <c r="B65" s="17">
        <v>0.0</v>
      </c>
      <c r="C65" s="22" t="s">
        <v>63</v>
      </c>
      <c r="D65" s="9"/>
      <c r="E65" s="18">
        <v>2000.0</v>
      </c>
      <c r="F65" s="19">
        <f t="shared" si="7"/>
        <v>0</v>
      </c>
      <c r="G65" s="15"/>
      <c r="H65" s="1"/>
      <c r="I65" s="1"/>
      <c r="J65" s="1"/>
      <c r="K65" s="1"/>
      <c r="L65" s="1"/>
      <c r="M65" s="1"/>
      <c r="N65" s="1"/>
      <c r="O65" s="1"/>
    </row>
    <row r="66" ht="15.75" customHeight="1">
      <c r="A66" s="16" t="s">
        <v>299</v>
      </c>
      <c r="B66" s="17">
        <v>0.0</v>
      </c>
      <c r="C66" s="22" t="s">
        <v>66</v>
      </c>
      <c r="D66" s="9"/>
      <c r="E66" s="18">
        <v>23000.0</v>
      </c>
      <c r="F66" s="19">
        <f t="shared" si="7"/>
        <v>0</v>
      </c>
      <c r="G66" s="15"/>
      <c r="H66" s="1"/>
      <c r="I66" s="1"/>
      <c r="J66" s="1"/>
      <c r="K66" s="1"/>
      <c r="L66" s="1"/>
      <c r="M66" s="1"/>
      <c r="N66" s="1"/>
      <c r="O66" s="1"/>
    </row>
    <row r="67" ht="15.75" customHeight="1">
      <c r="A67" s="16" t="s">
        <v>87</v>
      </c>
      <c r="B67" s="17">
        <v>0.0</v>
      </c>
      <c r="C67" s="22" t="s">
        <v>88</v>
      </c>
      <c r="D67" s="9"/>
      <c r="E67" s="18">
        <v>18000.0</v>
      </c>
      <c r="F67" s="19">
        <f t="shared" si="7"/>
        <v>0</v>
      </c>
      <c r="G67" s="15"/>
      <c r="H67" s="1"/>
      <c r="I67" s="1"/>
      <c r="J67" s="1"/>
      <c r="K67" s="1"/>
      <c r="L67" s="1"/>
      <c r="M67" s="1"/>
      <c r="N67" s="1"/>
      <c r="O67" s="1"/>
    </row>
    <row r="68" ht="15.75" customHeight="1">
      <c r="A68" s="16" t="s">
        <v>89</v>
      </c>
      <c r="B68" s="17">
        <v>0.0</v>
      </c>
      <c r="C68" s="22" t="s">
        <v>70</v>
      </c>
      <c r="D68" s="9"/>
      <c r="E68" s="18">
        <v>20000.0</v>
      </c>
      <c r="F68" s="19">
        <f t="shared" si="7"/>
        <v>0</v>
      </c>
      <c r="G68" s="15"/>
      <c r="H68" s="1"/>
      <c r="I68" s="1"/>
      <c r="J68" s="1"/>
      <c r="K68" s="1"/>
      <c r="L68" s="1"/>
      <c r="M68" s="1"/>
      <c r="N68" s="1"/>
      <c r="O68" s="1"/>
    </row>
    <row r="69" ht="15.75" customHeight="1">
      <c r="A69" s="16" t="s">
        <v>90</v>
      </c>
      <c r="B69" s="17">
        <v>0.0</v>
      </c>
      <c r="C69" s="22" t="s">
        <v>61</v>
      </c>
      <c r="D69" s="9"/>
      <c r="E69" s="18"/>
      <c r="F69" s="19">
        <f t="shared" si="7"/>
        <v>0</v>
      </c>
      <c r="G69" s="1"/>
      <c r="H69" s="1"/>
      <c r="I69" s="1"/>
      <c r="J69" s="1"/>
      <c r="K69" s="1"/>
      <c r="L69" s="1"/>
      <c r="M69" s="1"/>
      <c r="N69" s="1"/>
      <c r="O69" s="1"/>
    </row>
    <row r="70" ht="15.75" customHeight="1">
      <c r="A70" s="16" t="s">
        <v>73</v>
      </c>
      <c r="B70" s="17">
        <v>0.0</v>
      </c>
      <c r="C70" s="22" t="s">
        <v>21</v>
      </c>
      <c r="D70" s="9"/>
      <c r="E70" s="18">
        <v>4.5</v>
      </c>
      <c r="F70" s="19">
        <f t="shared" si="7"/>
        <v>0</v>
      </c>
      <c r="G70" s="1"/>
      <c r="H70" s="1"/>
      <c r="I70" s="1"/>
      <c r="J70" s="1"/>
      <c r="K70" s="1"/>
      <c r="L70" s="1"/>
      <c r="M70" s="1"/>
      <c r="N70" s="1"/>
      <c r="O70" s="1"/>
    </row>
    <row r="71" ht="15.75" customHeight="1">
      <c r="A71" s="16" t="s">
        <v>75</v>
      </c>
      <c r="B71" s="17">
        <v>0.0</v>
      </c>
      <c r="C71" s="22" t="s">
        <v>21</v>
      </c>
      <c r="D71" s="9"/>
      <c r="E71" s="18">
        <v>23000.0</v>
      </c>
      <c r="F71" s="19">
        <f t="shared" si="7"/>
        <v>0</v>
      </c>
      <c r="G71" s="1"/>
      <c r="H71" s="1"/>
      <c r="I71" s="1"/>
      <c r="J71" s="1"/>
      <c r="K71" s="1"/>
      <c r="L71" s="1"/>
      <c r="M71" s="1"/>
      <c r="N71" s="1"/>
      <c r="O71" s="1"/>
    </row>
    <row r="72" ht="15.75" customHeight="1">
      <c r="A72" s="16" t="s">
        <v>91</v>
      </c>
      <c r="B72" s="38">
        <v>0.0</v>
      </c>
      <c r="C72" s="22" t="s">
        <v>77</v>
      </c>
      <c r="D72" s="9"/>
      <c r="E72" s="18">
        <v>23000.0</v>
      </c>
      <c r="F72" s="19">
        <f t="shared" si="7"/>
        <v>0</v>
      </c>
      <c r="G72" s="1"/>
      <c r="H72" s="1"/>
      <c r="I72" s="1"/>
      <c r="J72" s="1"/>
      <c r="K72" s="1"/>
      <c r="L72" s="1"/>
      <c r="M72" s="1"/>
      <c r="N72" s="1"/>
      <c r="O72" s="1"/>
    </row>
    <row r="73" ht="15.75" customHeight="1">
      <c r="A73" s="16" t="s">
        <v>78</v>
      </c>
      <c r="B73" s="17"/>
      <c r="C73" s="22"/>
      <c r="D73" s="9"/>
      <c r="E73" s="18"/>
      <c r="F73" s="19">
        <f>SUM(F58:F72)</f>
        <v>0</v>
      </c>
      <c r="G73" s="1"/>
      <c r="H73" s="1"/>
      <c r="I73" s="1"/>
      <c r="J73" s="1"/>
      <c r="K73" s="1"/>
      <c r="L73" s="1"/>
      <c r="M73" s="1"/>
      <c r="N73" s="1"/>
      <c r="O73" s="1"/>
    </row>
    <row r="74" ht="15.75" customHeight="1">
      <c r="A74" s="23" t="s">
        <v>79</v>
      </c>
      <c r="B74" s="11"/>
      <c r="C74" s="9"/>
      <c r="D74" s="17"/>
      <c r="E74" s="17"/>
      <c r="F74" s="19"/>
      <c r="G74" s="1"/>
      <c r="H74" s="1"/>
      <c r="I74" s="1"/>
      <c r="J74" s="1"/>
      <c r="K74" s="1"/>
      <c r="L74" s="1"/>
      <c r="M74" s="1"/>
      <c r="N74" s="1"/>
      <c r="O74" s="1"/>
    </row>
    <row r="75" ht="15.75" customHeight="1">
      <c r="A75" s="27" t="s">
        <v>80</v>
      </c>
      <c r="B75" s="11"/>
      <c r="C75" s="9"/>
      <c r="D75" s="28"/>
      <c r="E75" s="9"/>
      <c r="F75" s="29">
        <f>F73+F74</f>
        <v>0</v>
      </c>
      <c r="G75" s="1"/>
      <c r="H75" s="1"/>
      <c r="I75" s="1"/>
      <c r="J75" s="1"/>
      <c r="K75" s="1"/>
      <c r="L75" s="1"/>
      <c r="M75" s="1"/>
      <c r="N75" s="1"/>
      <c r="O75" s="1"/>
    </row>
    <row r="76" ht="15.75" customHeight="1">
      <c r="A76" s="39" t="s">
        <v>92</v>
      </c>
      <c r="B76" s="9"/>
      <c r="C76" s="22"/>
      <c r="D76" s="9"/>
      <c r="E76" s="17"/>
      <c r="F76" s="26"/>
      <c r="G76" s="1"/>
      <c r="H76" s="1"/>
      <c r="I76" s="1"/>
      <c r="J76" s="1"/>
      <c r="K76" s="1"/>
      <c r="L76" s="1"/>
      <c r="M76" s="1"/>
      <c r="N76" s="1"/>
      <c r="O76" s="1"/>
    </row>
    <row r="77" ht="15.75" customHeight="1">
      <c r="A77" s="16" t="s">
        <v>433</v>
      </c>
      <c r="B77" s="40">
        <v>4.0</v>
      </c>
      <c r="C77" s="22" t="s">
        <v>99</v>
      </c>
      <c r="D77" s="9"/>
      <c r="E77" s="17">
        <v>16000.0</v>
      </c>
      <c r="F77" s="26">
        <f t="shared" ref="F77:F79" si="8">E77*B77</f>
        <v>64000</v>
      </c>
      <c r="G77" s="262"/>
      <c r="H77" s="1"/>
      <c r="I77" s="1"/>
      <c r="J77" s="1"/>
      <c r="K77" s="1"/>
      <c r="L77" s="1"/>
      <c r="M77" s="1"/>
      <c r="N77" s="1"/>
      <c r="O77" s="1"/>
    </row>
    <row r="78" ht="15.75" customHeight="1">
      <c r="A78" s="16" t="s">
        <v>434</v>
      </c>
      <c r="B78" s="40">
        <v>3.0</v>
      </c>
      <c r="C78" s="22" t="s">
        <v>127</v>
      </c>
      <c r="D78" s="9"/>
      <c r="E78" s="17">
        <v>2400.0</v>
      </c>
      <c r="F78" s="26">
        <f t="shared" si="8"/>
        <v>7200</v>
      </c>
      <c r="G78" s="262"/>
      <c r="H78" s="1"/>
      <c r="I78" s="1"/>
      <c r="J78" s="1"/>
      <c r="K78" s="1"/>
      <c r="L78" s="1"/>
      <c r="M78" s="1"/>
      <c r="N78" s="1"/>
      <c r="O78" s="1"/>
    </row>
    <row r="79" ht="15.75" customHeight="1">
      <c r="A79" s="16" t="s">
        <v>435</v>
      </c>
      <c r="B79" s="41">
        <v>0.0</v>
      </c>
      <c r="C79" s="22" t="s">
        <v>99</v>
      </c>
      <c r="D79" s="9"/>
      <c r="E79" s="17">
        <v>23000.0</v>
      </c>
      <c r="F79" s="24">
        <f t="shared" si="8"/>
        <v>0</v>
      </c>
      <c r="G79" s="1"/>
      <c r="H79" s="1"/>
      <c r="I79" s="1"/>
      <c r="J79" s="1"/>
      <c r="K79" s="1"/>
      <c r="L79" s="1"/>
      <c r="M79" s="1"/>
      <c r="N79" s="1"/>
      <c r="O79" s="1"/>
    </row>
    <row r="80" ht="15.75" customHeight="1">
      <c r="A80" s="16" t="s">
        <v>98</v>
      </c>
      <c r="B80" s="17">
        <v>0.0</v>
      </c>
      <c r="C80" s="22" t="s">
        <v>99</v>
      </c>
      <c r="D80" s="9"/>
      <c r="E80" s="42">
        <v>100000.0</v>
      </c>
      <c r="F80" s="34">
        <f t="shared" ref="F80:F82" si="9">+B80*E80</f>
        <v>0</v>
      </c>
      <c r="G80" s="21"/>
      <c r="H80" s="1"/>
      <c r="I80" s="1"/>
      <c r="J80" s="1"/>
      <c r="K80" s="1"/>
      <c r="L80" s="1"/>
      <c r="M80" s="1"/>
      <c r="N80" s="1"/>
      <c r="O80" s="1"/>
    </row>
    <row r="81" ht="15.75" customHeight="1">
      <c r="A81" s="16" t="s">
        <v>100</v>
      </c>
      <c r="B81" s="17">
        <v>0.0</v>
      </c>
      <c r="C81" s="22" t="s">
        <v>101</v>
      </c>
      <c r="D81" s="9"/>
      <c r="E81" s="42">
        <v>3000.0</v>
      </c>
      <c r="F81" s="34">
        <f t="shared" si="9"/>
        <v>0</v>
      </c>
      <c r="G81" s="21"/>
      <c r="H81" s="1"/>
      <c r="I81" s="1"/>
      <c r="J81" s="1"/>
      <c r="K81" s="1"/>
      <c r="L81" s="1"/>
      <c r="M81" s="1"/>
      <c r="N81" s="1"/>
      <c r="O81" s="1"/>
    </row>
    <row r="82" ht="15.75" customHeight="1">
      <c r="A82" s="16" t="s">
        <v>102</v>
      </c>
      <c r="B82" s="17">
        <v>0.0</v>
      </c>
      <c r="C82" s="22" t="s">
        <v>25</v>
      </c>
      <c r="D82" s="9"/>
      <c r="E82" s="43">
        <v>1500.0</v>
      </c>
      <c r="F82" s="34">
        <f t="shared" si="9"/>
        <v>0</v>
      </c>
      <c r="G82" s="15"/>
      <c r="H82" s="15"/>
      <c r="I82" s="15"/>
      <c r="J82" s="15"/>
      <c r="K82" s="15"/>
      <c r="L82" s="15"/>
      <c r="M82" s="15"/>
      <c r="N82" s="15"/>
      <c r="O82" s="15"/>
    </row>
    <row r="83" ht="15.75" customHeight="1">
      <c r="A83" s="16" t="s">
        <v>29</v>
      </c>
      <c r="B83" s="17">
        <v>8.0</v>
      </c>
      <c r="C83" s="22" t="s">
        <v>99</v>
      </c>
      <c r="D83" s="9"/>
      <c r="E83" s="43">
        <v>100.0</v>
      </c>
      <c r="F83" s="34">
        <f>E83*B83</f>
        <v>800</v>
      </c>
      <c r="G83" s="15"/>
      <c r="H83" s="15"/>
      <c r="I83" s="15"/>
      <c r="J83" s="15"/>
      <c r="K83" s="15"/>
      <c r="L83" s="15"/>
      <c r="M83" s="15"/>
      <c r="N83" s="15"/>
      <c r="O83" s="15"/>
    </row>
    <row r="84" ht="15.75" customHeight="1">
      <c r="A84" s="16" t="s">
        <v>103</v>
      </c>
      <c r="B84" s="17"/>
      <c r="C84" s="22" t="s">
        <v>99</v>
      </c>
      <c r="D84" s="9"/>
      <c r="E84" s="43">
        <v>2000.0</v>
      </c>
      <c r="F84" s="34">
        <f t="shared" ref="F84:F89" si="10">+B84*E84</f>
        <v>0</v>
      </c>
      <c r="G84" s="15"/>
      <c r="H84" s="15"/>
      <c r="I84" s="15"/>
      <c r="J84" s="15"/>
      <c r="K84" s="15"/>
      <c r="L84" s="15"/>
      <c r="M84" s="15"/>
      <c r="N84" s="15"/>
      <c r="O84" s="15"/>
    </row>
    <row r="85" ht="15.75" customHeight="1">
      <c r="A85" s="16" t="s">
        <v>104</v>
      </c>
      <c r="B85" s="17">
        <v>0.0</v>
      </c>
      <c r="C85" s="22" t="s">
        <v>25</v>
      </c>
      <c r="D85" s="9"/>
      <c r="E85" s="43">
        <v>160000.0</v>
      </c>
      <c r="F85" s="34">
        <f t="shared" si="10"/>
        <v>0</v>
      </c>
      <c r="G85" s="15"/>
      <c r="H85" s="15"/>
      <c r="I85" s="15"/>
      <c r="J85" s="15"/>
      <c r="K85" s="15"/>
      <c r="L85" s="15"/>
      <c r="M85" s="15"/>
      <c r="N85" s="15"/>
      <c r="O85" s="15"/>
    </row>
    <row r="86" ht="15.75" customHeight="1">
      <c r="A86" s="16" t="s">
        <v>68</v>
      </c>
      <c r="B86" s="17"/>
      <c r="C86" s="22" t="s">
        <v>105</v>
      </c>
      <c r="D86" s="9"/>
      <c r="E86" s="42">
        <v>26800.0</v>
      </c>
      <c r="F86" s="34">
        <f t="shared" si="10"/>
        <v>0</v>
      </c>
      <c r="G86" s="15"/>
      <c r="H86" s="15"/>
      <c r="I86" s="15"/>
      <c r="J86" s="15"/>
      <c r="K86" s="15"/>
      <c r="L86" s="15"/>
      <c r="M86" s="15"/>
      <c r="N86" s="15"/>
      <c r="O86" s="15"/>
    </row>
    <row r="87" ht="15.75" customHeight="1">
      <c r="A87" s="16" t="s">
        <v>106</v>
      </c>
      <c r="B87" s="17">
        <v>0.0</v>
      </c>
      <c r="C87" s="22" t="s">
        <v>99</v>
      </c>
      <c r="D87" s="9"/>
      <c r="E87" s="42">
        <v>3000.0</v>
      </c>
      <c r="F87" s="34">
        <f t="shared" si="10"/>
        <v>0</v>
      </c>
      <c r="G87" s="15"/>
      <c r="H87" s="15"/>
      <c r="I87" s="15"/>
      <c r="J87" s="15"/>
      <c r="K87" s="15"/>
      <c r="L87" s="15"/>
      <c r="M87" s="15"/>
      <c r="N87" s="15"/>
      <c r="O87" s="15"/>
    </row>
    <row r="88" ht="15.75" customHeight="1">
      <c r="A88" s="16" t="s">
        <v>107</v>
      </c>
      <c r="B88" s="17">
        <v>2.0</v>
      </c>
      <c r="C88" s="22" t="s">
        <v>25</v>
      </c>
      <c r="D88" s="9"/>
      <c r="E88" s="42">
        <v>20000.0</v>
      </c>
      <c r="F88" s="34">
        <f t="shared" si="10"/>
        <v>40000</v>
      </c>
      <c r="G88" s="15"/>
      <c r="H88" s="15"/>
      <c r="I88" s="15"/>
      <c r="J88" s="15"/>
      <c r="K88" s="15"/>
      <c r="L88" s="15"/>
      <c r="M88" s="15"/>
      <c r="N88" s="15"/>
      <c r="O88" s="15"/>
    </row>
    <row r="89" ht="15.75" customHeight="1">
      <c r="A89" s="16" t="s">
        <v>108</v>
      </c>
      <c r="B89" s="17">
        <v>1.0</v>
      </c>
      <c r="C89" s="22" t="s">
        <v>59</v>
      </c>
      <c r="D89" s="9"/>
      <c r="E89" s="43">
        <v>150000.0</v>
      </c>
      <c r="F89" s="34">
        <f t="shared" si="10"/>
        <v>150000</v>
      </c>
      <c r="G89" s="15"/>
      <c r="H89" s="15"/>
      <c r="I89" s="15"/>
      <c r="J89" s="15"/>
      <c r="K89" s="15"/>
      <c r="L89" s="15"/>
      <c r="M89" s="15"/>
      <c r="N89" s="15"/>
      <c r="O89" s="15"/>
    </row>
    <row r="90" ht="15.75" customHeight="1">
      <c r="A90" s="10" t="s">
        <v>109</v>
      </c>
      <c r="B90" s="11"/>
      <c r="C90" s="11"/>
      <c r="D90" s="9"/>
      <c r="E90" s="44"/>
      <c r="F90" s="45">
        <f>SUM(F77:F89)</f>
        <v>262000</v>
      </c>
      <c r="G90" s="15"/>
      <c r="H90" s="15"/>
      <c r="I90" s="15"/>
      <c r="J90" s="15"/>
      <c r="K90" s="15"/>
      <c r="L90" s="15"/>
      <c r="M90" s="15"/>
      <c r="N90" s="15"/>
      <c r="O90" s="15"/>
    </row>
    <row r="91" ht="15.75" customHeight="1">
      <c r="A91" s="264" t="s">
        <v>436</v>
      </c>
      <c r="B91" s="17"/>
      <c r="C91" s="22"/>
      <c r="D91" s="9"/>
      <c r="E91" s="42"/>
      <c r="F91" s="24">
        <f t="shared" ref="F91:F92" si="11">+B91*E91</f>
        <v>0</v>
      </c>
      <c r="G91" s="15"/>
      <c r="H91" s="15"/>
      <c r="I91" s="15"/>
      <c r="J91" s="15"/>
      <c r="K91" s="15"/>
      <c r="L91" s="15"/>
      <c r="M91" s="15"/>
      <c r="N91" s="15"/>
      <c r="O91" s="15"/>
    </row>
    <row r="92" ht="15.75" customHeight="1">
      <c r="A92" s="39" t="s">
        <v>437</v>
      </c>
      <c r="B92" s="9"/>
      <c r="C92" s="22"/>
      <c r="D92" s="9"/>
      <c r="E92" s="42"/>
      <c r="F92" s="24">
        <f t="shared" si="11"/>
        <v>0</v>
      </c>
      <c r="G92" s="15"/>
      <c r="H92" s="15"/>
      <c r="I92" s="15"/>
      <c r="J92" s="15"/>
      <c r="K92" s="15"/>
      <c r="L92" s="15"/>
      <c r="M92" s="15"/>
      <c r="N92" s="15"/>
      <c r="O92" s="15"/>
    </row>
    <row r="93" ht="15.75" customHeight="1">
      <c r="A93" s="16" t="s">
        <v>111</v>
      </c>
      <c r="B93" s="17">
        <v>510.0</v>
      </c>
      <c r="C93" s="22" t="s">
        <v>13</v>
      </c>
      <c r="D93" s="9"/>
      <c r="E93" s="42">
        <v>140.0</v>
      </c>
      <c r="F93" s="24">
        <f>B93*E93</f>
        <v>71400</v>
      </c>
      <c r="G93" s="1"/>
      <c r="H93" s="1"/>
      <c r="I93" s="1"/>
      <c r="J93" s="1"/>
      <c r="K93" s="1"/>
      <c r="L93" s="1"/>
      <c r="M93" s="1"/>
      <c r="N93" s="1"/>
      <c r="O93" s="1"/>
    </row>
    <row r="94" ht="15.75" customHeight="1">
      <c r="A94" s="16" t="s">
        <v>113</v>
      </c>
      <c r="B94" s="17"/>
      <c r="C94" s="22"/>
      <c r="D94" s="9"/>
      <c r="E94" s="42"/>
      <c r="F94" s="24"/>
      <c r="G94" s="1"/>
      <c r="H94" s="1"/>
      <c r="I94" s="1"/>
      <c r="J94" s="1"/>
      <c r="K94" s="1"/>
      <c r="L94" s="1"/>
      <c r="M94" s="1"/>
      <c r="N94" s="1"/>
      <c r="O94" s="1"/>
    </row>
    <row r="95" ht="15.75" customHeight="1">
      <c r="A95" s="16" t="s">
        <v>272</v>
      </c>
      <c r="B95" s="17"/>
      <c r="C95" s="22"/>
      <c r="D95" s="9"/>
      <c r="E95" s="42"/>
      <c r="F95" s="24"/>
      <c r="G95" s="1"/>
      <c r="H95" s="1"/>
      <c r="I95" s="1"/>
      <c r="J95" s="1"/>
      <c r="K95" s="1"/>
      <c r="L95" s="1"/>
      <c r="M95" s="1"/>
      <c r="N95" s="1"/>
      <c r="O95" s="1"/>
    </row>
    <row r="96" ht="15.75" customHeight="1">
      <c r="A96" s="16" t="s">
        <v>114</v>
      </c>
      <c r="B96" s="17"/>
      <c r="C96" s="22"/>
      <c r="D96" s="9"/>
      <c r="E96" s="42"/>
      <c r="F96" s="24"/>
      <c r="G96" s="1"/>
      <c r="H96" s="1"/>
      <c r="I96" s="1"/>
      <c r="J96" s="1"/>
      <c r="K96" s="1"/>
      <c r="L96" s="1"/>
      <c r="M96" s="1"/>
      <c r="N96" s="1"/>
      <c r="O96" s="1"/>
    </row>
    <row r="97" ht="15.75" customHeight="1">
      <c r="A97" s="16" t="s">
        <v>20</v>
      </c>
      <c r="B97" s="17"/>
      <c r="C97" s="22"/>
      <c r="D97" s="9"/>
      <c r="E97" s="42"/>
      <c r="F97" s="24"/>
      <c r="G97" s="1"/>
      <c r="H97" s="1"/>
      <c r="I97" s="1"/>
      <c r="J97" s="1"/>
      <c r="K97" s="1"/>
      <c r="L97" s="1"/>
      <c r="M97" s="1"/>
      <c r="N97" s="1"/>
      <c r="O97" s="1"/>
    </row>
    <row r="98" ht="15.75" customHeight="1">
      <c r="A98" s="16" t="s">
        <v>29</v>
      </c>
      <c r="B98" s="17">
        <v>20.0</v>
      </c>
      <c r="C98" s="22"/>
      <c r="D98" s="9"/>
      <c r="E98" s="42">
        <v>100.0</v>
      </c>
      <c r="F98" s="24">
        <f>E98*B98</f>
        <v>2000</v>
      </c>
      <c r="G98" s="1"/>
      <c r="H98" s="1"/>
      <c r="I98" s="1"/>
      <c r="J98" s="1"/>
      <c r="K98" s="1"/>
      <c r="L98" s="1"/>
      <c r="M98" s="1"/>
      <c r="N98" s="1"/>
      <c r="O98" s="1"/>
    </row>
    <row r="99" ht="15.75" customHeight="1">
      <c r="A99" s="16" t="s">
        <v>115</v>
      </c>
      <c r="B99" s="17"/>
      <c r="C99" s="17"/>
      <c r="D99" s="17"/>
      <c r="E99" s="42"/>
      <c r="F99" s="24"/>
      <c r="G99" s="1"/>
      <c r="H99" s="1"/>
      <c r="I99" s="1"/>
      <c r="J99" s="1"/>
      <c r="K99" s="1"/>
      <c r="L99" s="1"/>
      <c r="M99" s="1"/>
      <c r="N99" s="1"/>
      <c r="O99" s="1"/>
    </row>
    <row r="100" ht="15.75" customHeight="1">
      <c r="A100" s="16" t="s">
        <v>138</v>
      </c>
      <c r="B100" s="17">
        <v>2.0</v>
      </c>
      <c r="C100" s="22" t="s">
        <v>96</v>
      </c>
      <c r="D100" s="9"/>
      <c r="E100" s="42">
        <v>15750.0</v>
      </c>
      <c r="F100" s="24">
        <f>E100*B100</f>
        <v>31500</v>
      </c>
      <c r="G100" s="1"/>
      <c r="H100" s="1"/>
      <c r="I100" s="1"/>
      <c r="J100" s="1"/>
      <c r="K100" s="1"/>
      <c r="L100" s="1"/>
      <c r="M100" s="1"/>
      <c r="N100" s="1"/>
      <c r="O100" s="1"/>
    </row>
    <row r="101" ht="15.75" customHeight="1">
      <c r="A101" s="16" t="s">
        <v>117</v>
      </c>
      <c r="B101" s="17"/>
      <c r="C101" s="22"/>
      <c r="D101" s="9"/>
      <c r="E101" s="42"/>
      <c r="F101" s="24"/>
      <c r="G101" s="1"/>
      <c r="H101" s="1"/>
      <c r="I101" s="1"/>
      <c r="J101" s="1"/>
      <c r="K101" s="1"/>
      <c r="L101" s="1"/>
      <c r="M101" s="1"/>
      <c r="N101" s="1"/>
      <c r="O101" s="1"/>
    </row>
    <row r="102" ht="15.75" customHeight="1">
      <c r="A102" s="46" t="s">
        <v>118</v>
      </c>
      <c r="B102" s="47"/>
      <c r="C102" s="48"/>
      <c r="D102" s="9"/>
      <c r="E102" s="49"/>
      <c r="F102" s="29">
        <f>SUM(F91:F101)</f>
        <v>104900</v>
      </c>
      <c r="G102" s="1"/>
      <c r="H102" s="1"/>
      <c r="I102" s="1"/>
      <c r="J102" s="1"/>
      <c r="K102" s="1"/>
      <c r="L102" s="1"/>
      <c r="M102" s="1"/>
      <c r="N102" s="1"/>
      <c r="O102" s="1"/>
    </row>
    <row r="103" ht="15.75" customHeight="1">
      <c r="A103" s="39" t="s">
        <v>438</v>
      </c>
      <c r="B103" s="9"/>
      <c r="C103" s="10" t="s">
        <v>120</v>
      </c>
      <c r="D103" s="9"/>
      <c r="E103" s="42"/>
      <c r="F103" s="24"/>
      <c r="G103" s="1"/>
      <c r="H103" s="1"/>
      <c r="I103" s="1"/>
      <c r="J103" s="1"/>
      <c r="K103" s="1"/>
      <c r="L103" s="1"/>
      <c r="M103" s="1"/>
      <c r="N103" s="1"/>
      <c r="O103" s="1"/>
    </row>
    <row r="104" ht="15.75" customHeight="1">
      <c r="A104" s="16" t="s">
        <v>439</v>
      </c>
      <c r="B104" s="17">
        <v>9.0</v>
      </c>
      <c r="C104" s="22" t="s">
        <v>122</v>
      </c>
      <c r="D104" s="9"/>
      <c r="E104" s="43">
        <v>35000.0</v>
      </c>
      <c r="F104" s="34">
        <f t="shared" ref="F104:F106" si="12">+B104*E104</f>
        <v>315000</v>
      </c>
      <c r="G104" s="262"/>
      <c r="H104" s="1"/>
      <c r="I104" s="1"/>
      <c r="J104" s="1"/>
      <c r="K104" s="1"/>
      <c r="L104" s="1"/>
      <c r="M104" s="1"/>
      <c r="N104" s="1"/>
      <c r="O104" s="1"/>
    </row>
    <row r="105" ht="15.75" customHeight="1">
      <c r="A105" s="16" t="s">
        <v>307</v>
      </c>
      <c r="B105" s="17"/>
      <c r="C105" s="22"/>
      <c r="D105" s="9"/>
      <c r="E105" s="43">
        <v>15000.0</v>
      </c>
      <c r="F105" s="34">
        <f t="shared" si="12"/>
        <v>0</v>
      </c>
      <c r="G105" s="1"/>
      <c r="H105" s="1"/>
      <c r="I105" s="1"/>
      <c r="J105" s="1"/>
      <c r="K105" s="1"/>
      <c r="L105" s="1"/>
      <c r="M105" s="1"/>
      <c r="N105" s="1"/>
      <c r="O105" s="1"/>
    </row>
    <row r="106" ht="15.75" customHeight="1">
      <c r="A106" s="16" t="s">
        <v>440</v>
      </c>
      <c r="B106" s="17">
        <v>0.25</v>
      </c>
      <c r="C106" s="22" t="s">
        <v>122</v>
      </c>
      <c r="D106" s="9"/>
      <c r="E106" s="43">
        <v>17500.0</v>
      </c>
      <c r="F106" s="34">
        <f t="shared" si="12"/>
        <v>4375</v>
      </c>
      <c r="G106" s="262"/>
      <c r="H106" s="1"/>
      <c r="I106" s="1"/>
      <c r="J106" s="1"/>
      <c r="K106" s="1"/>
      <c r="L106" s="1"/>
      <c r="M106" s="1"/>
      <c r="N106" s="1"/>
      <c r="O106" s="1"/>
    </row>
    <row r="107" ht="15.75" customHeight="1">
      <c r="A107" s="16" t="s">
        <v>46</v>
      </c>
      <c r="B107" s="38">
        <v>0.4</v>
      </c>
      <c r="C107" s="22" t="s">
        <v>124</v>
      </c>
      <c r="D107" s="9"/>
      <c r="E107" s="43">
        <v>12000.0</v>
      </c>
      <c r="F107" s="34">
        <f>E107*B107</f>
        <v>4800</v>
      </c>
      <c r="G107" s="262"/>
      <c r="H107" s="1"/>
      <c r="I107" s="1"/>
      <c r="J107" s="1"/>
      <c r="K107" s="1"/>
      <c r="L107" s="1"/>
      <c r="M107" s="1"/>
      <c r="N107" s="1"/>
      <c r="O107" s="1"/>
    </row>
    <row r="108" ht="15.75" customHeight="1">
      <c r="A108" s="16" t="s">
        <v>309</v>
      </c>
      <c r="B108" s="17">
        <v>1.5</v>
      </c>
      <c r="C108" s="22" t="s">
        <v>16</v>
      </c>
      <c r="D108" s="9"/>
      <c r="E108" s="43">
        <v>41000.0</v>
      </c>
      <c r="F108" s="34">
        <f t="shared" ref="F108:F116" si="13">+B108*E108</f>
        <v>61500</v>
      </c>
      <c r="G108" s="262"/>
      <c r="H108" s="1"/>
      <c r="I108" s="1"/>
      <c r="J108" s="1"/>
      <c r="K108" s="1"/>
      <c r="L108" s="1"/>
      <c r="M108" s="1"/>
      <c r="N108" s="1"/>
      <c r="O108" s="1"/>
    </row>
    <row r="109" ht="15.75" customHeight="1">
      <c r="A109" s="16" t="s">
        <v>262</v>
      </c>
      <c r="B109" s="17">
        <v>50.0</v>
      </c>
      <c r="C109" s="22" t="s">
        <v>127</v>
      </c>
      <c r="D109" s="9"/>
      <c r="E109" s="43">
        <v>100.0</v>
      </c>
      <c r="F109" s="34">
        <f t="shared" si="13"/>
        <v>5000</v>
      </c>
      <c r="G109" s="262"/>
      <c r="H109" s="1"/>
      <c r="I109" s="1"/>
      <c r="J109" s="1"/>
      <c r="K109" s="1"/>
      <c r="L109" s="1"/>
      <c r="M109" s="1"/>
      <c r="N109" s="1"/>
      <c r="O109" s="1"/>
    </row>
    <row r="110" ht="15.75" customHeight="1">
      <c r="A110" s="16" t="s">
        <v>441</v>
      </c>
      <c r="B110" s="17">
        <v>0.375</v>
      </c>
      <c r="C110" s="22" t="s">
        <v>127</v>
      </c>
      <c r="D110" s="9"/>
      <c r="E110" s="43">
        <v>40000.0</v>
      </c>
      <c r="F110" s="34">
        <f t="shared" si="13"/>
        <v>15000</v>
      </c>
      <c r="G110" s="262"/>
      <c r="H110" s="1"/>
      <c r="I110" s="1"/>
      <c r="J110" s="1"/>
      <c r="K110" s="1"/>
      <c r="L110" s="1"/>
      <c r="M110" s="1"/>
      <c r="N110" s="1"/>
      <c r="O110" s="1"/>
    </row>
    <row r="111" ht="15.75" customHeight="1">
      <c r="A111" s="16" t="s">
        <v>442</v>
      </c>
      <c r="B111" s="17">
        <v>0.25</v>
      </c>
      <c r="C111" s="22" t="s">
        <v>96</v>
      </c>
      <c r="D111" s="9"/>
      <c r="E111" s="43">
        <v>14500.0</v>
      </c>
      <c r="F111" s="34">
        <f t="shared" si="13"/>
        <v>3625</v>
      </c>
      <c r="G111" s="262"/>
      <c r="H111" s="1"/>
      <c r="I111" s="1"/>
      <c r="J111" s="1"/>
      <c r="K111" s="1"/>
      <c r="L111" s="1"/>
      <c r="M111" s="1"/>
      <c r="N111" s="1"/>
      <c r="O111" s="1"/>
    </row>
    <row r="112" ht="15.75" customHeight="1">
      <c r="A112" s="16" t="s">
        <v>443</v>
      </c>
      <c r="B112" s="17">
        <v>1.0</v>
      </c>
      <c r="C112" s="22" t="s">
        <v>127</v>
      </c>
      <c r="D112" s="9"/>
      <c r="E112" s="43">
        <v>7000.0</v>
      </c>
      <c r="F112" s="34">
        <f t="shared" si="13"/>
        <v>7000</v>
      </c>
      <c r="G112" s="262"/>
      <c r="H112" s="1"/>
      <c r="I112" s="1"/>
      <c r="J112" s="1"/>
      <c r="K112" s="1"/>
      <c r="L112" s="1"/>
      <c r="M112" s="1"/>
      <c r="N112" s="1"/>
      <c r="O112" s="1"/>
    </row>
    <row r="113" ht="15.75" customHeight="1">
      <c r="A113" s="16" t="s">
        <v>444</v>
      </c>
      <c r="B113" s="17">
        <v>2.5</v>
      </c>
      <c r="C113" s="22" t="s">
        <v>101</v>
      </c>
      <c r="D113" s="9"/>
      <c r="E113" s="43">
        <v>5000.0</v>
      </c>
      <c r="F113" s="34">
        <f t="shared" si="13"/>
        <v>12500</v>
      </c>
      <c r="G113" s="262"/>
      <c r="H113" s="1"/>
      <c r="I113" s="1"/>
      <c r="J113" s="1"/>
      <c r="K113" s="1"/>
      <c r="L113" s="1"/>
      <c r="M113" s="1"/>
      <c r="N113" s="1"/>
      <c r="O113" s="1"/>
    </row>
    <row r="114" ht="15.75" customHeight="1">
      <c r="A114" s="16" t="s">
        <v>133</v>
      </c>
      <c r="B114" s="17">
        <v>0.5</v>
      </c>
      <c r="C114" s="22" t="s">
        <v>105</v>
      </c>
      <c r="D114" s="9"/>
      <c r="E114" s="43">
        <v>25000.0</v>
      </c>
      <c r="F114" s="34">
        <f t="shared" si="13"/>
        <v>12500</v>
      </c>
      <c r="G114" s="262"/>
      <c r="H114" s="1"/>
      <c r="I114" s="1"/>
      <c r="J114" s="1"/>
      <c r="K114" s="1"/>
      <c r="L114" s="1"/>
      <c r="M114" s="1"/>
      <c r="N114" s="1"/>
      <c r="O114" s="1"/>
    </row>
    <row r="115" ht="15.75" customHeight="1">
      <c r="A115" s="16" t="s">
        <v>359</v>
      </c>
      <c r="B115" s="38">
        <v>5.5</v>
      </c>
      <c r="C115" s="22" t="s">
        <v>101</v>
      </c>
      <c r="D115" s="9"/>
      <c r="E115" s="43">
        <v>1570.0</v>
      </c>
      <c r="F115" s="34">
        <f t="shared" si="13"/>
        <v>8635</v>
      </c>
      <c r="G115" s="262"/>
      <c r="H115" s="1"/>
      <c r="I115" s="1"/>
      <c r="J115" s="1"/>
      <c r="K115" s="1"/>
      <c r="L115" s="1"/>
      <c r="M115" s="1"/>
      <c r="N115" s="1"/>
      <c r="O115" s="1"/>
    </row>
    <row r="116" ht="15.75" customHeight="1">
      <c r="A116" s="16" t="s">
        <v>136</v>
      </c>
      <c r="B116" s="17">
        <v>0.5</v>
      </c>
      <c r="C116" s="22" t="s">
        <v>21</v>
      </c>
      <c r="D116" s="9"/>
      <c r="E116" s="43">
        <v>19000.0</v>
      </c>
      <c r="F116" s="34">
        <f t="shared" si="13"/>
        <v>9500</v>
      </c>
      <c r="G116" s="262"/>
      <c r="H116" s="1"/>
      <c r="I116" s="1"/>
      <c r="J116" s="1"/>
      <c r="K116" s="1"/>
      <c r="L116" s="1"/>
      <c r="M116" s="1"/>
      <c r="N116" s="1"/>
      <c r="O116" s="1"/>
    </row>
    <row r="117" ht="15.75" customHeight="1">
      <c r="A117" s="16" t="s">
        <v>188</v>
      </c>
      <c r="B117" s="17">
        <v>0.0</v>
      </c>
      <c r="C117" s="22" t="s">
        <v>313</v>
      </c>
      <c r="D117" s="9"/>
      <c r="E117" s="43">
        <v>4000.0</v>
      </c>
      <c r="F117" s="34"/>
      <c r="G117" s="1"/>
      <c r="H117" s="1"/>
      <c r="I117" s="1"/>
      <c r="J117" s="1"/>
      <c r="K117" s="1"/>
      <c r="L117" s="1"/>
      <c r="M117" s="1"/>
      <c r="N117" s="1"/>
      <c r="O117" s="1"/>
    </row>
    <row r="118" ht="15.75" customHeight="1">
      <c r="A118" s="16" t="s">
        <v>138</v>
      </c>
      <c r="B118" s="17">
        <v>1.0</v>
      </c>
      <c r="C118" s="22"/>
      <c r="D118" s="9"/>
      <c r="E118" s="43">
        <v>210000.0</v>
      </c>
      <c r="F118" s="34">
        <f>E118*B118</f>
        <v>210000</v>
      </c>
      <c r="G118" s="262"/>
      <c r="H118" s="1"/>
      <c r="I118" s="1"/>
      <c r="J118" s="1"/>
      <c r="K118" s="1"/>
      <c r="L118" s="1"/>
      <c r="M118" s="1"/>
      <c r="N118" s="1"/>
      <c r="O118" s="1"/>
    </row>
    <row r="119" ht="15.75" customHeight="1">
      <c r="A119" s="16" t="s">
        <v>140</v>
      </c>
      <c r="B119" s="17">
        <v>6.5</v>
      </c>
      <c r="C119" s="22" t="s">
        <v>101</v>
      </c>
      <c r="D119" s="9"/>
      <c r="E119" s="43">
        <v>3500.0</v>
      </c>
      <c r="F119" s="34">
        <f>+B119*E119</f>
        <v>22750</v>
      </c>
      <c r="G119" s="262"/>
      <c r="H119" s="1"/>
      <c r="I119" s="1"/>
      <c r="J119" s="1"/>
      <c r="K119" s="1"/>
      <c r="L119" s="1"/>
      <c r="M119" s="1"/>
      <c r="N119" s="1"/>
      <c r="O119" s="1"/>
    </row>
    <row r="120" ht="15.75" customHeight="1">
      <c r="A120" s="46" t="s">
        <v>141</v>
      </c>
      <c r="B120" s="47"/>
      <c r="C120" s="48"/>
      <c r="D120" s="9"/>
      <c r="E120" s="49"/>
      <c r="F120" s="29">
        <f>SUM(F104:F119)</f>
        <v>692185</v>
      </c>
      <c r="G120" s="1"/>
      <c r="H120" s="1"/>
      <c r="I120" s="1"/>
      <c r="J120" s="1"/>
      <c r="K120" s="1"/>
      <c r="L120" s="1"/>
      <c r="M120" s="1"/>
      <c r="N120" s="1"/>
      <c r="O120" s="1"/>
    </row>
    <row r="121" ht="15.75" customHeight="1">
      <c r="A121" s="50" t="s">
        <v>142</v>
      </c>
      <c r="B121" s="51"/>
      <c r="C121" s="51"/>
      <c r="D121" s="51"/>
      <c r="E121" s="51"/>
      <c r="F121" s="52">
        <f>F120+F102+F90+F75+F56+F38+F23</f>
        <v>2953459.75</v>
      </c>
      <c r="G121" s="1"/>
      <c r="H121" s="265"/>
      <c r="I121" s="265"/>
      <c r="J121" s="265"/>
      <c r="K121" s="1"/>
      <c r="L121" s="1"/>
      <c r="M121" s="1"/>
      <c r="N121" s="1"/>
      <c r="O121" s="1"/>
    </row>
    <row r="122" ht="15.75" customHeight="1">
      <c r="A122" s="53"/>
      <c r="B122" s="54" t="s">
        <v>143</v>
      </c>
      <c r="C122" s="55"/>
      <c r="D122" s="55"/>
      <c r="E122" s="55"/>
      <c r="F122" s="56">
        <f>+F121*30%</f>
        <v>886037.925</v>
      </c>
      <c r="G122" s="1"/>
      <c r="H122" s="1"/>
      <c r="I122" s="1"/>
      <c r="J122" s="1"/>
      <c r="K122" s="1"/>
      <c r="L122" s="1"/>
      <c r="M122" s="1"/>
      <c r="N122" s="1"/>
      <c r="O122" s="1"/>
    </row>
    <row r="123" ht="15.75" customHeight="1">
      <c r="A123" s="57"/>
      <c r="B123" s="58" t="s">
        <v>144</v>
      </c>
      <c r="C123" s="55"/>
      <c r="D123" s="55"/>
      <c r="E123" s="59"/>
      <c r="F123" s="60">
        <f>SUM(F121:F122)</f>
        <v>3839497.675</v>
      </c>
      <c r="G123" s="1"/>
      <c r="H123" s="1"/>
      <c r="I123" s="1"/>
      <c r="J123" s="1"/>
      <c r="K123" s="1"/>
      <c r="L123" s="1"/>
      <c r="M123" s="1"/>
      <c r="N123" s="1"/>
      <c r="O123" s="1"/>
    </row>
    <row r="124" ht="15.75" customHeight="1">
      <c r="A124" s="57"/>
      <c r="B124" s="54" t="s">
        <v>145</v>
      </c>
      <c r="C124" s="55"/>
      <c r="D124" s="55"/>
      <c r="E124" s="55"/>
      <c r="F124" s="56">
        <f>+F123*16%</f>
        <v>614319.628</v>
      </c>
      <c r="G124" s="1"/>
      <c r="H124" s="1"/>
      <c r="I124" s="1"/>
      <c r="J124" s="1"/>
      <c r="K124" s="1"/>
      <c r="L124" s="1"/>
      <c r="M124" s="1"/>
      <c r="N124" s="1"/>
      <c r="O124" s="1"/>
    </row>
    <row r="125" ht="15.75" customHeight="1">
      <c r="A125" s="57"/>
      <c r="B125" s="61" t="s">
        <v>146</v>
      </c>
      <c r="C125" s="55"/>
      <c r="D125" s="55"/>
      <c r="E125" s="59"/>
      <c r="F125" s="60">
        <f>SUM(F123:F124)</f>
        <v>4453817.303</v>
      </c>
      <c r="G125" s="1"/>
      <c r="H125" s="1"/>
      <c r="I125" s="1"/>
      <c r="J125" s="1"/>
      <c r="K125" s="1"/>
      <c r="L125" s="1"/>
      <c r="M125" s="1"/>
      <c r="N125" s="1"/>
      <c r="O125" s="1"/>
    </row>
    <row r="126" ht="15.75" customHeight="1">
      <c r="A126" s="57"/>
      <c r="B126" s="54"/>
      <c r="C126" s="55"/>
      <c r="D126" s="55"/>
      <c r="E126" s="55"/>
      <c r="F126" s="56"/>
      <c r="G126" s="1"/>
      <c r="H126" s="1"/>
      <c r="I126" s="1"/>
      <c r="J126" s="1"/>
      <c r="K126" s="1"/>
      <c r="L126" s="1"/>
      <c r="M126" s="1"/>
      <c r="N126" s="1"/>
      <c r="O126" s="1"/>
    </row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8">
    <mergeCell ref="A2:F2"/>
    <mergeCell ref="A3:F3"/>
    <mergeCell ref="A4:F4"/>
    <mergeCell ref="A5:F5"/>
    <mergeCell ref="A6:B6"/>
    <mergeCell ref="C6:F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A20:C20"/>
    <mergeCell ref="D20:E20"/>
    <mergeCell ref="A21:E21"/>
    <mergeCell ref="A22:C22"/>
    <mergeCell ref="D22:E22"/>
    <mergeCell ref="A23:C23"/>
    <mergeCell ref="D23:E23"/>
    <mergeCell ref="A24:B24"/>
    <mergeCell ref="C24:F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A36:E36"/>
    <mergeCell ref="A37:C37"/>
    <mergeCell ref="D37:E37"/>
    <mergeCell ref="A38:C38"/>
    <mergeCell ref="D38:E38"/>
    <mergeCell ref="B39:C39"/>
    <mergeCell ref="D39:E39"/>
    <mergeCell ref="C40:D40"/>
    <mergeCell ref="C41:D41"/>
    <mergeCell ref="C42:D42"/>
    <mergeCell ref="C89:D89"/>
    <mergeCell ref="A90:D90"/>
    <mergeCell ref="C91:D91"/>
    <mergeCell ref="A92:B92"/>
    <mergeCell ref="C92:D92"/>
    <mergeCell ref="C93:D93"/>
    <mergeCell ref="C94:D94"/>
    <mergeCell ref="A103:B103"/>
    <mergeCell ref="C103:D103"/>
    <mergeCell ref="C95:D95"/>
    <mergeCell ref="C96:D96"/>
    <mergeCell ref="C97:D97"/>
    <mergeCell ref="C98:D98"/>
    <mergeCell ref="C100:D100"/>
    <mergeCell ref="C101:D101"/>
    <mergeCell ref="C102:D102"/>
    <mergeCell ref="C104:D104"/>
    <mergeCell ref="C105:D105"/>
    <mergeCell ref="C106:D106"/>
    <mergeCell ref="C107:D107"/>
    <mergeCell ref="C108:D108"/>
    <mergeCell ref="C109:D109"/>
    <mergeCell ref="C110:D110"/>
    <mergeCell ref="C111:D111"/>
    <mergeCell ref="C112:D112"/>
    <mergeCell ref="C113:D113"/>
    <mergeCell ref="C114:D114"/>
    <mergeCell ref="C115:D115"/>
    <mergeCell ref="C116:D116"/>
    <mergeCell ref="C117:D117"/>
    <mergeCell ref="B124:E124"/>
    <mergeCell ref="B125:E125"/>
    <mergeCell ref="C118:D118"/>
    <mergeCell ref="C119:D119"/>
    <mergeCell ref="C120:D120"/>
    <mergeCell ref="A121:E121"/>
    <mergeCell ref="A122:A126"/>
    <mergeCell ref="B122:E122"/>
    <mergeCell ref="B123:E123"/>
    <mergeCell ref="B126:E126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A55:C55"/>
    <mergeCell ref="D56:E56"/>
    <mergeCell ref="A56:C56"/>
    <mergeCell ref="B57:C57"/>
    <mergeCell ref="D57:E57"/>
    <mergeCell ref="C58:D58"/>
    <mergeCell ref="C59:D59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A74:C74"/>
    <mergeCell ref="A75:C75"/>
    <mergeCell ref="D75:E75"/>
    <mergeCell ref="A76:B76"/>
    <mergeCell ref="C76:D76"/>
    <mergeCell ref="C77:D77"/>
    <mergeCell ref="C78:D78"/>
    <mergeCell ref="C79:D79"/>
    <mergeCell ref="C80:D80"/>
    <mergeCell ref="C81:D81"/>
    <mergeCell ref="C82:D82"/>
    <mergeCell ref="C83:D83"/>
    <mergeCell ref="C84:D84"/>
    <mergeCell ref="C85:D85"/>
    <mergeCell ref="C86:D86"/>
    <mergeCell ref="C87:D87"/>
    <mergeCell ref="C88:D88"/>
  </mergeCells>
  <printOptions/>
  <pageMargins bottom="0.7480314960629921" footer="0.0" header="0.0" left="0.31496062992125984" right="0.31496062992125984" top="0.7480314960629921"/>
  <pageSetup paperSize="9"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10.71"/>
    <col customWidth="1" min="3" max="3" width="17.0"/>
    <col customWidth="1" min="4" max="4" width="10.71"/>
    <col customWidth="1" min="5" max="5" width="15.43"/>
    <col customWidth="1" min="6" max="6" width="20.57"/>
    <col customWidth="1" min="7" max="15" width="10.71"/>
  </cols>
  <sheetData>
    <row r="1" ht="15.75" customHeight="1">
      <c r="A1" s="1"/>
    </row>
    <row r="2" ht="15.75" customHeight="1">
      <c r="A2" s="2" t="s">
        <v>1</v>
      </c>
      <c r="B2" s="3"/>
      <c r="C2" s="3"/>
      <c r="D2" s="3"/>
      <c r="E2" s="3"/>
      <c r="F2" s="3"/>
    </row>
    <row r="3" ht="15.75" customHeight="1">
      <c r="A3" s="4" t="s">
        <v>2</v>
      </c>
    </row>
    <row r="4" ht="15.75" customHeight="1">
      <c r="A4" s="4" t="s">
        <v>3</v>
      </c>
    </row>
    <row r="5" ht="15.75" customHeight="1">
      <c r="A5" s="5" t="s">
        <v>4</v>
      </c>
      <c r="B5" s="6"/>
      <c r="C5" s="6"/>
      <c r="D5" s="6"/>
      <c r="E5" s="6"/>
      <c r="F5" s="7"/>
    </row>
    <row r="6" ht="15.75" customHeight="1">
      <c r="A6" s="8" t="s">
        <v>5</v>
      </c>
      <c r="B6" s="9"/>
      <c r="C6" s="10" t="s">
        <v>445</v>
      </c>
      <c r="D6" s="11"/>
      <c r="E6" s="11"/>
      <c r="F6" s="9"/>
    </row>
    <row r="7" ht="15.0" customHeight="1">
      <c r="A7" s="12" t="s">
        <v>7</v>
      </c>
      <c r="B7" s="12" t="s">
        <v>8</v>
      </c>
      <c r="C7" s="13" t="s">
        <v>9</v>
      </c>
      <c r="D7" s="9"/>
      <c r="E7" s="12" t="s">
        <v>10</v>
      </c>
      <c r="F7" s="14" t="s">
        <v>11</v>
      </c>
    </row>
    <row r="8" ht="18.0" customHeight="1">
      <c r="A8" s="16" t="s">
        <v>12</v>
      </c>
      <c r="B8" s="17">
        <v>1100.0</v>
      </c>
      <c r="C8" s="13" t="s">
        <v>13</v>
      </c>
      <c r="D8" s="9"/>
      <c r="E8" s="18">
        <v>140.0</v>
      </c>
      <c r="F8" s="19">
        <f t="shared" ref="F8:F19" si="1">+B8*E8</f>
        <v>154000</v>
      </c>
      <c r="G8" s="20" t="s">
        <v>14</v>
      </c>
    </row>
    <row r="9">
      <c r="A9" s="16" t="s">
        <v>39</v>
      </c>
      <c r="B9" s="17">
        <v>0.0</v>
      </c>
      <c r="C9" s="13" t="s">
        <v>16</v>
      </c>
      <c r="D9" s="9"/>
      <c r="E9" s="18">
        <v>65000.0</v>
      </c>
      <c r="F9" s="19">
        <f t="shared" si="1"/>
        <v>0</v>
      </c>
      <c r="H9" s="21"/>
    </row>
    <row r="10">
      <c r="A10" s="16" t="s">
        <v>281</v>
      </c>
      <c r="B10" s="17">
        <v>0.0</v>
      </c>
      <c r="C10" s="22" t="s">
        <v>30</v>
      </c>
      <c r="D10" s="9"/>
      <c r="E10" s="18">
        <v>160000.0</v>
      </c>
      <c r="F10" s="19">
        <f t="shared" si="1"/>
        <v>0</v>
      </c>
      <c r="H10" s="21"/>
    </row>
    <row r="11">
      <c r="A11" s="16" t="s">
        <v>416</v>
      </c>
      <c r="B11" s="17">
        <v>1.0</v>
      </c>
      <c r="C11" s="22" t="s">
        <v>30</v>
      </c>
      <c r="D11" s="9"/>
      <c r="E11" s="18">
        <v>140000.0</v>
      </c>
      <c r="F11" s="19">
        <f t="shared" si="1"/>
        <v>140000</v>
      </c>
      <c r="G11" s="20" t="s">
        <v>14</v>
      </c>
    </row>
    <row r="12">
      <c r="A12" s="16" t="s">
        <v>136</v>
      </c>
      <c r="B12" s="17"/>
      <c r="C12" s="22" t="s">
        <v>283</v>
      </c>
      <c r="D12" s="9"/>
      <c r="E12" s="18">
        <v>19000.0</v>
      </c>
      <c r="F12" s="19">
        <f t="shared" si="1"/>
        <v>0</v>
      </c>
    </row>
    <row r="13">
      <c r="A13" s="16" t="s">
        <v>20</v>
      </c>
      <c r="B13" s="17">
        <v>1.0</v>
      </c>
      <c r="C13" s="22" t="s">
        <v>284</v>
      </c>
      <c r="D13" s="9"/>
      <c r="E13" s="18">
        <v>14000.0</v>
      </c>
      <c r="F13" s="19">
        <f t="shared" si="1"/>
        <v>14000</v>
      </c>
      <c r="G13" s="20" t="s">
        <v>14</v>
      </c>
    </row>
    <row r="14">
      <c r="A14" s="16" t="s">
        <v>46</v>
      </c>
      <c r="B14" s="17">
        <v>0.5</v>
      </c>
      <c r="C14" s="22" t="s">
        <v>30</v>
      </c>
      <c r="D14" s="9"/>
      <c r="E14" s="18">
        <v>12000.0</v>
      </c>
      <c r="F14" s="19">
        <f t="shared" si="1"/>
        <v>6000</v>
      </c>
      <c r="G14" s="20" t="s">
        <v>14</v>
      </c>
    </row>
    <row r="15">
      <c r="A15" s="16" t="s">
        <v>107</v>
      </c>
      <c r="B15" s="17"/>
      <c r="C15" s="22" t="s">
        <v>417</v>
      </c>
      <c r="D15" s="9"/>
      <c r="E15" s="18">
        <v>32000.0</v>
      </c>
      <c r="F15" s="19">
        <f t="shared" si="1"/>
        <v>0</v>
      </c>
    </row>
    <row r="16">
      <c r="A16" s="16" t="s">
        <v>429</v>
      </c>
      <c r="B16" s="17">
        <v>0.25</v>
      </c>
      <c r="C16" s="22" t="s">
        <v>48</v>
      </c>
      <c r="D16" s="9"/>
      <c r="E16" s="18">
        <v>28000.0</v>
      </c>
      <c r="F16" s="19">
        <f t="shared" si="1"/>
        <v>7000</v>
      </c>
      <c r="G16" s="20" t="s">
        <v>14</v>
      </c>
    </row>
    <row r="17">
      <c r="A17" s="16" t="s">
        <v>24</v>
      </c>
      <c r="B17" s="17">
        <v>1.0</v>
      </c>
      <c r="C17" s="22" t="s">
        <v>25</v>
      </c>
      <c r="D17" s="9"/>
      <c r="E17" s="18">
        <v>20000.0</v>
      </c>
      <c r="F17" s="19">
        <f t="shared" si="1"/>
        <v>20000</v>
      </c>
      <c r="G17" s="20" t="s">
        <v>14</v>
      </c>
    </row>
    <row r="18">
      <c r="A18" s="16" t="s">
        <v>431</v>
      </c>
      <c r="B18" s="17">
        <v>2.0</v>
      </c>
      <c r="C18" s="22" t="s">
        <v>16</v>
      </c>
      <c r="D18" s="9"/>
      <c r="E18" s="18">
        <v>207000.0</v>
      </c>
      <c r="F18" s="19">
        <f t="shared" si="1"/>
        <v>414000</v>
      </c>
      <c r="G18" s="20" t="s">
        <v>14</v>
      </c>
    </row>
    <row r="19">
      <c r="A19" s="16" t="s">
        <v>29</v>
      </c>
      <c r="B19" s="17">
        <v>150.0</v>
      </c>
      <c r="C19" s="22" t="s">
        <v>30</v>
      </c>
      <c r="D19" s="9"/>
      <c r="E19" s="18">
        <v>100.0</v>
      </c>
      <c r="F19" s="19">
        <f t="shared" si="1"/>
        <v>15000</v>
      </c>
      <c r="G19" s="20" t="s">
        <v>14</v>
      </c>
    </row>
    <row r="20">
      <c r="A20" s="23" t="s">
        <v>31</v>
      </c>
      <c r="B20" s="11"/>
      <c r="C20" s="9"/>
      <c r="D20" s="22" t="s">
        <v>286</v>
      </c>
      <c r="E20" s="9"/>
      <c r="F20" s="24">
        <v>315000.0</v>
      </c>
      <c r="G20" s="20" t="s">
        <v>14</v>
      </c>
      <c r="H20" s="21"/>
    </row>
    <row r="21" ht="15.75" customHeight="1">
      <c r="A21" s="25" t="s">
        <v>33</v>
      </c>
      <c r="B21" s="11"/>
      <c r="C21" s="11"/>
      <c r="D21" s="11"/>
      <c r="E21" s="9"/>
      <c r="F21" s="26">
        <f>SUM(F8:F20)</f>
        <v>1085000</v>
      </c>
    </row>
    <row r="22" ht="15.75" customHeight="1">
      <c r="A22" s="23" t="s">
        <v>34</v>
      </c>
      <c r="B22" s="11"/>
      <c r="C22" s="9"/>
      <c r="D22" s="22" t="s">
        <v>35</v>
      </c>
      <c r="E22" s="9"/>
      <c r="F22" s="24">
        <v>106666.0</v>
      </c>
    </row>
    <row r="23" ht="15.75" customHeight="1">
      <c r="A23" s="27" t="s">
        <v>36</v>
      </c>
      <c r="B23" s="11"/>
      <c r="C23" s="9"/>
      <c r="D23" s="28"/>
      <c r="E23" s="9"/>
      <c r="F23" s="29">
        <f>SUM(F21:F22)</f>
        <v>1191666</v>
      </c>
    </row>
    <row r="24" ht="15.0" customHeight="1">
      <c r="A24" s="8" t="s">
        <v>5</v>
      </c>
      <c r="B24" s="9"/>
      <c r="C24" s="30" t="s">
        <v>37</v>
      </c>
      <c r="D24" s="11"/>
      <c r="E24" s="11"/>
      <c r="F24" s="9"/>
    </row>
    <row r="25" ht="15.0" customHeight="1">
      <c r="A25" s="12" t="s">
        <v>7</v>
      </c>
      <c r="B25" s="12" t="s">
        <v>8</v>
      </c>
      <c r="C25" s="13" t="s">
        <v>9</v>
      </c>
      <c r="D25" s="9"/>
      <c r="E25" s="12" t="s">
        <v>10</v>
      </c>
      <c r="F25" s="14" t="s">
        <v>11</v>
      </c>
    </row>
    <row r="26" ht="15.0" customHeight="1">
      <c r="A26" s="16" t="s">
        <v>12</v>
      </c>
      <c r="B26" s="17">
        <v>468.0</v>
      </c>
      <c r="C26" s="13" t="s">
        <v>287</v>
      </c>
      <c r="D26" s="9"/>
      <c r="E26" s="18">
        <v>140.0</v>
      </c>
      <c r="F26" s="19">
        <f t="shared" ref="F26:F28" si="2">E26*B26</f>
        <v>65520</v>
      </c>
      <c r="G26" s="1"/>
      <c r="H26" s="1"/>
    </row>
    <row r="27" ht="15.75" customHeight="1">
      <c r="A27" s="16" t="s">
        <v>288</v>
      </c>
      <c r="B27" s="17">
        <v>200.0</v>
      </c>
      <c r="C27" s="22" t="s">
        <v>289</v>
      </c>
      <c r="D27" s="9"/>
      <c r="E27" s="18">
        <v>67.0</v>
      </c>
      <c r="F27" s="19">
        <f t="shared" si="2"/>
        <v>13400</v>
      </c>
      <c r="G27" s="1"/>
      <c r="H27" s="1"/>
      <c r="J27" s="265">
        <f>F23+F38+F56+F75+F89+F119</f>
        <v>4188696.75</v>
      </c>
    </row>
    <row r="28" ht="15.75" customHeight="1">
      <c r="A28" s="16" t="s">
        <v>228</v>
      </c>
      <c r="B28" s="17">
        <v>250.0</v>
      </c>
      <c r="C28" s="22" t="s">
        <v>290</v>
      </c>
      <c r="D28" s="9"/>
      <c r="E28" s="18">
        <v>217.0</v>
      </c>
      <c r="F28" s="31">
        <f t="shared" si="2"/>
        <v>54250</v>
      </c>
      <c r="G28" s="1"/>
      <c r="H28" s="1"/>
    </row>
    <row r="29" ht="15.75" customHeight="1">
      <c r="A29" s="16" t="s">
        <v>43</v>
      </c>
      <c r="B29" s="17">
        <v>175.0</v>
      </c>
      <c r="C29" s="22" t="s">
        <v>44</v>
      </c>
      <c r="D29" s="9"/>
      <c r="E29" s="18">
        <v>140.0</v>
      </c>
      <c r="F29" s="32">
        <v>21875.0</v>
      </c>
      <c r="G29" s="1"/>
      <c r="H29" s="1"/>
    </row>
    <row r="30" ht="15.75" customHeight="1">
      <c r="A30" s="16" t="s">
        <v>20</v>
      </c>
      <c r="B30" s="17">
        <v>2.0</v>
      </c>
      <c r="C30" s="22" t="s">
        <v>45</v>
      </c>
      <c r="D30" s="9"/>
      <c r="E30" s="18">
        <v>14000.0</v>
      </c>
      <c r="F30" s="19">
        <f t="shared" ref="F30:F35" si="3">E30*B30</f>
        <v>28000</v>
      </c>
      <c r="G30" s="1"/>
      <c r="H30" s="1"/>
    </row>
    <row r="31" ht="15.75" customHeight="1">
      <c r="A31" s="16" t="s">
        <v>46</v>
      </c>
      <c r="B31" s="17">
        <v>10.0</v>
      </c>
      <c r="C31" s="22" t="s">
        <v>30</v>
      </c>
      <c r="D31" s="9"/>
      <c r="E31" s="18">
        <v>600.0</v>
      </c>
      <c r="F31" s="19">
        <f t="shared" si="3"/>
        <v>6000</v>
      </c>
    </row>
    <row r="32" ht="15.0" customHeight="1">
      <c r="A32" s="16" t="s">
        <v>47</v>
      </c>
      <c r="B32" s="17">
        <v>6.0</v>
      </c>
      <c r="C32" s="22" t="s">
        <v>48</v>
      </c>
      <c r="D32" s="9"/>
      <c r="E32" s="18">
        <v>1000.0</v>
      </c>
      <c r="F32" s="19">
        <f t="shared" si="3"/>
        <v>6000</v>
      </c>
    </row>
    <row r="33" ht="15.75" customHeight="1">
      <c r="A33" s="16" t="s">
        <v>49</v>
      </c>
      <c r="B33" s="17">
        <v>2.0</v>
      </c>
      <c r="C33" s="22" t="s">
        <v>25</v>
      </c>
      <c r="D33" s="9"/>
      <c r="E33" s="18">
        <v>157500.0</v>
      </c>
      <c r="F33" s="19">
        <f t="shared" si="3"/>
        <v>315000</v>
      </c>
    </row>
    <row r="34" ht="12.75" customHeight="1">
      <c r="A34" s="16" t="s">
        <v>29</v>
      </c>
      <c r="B34" s="17">
        <v>30.0</v>
      </c>
      <c r="C34" s="22" t="s">
        <v>30</v>
      </c>
      <c r="D34" s="9"/>
      <c r="E34" s="18">
        <v>100.0</v>
      </c>
      <c r="F34" s="19">
        <f t="shared" si="3"/>
        <v>3000</v>
      </c>
    </row>
    <row r="35" ht="15.75" customHeight="1">
      <c r="A35" s="33"/>
      <c r="B35" s="17"/>
      <c r="C35" s="22"/>
      <c r="D35" s="9"/>
      <c r="E35" s="17"/>
      <c r="F35" s="34">
        <f t="shared" si="3"/>
        <v>0</v>
      </c>
    </row>
    <row r="36" ht="15.75" customHeight="1">
      <c r="A36" s="25" t="s">
        <v>33</v>
      </c>
      <c r="B36" s="11"/>
      <c r="C36" s="11"/>
      <c r="D36" s="11"/>
      <c r="E36" s="9"/>
      <c r="F36" s="26">
        <f>SUM(F26:F35)</f>
        <v>513045</v>
      </c>
    </row>
    <row r="37" ht="16.5" customHeight="1">
      <c r="A37" s="23" t="s">
        <v>50</v>
      </c>
      <c r="B37" s="11"/>
      <c r="C37" s="9"/>
      <c r="D37" s="22" t="s">
        <v>35</v>
      </c>
      <c r="E37" s="9"/>
      <c r="F37" s="24">
        <v>26294.75</v>
      </c>
    </row>
    <row r="38" ht="24.0" customHeight="1">
      <c r="A38" s="27" t="s">
        <v>36</v>
      </c>
      <c r="B38" s="11"/>
      <c r="C38" s="9"/>
      <c r="D38" s="28"/>
      <c r="E38" s="9"/>
      <c r="F38" s="35">
        <f>F37+F36</f>
        <v>539339.75</v>
      </c>
      <c r="G38" s="262"/>
    </row>
    <row r="39" ht="24.0" customHeight="1">
      <c r="A39" s="36" t="s">
        <v>51</v>
      </c>
      <c r="B39" s="10" t="s">
        <v>293</v>
      </c>
      <c r="C39" s="9"/>
      <c r="D39" s="22"/>
      <c r="E39" s="9"/>
      <c r="F39" s="24"/>
      <c r="G39" s="1"/>
      <c r="H39" s="1"/>
    </row>
    <row r="40" ht="24.0" customHeight="1">
      <c r="A40" s="33" t="s">
        <v>53</v>
      </c>
      <c r="B40" s="37">
        <v>2.0</v>
      </c>
      <c r="C40" s="22" t="s">
        <v>54</v>
      </c>
      <c r="D40" s="9"/>
      <c r="E40" s="18">
        <v>36750.0</v>
      </c>
      <c r="F40" s="19">
        <f t="shared" ref="F40:F41" si="4">E40*B40</f>
        <v>73500</v>
      </c>
      <c r="G40" s="15"/>
      <c r="H40" s="1"/>
    </row>
    <row r="41" ht="24.0" customHeight="1">
      <c r="A41" s="16" t="s">
        <v>55</v>
      </c>
      <c r="B41" s="37">
        <v>2.0</v>
      </c>
      <c r="C41" s="22" t="s">
        <v>54</v>
      </c>
      <c r="D41" s="9"/>
      <c r="E41" s="18">
        <v>36750.0</v>
      </c>
      <c r="F41" s="19">
        <f t="shared" si="4"/>
        <v>73500</v>
      </c>
      <c r="G41" s="15"/>
      <c r="H41" s="1"/>
    </row>
    <row r="42" ht="24.0" customHeight="1">
      <c r="A42" s="16" t="s">
        <v>56</v>
      </c>
      <c r="B42" s="37">
        <v>5.0</v>
      </c>
      <c r="C42" s="22" t="s">
        <v>57</v>
      </c>
      <c r="D42" s="9"/>
      <c r="E42" s="18">
        <v>18000.0</v>
      </c>
      <c r="F42" s="19">
        <f t="shared" ref="F42:F53" si="5">+B42*E42</f>
        <v>90000</v>
      </c>
    </row>
    <row r="43" ht="24.0" customHeight="1">
      <c r="A43" s="16" t="s">
        <v>58</v>
      </c>
      <c r="B43" s="37">
        <v>1.0</v>
      </c>
      <c r="C43" s="22" t="s">
        <v>59</v>
      </c>
      <c r="D43" s="9"/>
      <c r="E43" s="18">
        <v>2000.0</v>
      </c>
      <c r="F43" s="19">
        <f t="shared" si="5"/>
        <v>2000</v>
      </c>
    </row>
    <row r="44" ht="24.0" customHeight="1">
      <c r="A44" s="16" t="s">
        <v>60</v>
      </c>
      <c r="B44" s="37">
        <v>0.0</v>
      </c>
      <c r="C44" s="22" t="s">
        <v>61</v>
      </c>
      <c r="D44" s="9"/>
      <c r="E44" s="18">
        <v>70000.0</v>
      </c>
      <c r="F44" s="19">
        <f t="shared" si="5"/>
        <v>0</v>
      </c>
    </row>
    <row r="45" ht="24.0" customHeight="1">
      <c r="A45" s="16" t="s">
        <v>62</v>
      </c>
      <c r="B45" s="37">
        <v>0.0</v>
      </c>
      <c r="C45" s="22" t="s">
        <v>63</v>
      </c>
      <c r="D45" s="9"/>
      <c r="E45" s="18">
        <v>45000.0</v>
      </c>
      <c r="F45" s="19">
        <f t="shared" si="5"/>
        <v>0</v>
      </c>
    </row>
    <row r="46" ht="24.0" customHeight="1">
      <c r="A46" s="16" t="s">
        <v>64</v>
      </c>
      <c r="B46" s="37">
        <v>0.3</v>
      </c>
      <c r="C46" s="22" t="s">
        <v>63</v>
      </c>
      <c r="D46" s="9"/>
      <c r="E46" s="18">
        <v>2500.0</v>
      </c>
      <c r="F46" s="19">
        <f t="shared" si="5"/>
        <v>750</v>
      </c>
    </row>
    <row r="47" ht="24.0" customHeight="1">
      <c r="A47" s="16" t="s">
        <v>65</v>
      </c>
      <c r="B47" s="37">
        <v>0.2</v>
      </c>
      <c r="C47" s="22" t="s">
        <v>66</v>
      </c>
      <c r="D47" s="9"/>
      <c r="E47" s="18">
        <v>34000.0</v>
      </c>
      <c r="F47" s="19">
        <f t="shared" si="5"/>
        <v>6800</v>
      </c>
    </row>
    <row r="48" ht="24.0" customHeight="1">
      <c r="A48" s="16" t="s">
        <v>67</v>
      </c>
      <c r="B48" s="37">
        <v>2.0</v>
      </c>
      <c r="C48" s="22" t="s">
        <v>68</v>
      </c>
      <c r="D48" s="9"/>
      <c r="E48" s="18">
        <v>3000.0</v>
      </c>
      <c r="F48" s="19">
        <f t="shared" si="5"/>
        <v>6000</v>
      </c>
    </row>
    <row r="49" ht="24.0" customHeight="1">
      <c r="A49" s="16" t="s">
        <v>71</v>
      </c>
      <c r="B49" s="37">
        <v>4.0</v>
      </c>
      <c r="C49" s="22" t="s">
        <v>70</v>
      </c>
      <c r="D49" s="9"/>
      <c r="E49" s="18">
        <v>22000.0</v>
      </c>
      <c r="F49" s="19">
        <f t="shared" si="5"/>
        <v>88000</v>
      </c>
      <c r="G49" s="15"/>
      <c r="H49" s="15"/>
      <c r="I49" s="15"/>
      <c r="J49" s="15"/>
      <c r="K49" s="15"/>
      <c r="L49" s="15"/>
      <c r="M49" s="15"/>
      <c r="N49" s="15"/>
      <c r="O49" s="15"/>
    </row>
    <row r="50" ht="15.75" customHeight="1">
      <c r="A50" s="16" t="s">
        <v>72</v>
      </c>
      <c r="B50" s="37">
        <v>0.1</v>
      </c>
      <c r="C50" s="22" t="s">
        <v>61</v>
      </c>
      <c r="D50" s="9"/>
      <c r="E50" s="18">
        <v>160000.0</v>
      </c>
      <c r="F50" s="19">
        <f t="shared" si="5"/>
        <v>16000</v>
      </c>
    </row>
    <row r="51" ht="15.75" customHeight="1">
      <c r="A51" s="16" t="s">
        <v>73</v>
      </c>
      <c r="B51" s="37">
        <v>0.6</v>
      </c>
      <c r="C51" s="22" t="s">
        <v>74</v>
      </c>
      <c r="D51" s="9"/>
      <c r="E51" s="18">
        <v>4500.0</v>
      </c>
      <c r="F51" s="19">
        <f t="shared" si="5"/>
        <v>2700</v>
      </c>
    </row>
    <row r="52" ht="15.75" customHeight="1">
      <c r="A52" s="16" t="s">
        <v>75</v>
      </c>
      <c r="B52" s="37">
        <v>0.2</v>
      </c>
      <c r="C52" s="22" t="s">
        <v>21</v>
      </c>
      <c r="D52" s="9"/>
      <c r="E52" s="18">
        <v>20000.0</v>
      </c>
      <c r="F52" s="19">
        <f t="shared" si="5"/>
        <v>4000</v>
      </c>
    </row>
    <row r="53" ht="15.75" customHeight="1">
      <c r="A53" s="16" t="s">
        <v>240</v>
      </c>
      <c r="B53" s="263">
        <v>3.0</v>
      </c>
      <c r="C53" s="22" t="s">
        <v>77</v>
      </c>
      <c r="D53" s="9"/>
      <c r="E53" s="18">
        <v>23000.0</v>
      </c>
      <c r="F53" s="19">
        <f t="shared" si="5"/>
        <v>69000</v>
      </c>
    </row>
    <row r="54" ht="15.75" customHeight="1">
      <c r="A54" s="16" t="s">
        <v>78</v>
      </c>
      <c r="B54" s="37"/>
      <c r="C54" s="22"/>
      <c r="D54" s="9"/>
      <c r="E54" s="18"/>
      <c r="F54" s="19">
        <f>SUM(F40:F53)</f>
        <v>432250</v>
      </c>
    </row>
    <row r="55" ht="15.75" customHeight="1">
      <c r="A55" s="23" t="s">
        <v>79</v>
      </c>
      <c r="B55" s="11"/>
      <c r="C55" s="9"/>
      <c r="D55" s="17"/>
      <c r="E55" s="17"/>
      <c r="F55" s="19">
        <f>+F54*10%</f>
        <v>43225</v>
      </c>
    </row>
    <row r="56" ht="15.75" customHeight="1">
      <c r="A56" s="27" t="s">
        <v>80</v>
      </c>
      <c r="B56" s="11"/>
      <c r="C56" s="9"/>
      <c r="D56" s="28"/>
      <c r="E56" s="9"/>
      <c r="F56" s="29">
        <v>477895.0</v>
      </c>
      <c r="G56" s="1"/>
    </row>
    <row r="57" ht="15.75" customHeight="1">
      <c r="A57" s="36" t="s">
        <v>51</v>
      </c>
      <c r="B57" s="10" t="s">
        <v>432</v>
      </c>
      <c r="C57" s="9"/>
      <c r="D57" s="22"/>
      <c r="E57" s="9"/>
      <c r="F57" s="24"/>
      <c r="G57" s="15"/>
    </row>
    <row r="58" ht="15.75" customHeight="1">
      <c r="A58" s="33" t="s">
        <v>53</v>
      </c>
      <c r="B58" s="17">
        <v>1.0</v>
      </c>
      <c r="C58" s="22" t="s">
        <v>54</v>
      </c>
      <c r="D58" s="9"/>
      <c r="E58" s="18">
        <v>63000.0</v>
      </c>
      <c r="F58" s="19">
        <f t="shared" ref="F58:F60" si="6">E58*B58</f>
        <v>63000</v>
      </c>
      <c r="G58" s="15" t="s">
        <v>14</v>
      </c>
    </row>
    <row r="59" ht="15.75" customHeight="1">
      <c r="A59" s="16" t="s">
        <v>55</v>
      </c>
      <c r="B59" s="17">
        <v>1.0</v>
      </c>
      <c r="C59" s="22" t="s">
        <v>54</v>
      </c>
      <c r="D59" s="9"/>
      <c r="E59" s="18">
        <v>36750.0</v>
      </c>
      <c r="F59" s="19">
        <f t="shared" si="6"/>
        <v>36750</v>
      </c>
      <c r="G59" s="15" t="s">
        <v>14</v>
      </c>
    </row>
    <row r="60" ht="15.75" customHeight="1">
      <c r="A60" s="16" t="s">
        <v>83</v>
      </c>
      <c r="B60" s="17">
        <v>16.0</v>
      </c>
      <c r="C60" s="17">
        <v>16.0</v>
      </c>
      <c r="D60" s="17"/>
      <c r="E60" s="18">
        <v>2100.0</v>
      </c>
      <c r="F60" s="19">
        <f t="shared" si="6"/>
        <v>33600</v>
      </c>
      <c r="G60" s="15"/>
    </row>
    <row r="61" ht="15.75" customHeight="1">
      <c r="A61" s="16" t="s">
        <v>56</v>
      </c>
      <c r="B61" s="17">
        <v>2.5</v>
      </c>
      <c r="C61" s="22" t="s">
        <v>57</v>
      </c>
      <c r="D61" s="9"/>
      <c r="E61" s="18">
        <v>18000.0</v>
      </c>
      <c r="F61" s="19">
        <f t="shared" ref="F61:F72" si="7">+B61*E61</f>
        <v>45000</v>
      </c>
      <c r="G61" s="15"/>
    </row>
    <row r="62" ht="15.75" customHeight="1">
      <c r="A62" s="16" t="s">
        <v>58</v>
      </c>
      <c r="B62" s="17">
        <v>0.0</v>
      </c>
      <c r="C62" s="22" t="s">
        <v>59</v>
      </c>
      <c r="D62" s="9"/>
      <c r="E62" s="18">
        <v>2000.0</v>
      </c>
      <c r="F62" s="19">
        <f t="shared" si="7"/>
        <v>0</v>
      </c>
      <c r="G62" s="15"/>
    </row>
    <row r="63" ht="15.75" customHeight="1">
      <c r="A63" s="16" t="s">
        <v>60</v>
      </c>
      <c r="B63" s="17"/>
      <c r="C63" s="22" t="s">
        <v>61</v>
      </c>
      <c r="D63" s="9"/>
      <c r="E63" s="18"/>
      <c r="F63" s="19">
        <f t="shared" si="7"/>
        <v>0</v>
      </c>
      <c r="G63" s="15"/>
      <c r="I63" s="1"/>
    </row>
    <row r="64" ht="15.75" customHeight="1">
      <c r="A64" s="16" t="s">
        <v>294</v>
      </c>
      <c r="B64" s="17">
        <v>1.0</v>
      </c>
      <c r="C64" s="22" t="s">
        <v>63</v>
      </c>
      <c r="D64" s="9"/>
      <c r="E64" s="18">
        <v>2000.0</v>
      </c>
      <c r="F64" s="19">
        <f t="shared" si="7"/>
        <v>2000</v>
      </c>
      <c r="G64" s="15"/>
    </row>
    <row r="65" ht="15.75" customHeight="1">
      <c r="A65" s="16" t="s">
        <v>85</v>
      </c>
      <c r="B65" s="17">
        <v>1.0</v>
      </c>
      <c r="C65" s="22" t="s">
        <v>63</v>
      </c>
      <c r="D65" s="9"/>
      <c r="E65" s="18">
        <v>2000.0</v>
      </c>
      <c r="F65" s="19">
        <f t="shared" si="7"/>
        <v>2000</v>
      </c>
      <c r="G65" s="15"/>
    </row>
    <row r="66" ht="15.75" customHeight="1">
      <c r="A66" s="16" t="s">
        <v>299</v>
      </c>
      <c r="B66" s="17">
        <v>1.5</v>
      </c>
      <c r="C66" s="22" t="s">
        <v>66</v>
      </c>
      <c r="D66" s="9"/>
      <c r="E66" s="18">
        <v>23000.0</v>
      </c>
      <c r="F66" s="19">
        <f t="shared" si="7"/>
        <v>34500</v>
      </c>
      <c r="G66" s="15"/>
    </row>
    <row r="67" ht="15.75" customHeight="1">
      <c r="A67" s="16" t="s">
        <v>87</v>
      </c>
      <c r="B67" s="17"/>
      <c r="C67" s="22" t="s">
        <v>88</v>
      </c>
      <c r="D67" s="9"/>
      <c r="E67" s="18">
        <v>18000.0</v>
      </c>
      <c r="F67" s="19">
        <f t="shared" si="7"/>
        <v>0</v>
      </c>
      <c r="G67" s="15"/>
    </row>
    <row r="68" ht="15.75" customHeight="1">
      <c r="A68" s="16" t="s">
        <v>89</v>
      </c>
      <c r="B68" s="17">
        <v>3.2</v>
      </c>
      <c r="C68" s="22" t="s">
        <v>70</v>
      </c>
      <c r="D68" s="9"/>
      <c r="E68" s="18">
        <v>20000.0</v>
      </c>
      <c r="F68" s="19">
        <f t="shared" si="7"/>
        <v>64000</v>
      </c>
      <c r="G68" s="15"/>
    </row>
    <row r="69" ht="15.75" customHeight="1">
      <c r="A69" s="16" t="s">
        <v>90</v>
      </c>
      <c r="B69" s="17"/>
      <c r="C69" s="22" t="s">
        <v>61</v>
      </c>
      <c r="D69" s="9"/>
      <c r="E69" s="18"/>
      <c r="F69" s="19">
        <f t="shared" si="7"/>
        <v>0</v>
      </c>
    </row>
    <row r="70" ht="15.75" customHeight="1">
      <c r="A70" s="16" t="s">
        <v>73</v>
      </c>
      <c r="B70" s="17">
        <v>0.2</v>
      </c>
      <c r="C70" s="22" t="s">
        <v>21</v>
      </c>
      <c r="D70" s="9"/>
      <c r="E70" s="18">
        <v>4.5</v>
      </c>
      <c r="F70" s="19">
        <f t="shared" si="7"/>
        <v>0.9</v>
      </c>
    </row>
    <row r="71" ht="15.75" customHeight="1">
      <c r="A71" s="16" t="s">
        <v>75</v>
      </c>
      <c r="B71" s="17">
        <v>0.5</v>
      </c>
      <c r="C71" s="22" t="s">
        <v>21</v>
      </c>
      <c r="D71" s="9"/>
      <c r="E71" s="18">
        <v>23000.0</v>
      </c>
      <c r="F71" s="19">
        <f t="shared" si="7"/>
        <v>11500</v>
      </c>
    </row>
    <row r="72" ht="15.75" customHeight="1">
      <c r="A72" s="16" t="s">
        <v>91</v>
      </c>
      <c r="B72" s="38">
        <v>1.7</v>
      </c>
      <c r="C72" s="22" t="s">
        <v>77</v>
      </c>
      <c r="D72" s="9"/>
      <c r="E72" s="18">
        <v>23000.0</v>
      </c>
      <c r="F72" s="19">
        <f t="shared" si="7"/>
        <v>39100</v>
      </c>
    </row>
    <row r="73" ht="15.75" customHeight="1">
      <c r="A73" s="16" t="s">
        <v>78</v>
      </c>
      <c r="B73" s="17"/>
      <c r="C73" s="22"/>
      <c r="D73" s="9"/>
      <c r="E73" s="18"/>
      <c r="F73" s="19">
        <f>SUM(F58:F72)</f>
        <v>331450.9</v>
      </c>
      <c r="G73" s="1"/>
    </row>
    <row r="74" ht="15.75" customHeight="1">
      <c r="A74" s="23" t="s">
        <v>79</v>
      </c>
      <c r="B74" s="11"/>
      <c r="C74" s="9"/>
      <c r="D74" s="17"/>
      <c r="E74" s="17"/>
      <c r="F74" s="19">
        <v>32095.1</v>
      </c>
      <c r="G74" s="1"/>
    </row>
    <row r="75" ht="15.75" customHeight="1">
      <c r="A75" s="27" t="s">
        <v>80</v>
      </c>
      <c r="B75" s="11"/>
      <c r="C75" s="9"/>
      <c r="D75" s="28"/>
      <c r="E75" s="9"/>
      <c r="F75" s="29">
        <f>F73+F74</f>
        <v>363546</v>
      </c>
      <c r="G75" s="1"/>
    </row>
    <row r="76" ht="15.75" customHeight="1">
      <c r="A76" s="39" t="s">
        <v>92</v>
      </c>
      <c r="B76" s="9"/>
      <c r="C76" s="22"/>
      <c r="D76" s="9"/>
      <c r="E76" s="17"/>
      <c r="F76" s="26"/>
      <c r="G76" s="1"/>
    </row>
    <row r="77" ht="15.75" customHeight="1">
      <c r="A77" s="16" t="s">
        <v>446</v>
      </c>
      <c r="B77" s="266">
        <v>2.0</v>
      </c>
      <c r="C77" s="22" t="s">
        <v>447</v>
      </c>
      <c r="D77" s="9"/>
      <c r="E77" s="17">
        <v>31500.0</v>
      </c>
      <c r="F77" s="26">
        <f t="shared" ref="F77:F79" si="8">E77*B77</f>
        <v>63000</v>
      </c>
      <c r="G77" s="1"/>
      <c r="H77" s="1"/>
      <c r="I77" s="1"/>
      <c r="J77" s="1"/>
      <c r="K77" s="1"/>
      <c r="L77" s="1"/>
      <c r="M77" s="1"/>
      <c r="N77" s="1"/>
      <c r="O77" s="1"/>
    </row>
    <row r="78" ht="15.75" customHeight="1">
      <c r="A78" s="16" t="s">
        <v>446</v>
      </c>
      <c r="B78" s="266">
        <v>2.0</v>
      </c>
      <c r="C78" s="22" t="s">
        <v>420</v>
      </c>
      <c r="D78" s="9"/>
      <c r="E78" s="17">
        <v>15750.0</v>
      </c>
      <c r="F78" s="26">
        <f t="shared" si="8"/>
        <v>31500</v>
      </c>
      <c r="G78" s="1"/>
      <c r="H78" s="1"/>
      <c r="I78" s="1"/>
      <c r="J78" s="1"/>
      <c r="K78" s="1"/>
      <c r="L78" s="1"/>
      <c r="M78" s="1"/>
      <c r="N78" s="1"/>
      <c r="O78" s="1"/>
    </row>
    <row r="79" ht="15.75" customHeight="1">
      <c r="A79" s="16" t="s">
        <v>435</v>
      </c>
      <c r="B79" s="41">
        <v>2.0</v>
      </c>
      <c r="C79" s="22" t="s">
        <v>99</v>
      </c>
      <c r="D79" s="9"/>
      <c r="E79" s="17">
        <v>23000.0</v>
      </c>
      <c r="F79" s="24">
        <f t="shared" si="8"/>
        <v>46000</v>
      </c>
      <c r="G79" s="1"/>
    </row>
    <row r="80" ht="15.75" customHeight="1">
      <c r="A80" s="16" t="s">
        <v>98</v>
      </c>
      <c r="B80" s="17">
        <v>2.0</v>
      </c>
      <c r="C80" s="22" t="s">
        <v>99</v>
      </c>
      <c r="D80" s="9"/>
      <c r="E80" s="42">
        <v>125000.0</v>
      </c>
      <c r="F80" s="34">
        <f t="shared" ref="F80:F88" si="9">+B80*E80</f>
        <v>250000</v>
      </c>
      <c r="G80" s="21"/>
    </row>
    <row r="81" ht="15.75" customHeight="1">
      <c r="A81" s="16" t="s">
        <v>100</v>
      </c>
      <c r="B81" s="17">
        <v>6.0</v>
      </c>
      <c r="C81" s="22" t="s">
        <v>101</v>
      </c>
      <c r="D81" s="9"/>
      <c r="E81" s="42">
        <v>3000.0</v>
      </c>
      <c r="F81" s="34">
        <f t="shared" si="9"/>
        <v>18000</v>
      </c>
      <c r="G81" s="21"/>
    </row>
    <row r="82" ht="15.75" customHeight="1">
      <c r="A82" s="16" t="s">
        <v>102</v>
      </c>
      <c r="B82" s="17">
        <v>2.0</v>
      </c>
      <c r="C82" s="22" t="s">
        <v>25</v>
      </c>
      <c r="D82" s="9"/>
      <c r="E82" s="43">
        <v>1500.0</v>
      </c>
      <c r="F82" s="34">
        <f t="shared" si="9"/>
        <v>3000</v>
      </c>
      <c r="G82" s="15"/>
      <c r="H82" s="15"/>
      <c r="I82" s="15"/>
      <c r="J82" s="15"/>
      <c r="K82" s="15"/>
      <c r="L82" s="15"/>
      <c r="M82" s="15"/>
      <c r="N82" s="15"/>
      <c r="O82" s="15"/>
    </row>
    <row r="83" ht="15.75" customHeight="1">
      <c r="A83" s="16" t="s">
        <v>103</v>
      </c>
      <c r="B83" s="17">
        <v>2.0</v>
      </c>
      <c r="C83" s="22" t="s">
        <v>99</v>
      </c>
      <c r="D83" s="9"/>
      <c r="E83" s="43">
        <v>2000.0</v>
      </c>
      <c r="F83" s="34">
        <f t="shared" si="9"/>
        <v>4000</v>
      </c>
      <c r="G83" s="15"/>
      <c r="H83" s="15"/>
      <c r="I83" s="15"/>
      <c r="J83" s="15"/>
      <c r="K83" s="15"/>
      <c r="L83" s="15"/>
      <c r="M83" s="15"/>
      <c r="N83" s="15"/>
      <c r="O83" s="15"/>
    </row>
    <row r="84" ht="15.75" customHeight="1">
      <c r="A84" s="16" t="s">
        <v>104</v>
      </c>
      <c r="B84" s="17">
        <v>1.0</v>
      </c>
      <c r="C84" s="22" t="s">
        <v>25</v>
      </c>
      <c r="D84" s="9"/>
      <c r="E84" s="43">
        <v>160000.0</v>
      </c>
      <c r="F84" s="34">
        <f t="shared" si="9"/>
        <v>160000</v>
      </c>
      <c r="G84" s="15"/>
      <c r="H84" s="15"/>
      <c r="I84" s="15"/>
      <c r="J84" s="15"/>
      <c r="K84" s="15"/>
      <c r="L84" s="15"/>
      <c r="M84" s="15"/>
      <c r="N84" s="15"/>
      <c r="O84" s="15"/>
    </row>
    <row r="85" ht="15.75" customHeight="1">
      <c r="A85" s="16" t="s">
        <v>68</v>
      </c>
      <c r="B85" s="17">
        <v>2.0</v>
      </c>
      <c r="C85" s="22" t="s">
        <v>105</v>
      </c>
      <c r="D85" s="9"/>
      <c r="E85" s="42">
        <v>10000.0</v>
      </c>
      <c r="F85" s="34">
        <f t="shared" si="9"/>
        <v>20000</v>
      </c>
      <c r="G85" s="15"/>
      <c r="H85" s="15"/>
      <c r="I85" s="15"/>
      <c r="J85" s="15"/>
      <c r="K85" s="15"/>
      <c r="L85" s="15"/>
      <c r="M85" s="15"/>
      <c r="N85" s="15"/>
      <c r="O85" s="15"/>
    </row>
    <row r="86" ht="15.75" customHeight="1">
      <c r="A86" s="16" t="s">
        <v>106</v>
      </c>
      <c r="B86" s="17">
        <v>4.0</v>
      </c>
      <c r="C86" s="22" t="s">
        <v>99</v>
      </c>
      <c r="D86" s="9"/>
      <c r="E86" s="42">
        <v>3000.0</v>
      </c>
      <c r="F86" s="34">
        <f t="shared" si="9"/>
        <v>12000</v>
      </c>
      <c r="G86" s="15"/>
      <c r="H86" s="15"/>
      <c r="I86" s="15"/>
      <c r="J86" s="15"/>
      <c r="K86" s="15"/>
      <c r="L86" s="15"/>
      <c r="M86" s="15"/>
      <c r="N86" s="15"/>
      <c r="O86" s="15"/>
    </row>
    <row r="87" ht="15.75" customHeight="1">
      <c r="A87" s="16" t="s">
        <v>107</v>
      </c>
      <c r="B87" s="17">
        <v>4.0</v>
      </c>
      <c r="C87" s="22" t="s">
        <v>59</v>
      </c>
      <c r="D87" s="9"/>
      <c r="E87" s="42">
        <v>19000.0</v>
      </c>
      <c r="F87" s="34">
        <f t="shared" si="9"/>
        <v>76000</v>
      </c>
      <c r="G87" s="15"/>
      <c r="H87" s="15"/>
      <c r="I87" s="15"/>
      <c r="J87" s="15"/>
      <c r="K87" s="15"/>
      <c r="L87" s="15"/>
      <c r="M87" s="15"/>
      <c r="N87" s="15"/>
      <c r="O87" s="15"/>
    </row>
    <row r="88" ht="15.75" customHeight="1">
      <c r="A88" s="16" t="s">
        <v>108</v>
      </c>
      <c r="B88" s="17">
        <v>1.0</v>
      </c>
      <c r="C88" s="22" t="s">
        <v>59</v>
      </c>
      <c r="D88" s="9"/>
      <c r="E88" s="43">
        <v>150000.0</v>
      </c>
      <c r="F88" s="34">
        <f t="shared" si="9"/>
        <v>150000</v>
      </c>
      <c r="G88" s="15"/>
      <c r="H88" s="15"/>
      <c r="I88" s="15"/>
      <c r="J88" s="15"/>
      <c r="K88" s="15"/>
      <c r="L88" s="15"/>
      <c r="M88" s="15"/>
      <c r="N88" s="15"/>
      <c r="O88" s="15"/>
    </row>
    <row r="89" ht="15.75" customHeight="1">
      <c r="A89" s="10" t="s">
        <v>109</v>
      </c>
      <c r="B89" s="11"/>
      <c r="C89" s="11"/>
      <c r="D89" s="9"/>
      <c r="E89" s="44"/>
      <c r="F89" s="45">
        <f>SUM(F77:F88)</f>
        <v>833500</v>
      </c>
      <c r="G89" s="15"/>
      <c r="H89" s="15"/>
      <c r="I89" s="15"/>
      <c r="J89" s="15"/>
      <c r="K89" s="15"/>
      <c r="L89" s="15"/>
      <c r="M89" s="15"/>
      <c r="N89" s="15"/>
      <c r="O89" s="15"/>
    </row>
    <row r="90" ht="15.75" customHeight="1">
      <c r="A90" s="16"/>
      <c r="B90" s="17"/>
      <c r="C90" s="22"/>
      <c r="D90" s="9"/>
      <c r="E90" s="42"/>
      <c r="F90" s="24">
        <f t="shared" ref="F90:F91" si="10">+B90*E90</f>
        <v>0</v>
      </c>
      <c r="G90" s="15"/>
      <c r="H90" s="15"/>
      <c r="I90" s="15"/>
      <c r="J90" s="15"/>
      <c r="K90" s="15"/>
      <c r="L90" s="15"/>
      <c r="M90" s="15"/>
      <c r="N90" s="15"/>
      <c r="O90" s="15"/>
    </row>
    <row r="91" ht="15.75" customHeight="1">
      <c r="A91" s="39" t="s">
        <v>110</v>
      </c>
      <c r="B91" s="9"/>
      <c r="C91" s="22"/>
      <c r="D91" s="9"/>
      <c r="E91" s="42"/>
      <c r="F91" s="24">
        <f t="shared" si="10"/>
        <v>0</v>
      </c>
      <c r="G91" s="15"/>
      <c r="H91" s="15"/>
      <c r="I91" s="15"/>
      <c r="J91" s="15"/>
      <c r="K91" s="15"/>
      <c r="L91" s="15"/>
      <c r="M91" s="15"/>
      <c r="N91" s="15"/>
      <c r="O91" s="15"/>
    </row>
    <row r="92" ht="15.75" customHeight="1">
      <c r="A92" s="16" t="s">
        <v>111</v>
      </c>
      <c r="B92" s="17"/>
      <c r="C92" s="22"/>
      <c r="D92" s="9"/>
      <c r="E92" s="42"/>
      <c r="F92" s="24"/>
    </row>
    <row r="93" ht="15.75" customHeight="1">
      <c r="A93" s="16" t="s">
        <v>113</v>
      </c>
      <c r="B93" s="17"/>
      <c r="C93" s="22"/>
      <c r="D93" s="9"/>
      <c r="E93" s="42"/>
      <c r="F93" s="24"/>
    </row>
    <row r="94" ht="15.75" customHeight="1">
      <c r="A94" s="16" t="s">
        <v>272</v>
      </c>
      <c r="B94" s="17"/>
      <c r="C94" s="22"/>
      <c r="D94" s="9"/>
      <c r="E94" s="42"/>
      <c r="F94" s="24"/>
    </row>
    <row r="95" ht="15.75" customHeight="1">
      <c r="A95" s="16" t="s">
        <v>114</v>
      </c>
      <c r="B95" s="17"/>
      <c r="C95" s="22"/>
      <c r="D95" s="9"/>
      <c r="E95" s="42"/>
      <c r="F95" s="24"/>
    </row>
    <row r="96" ht="15.75" customHeight="1">
      <c r="A96" s="16" t="s">
        <v>20</v>
      </c>
      <c r="B96" s="17"/>
      <c r="C96" s="22"/>
      <c r="D96" s="9"/>
      <c r="E96" s="42"/>
      <c r="F96" s="24"/>
    </row>
    <row r="97" ht="15.75" customHeight="1">
      <c r="A97" s="16" t="s">
        <v>29</v>
      </c>
      <c r="B97" s="17"/>
      <c r="C97" s="22"/>
      <c r="D97" s="9"/>
      <c r="E97" s="42"/>
      <c r="F97" s="24"/>
    </row>
    <row r="98" ht="15.75" customHeight="1">
      <c r="A98" s="16" t="s">
        <v>115</v>
      </c>
      <c r="B98" s="17"/>
      <c r="C98" s="17"/>
      <c r="D98" s="17"/>
      <c r="E98" s="42"/>
      <c r="F98" s="24"/>
    </row>
    <row r="99" ht="15.75" customHeight="1">
      <c r="A99" s="16" t="s">
        <v>265</v>
      </c>
      <c r="B99" s="17"/>
      <c r="C99" s="22"/>
      <c r="D99" s="9"/>
      <c r="E99" s="42"/>
      <c r="F99" s="24"/>
    </row>
    <row r="100" ht="15.75" customHeight="1">
      <c r="A100" s="16" t="s">
        <v>117</v>
      </c>
      <c r="B100" s="17"/>
      <c r="C100" s="22"/>
      <c r="D100" s="9"/>
      <c r="E100" s="42"/>
      <c r="F100" s="24"/>
    </row>
    <row r="101" ht="15.75" customHeight="1">
      <c r="A101" s="46" t="s">
        <v>118</v>
      </c>
      <c r="B101" s="47"/>
      <c r="C101" s="48"/>
      <c r="D101" s="9"/>
      <c r="E101" s="49"/>
      <c r="F101" s="29">
        <f>SUM(F90:F100)</f>
        <v>0</v>
      </c>
    </row>
    <row r="102" ht="15.75" customHeight="1">
      <c r="A102" s="39" t="s">
        <v>438</v>
      </c>
      <c r="B102" s="9"/>
      <c r="C102" s="10" t="s">
        <v>120</v>
      </c>
      <c r="D102" s="9"/>
      <c r="E102" s="42"/>
      <c r="F102" s="24"/>
    </row>
    <row r="103" ht="15.75" customHeight="1">
      <c r="A103" s="16" t="s">
        <v>448</v>
      </c>
      <c r="B103" s="17">
        <v>13.0</v>
      </c>
      <c r="C103" s="22" t="s">
        <v>122</v>
      </c>
      <c r="D103" s="9"/>
      <c r="E103" s="43">
        <v>29000.0</v>
      </c>
      <c r="F103" s="34">
        <f t="shared" ref="F103:F105" si="11">+B103*E103</f>
        <v>377000</v>
      </c>
    </row>
    <row r="104" ht="15.75" customHeight="1">
      <c r="A104" s="16" t="s">
        <v>307</v>
      </c>
      <c r="B104" s="17"/>
      <c r="C104" s="22"/>
      <c r="D104" s="9"/>
      <c r="E104" s="43">
        <v>15000.0</v>
      </c>
      <c r="F104" s="34">
        <f t="shared" si="11"/>
        <v>0</v>
      </c>
      <c r="G104" s="1"/>
    </row>
    <row r="105" ht="15.75" customHeight="1">
      <c r="A105" s="16" t="s">
        <v>308</v>
      </c>
      <c r="B105" s="17">
        <v>0.0</v>
      </c>
      <c r="C105" s="22" t="s">
        <v>122</v>
      </c>
      <c r="D105" s="9"/>
      <c r="E105" s="43">
        <v>56000.0</v>
      </c>
      <c r="F105" s="34">
        <f t="shared" si="11"/>
        <v>0</v>
      </c>
      <c r="G105" s="1"/>
    </row>
    <row r="106" ht="15.75" customHeight="1">
      <c r="A106" s="16" t="s">
        <v>46</v>
      </c>
      <c r="B106" s="38">
        <v>0.5</v>
      </c>
      <c r="C106" s="22" t="s">
        <v>124</v>
      </c>
      <c r="D106" s="9"/>
      <c r="E106" s="43">
        <v>12000.0</v>
      </c>
      <c r="F106" s="34">
        <f>E106*B106</f>
        <v>6000</v>
      </c>
      <c r="G106" s="1"/>
    </row>
    <row r="107" ht="15.75" customHeight="1">
      <c r="A107" s="16" t="s">
        <v>309</v>
      </c>
      <c r="B107" s="17">
        <v>0.0</v>
      </c>
      <c r="C107" s="22" t="s">
        <v>16</v>
      </c>
      <c r="D107" s="9"/>
      <c r="E107" s="43">
        <v>41000.0</v>
      </c>
      <c r="F107" s="34">
        <f t="shared" ref="F107:F116" si="12">+B107*E107</f>
        <v>0</v>
      </c>
      <c r="G107" s="1"/>
    </row>
    <row r="108" ht="15.75" customHeight="1">
      <c r="A108" s="16" t="s">
        <v>262</v>
      </c>
      <c r="B108" s="17">
        <v>50.0</v>
      </c>
      <c r="C108" s="22" t="s">
        <v>127</v>
      </c>
      <c r="D108" s="9"/>
      <c r="E108" s="43">
        <v>100.0</v>
      </c>
      <c r="F108" s="34">
        <f t="shared" si="12"/>
        <v>5000</v>
      </c>
      <c r="G108" s="1"/>
    </row>
    <row r="109" ht="15.75" customHeight="1">
      <c r="A109" s="16" t="s">
        <v>414</v>
      </c>
      <c r="B109" s="17">
        <v>4.0</v>
      </c>
      <c r="C109" s="22" t="s">
        <v>127</v>
      </c>
      <c r="D109" s="9"/>
      <c r="E109" s="43">
        <v>26000.0</v>
      </c>
      <c r="F109" s="34">
        <f t="shared" si="12"/>
        <v>104000</v>
      </c>
      <c r="G109" s="1"/>
    </row>
    <row r="110" ht="15.75" customHeight="1">
      <c r="A110" s="16" t="s">
        <v>442</v>
      </c>
      <c r="B110" s="17">
        <v>1.0</v>
      </c>
      <c r="C110" s="22" t="s">
        <v>96</v>
      </c>
      <c r="D110" s="9"/>
      <c r="E110" s="43">
        <v>14500.0</v>
      </c>
      <c r="F110" s="34">
        <f t="shared" si="12"/>
        <v>14500</v>
      </c>
      <c r="G110" s="1"/>
    </row>
    <row r="111" ht="15.75" customHeight="1">
      <c r="A111" s="16" t="s">
        <v>426</v>
      </c>
      <c r="B111" s="17">
        <v>8.0</v>
      </c>
      <c r="C111" s="22" t="s">
        <v>131</v>
      </c>
      <c r="D111" s="9"/>
      <c r="E111" s="43">
        <v>1000.0</v>
      </c>
      <c r="F111" s="34">
        <f t="shared" si="12"/>
        <v>8000</v>
      </c>
      <c r="G111" s="1"/>
    </row>
    <row r="112" ht="15.75" customHeight="1">
      <c r="A112" s="16" t="s">
        <v>132</v>
      </c>
      <c r="B112" s="17">
        <v>6.0</v>
      </c>
      <c r="C112" s="22" t="s">
        <v>101</v>
      </c>
      <c r="D112" s="9"/>
      <c r="E112" s="43">
        <v>4000.0</v>
      </c>
      <c r="F112" s="34">
        <f t="shared" si="12"/>
        <v>24000</v>
      </c>
      <c r="G112" s="1"/>
    </row>
    <row r="113" ht="15.75" customHeight="1">
      <c r="A113" s="16" t="s">
        <v>133</v>
      </c>
      <c r="B113" s="17">
        <v>0.5</v>
      </c>
      <c r="C113" s="22" t="s">
        <v>105</v>
      </c>
      <c r="D113" s="9"/>
      <c r="E113" s="43">
        <v>25000.0</v>
      </c>
      <c r="F113" s="34">
        <f t="shared" si="12"/>
        <v>12500</v>
      </c>
      <c r="G113" s="1"/>
    </row>
    <row r="114" ht="15.75" customHeight="1">
      <c r="A114" s="16" t="s">
        <v>137</v>
      </c>
      <c r="B114" s="38">
        <v>1.5</v>
      </c>
      <c r="C114" s="22" t="s">
        <v>266</v>
      </c>
      <c r="D114" s="9"/>
      <c r="E114" s="43">
        <v>5000.0</v>
      </c>
      <c r="F114" s="34">
        <f t="shared" si="12"/>
        <v>7500</v>
      </c>
      <c r="G114" s="1"/>
    </row>
    <row r="115" ht="15.75" customHeight="1">
      <c r="A115" s="16" t="s">
        <v>136</v>
      </c>
      <c r="B115" s="17">
        <v>0.75</v>
      </c>
      <c r="C115" s="22" t="s">
        <v>21</v>
      </c>
      <c r="D115" s="9"/>
      <c r="E115" s="43">
        <v>19000.0</v>
      </c>
      <c r="F115" s="34">
        <f t="shared" si="12"/>
        <v>14250</v>
      </c>
      <c r="G115" s="1"/>
    </row>
    <row r="116" ht="15.75" customHeight="1">
      <c r="A116" s="16" t="s">
        <v>188</v>
      </c>
      <c r="B116" s="17">
        <v>0.0</v>
      </c>
      <c r="C116" s="22" t="s">
        <v>313</v>
      </c>
      <c r="D116" s="9"/>
      <c r="E116" s="43">
        <v>4000.0</v>
      </c>
      <c r="F116" s="34">
        <f t="shared" si="12"/>
        <v>0</v>
      </c>
      <c r="G116" s="1"/>
    </row>
    <row r="117" ht="15.75" customHeight="1">
      <c r="A117" s="16" t="s">
        <v>138</v>
      </c>
      <c r="B117" s="17">
        <v>1.0</v>
      </c>
      <c r="C117" s="22"/>
      <c r="D117" s="9"/>
      <c r="E117" s="43">
        <v>210000.0</v>
      </c>
      <c r="F117" s="34">
        <f>E117*B117</f>
        <v>210000</v>
      </c>
      <c r="G117" s="1"/>
    </row>
    <row r="118" ht="15.75" customHeight="1">
      <c r="A118" s="16" t="s">
        <v>140</v>
      </c>
      <c r="B118" s="17">
        <v>0.0</v>
      </c>
      <c r="C118" s="22" t="s">
        <v>315</v>
      </c>
      <c r="D118" s="9"/>
      <c r="E118" s="43">
        <v>4000.0</v>
      </c>
      <c r="F118" s="34">
        <f>+B118*E118</f>
        <v>0</v>
      </c>
      <c r="G118" s="1"/>
    </row>
    <row r="119" ht="15.75" customHeight="1">
      <c r="A119" s="46" t="s">
        <v>141</v>
      </c>
      <c r="B119" s="47"/>
      <c r="C119" s="48"/>
      <c r="D119" s="9"/>
      <c r="E119" s="49"/>
      <c r="F119" s="29">
        <f>SUM(F103:F118)</f>
        <v>782750</v>
      </c>
    </row>
    <row r="120" ht="15.75" customHeight="1">
      <c r="A120" s="50" t="s">
        <v>142</v>
      </c>
      <c r="B120" s="51"/>
      <c r="C120" s="51"/>
      <c r="D120" s="51"/>
      <c r="E120" s="51"/>
      <c r="F120" s="52">
        <f>F119+F89+F75+F56+F38+F23</f>
        <v>4188696.75</v>
      </c>
    </row>
    <row r="121" ht="15.75" customHeight="1">
      <c r="A121" s="53"/>
      <c r="B121" s="54" t="s">
        <v>143</v>
      </c>
      <c r="C121" s="55"/>
      <c r="D121" s="55"/>
      <c r="E121" s="55"/>
      <c r="F121" s="56">
        <f>+F120*30%</f>
        <v>1256609.025</v>
      </c>
    </row>
    <row r="122" ht="15.75" customHeight="1">
      <c r="A122" s="57"/>
      <c r="B122" s="58" t="s">
        <v>144</v>
      </c>
      <c r="C122" s="55"/>
      <c r="D122" s="55"/>
      <c r="E122" s="59"/>
      <c r="F122" s="60">
        <f>SUM(F120:F121)</f>
        <v>5445305.775</v>
      </c>
    </row>
    <row r="123" ht="15.75" customHeight="1">
      <c r="A123" s="57"/>
      <c r="B123" s="54" t="s">
        <v>145</v>
      </c>
      <c r="C123" s="55"/>
      <c r="D123" s="55"/>
      <c r="E123" s="55"/>
      <c r="F123" s="56">
        <f>+F122*16%</f>
        <v>871248.924</v>
      </c>
    </row>
    <row r="124" ht="15.75" customHeight="1">
      <c r="A124" s="57"/>
      <c r="B124" s="61" t="s">
        <v>146</v>
      </c>
      <c r="C124" s="55"/>
      <c r="D124" s="55"/>
      <c r="E124" s="59"/>
      <c r="F124" s="60">
        <f>SUM(F122:F123)</f>
        <v>6316554.699</v>
      </c>
    </row>
    <row r="125" ht="15.75" customHeight="1">
      <c r="A125" s="57"/>
      <c r="B125" s="54"/>
      <c r="C125" s="55"/>
      <c r="D125" s="55"/>
      <c r="E125" s="55"/>
      <c r="F125" s="56"/>
    </row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7">
    <mergeCell ref="A2:F2"/>
    <mergeCell ref="A3:F3"/>
    <mergeCell ref="A4:F4"/>
    <mergeCell ref="A5:F5"/>
    <mergeCell ref="A6:B6"/>
    <mergeCell ref="C6:F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A20:C20"/>
    <mergeCell ref="D20:E20"/>
    <mergeCell ref="A21:E21"/>
    <mergeCell ref="A22:C22"/>
    <mergeCell ref="D22:E22"/>
    <mergeCell ref="A23:C23"/>
    <mergeCell ref="D23:E23"/>
    <mergeCell ref="A24:B24"/>
    <mergeCell ref="C24:F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A36:E36"/>
    <mergeCell ref="A37:C37"/>
    <mergeCell ref="D37:E37"/>
    <mergeCell ref="A38:C38"/>
    <mergeCell ref="D38:E38"/>
    <mergeCell ref="B39:C39"/>
    <mergeCell ref="D39:E39"/>
    <mergeCell ref="C40:D40"/>
    <mergeCell ref="C41:D41"/>
    <mergeCell ref="C42:D42"/>
    <mergeCell ref="A89:D89"/>
    <mergeCell ref="C90:D90"/>
    <mergeCell ref="A91:B91"/>
    <mergeCell ref="C91:D91"/>
    <mergeCell ref="C92:D92"/>
    <mergeCell ref="C93:D93"/>
    <mergeCell ref="C94:D94"/>
    <mergeCell ref="C95:D95"/>
    <mergeCell ref="C96:D96"/>
    <mergeCell ref="C97:D97"/>
    <mergeCell ref="C99:D99"/>
    <mergeCell ref="C100:D100"/>
    <mergeCell ref="C101:D101"/>
    <mergeCell ref="A102:B102"/>
    <mergeCell ref="C102:D102"/>
    <mergeCell ref="C103:D103"/>
    <mergeCell ref="C104:D104"/>
    <mergeCell ref="C105:D105"/>
    <mergeCell ref="C106:D106"/>
    <mergeCell ref="C107:D107"/>
    <mergeCell ref="C108:D108"/>
    <mergeCell ref="C109:D109"/>
    <mergeCell ref="C110:D110"/>
    <mergeCell ref="C111:D111"/>
    <mergeCell ref="C112:D112"/>
    <mergeCell ref="C113:D113"/>
    <mergeCell ref="C114:D114"/>
    <mergeCell ref="C115:D115"/>
    <mergeCell ref="B122:E122"/>
    <mergeCell ref="B123:E123"/>
    <mergeCell ref="B124:E124"/>
    <mergeCell ref="B125:E125"/>
    <mergeCell ref="C116:D116"/>
    <mergeCell ref="C117:D117"/>
    <mergeCell ref="C118:D118"/>
    <mergeCell ref="C119:D119"/>
    <mergeCell ref="A120:E120"/>
    <mergeCell ref="A121:A125"/>
    <mergeCell ref="B121:E121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A55:C55"/>
    <mergeCell ref="D56:E56"/>
    <mergeCell ref="A56:C56"/>
    <mergeCell ref="B57:C57"/>
    <mergeCell ref="D57:E57"/>
    <mergeCell ref="C58:D58"/>
    <mergeCell ref="C59:D59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A74:C74"/>
    <mergeCell ref="A75:C75"/>
    <mergeCell ref="D75:E75"/>
    <mergeCell ref="A76:B76"/>
    <mergeCell ref="C76:D76"/>
    <mergeCell ref="C77:D77"/>
    <mergeCell ref="C78:D78"/>
    <mergeCell ref="C79:D79"/>
    <mergeCell ref="C80:D80"/>
    <mergeCell ref="C81:D81"/>
    <mergeCell ref="C82:D82"/>
    <mergeCell ref="C83:D83"/>
    <mergeCell ref="C84:D84"/>
    <mergeCell ref="C85:D85"/>
    <mergeCell ref="C86:D86"/>
    <mergeCell ref="C87:D87"/>
    <mergeCell ref="C88:D88"/>
  </mergeCells>
  <printOptions/>
  <pageMargins bottom="0.7480314960629921" footer="0.0" header="0.0" left="0.31496062992125984" right="0.31496062992125984" top="0.7480314960629921"/>
  <pageSetup paperSize="9"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10.71"/>
    <col customWidth="1" min="3" max="3" width="17.0"/>
    <col customWidth="1" min="4" max="4" width="10.71"/>
    <col customWidth="1" min="5" max="5" width="15.43"/>
    <col customWidth="1" min="6" max="6" width="20.57"/>
    <col customWidth="1" min="7" max="15" width="10.71"/>
  </cols>
  <sheetData>
    <row r="1" ht="15.75" customHeight="1">
      <c r="A1" s="1"/>
    </row>
    <row r="2" ht="15.75" customHeight="1">
      <c r="A2" s="2" t="s">
        <v>1</v>
      </c>
      <c r="B2" s="3"/>
      <c r="C2" s="3"/>
      <c r="D2" s="3"/>
      <c r="E2" s="3"/>
      <c r="F2" s="3"/>
    </row>
    <row r="3" ht="15.75" customHeight="1">
      <c r="A3" s="4" t="s">
        <v>2</v>
      </c>
    </row>
    <row r="4" ht="15.75" customHeight="1">
      <c r="A4" s="4" t="s">
        <v>3</v>
      </c>
    </row>
    <row r="5" ht="15.75" customHeight="1">
      <c r="A5" s="5" t="s">
        <v>4</v>
      </c>
      <c r="B5" s="6"/>
      <c r="C5" s="6"/>
      <c r="D5" s="6"/>
      <c r="E5" s="6"/>
      <c r="F5" s="7"/>
    </row>
    <row r="6" ht="15.75" customHeight="1">
      <c r="A6" s="8" t="s">
        <v>5</v>
      </c>
      <c r="B6" s="9"/>
      <c r="C6" s="10" t="s">
        <v>449</v>
      </c>
      <c r="D6" s="11"/>
      <c r="E6" s="11"/>
      <c r="F6" s="9"/>
    </row>
    <row r="7" ht="15.0" customHeight="1">
      <c r="A7" s="12" t="s">
        <v>7</v>
      </c>
      <c r="B7" s="12" t="s">
        <v>8</v>
      </c>
      <c r="C7" s="13" t="s">
        <v>9</v>
      </c>
      <c r="D7" s="9"/>
      <c r="E7" s="12" t="s">
        <v>10</v>
      </c>
      <c r="F7" s="14" t="s">
        <v>11</v>
      </c>
    </row>
    <row r="8" ht="18.0" customHeight="1">
      <c r="A8" s="16" t="s">
        <v>12</v>
      </c>
      <c r="B8" s="17">
        <v>1483.0</v>
      </c>
      <c r="C8" s="13" t="s">
        <v>13</v>
      </c>
      <c r="D8" s="9"/>
      <c r="E8" s="18">
        <v>140.0</v>
      </c>
      <c r="F8" s="19">
        <f t="shared" ref="F8:F19" si="1">+B8*E8</f>
        <v>207620</v>
      </c>
      <c r="G8" s="1" t="s">
        <v>14</v>
      </c>
    </row>
    <row r="9">
      <c r="A9" s="16" t="s">
        <v>39</v>
      </c>
      <c r="B9" s="17">
        <v>0.0</v>
      </c>
      <c r="C9" s="13" t="s">
        <v>16</v>
      </c>
      <c r="D9" s="9"/>
      <c r="E9" s="18">
        <v>65000.0</v>
      </c>
      <c r="F9" s="19">
        <f t="shared" si="1"/>
        <v>0</v>
      </c>
      <c r="G9" s="1"/>
      <c r="H9" s="21"/>
    </row>
    <row r="10">
      <c r="A10" s="16" t="s">
        <v>281</v>
      </c>
      <c r="B10" s="17">
        <v>0.0</v>
      </c>
      <c r="C10" s="22" t="s">
        <v>30</v>
      </c>
      <c r="D10" s="9"/>
      <c r="E10" s="18">
        <v>160000.0</v>
      </c>
      <c r="F10" s="19">
        <f t="shared" si="1"/>
        <v>0</v>
      </c>
      <c r="G10" s="1"/>
      <c r="H10" s="21"/>
    </row>
    <row r="11">
      <c r="A11" s="16" t="s">
        <v>416</v>
      </c>
      <c r="B11" s="17">
        <v>2.0</v>
      </c>
      <c r="C11" s="22" t="s">
        <v>30</v>
      </c>
      <c r="D11" s="9"/>
      <c r="E11" s="18">
        <v>140000.0</v>
      </c>
      <c r="F11" s="19">
        <f t="shared" si="1"/>
        <v>280000</v>
      </c>
      <c r="G11" s="1" t="s">
        <v>14</v>
      </c>
    </row>
    <row r="12">
      <c r="A12" s="16" t="s">
        <v>136</v>
      </c>
      <c r="B12" s="17"/>
      <c r="C12" s="22" t="s">
        <v>283</v>
      </c>
      <c r="D12" s="9"/>
      <c r="E12" s="18">
        <v>19000.0</v>
      </c>
      <c r="F12" s="19">
        <f t="shared" si="1"/>
        <v>0</v>
      </c>
      <c r="G12" s="1"/>
    </row>
    <row r="13">
      <c r="A13" s="16" t="s">
        <v>20</v>
      </c>
      <c r="B13" s="17">
        <v>1.0</v>
      </c>
      <c r="C13" s="22" t="s">
        <v>284</v>
      </c>
      <c r="D13" s="9"/>
      <c r="E13" s="18">
        <v>14000.0</v>
      </c>
      <c r="F13" s="19">
        <f t="shared" si="1"/>
        <v>14000</v>
      </c>
      <c r="G13" s="1" t="s">
        <v>14</v>
      </c>
    </row>
    <row r="14">
      <c r="A14" s="16" t="s">
        <v>46</v>
      </c>
      <c r="B14" s="17">
        <v>0.5</v>
      </c>
      <c r="C14" s="22" t="s">
        <v>30</v>
      </c>
      <c r="D14" s="9"/>
      <c r="E14" s="18">
        <v>12000.0</v>
      </c>
      <c r="F14" s="19">
        <f t="shared" si="1"/>
        <v>6000</v>
      </c>
      <c r="G14" s="1" t="s">
        <v>14</v>
      </c>
    </row>
    <row r="15">
      <c r="A15" s="16" t="s">
        <v>107</v>
      </c>
      <c r="B15" s="17"/>
      <c r="C15" s="22" t="s">
        <v>417</v>
      </c>
      <c r="D15" s="9"/>
      <c r="E15" s="18">
        <v>32000.0</v>
      </c>
      <c r="F15" s="19">
        <f t="shared" si="1"/>
        <v>0</v>
      </c>
      <c r="G15" s="1"/>
    </row>
    <row r="16">
      <c r="A16" s="16" t="s">
        <v>450</v>
      </c>
      <c r="B16" s="17">
        <v>0.5</v>
      </c>
      <c r="C16" s="22" t="s">
        <v>48</v>
      </c>
      <c r="D16" s="9"/>
      <c r="E16" s="18">
        <v>28000.0</v>
      </c>
      <c r="F16" s="19">
        <f t="shared" si="1"/>
        <v>14000</v>
      </c>
      <c r="G16" s="1" t="s">
        <v>14</v>
      </c>
    </row>
    <row r="17">
      <c r="A17" s="16" t="s">
        <v>24</v>
      </c>
      <c r="B17" s="17">
        <v>1.0</v>
      </c>
      <c r="C17" s="22" t="s">
        <v>25</v>
      </c>
      <c r="D17" s="9"/>
      <c r="E17" s="18">
        <v>20000.0</v>
      </c>
      <c r="F17" s="19">
        <f t="shared" si="1"/>
        <v>20000</v>
      </c>
      <c r="G17" s="1" t="s">
        <v>14</v>
      </c>
    </row>
    <row r="18">
      <c r="A18" s="16" t="s">
        <v>431</v>
      </c>
      <c r="B18" s="17">
        <v>0.0</v>
      </c>
      <c r="C18" s="22" t="s">
        <v>16</v>
      </c>
      <c r="D18" s="9"/>
      <c r="E18" s="18">
        <v>207000.0</v>
      </c>
      <c r="F18" s="19">
        <f t="shared" si="1"/>
        <v>0</v>
      </c>
      <c r="G18" s="1" t="s">
        <v>14</v>
      </c>
    </row>
    <row r="19">
      <c r="A19" s="16" t="s">
        <v>29</v>
      </c>
      <c r="B19" s="17">
        <v>150.0</v>
      </c>
      <c r="C19" s="22" t="s">
        <v>30</v>
      </c>
      <c r="D19" s="9"/>
      <c r="E19" s="18">
        <v>100.0</v>
      </c>
      <c r="F19" s="19">
        <f t="shared" si="1"/>
        <v>15000</v>
      </c>
      <c r="G19" s="1" t="s">
        <v>14</v>
      </c>
    </row>
    <row r="20">
      <c r="A20" s="23" t="s">
        <v>31</v>
      </c>
      <c r="B20" s="11"/>
      <c r="C20" s="9"/>
      <c r="D20" s="22" t="s">
        <v>286</v>
      </c>
      <c r="E20" s="9"/>
      <c r="F20" s="24">
        <v>315000.0</v>
      </c>
      <c r="G20" s="1" t="s">
        <v>14</v>
      </c>
      <c r="H20" s="21"/>
    </row>
    <row r="21" ht="15.75" customHeight="1">
      <c r="A21" s="25" t="s">
        <v>33</v>
      </c>
      <c r="B21" s="11"/>
      <c r="C21" s="11"/>
      <c r="D21" s="11"/>
      <c r="E21" s="9"/>
      <c r="F21" s="26">
        <f>SUM(F8:F20)</f>
        <v>871620</v>
      </c>
      <c r="G21" s="1"/>
    </row>
    <row r="22" ht="15.75" customHeight="1">
      <c r="A22" s="23" t="s">
        <v>34</v>
      </c>
      <c r="B22" s="11"/>
      <c r="C22" s="9"/>
      <c r="D22" s="22" t="s">
        <v>35</v>
      </c>
      <c r="E22" s="9"/>
      <c r="F22" s="24">
        <v>87162.0</v>
      </c>
      <c r="G22" s="1"/>
    </row>
    <row r="23" ht="15.75" customHeight="1">
      <c r="A23" s="27" t="s">
        <v>36</v>
      </c>
      <c r="B23" s="11"/>
      <c r="C23" s="9"/>
      <c r="D23" s="28"/>
      <c r="E23" s="9"/>
      <c r="F23" s="29">
        <f>SUM(F21:F22)</f>
        <v>958782</v>
      </c>
      <c r="G23" s="1"/>
    </row>
    <row r="24" ht="15.0" customHeight="1">
      <c r="A24" s="8" t="s">
        <v>5</v>
      </c>
      <c r="B24" s="9"/>
      <c r="C24" s="30" t="s">
        <v>37</v>
      </c>
      <c r="D24" s="11"/>
      <c r="E24" s="11"/>
      <c r="F24" s="9"/>
      <c r="G24" s="1"/>
    </row>
    <row r="25" ht="15.0" customHeight="1">
      <c r="A25" s="12" t="s">
        <v>7</v>
      </c>
      <c r="B25" s="12" t="s">
        <v>8</v>
      </c>
      <c r="C25" s="13" t="s">
        <v>9</v>
      </c>
      <c r="D25" s="9"/>
      <c r="E25" s="12" t="s">
        <v>10</v>
      </c>
      <c r="F25" s="14" t="s">
        <v>11</v>
      </c>
      <c r="G25" s="1"/>
    </row>
    <row r="26" ht="15.0" customHeight="1">
      <c r="A26" s="16" t="s">
        <v>12</v>
      </c>
      <c r="B26" s="17">
        <v>468.0</v>
      </c>
      <c r="C26" s="13" t="s">
        <v>287</v>
      </c>
      <c r="D26" s="9"/>
      <c r="E26" s="18">
        <v>140.0</v>
      </c>
      <c r="F26" s="19">
        <f t="shared" ref="F26:F28" si="2">E26*B26</f>
        <v>65520</v>
      </c>
      <c r="G26" s="1"/>
      <c r="H26" s="1"/>
    </row>
    <row r="27" ht="15.75" customHeight="1">
      <c r="A27" s="16" t="s">
        <v>288</v>
      </c>
      <c r="B27" s="17">
        <v>200.0</v>
      </c>
      <c r="C27" s="22" t="s">
        <v>289</v>
      </c>
      <c r="D27" s="9"/>
      <c r="E27" s="18">
        <v>67.0</v>
      </c>
      <c r="F27" s="19">
        <f t="shared" si="2"/>
        <v>13400</v>
      </c>
      <c r="G27" s="1"/>
      <c r="H27" s="1"/>
    </row>
    <row r="28" ht="15.75" customHeight="1">
      <c r="A28" s="16" t="s">
        <v>228</v>
      </c>
      <c r="B28" s="17">
        <v>250.0</v>
      </c>
      <c r="C28" s="22" t="s">
        <v>290</v>
      </c>
      <c r="D28" s="9"/>
      <c r="E28" s="18">
        <v>217.0</v>
      </c>
      <c r="F28" s="31">
        <f t="shared" si="2"/>
        <v>54250</v>
      </c>
      <c r="G28" s="1"/>
      <c r="H28" s="1"/>
    </row>
    <row r="29" ht="15.75" customHeight="1">
      <c r="A29" s="16" t="s">
        <v>43</v>
      </c>
      <c r="B29" s="17">
        <v>175.0</v>
      </c>
      <c r="C29" s="22" t="s">
        <v>44</v>
      </c>
      <c r="D29" s="9"/>
      <c r="E29" s="18">
        <v>140.0</v>
      </c>
      <c r="F29" s="32">
        <v>21875.0</v>
      </c>
      <c r="G29" s="1"/>
      <c r="H29" s="1"/>
    </row>
    <row r="30" ht="15.75" customHeight="1">
      <c r="A30" s="16" t="s">
        <v>20</v>
      </c>
      <c r="B30" s="17">
        <v>2.0</v>
      </c>
      <c r="C30" s="22" t="s">
        <v>45</v>
      </c>
      <c r="D30" s="9"/>
      <c r="E30" s="18">
        <v>14000.0</v>
      </c>
      <c r="F30" s="19">
        <f t="shared" ref="F30:F35" si="3">E30*B30</f>
        <v>28000</v>
      </c>
      <c r="G30" s="1"/>
      <c r="H30" s="1"/>
    </row>
    <row r="31" ht="15.75" customHeight="1">
      <c r="A31" s="16" t="s">
        <v>46</v>
      </c>
      <c r="B31" s="17">
        <v>10.0</v>
      </c>
      <c r="C31" s="22" t="s">
        <v>30</v>
      </c>
      <c r="D31" s="9"/>
      <c r="E31" s="18">
        <v>600.0</v>
      </c>
      <c r="F31" s="19">
        <f t="shared" si="3"/>
        <v>6000</v>
      </c>
      <c r="G31" s="1"/>
    </row>
    <row r="32" ht="15.0" customHeight="1">
      <c r="A32" s="16" t="s">
        <v>47</v>
      </c>
      <c r="B32" s="17">
        <v>6.0</v>
      </c>
      <c r="C32" s="22" t="s">
        <v>48</v>
      </c>
      <c r="D32" s="9"/>
      <c r="E32" s="18">
        <v>1000.0</v>
      </c>
      <c r="F32" s="19">
        <f t="shared" si="3"/>
        <v>6000</v>
      </c>
      <c r="G32" s="1"/>
      <c r="J32" s="265"/>
    </row>
    <row r="33" ht="15.75" customHeight="1">
      <c r="A33" s="16" t="s">
        <v>49</v>
      </c>
      <c r="B33" s="17">
        <v>2.0</v>
      </c>
      <c r="C33" s="22" t="s">
        <v>25</v>
      </c>
      <c r="D33" s="9"/>
      <c r="E33" s="18">
        <v>157500.0</v>
      </c>
      <c r="F33" s="19">
        <f t="shared" si="3"/>
        <v>315000</v>
      </c>
      <c r="G33" s="1"/>
    </row>
    <row r="34" ht="12.75" customHeight="1">
      <c r="A34" s="16" t="s">
        <v>29</v>
      </c>
      <c r="B34" s="17">
        <v>30.0</v>
      </c>
      <c r="C34" s="22" t="s">
        <v>30</v>
      </c>
      <c r="D34" s="9"/>
      <c r="E34" s="18">
        <v>100.0</v>
      </c>
      <c r="F34" s="19">
        <f t="shared" si="3"/>
        <v>3000</v>
      </c>
      <c r="G34" s="1"/>
    </row>
    <row r="35" ht="15.75" customHeight="1">
      <c r="A35" s="33"/>
      <c r="B35" s="17"/>
      <c r="C35" s="22"/>
      <c r="D35" s="9"/>
      <c r="E35" s="17"/>
      <c r="F35" s="34">
        <f t="shared" si="3"/>
        <v>0</v>
      </c>
      <c r="G35" s="1"/>
    </row>
    <row r="36" ht="15.75" customHeight="1">
      <c r="A36" s="25" t="s">
        <v>33</v>
      </c>
      <c r="B36" s="11"/>
      <c r="C36" s="11"/>
      <c r="D36" s="11"/>
      <c r="E36" s="9"/>
      <c r="F36" s="26">
        <f>SUM(F26:F35)</f>
        <v>513045</v>
      </c>
      <c r="G36" s="1"/>
    </row>
    <row r="37" ht="16.5" customHeight="1">
      <c r="A37" s="23" t="s">
        <v>50</v>
      </c>
      <c r="B37" s="11"/>
      <c r="C37" s="9"/>
      <c r="D37" s="22" t="s">
        <v>35</v>
      </c>
      <c r="E37" s="9"/>
      <c r="F37" s="24">
        <v>26294.75</v>
      </c>
      <c r="G37" s="1"/>
    </row>
    <row r="38" ht="24.0" customHeight="1">
      <c r="A38" s="27" t="s">
        <v>36</v>
      </c>
      <c r="B38" s="11"/>
      <c r="C38" s="9"/>
      <c r="D38" s="28"/>
      <c r="E38" s="9"/>
      <c r="F38" s="35">
        <f>F37+F36</f>
        <v>539339.75</v>
      </c>
      <c r="G38" s="1"/>
    </row>
    <row r="39" ht="24.0" customHeight="1">
      <c r="A39" s="36" t="s">
        <v>51</v>
      </c>
      <c r="B39" s="10" t="s">
        <v>293</v>
      </c>
      <c r="C39" s="9"/>
      <c r="D39" s="22"/>
      <c r="E39" s="9"/>
      <c r="F39" s="24"/>
      <c r="G39" s="1"/>
      <c r="H39" s="1"/>
    </row>
    <row r="40" ht="24.0" customHeight="1">
      <c r="A40" s="33" t="s">
        <v>53</v>
      </c>
      <c r="B40" s="37">
        <v>2.0</v>
      </c>
      <c r="C40" s="22" t="s">
        <v>54</v>
      </c>
      <c r="D40" s="9"/>
      <c r="E40" s="18">
        <v>36750.0</v>
      </c>
      <c r="F40" s="19">
        <f t="shared" ref="F40:F41" si="4">E40*B40</f>
        <v>73500</v>
      </c>
      <c r="G40" s="15"/>
      <c r="H40" s="1"/>
    </row>
    <row r="41" ht="24.0" customHeight="1">
      <c r="A41" s="16" t="s">
        <v>55</v>
      </c>
      <c r="B41" s="37">
        <v>2.0</v>
      </c>
      <c r="C41" s="22" t="s">
        <v>54</v>
      </c>
      <c r="D41" s="9"/>
      <c r="E41" s="18">
        <v>36750.0</v>
      </c>
      <c r="F41" s="19">
        <f t="shared" si="4"/>
        <v>73500</v>
      </c>
      <c r="G41" s="15"/>
      <c r="H41" s="1"/>
    </row>
    <row r="42" ht="24.0" customHeight="1">
      <c r="A42" s="16" t="s">
        <v>56</v>
      </c>
      <c r="B42" s="37">
        <v>5.0</v>
      </c>
      <c r="C42" s="22" t="s">
        <v>57</v>
      </c>
      <c r="D42" s="9"/>
      <c r="E42" s="18">
        <v>18000.0</v>
      </c>
      <c r="F42" s="19">
        <f t="shared" ref="F42:F53" si="5">+B42*E42</f>
        <v>90000</v>
      </c>
      <c r="G42" s="1"/>
    </row>
    <row r="43" ht="24.0" customHeight="1">
      <c r="A43" s="16" t="s">
        <v>58</v>
      </c>
      <c r="B43" s="37">
        <v>1.0</v>
      </c>
      <c r="C43" s="22" t="s">
        <v>59</v>
      </c>
      <c r="D43" s="9"/>
      <c r="E43" s="18">
        <v>2000.0</v>
      </c>
      <c r="F43" s="19">
        <f t="shared" si="5"/>
        <v>2000</v>
      </c>
      <c r="G43" s="1"/>
    </row>
    <row r="44" ht="24.0" customHeight="1">
      <c r="A44" s="16" t="s">
        <v>60</v>
      </c>
      <c r="B44" s="37">
        <v>0.0</v>
      </c>
      <c r="C44" s="22" t="s">
        <v>61</v>
      </c>
      <c r="D44" s="9"/>
      <c r="E44" s="18">
        <v>70000.0</v>
      </c>
      <c r="F44" s="19">
        <f t="shared" si="5"/>
        <v>0</v>
      </c>
      <c r="G44" s="1"/>
    </row>
    <row r="45" ht="24.0" customHeight="1">
      <c r="A45" s="16" t="s">
        <v>62</v>
      </c>
      <c r="B45" s="37">
        <v>0.0</v>
      </c>
      <c r="C45" s="22" t="s">
        <v>63</v>
      </c>
      <c r="D45" s="9"/>
      <c r="E45" s="18">
        <v>45000.0</v>
      </c>
      <c r="F45" s="19">
        <f t="shared" si="5"/>
        <v>0</v>
      </c>
      <c r="G45" s="1"/>
    </row>
    <row r="46" ht="24.0" customHeight="1">
      <c r="A46" s="16" t="s">
        <v>64</v>
      </c>
      <c r="B46" s="37">
        <v>0.3</v>
      </c>
      <c r="C46" s="22" t="s">
        <v>63</v>
      </c>
      <c r="D46" s="9"/>
      <c r="E46" s="18">
        <v>2500.0</v>
      </c>
      <c r="F46" s="19">
        <f t="shared" si="5"/>
        <v>750</v>
      </c>
      <c r="G46" s="1"/>
    </row>
    <row r="47" ht="24.0" customHeight="1">
      <c r="A47" s="16" t="s">
        <v>65</v>
      </c>
      <c r="B47" s="37">
        <v>0.2</v>
      </c>
      <c r="C47" s="22" t="s">
        <v>66</v>
      </c>
      <c r="D47" s="9"/>
      <c r="E47" s="18">
        <v>34000.0</v>
      </c>
      <c r="F47" s="19">
        <f t="shared" si="5"/>
        <v>6800</v>
      </c>
      <c r="G47" s="1"/>
    </row>
    <row r="48" ht="24.0" customHeight="1">
      <c r="A48" s="16" t="s">
        <v>67</v>
      </c>
      <c r="B48" s="37">
        <v>2.0</v>
      </c>
      <c r="C48" s="22" t="s">
        <v>68</v>
      </c>
      <c r="D48" s="9"/>
      <c r="E48" s="18">
        <v>3000.0</v>
      </c>
      <c r="F48" s="19">
        <f t="shared" si="5"/>
        <v>6000</v>
      </c>
      <c r="G48" s="1"/>
    </row>
    <row r="49" ht="24.0" customHeight="1">
      <c r="A49" s="16" t="s">
        <v>71</v>
      </c>
      <c r="B49" s="37">
        <v>4.0</v>
      </c>
      <c r="C49" s="22" t="s">
        <v>70</v>
      </c>
      <c r="D49" s="9"/>
      <c r="E49" s="18">
        <v>22000.0</v>
      </c>
      <c r="F49" s="19">
        <f t="shared" si="5"/>
        <v>88000</v>
      </c>
      <c r="G49" s="15"/>
      <c r="H49" s="15"/>
      <c r="I49" s="15"/>
      <c r="J49" s="15"/>
      <c r="K49" s="15"/>
      <c r="L49" s="15"/>
      <c r="M49" s="15"/>
      <c r="N49" s="15"/>
      <c r="O49" s="15"/>
    </row>
    <row r="50" ht="15.75" customHeight="1">
      <c r="A50" s="16" t="s">
        <v>72</v>
      </c>
      <c r="B50" s="37">
        <v>0.1</v>
      </c>
      <c r="C50" s="22" t="s">
        <v>61</v>
      </c>
      <c r="D50" s="9"/>
      <c r="E50" s="18">
        <v>160000.0</v>
      </c>
      <c r="F50" s="19">
        <f t="shared" si="5"/>
        <v>16000</v>
      </c>
      <c r="G50" s="1"/>
    </row>
    <row r="51" ht="15.75" customHeight="1">
      <c r="A51" s="16" t="s">
        <v>73</v>
      </c>
      <c r="B51" s="37">
        <v>0.6</v>
      </c>
      <c r="C51" s="22" t="s">
        <v>74</v>
      </c>
      <c r="D51" s="9"/>
      <c r="E51" s="18">
        <v>4500.0</v>
      </c>
      <c r="F51" s="19">
        <f t="shared" si="5"/>
        <v>2700</v>
      </c>
      <c r="G51" s="1"/>
    </row>
    <row r="52" ht="15.75" customHeight="1">
      <c r="A52" s="16" t="s">
        <v>75</v>
      </c>
      <c r="B52" s="37">
        <v>0.2</v>
      </c>
      <c r="C52" s="22" t="s">
        <v>21</v>
      </c>
      <c r="D52" s="9"/>
      <c r="E52" s="18">
        <v>20000.0</v>
      </c>
      <c r="F52" s="19">
        <f t="shared" si="5"/>
        <v>4000</v>
      </c>
      <c r="G52" s="1"/>
    </row>
    <row r="53" ht="15.75" customHeight="1">
      <c r="A53" s="16" t="s">
        <v>240</v>
      </c>
      <c r="B53" s="263">
        <v>3.0</v>
      </c>
      <c r="C53" s="22" t="s">
        <v>77</v>
      </c>
      <c r="D53" s="9"/>
      <c r="E53" s="18">
        <v>23000.0</v>
      </c>
      <c r="F53" s="19">
        <f t="shared" si="5"/>
        <v>69000</v>
      </c>
      <c r="G53" s="1"/>
    </row>
    <row r="54" ht="15.75" customHeight="1">
      <c r="A54" s="16" t="s">
        <v>78</v>
      </c>
      <c r="B54" s="37"/>
      <c r="C54" s="22"/>
      <c r="D54" s="9"/>
      <c r="E54" s="18"/>
      <c r="F54" s="19">
        <f>SUM(F40:F53)</f>
        <v>432250</v>
      </c>
      <c r="G54" s="1"/>
    </row>
    <row r="55" ht="15.75" customHeight="1">
      <c r="A55" s="23" t="s">
        <v>79</v>
      </c>
      <c r="B55" s="11"/>
      <c r="C55" s="9"/>
      <c r="D55" s="17"/>
      <c r="E55" s="17"/>
      <c r="F55" s="19">
        <f>+F54*10%</f>
        <v>43225</v>
      </c>
      <c r="G55" s="1"/>
    </row>
    <row r="56" ht="15.75" customHeight="1">
      <c r="A56" s="27" t="s">
        <v>80</v>
      </c>
      <c r="B56" s="11"/>
      <c r="C56" s="9"/>
      <c r="D56" s="28"/>
      <c r="E56" s="9"/>
      <c r="F56" s="29">
        <v>477895.0</v>
      </c>
      <c r="G56" s="1"/>
    </row>
    <row r="57" ht="15.75" customHeight="1">
      <c r="A57" s="36" t="s">
        <v>51</v>
      </c>
      <c r="B57" s="10" t="s">
        <v>432</v>
      </c>
      <c r="C57" s="9"/>
      <c r="D57" s="22"/>
      <c r="E57" s="9"/>
      <c r="F57" s="24"/>
      <c r="G57" s="15"/>
    </row>
    <row r="58" ht="15.75" customHeight="1">
      <c r="A58" s="33" t="s">
        <v>53</v>
      </c>
      <c r="B58" s="17">
        <v>1.0</v>
      </c>
      <c r="C58" s="22" t="s">
        <v>54</v>
      </c>
      <c r="D58" s="9"/>
      <c r="E58" s="18">
        <v>63000.0</v>
      </c>
      <c r="F58" s="19">
        <f t="shared" ref="F58:F60" si="6">E58*B58</f>
        <v>63000</v>
      </c>
      <c r="G58" s="15"/>
    </row>
    <row r="59" ht="15.75" customHeight="1">
      <c r="A59" s="16" t="s">
        <v>55</v>
      </c>
      <c r="B59" s="17">
        <v>1.0</v>
      </c>
      <c r="C59" s="22" t="s">
        <v>54</v>
      </c>
      <c r="D59" s="9"/>
      <c r="E59" s="18">
        <v>26250.0</v>
      </c>
      <c r="F59" s="19">
        <f t="shared" si="6"/>
        <v>26250</v>
      </c>
      <c r="G59" s="15"/>
    </row>
    <row r="60" ht="15.75" customHeight="1">
      <c r="A60" s="16" t="s">
        <v>83</v>
      </c>
      <c r="B60" s="17">
        <v>16.0</v>
      </c>
      <c r="C60" s="17">
        <v>16.0</v>
      </c>
      <c r="D60" s="17"/>
      <c r="E60" s="18">
        <v>2100.0</v>
      </c>
      <c r="F60" s="19">
        <f t="shared" si="6"/>
        <v>33600</v>
      </c>
      <c r="G60" s="15"/>
    </row>
    <row r="61" ht="15.75" customHeight="1">
      <c r="A61" s="16" t="s">
        <v>56</v>
      </c>
      <c r="B61" s="17">
        <v>2.5</v>
      </c>
      <c r="C61" s="22" t="s">
        <v>57</v>
      </c>
      <c r="D61" s="9"/>
      <c r="E61" s="18">
        <v>18000.0</v>
      </c>
      <c r="F61" s="19">
        <f t="shared" ref="F61:F72" si="7">+B61*E61</f>
        <v>45000</v>
      </c>
      <c r="G61" s="15"/>
    </row>
    <row r="62" ht="15.75" customHeight="1">
      <c r="A62" s="16" t="s">
        <v>58</v>
      </c>
      <c r="B62" s="17">
        <v>0.0</v>
      </c>
      <c r="C62" s="22" t="s">
        <v>59</v>
      </c>
      <c r="D62" s="9"/>
      <c r="E62" s="18">
        <v>2000.0</v>
      </c>
      <c r="F62" s="19">
        <f t="shared" si="7"/>
        <v>0</v>
      </c>
      <c r="G62" s="15"/>
    </row>
    <row r="63" ht="15.75" customHeight="1">
      <c r="A63" s="16" t="s">
        <v>60</v>
      </c>
      <c r="B63" s="17"/>
      <c r="C63" s="22" t="s">
        <v>61</v>
      </c>
      <c r="D63" s="9"/>
      <c r="E63" s="18"/>
      <c r="F63" s="19">
        <f t="shared" si="7"/>
        <v>0</v>
      </c>
      <c r="G63" s="15"/>
      <c r="I63" s="1"/>
    </row>
    <row r="64" ht="15.75" customHeight="1">
      <c r="A64" s="16" t="s">
        <v>294</v>
      </c>
      <c r="B64" s="17">
        <v>1.0</v>
      </c>
      <c r="C64" s="22" t="s">
        <v>63</v>
      </c>
      <c r="D64" s="9"/>
      <c r="E64" s="18">
        <v>2000.0</v>
      </c>
      <c r="F64" s="19">
        <f t="shared" si="7"/>
        <v>2000</v>
      </c>
      <c r="G64" s="15"/>
    </row>
    <row r="65" ht="15.75" customHeight="1">
      <c r="A65" s="16" t="s">
        <v>85</v>
      </c>
      <c r="B65" s="17">
        <v>1.0</v>
      </c>
      <c r="C65" s="22" t="s">
        <v>63</v>
      </c>
      <c r="D65" s="9"/>
      <c r="E65" s="18">
        <v>2000.0</v>
      </c>
      <c r="F65" s="19">
        <f t="shared" si="7"/>
        <v>2000</v>
      </c>
      <c r="G65" s="15"/>
    </row>
    <row r="66" ht="15.75" customHeight="1">
      <c r="A66" s="16" t="s">
        <v>299</v>
      </c>
      <c r="B66" s="17">
        <v>1.5</v>
      </c>
      <c r="C66" s="22" t="s">
        <v>66</v>
      </c>
      <c r="D66" s="9"/>
      <c r="E66" s="18">
        <v>23000.0</v>
      </c>
      <c r="F66" s="19">
        <f t="shared" si="7"/>
        <v>34500</v>
      </c>
      <c r="G66" s="15"/>
    </row>
    <row r="67" ht="15.75" customHeight="1">
      <c r="A67" s="16" t="s">
        <v>87</v>
      </c>
      <c r="B67" s="17"/>
      <c r="C67" s="22" t="s">
        <v>88</v>
      </c>
      <c r="D67" s="9"/>
      <c r="E67" s="18">
        <v>18000.0</v>
      </c>
      <c r="F67" s="19">
        <f t="shared" si="7"/>
        <v>0</v>
      </c>
      <c r="G67" s="15"/>
    </row>
    <row r="68" ht="15.75" customHeight="1">
      <c r="A68" s="16" t="s">
        <v>89</v>
      </c>
      <c r="B68" s="17">
        <v>3.2</v>
      </c>
      <c r="C68" s="22" t="s">
        <v>70</v>
      </c>
      <c r="D68" s="9"/>
      <c r="E68" s="18">
        <v>20000.0</v>
      </c>
      <c r="F68" s="19">
        <f t="shared" si="7"/>
        <v>64000</v>
      </c>
      <c r="G68" s="15"/>
    </row>
    <row r="69" ht="15.75" customHeight="1">
      <c r="A69" s="16" t="s">
        <v>90</v>
      </c>
      <c r="B69" s="17"/>
      <c r="C69" s="22" t="s">
        <v>61</v>
      </c>
      <c r="D69" s="9"/>
      <c r="E69" s="18"/>
      <c r="F69" s="19">
        <f t="shared" si="7"/>
        <v>0</v>
      </c>
      <c r="G69" s="1"/>
    </row>
    <row r="70" ht="15.75" customHeight="1">
      <c r="A70" s="16" t="s">
        <v>73</v>
      </c>
      <c r="B70" s="17">
        <v>0.2</v>
      </c>
      <c r="C70" s="22" t="s">
        <v>21</v>
      </c>
      <c r="D70" s="9"/>
      <c r="E70" s="18">
        <v>4.5</v>
      </c>
      <c r="F70" s="19">
        <f t="shared" si="7"/>
        <v>0.9</v>
      </c>
      <c r="G70" s="1"/>
    </row>
    <row r="71" ht="15.75" customHeight="1">
      <c r="A71" s="16" t="s">
        <v>75</v>
      </c>
      <c r="B71" s="17">
        <v>0.5</v>
      </c>
      <c r="C71" s="22" t="s">
        <v>21</v>
      </c>
      <c r="D71" s="9"/>
      <c r="E71" s="18">
        <v>23000.0</v>
      </c>
      <c r="F71" s="19">
        <f t="shared" si="7"/>
        <v>11500</v>
      </c>
      <c r="G71" s="1"/>
    </row>
    <row r="72" ht="15.75" customHeight="1">
      <c r="A72" s="16" t="s">
        <v>91</v>
      </c>
      <c r="B72" s="38">
        <v>1.7</v>
      </c>
      <c r="C72" s="22" t="s">
        <v>77</v>
      </c>
      <c r="D72" s="9"/>
      <c r="E72" s="18">
        <v>23000.0</v>
      </c>
      <c r="F72" s="19">
        <f t="shared" si="7"/>
        <v>39100</v>
      </c>
      <c r="G72" s="1"/>
    </row>
    <row r="73" ht="15.75" customHeight="1">
      <c r="A73" s="16" t="s">
        <v>78</v>
      </c>
      <c r="B73" s="17"/>
      <c r="C73" s="22"/>
      <c r="D73" s="9"/>
      <c r="E73" s="18"/>
      <c r="F73" s="19">
        <f>SUM(F58:F72)</f>
        <v>320950.9</v>
      </c>
      <c r="G73" s="1"/>
    </row>
    <row r="74" ht="15.75" customHeight="1">
      <c r="A74" s="23" t="s">
        <v>79</v>
      </c>
      <c r="B74" s="11"/>
      <c r="C74" s="9"/>
      <c r="D74" s="17"/>
      <c r="E74" s="17"/>
      <c r="F74" s="19">
        <v>32095.1</v>
      </c>
      <c r="G74" s="1"/>
    </row>
    <row r="75" ht="15.75" customHeight="1">
      <c r="A75" s="27" t="s">
        <v>80</v>
      </c>
      <c r="B75" s="11"/>
      <c r="C75" s="9"/>
      <c r="D75" s="28"/>
      <c r="E75" s="9"/>
      <c r="F75" s="29">
        <f>F73+F74</f>
        <v>353046</v>
      </c>
      <c r="G75" s="1"/>
    </row>
    <row r="76" ht="15.75" customHeight="1">
      <c r="A76" s="39" t="s">
        <v>92</v>
      </c>
      <c r="B76" s="9"/>
      <c r="C76" s="22"/>
      <c r="D76" s="9"/>
      <c r="E76" s="17"/>
      <c r="F76" s="26"/>
      <c r="G76" s="1"/>
    </row>
    <row r="77" ht="15.75" customHeight="1">
      <c r="A77" s="16" t="s">
        <v>451</v>
      </c>
      <c r="B77" s="40">
        <v>1.0</v>
      </c>
      <c r="C77" s="22" t="s">
        <v>25</v>
      </c>
      <c r="D77" s="9"/>
      <c r="E77" s="17">
        <v>160000.0</v>
      </c>
      <c r="F77" s="26">
        <f t="shared" ref="F77:F79" si="8">E77*B77</f>
        <v>160000</v>
      </c>
      <c r="G77" s="1"/>
      <c r="H77" s="1"/>
      <c r="I77" s="1"/>
      <c r="J77" s="1"/>
      <c r="K77" s="1"/>
      <c r="L77" s="1"/>
      <c r="M77" s="1"/>
      <c r="N77" s="1"/>
      <c r="O77" s="1"/>
    </row>
    <row r="78" ht="15.75" customHeight="1">
      <c r="A78" s="16" t="s">
        <v>452</v>
      </c>
      <c r="B78" s="40">
        <v>2.0</v>
      </c>
      <c r="C78" s="22" t="s">
        <v>25</v>
      </c>
      <c r="D78" s="9"/>
      <c r="E78" s="17">
        <v>20000.0</v>
      </c>
      <c r="F78" s="26">
        <f t="shared" si="8"/>
        <v>40000</v>
      </c>
      <c r="G78" s="1"/>
      <c r="H78" s="1"/>
      <c r="I78" s="1"/>
      <c r="J78" s="1"/>
      <c r="K78" s="1"/>
      <c r="L78" s="1"/>
      <c r="M78" s="1"/>
      <c r="N78" s="1"/>
      <c r="O78" s="1"/>
    </row>
    <row r="79" ht="15.75" customHeight="1">
      <c r="A79" s="16" t="s">
        <v>435</v>
      </c>
      <c r="B79" s="41">
        <v>0.0</v>
      </c>
      <c r="C79" s="22" t="s">
        <v>99</v>
      </c>
      <c r="D79" s="9"/>
      <c r="E79" s="17">
        <v>23000.0</v>
      </c>
      <c r="F79" s="24">
        <f t="shared" si="8"/>
        <v>0</v>
      </c>
      <c r="G79" s="1"/>
    </row>
    <row r="80" ht="15.75" customHeight="1">
      <c r="A80" s="16" t="s">
        <v>98</v>
      </c>
      <c r="B80" s="17">
        <v>0.0</v>
      </c>
      <c r="C80" s="22" t="s">
        <v>99</v>
      </c>
      <c r="D80" s="9"/>
      <c r="E80" s="42">
        <v>100000.0</v>
      </c>
      <c r="F80" s="34">
        <f t="shared" ref="F80:F88" si="9">+B80*E80</f>
        <v>0</v>
      </c>
      <c r="G80" s="21"/>
    </row>
    <row r="81" ht="15.75" customHeight="1">
      <c r="A81" s="16" t="s">
        <v>100</v>
      </c>
      <c r="B81" s="17">
        <v>0.0</v>
      </c>
      <c r="C81" s="22" t="s">
        <v>101</v>
      </c>
      <c r="D81" s="9"/>
      <c r="E81" s="42">
        <v>3000.0</v>
      </c>
      <c r="F81" s="34">
        <f t="shared" si="9"/>
        <v>0</v>
      </c>
      <c r="G81" s="21"/>
    </row>
    <row r="82" ht="15.75" customHeight="1">
      <c r="A82" s="16" t="s">
        <v>102</v>
      </c>
      <c r="B82" s="17">
        <v>0.0</v>
      </c>
      <c r="C82" s="22" t="s">
        <v>25</v>
      </c>
      <c r="D82" s="9"/>
      <c r="E82" s="43">
        <v>1500.0</v>
      </c>
      <c r="F82" s="34">
        <f t="shared" si="9"/>
        <v>0</v>
      </c>
      <c r="G82" s="15"/>
      <c r="H82" s="15"/>
      <c r="I82" s="15"/>
      <c r="J82" s="15"/>
      <c r="K82" s="15"/>
      <c r="L82" s="15"/>
      <c r="M82" s="15"/>
      <c r="N82" s="15"/>
      <c r="O82" s="15"/>
    </row>
    <row r="83" ht="15.75" customHeight="1">
      <c r="A83" s="16" t="s">
        <v>103</v>
      </c>
      <c r="B83" s="17">
        <v>0.0</v>
      </c>
      <c r="C83" s="22" t="s">
        <v>99</v>
      </c>
      <c r="D83" s="9"/>
      <c r="E83" s="43">
        <v>2000.0</v>
      </c>
      <c r="F83" s="34">
        <f t="shared" si="9"/>
        <v>0</v>
      </c>
      <c r="G83" s="15"/>
      <c r="H83" s="15"/>
      <c r="I83" s="15"/>
      <c r="J83" s="15"/>
      <c r="K83" s="15"/>
      <c r="L83" s="15"/>
      <c r="M83" s="15"/>
      <c r="N83" s="15"/>
      <c r="O83" s="15"/>
    </row>
    <row r="84" ht="15.75" customHeight="1">
      <c r="A84" s="16" t="s">
        <v>104</v>
      </c>
      <c r="B84" s="17"/>
      <c r="C84" s="22" t="s">
        <v>25</v>
      </c>
      <c r="D84" s="9"/>
      <c r="E84" s="43">
        <v>160000.0</v>
      </c>
      <c r="F84" s="34">
        <f t="shared" si="9"/>
        <v>0</v>
      </c>
      <c r="G84" s="15"/>
      <c r="H84" s="15"/>
      <c r="I84" s="15"/>
      <c r="J84" s="15"/>
      <c r="K84" s="15"/>
      <c r="L84" s="15"/>
      <c r="M84" s="15"/>
      <c r="N84" s="15"/>
      <c r="O84" s="15"/>
    </row>
    <row r="85" ht="15.75" customHeight="1">
      <c r="A85" s="16" t="s">
        <v>68</v>
      </c>
      <c r="B85" s="17">
        <v>0.0</v>
      </c>
      <c r="C85" s="22" t="s">
        <v>105</v>
      </c>
      <c r="D85" s="9"/>
      <c r="E85" s="42">
        <v>26800.0</v>
      </c>
      <c r="F85" s="34">
        <f t="shared" si="9"/>
        <v>0</v>
      </c>
      <c r="G85" s="15"/>
      <c r="H85" s="15"/>
      <c r="I85" s="15"/>
      <c r="J85" s="15"/>
      <c r="K85" s="15"/>
      <c r="L85" s="15"/>
      <c r="M85" s="15"/>
      <c r="N85" s="15"/>
      <c r="O85" s="15"/>
    </row>
    <row r="86" ht="15.75" customHeight="1">
      <c r="A86" s="16" t="s">
        <v>106</v>
      </c>
      <c r="B86" s="17"/>
      <c r="C86" s="22" t="s">
        <v>99</v>
      </c>
      <c r="D86" s="9"/>
      <c r="E86" s="42">
        <v>3000.0</v>
      </c>
      <c r="F86" s="34">
        <f t="shared" si="9"/>
        <v>0</v>
      </c>
      <c r="G86" s="15"/>
      <c r="H86" s="15"/>
      <c r="I86" s="15"/>
      <c r="J86" s="15"/>
      <c r="K86" s="15"/>
      <c r="L86" s="15"/>
      <c r="M86" s="15"/>
      <c r="N86" s="15"/>
      <c r="O86" s="15"/>
    </row>
    <row r="87" ht="15.75" customHeight="1">
      <c r="A87" s="16" t="s">
        <v>107</v>
      </c>
      <c r="B87" s="17">
        <v>0.0</v>
      </c>
      <c r="C87" s="22" t="s">
        <v>59</v>
      </c>
      <c r="D87" s="9"/>
      <c r="E87" s="42">
        <v>8000.0</v>
      </c>
      <c r="F87" s="34">
        <f t="shared" si="9"/>
        <v>0</v>
      </c>
      <c r="G87" s="15"/>
      <c r="H87" s="15"/>
      <c r="I87" s="15"/>
      <c r="J87" s="15"/>
      <c r="K87" s="15"/>
      <c r="L87" s="15"/>
      <c r="M87" s="15"/>
      <c r="N87" s="15"/>
      <c r="O87" s="15"/>
    </row>
    <row r="88" ht="15.75" customHeight="1">
      <c r="A88" s="16" t="s">
        <v>108</v>
      </c>
      <c r="B88" s="17">
        <v>1.0</v>
      </c>
      <c r="C88" s="22" t="s">
        <v>59</v>
      </c>
      <c r="D88" s="9"/>
      <c r="E88" s="43">
        <v>150000.0</v>
      </c>
      <c r="F88" s="34">
        <f t="shared" si="9"/>
        <v>150000</v>
      </c>
      <c r="G88" s="15"/>
      <c r="H88" s="15"/>
      <c r="I88" s="15"/>
      <c r="J88" s="15"/>
      <c r="K88" s="15"/>
      <c r="L88" s="15"/>
      <c r="M88" s="15"/>
      <c r="N88" s="15"/>
      <c r="O88" s="15"/>
    </row>
    <row r="89" ht="15.75" customHeight="1">
      <c r="A89" s="10" t="s">
        <v>109</v>
      </c>
      <c r="B89" s="11"/>
      <c r="C89" s="11"/>
      <c r="D89" s="9"/>
      <c r="E89" s="44"/>
      <c r="F89" s="45">
        <f>SUM(F77:F88)</f>
        <v>350000</v>
      </c>
      <c r="G89" s="15"/>
      <c r="H89" s="15"/>
      <c r="I89" s="15"/>
      <c r="J89" s="15"/>
      <c r="K89" s="15"/>
      <c r="L89" s="15"/>
      <c r="M89" s="15"/>
      <c r="N89" s="15"/>
      <c r="O89" s="15"/>
    </row>
    <row r="90" ht="15.75" customHeight="1">
      <c r="A90" s="16"/>
      <c r="B90" s="17"/>
      <c r="C90" s="22"/>
      <c r="D90" s="9"/>
      <c r="E90" s="42"/>
      <c r="F90" s="24">
        <f t="shared" ref="F90:F91" si="10">+B90*E90</f>
        <v>0</v>
      </c>
      <c r="G90" s="15"/>
      <c r="H90" s="15"/>
      <c r="I90" s="15"/>
      <c r="J90" s="15"/>
      <c r="K90" s="15"/>
      <c r="L90" s="15"/>
      <c r="M90" s="15"/>
      <c r="N90" s="15"/>
      <c r="O90" s="15"/>
    </row>
    <row r="91" ht="15.75" customHeight="1">
      <c r="A91" s="39" t="s">
        <v>110</v>
      </c>
      <c r="B91" s="9"/>
      <c r="C91" s="22"/>
      <c r="D91" s="9"/>
      <c r="E91" s="42"/>
      <c r="F91" s="24">
        <f t="shared" si="10"/>
        <v>0</v>
      </c>
      <c r="G91" s="15"/>
      <c r="H91" s="15"/>
      <c r="I91" s="15"/>
      <c r="J91" s="15"/>
      <c r="K91" s="15"/>
      <c r="L91" s="15"/>
      <c r="M91" s="15"/>
      <c r="N91" s="15"/>
      <c r="O91" s="15"/>
    </row>
    <row r="92" ht="15.75" customHeight="1">
      <c r="A92" s="16" t="s">
        <v>111</v>
      </c>
      <c r="B92" s="17"/>
      <c r="C92" s="22"/>
      <c r="D92" s="9"/>
      <c r="E92" s="42"/>
      <c r="F92" s="24"/>
      <c r="G92" s="1"/>
    </row>
    <row r="93" ht="15.75" customHeight="1">
      <c r="A93" s="16" t="s">
        <v>113</v>
      </c>
      <c r="B93" s="17"/>
      <c r="C93" s="22"/>
      <c r="D93" s="9"/>
      <c r="E93" s="42"/>
      <c r="F93" s="24"/>
      <c r="G93" s="1"/>
    </row>
    <row r="94" ht="15.75" customHeight="1">
      <c r="A94" s="16" t="s">
        <v>272</v>
      </c>
      <c r="B94" s="17"/>
      <c r="C94" s="22"/>
      <c r="D94" s="9"/>
      <c r="E94" s="42"/>
      <c r="F94" s="24"/>
      <c r="G94" s="1"/>
    </row>
    <row r="95" ht="15.75" customHeight="1">
      <c r="A95" s="16" t="s">
        <v>114</v>
      </c>
      <c r="B95" s="17"/>
      <c r="C95" s="22"/>
      <c r="D95" s="9"/>
      <c r="E95" s="42"/>
      <c r="F95" s="24"/>
      <c r="G95" s="1"/>
    </row>
    <row r="96" ht="15.75" customHeight="1">
      <c r="A96" s="16" t="s">
        <v>20</v>
      </c>
      <c r="B96" s="17"/>
      <c r="C96" s="22"/>
      <c r="D96" s="9"/>
      <c r="E96" s="42"/>
      <c r="F96" s="24"/>
      <c r="G96" s="1"/>
    </row>
    <row r="97" ht="15.75" customHeight="1">
      <c r="A97" s="16" t="s">
        <v>29</v>
      </c>
      <c r="B97" s="17"/>
      <c r="C97" s="22"/>
      <c r="D97" s="9"/>
      <c r="E97" s="42"/>
      <c r="F97" s="24"/>
      <c r="G97" s="1"/>
    </row>
    <row r="98" ht="15.75" customHeight="1">
      <c r="A98" s="16" t="s">
        <v>115</v>
      </c>
      <c r="B98" s="17"/>
      <c r="C98" s="17"/>
      <c r="D98" s="17"/>
      <c r="E98" s="42"/>
      <c r="F98" s="24"/>
      <c r="G98" s="1"/>
    </row>
    <row r="99" ht="15.75" customHeight="1">
      <c r="A99" s="16" t="s">
        <v>265</v>
      </c>
      <c r="B99" s="17"/>
      <c r="C99" s="22"/>
      <c r="D99" s="9"/>
      <c r="E99" s="42"/>
      <c r="F99" s="24"/>
      <c r="G99" s="1"/>
    </row>
    <row r="100" ht="15.75" customHeight="1">
      <c r="A100" s="16" t="s">
        <v>117</v>
      </c>
      <c r="B100" s="17"/>
      <c r="C100" s="22"/>
      <c r="D100" s="9"/>
      <c r="E100" s="42"/>
      <c r="F100" s="24"/>
      <c r="G100" s="1"/>
    </row>
    <row r="101" ht="15.75" customHeight="1">
      <c r="A101" s="46" t="s">
        <v>118</v>
      </c>
      <c r="B101" s="47"/>
      <c r="C101" s="48"/>
      <c r="D101" s="9"/>
      <c r="E101" s="49"/>
      <c r="F101" s="29">
        <f>SUM(F90:F100)</f>
        <v>0</v>
      </c>
      <c r="G101" s="1"/>
    </row>
    <row r="102" ht="15.75" customHeight="1">
      <c r="A102" s="39" t="s">
        <v>438</v>
      </c>
      <c r="B102" s="9"/>
      <c r="C102" s="10" t="s">
        <v>120</v>
      </c>
      <c r="D102" s="9"/>
      <c r="E102" s="42"/>
      <c r="F102" s="24"/>
      <c r="G102" s="1"/>
    </row>
    <row r="103" ht="15.75" customHeight="1">
      <c r="A103" s="16" t="s">
        <v>453</v>
      </c>
      <c r="B103" s="17">
        <v>11.0</v>
      </c>
      <c r="C103" s="22" t="s">
        <v>122</v>
      </c>
      <c r="D103" s="9"/>
      <c r="E103" s="43">
        <v>30000.0</v>
      </c>
      <c r="F103" s="34">
        <f>+B103*E103</f>
        <v>330000</v>
      </c>
      <c r="G103" s="1"/>
    </row>
    <row r="104" ht="15.75" customHeight="1">
      <c r="A104" s="16" t="s">
        <v>454</v>
      </c>
      <c r="B104" s="17">
        <v>5.0</v>
      </c>
      <c r="C104" s="22" t="s">
        <v>101</v>
      </c>
      <c r="D104" s="9"/>
      <c r="E104" s="43">
        <v>1570.0</v>
      </c>
      <c r="F104" s="34">
        <v>7222.0</v>
      </c>
      <c r="G104" s="1"/>
    </row>
    <row r="105" ht="15.75" customHeight="1">
      <c r="A105" s="16" t="s">
        <v>443</v>
      </c>
      <c r="B105" s="17">
        <v>2.0</v>
      </c>
      <c r="C105" s="22" t="s">
        <v>122</v>
      </c>
      <c r="D105" s="9"/>
      <c r="E105" s="43">
        <v>7300.0</v>
      </c>
      <c r="F105" s="34">
        <f>+B105*E105</f>
        <v>14600</v>
      </c>
      <c r="G105" s="1"/>
    </row>
    <row r="106" ht="15.75" customHeight="1">
      <c r="A106" s="16" t="s">
        <v>46</v>
      </c>
      <c r="B106" s="38">
        <v>1.0</v>
      </c>
      <c r="C106" s="22" t="s">
        <v>124</v>
      </c>
      <c r="D106" s="9"/>
      <c r="E106" s="43">
        <v>12000.0</v>
      </c>
      <c r="F106" s="34">
        <f>E106*B106</f>
        <v>12000</v>
      </c>
      <c r="G106" s="1"/>
    </row>
    <row r="107" ht="15.75" customHeight="1">
      <c r="A107" s="16" t="s">
        <v>309</v>
      </c>
      <c r="B107" s="17">
        <v>0.4</v>
      </c>
      <c r="C107" s="22" t="s">
        <v>16</v>
      </c>
      <c r="D107" s="9"/>
      <c r="E107" s="43">
        <v>41000.0</v>
      </c>
      <c r="F107" s="34">
        <f t="shared" ref="F107:F116" si="11">+B107*E107</f>
        <v>16400</v>
      </c>
      <c r="G107" s="1"/>
    </row>
    <row r="108" ht="15.75" customHeight="1">
      <c r="A108" s="16" t="s">
        <v>262</v>
      </c>
      <c r="B108" s="17">
        <v>50.0</v>
      </c>
      <c r="C108" s="22" t="s">
        <v>127</v>
      </c>
      <c r="D108" s="9"/>
      <c r="E108" s="43">
        <v>100.0</v>
      </c>
      <c r="F108" s="34">
        <f t="shared" si="11"/>
        <v>5000</v>
      </c>
      <c r="G108" s="1"/>
    </row>
    <row r="109" ht="15.75" customHeight="1">
      <c r="A109" s="16" t="s">
        <v>128</v>
      </c>
      <c r="B109" s="17">
        <v>1.0</v>
      </c>
      <c r="C109" s="22" t="s">
        <v>127</v>
      </c>
      <c r="D109" s="9"/>
      <c r="E109" s="43">
        <v>30000.0</v>
      </c>
      <c r="F109" s="34">
        <f t="shared" si="11"/>
        <v>30000</v>
      </c>
      <c r="G109" s="1"/>
    </row>
    <row r="110" ht="15.75" customHeight="1">
      <c r="A110" s="16" t="s">
        <v>442</v>
      </c>
      <c r="B110" s="17">
        <v>1.0</v>
      </c>
      <c r="C110" s="22" t="s">
        <v>96</v>
      </c>
      <c r="D110" s="9"/>
      <c r="E110" s="43">
        <v>14500.0</v>
      </c>
      <c r="F110" s="34">
        <f t="shared" si="11"/>
        <v>14500</v>
      </c>
      <c r="G110" s="1"/>
    </row>
    <row r="111" ht="15.75" customHeight="1">
      <c r="A111" s="16" t="s">
        <v>130</v>
      </c>
      <c r="B111" s="17">
        <v>2.0</v>
      </c>
      <c r="C111" s="22" t="s">
        <v>131</v>
      </c>
      <c r="D111" s="9"/>
      <c r="E111" s="43">
        <v>26000.0</v>
      </c>
      <c r="F111" s="34">
        <f t="shared" si="11"/>
        <v>52000</v>
      </c>
      <c r="G111" s="1"/>
    </row>
    <row r="112" ht="15.75" customHeight="1">
      <c r="A112" s="16" t="s">
        <v>132</v>
      </c>
      <c r="B112" s="17">
        <v>5.0</v>
      </c>
      <c r="C112" s="22" t="s">
        <v>101</v>
      </c>
      <c r="D112" s="9"/>
      <c r="E112" s="43">
        <v>3000.0</v>
      </c>
      <c r="F112" s="34">
        <f t="shared" si="11"/>
        <v>15000</v>
      </c>
      <c r="G112" s="1"/>
    </row>
    <row r="113" ht="15.75" customHeight="1">
      <c r="A113" s="16" t="s">
        <v>133</v>
      </c>
      <c r="B113" s="17">
        <v>0.5</v>
      </c>
      <c r="C113" s="22" t="s">
        <v>105</v>
      </c>
      <c r="D113" s="9"/>
      <c r="E113" s="43">
        <v>25000.0</v>
      </c>
      <c r="F113" s="34">
        <f t="shared" si="11"/>
        <v>12500</v>
      </c>
      <c r="G113" s="1"/>
    </row>
    <row r="114" ht="15.75" customHeight="1">
      <c r="A114" s="16" t="s">
        <v>137</v>
      </c>
      <c r="B114" s="38">
        <v>3.0</v>
      </c>
      <c r="C114" s="22" t="s">
        <v>266</v>
      </c>
      <c r="D114" s="9"/>
      <c r="E114" s="43">
        <v>5000.0</v>
      </c>
      <c r="F114" s="34">
        <f t="shared" si="11"/>
        <v>15000</v>
      </c>
      <c r="G114" s="1"/>
    </row>
    <row r="115" ht="15.75" customHeight="1">
      <c r="A115" s="16" t="s">
        <v>136</v>
      </c>
      <c r="B115" s="17">
        <v>1.0</v>
      </c>
      <c r="C115" s="22" t="s">
        <v>21</v>
      </c>
      <c r="D115" s="9"/>
      <c r="E115" s="43">
        <v>19000.0</v>
      </c>
      <c r="F115" s="34">
        <f t="shared" si="11"/>
        <v>19000</v>
      </c>
      <c r="G115" s="1"/>
    </row>
    <row r="116" ht="15.75" customHeight="1">
      <c r="A116" s="16" t="s">
        <v>455</v>
      </c>
      <c r="B116" s="17">
        <v>0.4</v>
      </c>
      <c r="C116" s="22" t="s">
        <v>313</v>
      </c>
      <c r="D116" s="9"/>
      <c r="E116" s="43">
        <v>24000.0</v>
      </c>
      <c r="F116" s="34">
        <f t="shared" si="11"/>
        <v>9600</v>
      </c>
      <c r="G116" s="1"/>
    </row>
    <row r="117" ht="15.75" customHeight="1">
      <c r="A117" s="16" t="s">
        <v>138</v>
      </c>
      <c r="B117" s="17">
        <v>1.0</v>
      </c>
      <c r="C117" s="22"/>
      <c r="D117" s="9"/>
      <c r="E117" s="43">
        <v>210000.0</v>
      </c>
      <c r="F117" s="34">
        <f>E117*B117</f>
        <v>210000</v>
      </c>
      <c r="G117" s="1"/>
    </row>
    <row r="118" ht="15.75" customHeight="1">
      <c r="A118" s="16" t="s">
        <v>140</v>
      </c>
      <c r="B118" s="17">
        <v>0.0</v>
      </c>
      <c r="C118" s="22" t="s">
        <v>315</v>
      </c>
      <c r="D118" s="9"/>
      <c r="E118" s="43">
        <v>4000.0</v>
      </c>
      <c r="F118" s="34">
        <f>+B118*E118</f>
        <v>0</v>
      </c>
      <c r="G118" s="1"/>
    </row>
    <row r="119" ht="15.75" customHeight="1">
      <c r="A119" s="46" t="s">
        <v>141</v>
      </c>
      <c r="B119" s="47"/>
      <c r="C119" s="48"/>
      <c r="D119" s="9"/>
      <c r="E119" s="49"/>
      <c r="F119" s="29">
        <f>SUM(F103:F118)</f>
        <v>762822</v>
      </c>
      <c r="G119" s="1"/>
    </row>
    <row r="120" ht="15.75" customHeight="1">
      <c r="A120" s="50" t="s">
        <v>142</v>
      </c>
      <c r="B120" s="51"/>
      <c r="C120" s="51"/>
      <c r="D120" s="51"/>
      <c r="E120" s="51"/>
      <c r="F120" s="52">
        <f>F119+F101+F89+F75+F56+F38+F23</f>
        <v>3441884.75</v>
      </c>
      <c r="G120" s="1"/>
    </row>
    <row r="121" ht="15.75" customHeight="1">
      <c r="A121" s="53"/>
      <c r="B121" s="54" t="s">
        <v>143</v>
      </c>
      <c r="C121" s="55"/>
      <c r="D121" s="55"/>
      <c r="E121" s="55"/>
      <c r="F121" s="56">
        <f>+F120*30%</f>
        <v>1032565.425</v>
      </c>
      <c r="G121" s="1"/>
    </row>
    <row r="122" ht="15.75" customHeight="1">
      <c r="A122" s="57"/>
      <c r="B122" s="58" t="s">
        <v>144</v>
      </c>
      <c r="C122" s="55"/>
      <c r="D122" s="55"/>
      <c r="E122" s="59"/>
      <c r="F122" s="60">
        <f>SUM(F120:F121)</f>
        <v>4474450.175</v>
      </c>
    </row>
    <row r="123" ht="15.75" customHeight="1">
      <c r="A123" s="57"/>
      <c r="B123" s="54" t="s">
        <v>145</v>
      </c>
      <c r="C123" s="55"/>
      <c r="D123" s="55"/>
      <c r="E123" s="55"/>
      <c r="F123" s="56">
        <f>+F122*16%</f>
        <v>715912.028</v>
      </c>
    </row>
    <row r="124" ht="15.75" customHeight="1">
      <c r="A124" s="57"/>
      <c r="B124" s="61" t="s">
        <v>146</v>
      </c>
      <c r="C124" s="55"/>
      <c r="D124" s="55"/>
      <c r="E124" s="59"/>
      <c r="F124" s="60">
        <f>SUM(F122:F123)</f>
        <v>5190362.203</v>
      </c>
    </row>
    <row r="125" ht="15.75" customHeight="1">
      <c r="A125" s="57"/>
      <c r="B125" s="54"/>
      <c r="C125" s="55"/>
      <c r="D125" s="55"/>
      <c r="E125" s="55"/>
      <c r="F125" s="56"/>
    </row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7">
    <mergeCell ref="A2:F2"/>
    <mergeCell ref="A3:F3"/>
    <mergeCell ref="A4:F4"/>
    <mergeCell ref="A5:F5"/>
    <mergeCell ref="A6:B6"/>
    <mergeCell ref="C6:F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A20:C20"/>
    <mergeCell ref="D20:E20"/>
    <mergeCell ref="A21:E21"/>
    <mergeCell ref="A22:C22"/>
    <mergeCell ref="D22:E22"/>
    <mergeCell ref="A23:C23"/>
    <mergeCell ref="D23:E23"/>
    <mergeCell ref="A24:B24"/>
    <mergeCell ref="C24:F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A36:E36"/>
    <mergeCell ref="A37:C37"/>
    <mergeCell ref="D37:E37"/>
    <mergeCell ref="A38:C38"/>
    <mergeCell ref="D38:E38"/>
    <mergeCell ref="B39:C39"/>
    <mergeCell ref="D39:E39"/>
    <mergeCell ref="C40:D40"/>
    <mergeCell ref="C41:D41"/>
    <mergeCell ref="C42:D42"/>
    <mergeCell ref="A89:D89"/>
    <mergeCell ref="C90:D90"/>
    <mergeCell ref="A91:B91"/>
    <mergeCell ref="C91:D91"/>
    <mergeCell ref="C92:D92"/>
    <mergeCell ref="C93:D93"/>
    <mergeCell ref="C94:D94"/>
    <mergeCell ref="C95:D95"/>
    <mergeCell ref="C96:D96"/>
    <mergeCell ref="C97:D97"/>
    <mergeCell ref="C99:D99"/>
    <mergeCell ref="C100:D100"/>
    <mergeCell ref="C101:D101"/>
    <mergeCell ref="A102:B102"/>
    <mergeCell ref="C102:D102"/>
    <mergeCell ref="C103:D103"/>
    <mergeCell ref="C104:D104"/>
    <mergeCell ref="C105:D105"/>
    <mergeCell ref="C106:D106"/>
    <mergeCell ref="C107:D107"/>
    <mergeCell ref="C108:D108"/>
    <mergeCell ref="C109:D109"/>
    <mergeCell ref="C110:D110"/>
    <mergeCell ref="C111:D111"/>
    <mergeCell ref="C112:D112"/>
    <mergeCell ref="C113:D113"/>
    <mergeCell ref="C114:D114"/>
    <mergeCell ref="C115:D115"/>
    <mergeCell ref="B122:E122"/>
    <mergeCell ref="B123:E123"/>
    <mergeCell ref="B124:E124"/>
    <mergeCell ref="B125:E125"/>
    <mergeCell ref="C116:D116"/>
    <mergeCell ref="C117:D117"/>
    <mergeCell ref="C118:D118"/>
    <mergeCell ref="C119:D119"/>
    <mergeCell ref="A120:E120"/>
    <mergeCell ref="A121:A125"/>
    <mergeCell ref="B121:E121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A55:C55"/>
    <mergeCell ref="D56:E56"/>
    <mergeCell ref="A56:C56"/>
    <mergeCell ref="B57:C57"/>
    <mergeCell ref="D57:E57"/>
    <mergeCell ref="C58:D58"/>
    <mergeCell ref="C59:D59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A74:C74"/>
    <mergeCell ref="A75:C75"/>
    <mergeCell ref="D75:E75"/>
    <mergeCell ref="A76:B76"/>
    <mergeCell ref="C76:D76"/>
    <mergeCell ref="C77:D77"/>
    <mergeCell ref="C78:D78"/>
    <mergeCell ref="C79:D79"/>
    <mergeCell ref="C80:D80"/>
    <mergeCell ref="C81:D81"/>
    <mergeCell ref="C82:D82"/>
    <mergeCell ref="C83:D83"/>
    <mergeCell ref="C84:D84"/>
    <mergeCell ref="C85:D85"/>
    <mergeCell ref="C86:D86"/>
    <mergeCell ref="C87:D87"/>
    <mergeCell ref="C88:D88"/>
  </mergeCells>
  <printOptions/>
  <pageMargins bottom="0.7480314960629921" footer="0.0" header="0.0" left="0.31496062992125984" right="0.31496062992125984" top="0.7480314960629921"/>
  <pageSetup paperSize="9"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10.71"/>
    <col customWidth="1" min="3" max="3" width="17.0"/>
    <col customWidth="1" min="4" max="4" width="10.71"/>
    <col customWidth="1" min="5" max="5" width="15.43"/>
    <col customWidth="1" min="6" max="6" width="20.57"/>
    <col customWidth="1" min="7" max="15" width="10.71"/>
  </cols>
  <sheetData>
    <row r="1" ht="15.75" customHeight="1">
      <c r="A1" s="1" t="s">
        <v>0</v>
      </c>
    </row>
    <row r="2" ht="15.75" customHeight="1">
      <c r="A2" s="2" t="s">
        <v>1</v>
      </c>
      <c r="B2" s="3"/>
      <c r="C2" s="3"/>
      <c r="D2" s="3"/>
      <c r="E2" s="3"/>
      <c r="F2" s="3"/>
    </row>
    <row r="3" ht="15.75" customHeight="1">
      <c r="A3" s="4" t="s">
        <v>2</v>
      </c>
    </row>
    <row r="4" ht="15.75" customHeight="1">
      <c r="A4" s="4" t="s">
        <v>3</v>
      </c>
    </row>
    <row r="5" ht="15.75" customHeight="1">
      <c r="A5" s="5" t="s">
        <v>4</v>
      </c>
      <c r="B5" s="6"/>
      <c r="C5" s="6"/>
      <c r="D5" s="6"/>
      <c r="E5" s="6"/>
      <c r="F5" s="7"/>
    </row>
    <row r="6" ht="15.75" customHeight="1">
      <c r="A6" s="8" t="s">
        <v>5</v>
      </c>
      <c r="B6" s="9"/>
      <c r="C6" s="10" t="s">
        <v>456</v>
      </c>
      <c r="D6" s="11"/>
      <c r="E6" s="11"/>
      <c r="F6" s="9"/>
    </row>
    <row r="7" ht="15.0" customHeight="1">
      <c r="A7" s="12" t="s">
        <v>7</v>
      </c>
      <c r="B7" s="12" t="s">
        <v>8</v>
      </c>
      <c r="C7" s="13" t="s">
        <v>9</v>
      </c>
      <c r="D7" s="9"/>
      <c r="E7" s="12" t="s">
        <v>10</v>
      </c>
      <c r="F7" s="14" t="s">
        <v>11</v>
      </c>
    </row>
    <row r="8" ht="18.0" customHeight="1">
      <c r="A8" s="16" t="s">
        <v>12</v>
      </c>
      <c r="B8" s="17">
        <v>1450.0</v>
      </c>
      <c r="C8" s="13" t="s">
        <v>13</v>
      </c>
      <c r="D8" s="9"/>
      <c r="E8" s="18">
        <v>140.0</v>
      </c>
      <c r="F8" s="19">
        <f t="shared" ref="F8:F19" si="1">+B8*E8</f>
        <v>203000</v>
      </c>
    </row>
    <row r="9">
      <c r="A9" s="16" t="s">
        <v>39</v>
      </c>
      <c r="B9" s="17">
        <v>0.0</v>
      </c>
      <c r="C9" s="13" t="s">
        <v>16</v>
      </c>
      <c r="D9" s="9"/>
      <c r="E9" s="18">
        <v>65000.0</v>
      </c>
      <c r="F9" s="19">
        <f t="shared" si="1"/>
        <v>0</v>
      </c>
      <c r="H9" s="21"/>
    </row>
    <row r="10">
      <c r="A10" s="16" t="s">
        <v>281</v>
      </c>
      <c r="B10" s="17">
        <v>0.0</v>
      </c>
      <c r="C10" s="22" t="s">
        <v>30</v>
      </c>
      <c r="D10" s="9"/>
      <c r="E10" s="18">
        <v>160000.0</v>
      </c>
      <c r="F10" s="19">
        <f t="shared" si="1"/>
        <v>0</v>
      </c>
      <c r="H10" s="21"/>
    </row>
    <row r="11">
      <c r="A11" s="16" t="s">
        <v>416</v>
      </c>
      <c r="B11" s="17">
        <v>1.0</v>
      </c>
      <c r="C11" s="22" t="s">
        <v>30</v>
      </c>
      <c r="D11" s="9"/>
      <c r="E11" s="18">
        <v>140000.0</v>
      </c>
      <c r="F11" s="19">
        <f t="shared" si="1"/>
        <v>140000</v>
      </c>
      <c r="G11" s="1"/>
    </row>
    <row r="12">
      <c r="A12" s="16" t="s">
        <v>136</v>
      </c>
      <c r="B12" s="17"/>
      <c r="C12" s="22" t="s">
        <v>283</v>
      </c>
      <c r="D12" s="9"/>
      <c r="E12" s="18">
        <v>19000.0</v>
      </c>
      <c r="F12" s="19">
        <f t="shared" si="1"/>
        <v>0</v>
      </c>
    </row>
    <row r="13">
      <c r="A13" s="16" t="s">
        <v>20</v>
      </c>
      <c r="B13" s="17">
        <v>1.5</v>
      </c>
      <c r="C13" s="22" t="s">
        <v>74</v>
      </c>
      <c r="D13" s="9"/>
      <c r="E13" s="18">
        <v>14000.0</v>
      </c>
      <c r="F13" s="19">
        <f t="shared" si="1"/>
        <v>21000</v>
      </c>
    </row>
    <row r="14">
      <c r="A14" s="16" t="s">
        <v>46</v>
      </c>
      <c r="B14" s="17">
        <v>0.5</v>
      </c>
      <c r="C14" s="22" t="s">
        <v>30</v>
      </c>
      <c r="D14" s="9"/>
      <c r="E14" s="18">
        <v>12000.0</v>
      </c>
      <c r="F14" s="19">
        <f t="shared" si="1"/>
        <v>6000</v>
      </c>
    </row>
    <row r="15">
      <c r="A15" s="16" t="s">
        <v>107</v>
      </c>
      <c r="B15" s="17"/>
      <c r="C15" s="22" t="s">
        <v>417</v>
      </c>
      <c r="D15" s="9"/>
      <c r="E15" s="18">
        <v>32000.0</v>
      </c>
      <c r="F15" s="19">
        <f t="shared" si="1"/>
        <v>0</v>
      </c>
    </row>
    <row r="16">
      <c r="A16" s="16" t="s">
        <v>457</v>
      </c>
      <c r="B16" s="17">
        <v>0.5</v>
      </c>
      <c r="C16" s="22" t="s">
        <v>48</v>
      </c>
      <c r="D16" s="9"/>
      <c r="E16" s="18">
        <v>28000.0</v>
      </c>
      <c r="F16" s="19">
        <f t="shared" si="1"/>
        <v>14000</v>
      </c>
      <c r="G16" s="1"/>
    </row>
    <row r="17">
      <c r="A17" s="16" t="s">
        <v>24</v>
      </c>
      <c r="B17" s="17">
        <v>1.0</v>
      </c>
      <c r="C17" s="22" t="s">
        <v>25</v>
      </c>
      <c r="D17" s="9"/>
      <c r="E17" s="18">
        <v>20000.0</v>
      </c>
      <c r="F17" s="19">
        <f t="shared" si="1"/>
        <v>20000</v>
      </c>
      <c r="G17" s="1"/>
    </row>
    <row r="18">
      <c r="A18" s="16" t="s">
        <v>431</v>
      </c>
      <c r="B18" s="17">
        <v>0.0</v>
      </c>
      <c r="C18" s="22" t="s">
        <v>16</v>
      </c>
      <c r="D18" s="9"/>
      <c r="E18" s="18">
        <v>207000.0</v>
      </c>
      <c r="F18" s="19">
        <f t="shared" si="1"/>
        <v>0</v>
      </c>
      <c r="G18" s="1"/>
    </row>
    <row r="19">
      <c r="A19" s="16" t="s">
        <v>29</v>
      </c>
      <c r="B19" s="17">
        <v>140.0</v>
      </c>
      <c r="C19" s="22" t="s">
        <v>30</v>
      </c>
      <c r="D19" s="9"/>
      <c r="E19" s="18">
        <v>100.0</v>
      </c>
      <c r="F19" s="19">
        <f t="shared" si="1"/>
        <v>14000</v>
      </c>
      <c r="G19" s="267"/>
    </row>
    <row r="20">
      <c r="A20" s="23" t="s">
        <v>31</v>
      </c>
      <c r="B20" s="11"/>
      <c r="C20" s="9"/>
      <c r="D20" s="22" t="s">
        <v>286</v>
      </c>
      <c r="E20" s="9"/>
      <c r="F20" s="24">
        <v>315000.0</v>
      </c>
      <c r="G20" s="1"/>
      <c r="H20" s="21"/>
    </row>
    <row r="21" ht="15.75" customHeight="1">
      <c r="A21" s="25" t="s">
        <v>33</v>
      </c>
      <c r="B21" s="11"/>
      <c r="C21" s="11"/>
      <c r="D21" s="11"/>
      <c r="E21" s="9"/>
      <c r="F21" s="26">
        <f>SUM(F8:F20)</f>
        <v>733000</v>
      </c>
      <c r="G21" s="1"/>
    </row>
    <row r="22" ht="15.75" customHeight="1">
      <c r="A22" s="23" t="s">
        <v>34</v>
      </c>
      <c r="B22" s="11"/>
      <c r="C22" s="9"/>
      <c r="D22" s="22" t="s">
        <v>35</v>
      </c>
      <c r="E22" s="9"/>
      <c r="F22" s="24">
        <v>106666.0</v>
      </c>
      <c r="G22" s="1"/>
    </row>
    <row r="23" ht="15.75" customHeight="1">
      <c r="A23" s="27" t="s">
        <v>36</v>
      </c>
      <c r="B23" s="11"/>
      <c r="C23" s="9"/>
      <c r="D23" s="28"/>
      <c r="E23" s="9"/>
      <c r="F23" s="29">
        <f>SUM(F21:F22)</f>
        <v>839666</v>
      </c>
      <c r="G23" s="1"/>
    </row>
    <row r="24" ht="15.0" customHeight="1">
      <c r="A24" s="8" t="s">
        <v>5</v>
      </c>
      <c r="B24" s="9"/>
      <c r="C24" s="30" t="s">
        <v>37</v>
      </c>
      <c r="D24" s="11"/>
      <c r="E24" s="11"/>
      <c r="F24" s="9"/>
      <c r="G24" s="1"/>
    </row>
    <row r="25" ht="15.0" customHeight="1">
      <c r="A25" s="12" t="s">
        <v>7</v>
      </c>
      <c r="B25" s="12" t="s">
        <v>8</v>
      </c>
      <c r="C25" s="13" t="s">
        <v>9</v>
      </c>
      <c r="D25" s="9"/>
      <c r="E25" s="12" t="s">
        <v>10</v>
      </c>
      <c r="F25" s="14" t="s">
        <v>11</v>
      </c>
      <c r="G25" s="1"/>
    </row>
    <row r="26" ht="15.0" customHeight="1">
      <c r="A26" s="16" t="s">
        <v>12</v>
      </c>
      <c r="B26" s="17">
        <v>468.0</v>
      </c>
      <c r="C26" s="13" t="s">
        <v>287</v>
      </c>
      <c r="D26" s="9"/>
      <c r="E26" s="18">
        <v>140.0</v>
      </c>
      <c r="F26" s="19">
        <f t="shared" ref="F26:F28" si="2">E26*B26</f>
        <v>65520</v>
      </c>
      <c r="G26" s="1"/>
      <c r="H26" s="1"/>
    </row>
    <row r="27" ht="15.75" customHeight="1">
      <c r="A27" s="16" t="s">
        <v>288</v>
      </c>
      <c r="B27" s="17">
        <v>200.0</v>
      </c>
      <c r="C27" s="22" t="s">
        <v>289</v>
      </c>
      <c r="D27" s="9"/>
      <c r="E27" s="18">
        <v>67.0</v>
      </c>
      <c r="F27" s="19">
        <f t="shared" si="2"/>
        <v>13400</v>
      </c>
      <c r="G27" s="1"/>
      <c r="H27" s="1"/>
    </row>
    <row r="28" ht="15.75" customHeight="1">
      <c r="A28" s="16" t="s">
        <v>228</v>
      </c>
      <c r="B28" s="17">
        <v>250.0</v>
      </c>
      <c r="C28" s="22" t="s">
        <v>290</v>
      </c>
      <c r="D28" s="9"/>
      <c r="E28" s="18">
        <v>217.0</v>
      </c>
      <c r="F28" s="31">
        <f t="shared" si="2"/>
        <v>54250</v>
      </c>
      <c r="G28" s="1"/>
      <c r="H28" s="1"/>
    </row>
    <row r="29" ht="15.75" customHeight="1">
      <c r="A29" s="16" t="s">
        <v>43</v>
      </c>
      <c r="B29" s="17">
        <v>175.0</v>
      </c>
      <c r="C29" s="22" t="s">
        <v>44</v>
      </c>
      <c r="D29" s="9"/>
      <c r="E29" s="18">
        <v>140.0</v>
      </c>
      <c r="F29" s="32">
        <v>21875.0</v>
      </c>
      <c r="G29" s="1"/>
      <c r="H29" s="1"/>
    </row>
    <row r="30" ht="15.75" customHeight="1">
      <c r="A30" s="16" t="s">
        <v>20</v>
      </c>
      <c r="B30" s="17">
        <v>2.0</v>
      </c>
      <c r="C30" s="22" t="s">
        <v>45</v>
      </c>
      <c r="D30" s="9"/>
      <c r="E30" s="18">
        <v>14000.0</v>
      </c>
      <c r="F30" s="19">
        <f t="shared" ref="F30:F35" si="3">E30*B30</f>
        <v>28000</v>
      </c>
      <c r="G30" s="1"/>
      <c r="H30" s="1"/>
    </row>
    <row r="31" ht="15.75" customHeight="1">
      <c r="A31" s="16" t="s">
        <v>46</v>
      </c>
      <c r="B31" s="17">
        <v>10.0</v>
      </c>
      <c r="C31" s="22" t="s">
        <v>30</v>
      </c>
      <c r="D31" s="9"/>
      <c r="E31" s="18">
        <v>600.0</v>
      </c>
      <c r="F31" s="19">
        <f t="shared" si="3"/>
        <v>6000</v>
      </c>
      <c r="G31" s="1"/>
    </row>
    <row r="32" ht="15.0" customHeight="1">
      <c r="A32" s="16" t="s">
        <v>47</v>
      </c>
      <c r="B32" s="17">
        <v>6.0</v>
      </c>
      <c r="C32" s="22" t="s">
        <v>48</v>
      </c>
      <c r="D32" s="9"/>
      <c r="E32" s="18">
        <v>1000.0</v>
      </c>
      <c r="F32" s="19">
        <f t="shared" si="3"/>
        <v>6000</v>
      </c>
      <c r="G32" s="1"/>
    </row>
    <row r="33" ht="15.75" customHeight="1">
      <c r="A33" s="16" t="s">
        <v>49</v>
      </c>
      <c r="B33" s="17">
        <v>2.0</v>
      </c>
      <c r="C33" s="22" t="s">
        <v>25</v>
      </c>
      <c r="D33" s="9"/>
      <c r="E33" s="18">
        <v>157500.0</v>
      </c>
      <c r="F33" s="19">
        <f t="shared" si="3"/>
        <v>315000</v>
      </c>
      <c r="G33" s="1"/>
    </row>
    <row r="34" ht="12.75" customHeight="1">
      <c r="A34" s="16" t="s">
        <v>29</v>
      </c>
      <c r="B34" s="17">
        <v>30.0</v>
      </c>
      <c r="C34" s="22" t="s">
        <v>30</v>
      </c>
      <c r="D34" s="9"/>
      <c r="E34" s="18">
        <v>100.0</v>
      </c>
      <c r="F34" s="19">
        <f t="shared" si="3"/>
        <v>3000</v>
      </c>
      <c r="G34" s="1"/>
    </row>
    <row r="35" ht="15.75" customHeight="1">
      <c r="A35" s="33"/>
      <c r="B35" s="17"/>
      <c r="C35" s="22"/>
      <c r="D35" s="9"/>
      <c r="E35" s="17"/>
      <c r="F35" s="34">
        <f t="shared" si="3"/>
        <v>0</v>
      </c>
      <c r="G35" s="1"/>
    </row>
    <row r="36" ht="15.75" customHeight="1">
      <c r="A36" s="25" t="s">
        <v>33</v>
      </c>
      <c r="B36" s="11"/>
      <c r="C36" s="11"/>
      <c r="D36" s="11"/>
      <c r="E36" s="9"/>
      <c r="F36" s="26">
        <f>SUM(F26:F35)</f>
        <v>513045</v>
      </c>
      <c r="G36" s="1"/>
    </row>
    <row r="37" ht="16.5" customHeight="1">
      <c r="A37" s="23" t="s">
        <v>50</v>
      </c>
      <c r="B37" s="11"/>
      <c r="C37" s="9"/>
      <c r="D37" s="22" t="s">
        <v>35</v>
      </c>
      <c r="E37" s="9"/>
      <c r="F37" s="24">
        <v>26294.75</v>
      </c>
      <c r="G37" s="1"/>
    </row>
    <row r="38" ht="24.0" customHeight="1">
      <c r="A38" s="27" t="s">
        <v>36</v>
      </c>
      <c r="B38" s="11"/>
      <c r="C38" s="9"/>
      <c r="D38" s="28"/>
      <c r="E38" s="9"/>
      <c r="F38" s="35">
        <f>F37+F36</f>
        <v>539339.75</v>
      </c>
      <c r="G38" s="1"/>
    </row>
    <row r="39" ht="24.0" customHeight="1">
      <c r="A39" s="36" t="s">
        <v>51</v>
      </c>
      <c r="B39" s="10" t="s">
        <v>293</v>
      </c>
      <c r="C39" s="9"/>
      <c r="D39" s="22"/>
      <c r="E39" s="9"/>
      <c r="F39" s="24"/>
      <c r="G39" s="1"/>
      <c r="H39" s="1"/>
    </row>
    <row r="40" ht="24.0" customHeight="1">
      <c r="A40" s="33" t="s">
        <v>53</v>
      </c>
      <c r="B40" s="37">
        <v>2.0</v>
      </c>
      <c r="C40" s="22" t="s">
        <v>54</v>
      </c>
      <c r="D40" s="9"/>
      <c r="E40" s="18">
        <v>36750.0</v>
      </c>
      <c r="F40" s="19">
        <f t="shared" ref="F40:F41" si="4">E40*B40</f>
        <v>73500</v>
      </c>
      <c r="G40" s="15"/>
      <c r="H40" s="1"/>
    </row>
    <row r="41" ht="24.0" customHeight="1">
      <c r="A41" s="16" t="s">
        <v>55</v>
      </c>
      <c r="B41" s="37">
        <v>2.0</v>
      </c>
      <c r="C41" s="22" t="s">
        <v>54</v>
      </c>
      <c r="D41" s="9"/>
      <c r="E41" s="18">
        <v>36750.0</v>
      </c>
      <c r="F41" s="19">
        <f t="shared" si="4"/>
        <v>73500</v>
      </c>
      <c r="G41" s="15"/>
      <c r="H41" s="1"/>
    </row>
    <row r="42" ht="24.0" customHeight="1">
      <c r="A42" s="16" t="s">
        <v>56</v>
      </c>
      <c r="B42" s="37">
        <v>5.0</v>
      </c>
      <c r="C42" s="22" t="s">
        <v>57</v>
      </c>
      <c r="D42" s="9"/>
      <c r="E42" s="18">
        <v>18000.0</v>
      </c>
      <c r="F42" s="19">
        <f t="shared" ref="F42:F53" si="5">+B42*E42</f>
        <v>90000</v>
      </c>
    </row>
    <row r="43" ht="24.0" customHeight="1">
      <c r="A43" s="16" t="s">
        <v>58</v>
      </c>
      <c r="B43" s="37">
        <v>1.0</v>
      </c>
      <c r="C43" s="22" t="s">
        <v>59</v>
      </c>
      <c r="D43" s="9"/>
      <c r="E43" s="18">
        <v>2000.0</v>
      </c>
      <c r="F43" s="19">
        <f t="shared" si="5"/>
        <v>2000</v>
      </c>
    </row>
    <row r="44" ht="24.0" customHeight="1">
      <c r="A44" s="16" t="s">
        <v>60</v>
      </c>
      <c r="B44" s="37">
        <v>0.0</v>
      </c>
      <c r="C44" s="22" t="s">
        <v>61</v>
      </c>
      <c r="D44" s="9"/>
      <c r="E44" s="18">
        <v>70000.0</v>
      </c>
      <c r="F44" s="19">
        <f t="shared" si="5"/>
        <v>0</v>
      </c>
    </row>
    <row r="45" ht="24.0" customHeight="1">
      <c r="A45" s="16" t="s">
        <v>62</v>
      </c>
      <c r="B45" s="37">
        <v>0.0</v>
      </c>
      <c r="C45" s="22" t="s">
        <v>63</v>
      </c>
      <c r="D45" s="9"/>
      <c r="E45" s="18">
        <v>45000.0</v>
      </c>
      <c r="F45" s="19">
        <f t="shared" si="5"/>
        <v>0</v>
      </c>
    </row>
    <row r="46" ht="24.0" customHeight="1">
      <c r="A46" s="16" t="s">
        <v>64</v>
      </c>
      <c r="B46" s="37">
        <v>0.3</v>
      </c>
      <c r="C46" s="22" t="s">
        <v>63</v>
      </c>
      <c r="D46" s="9"/>
      <c r="E46" s="18">
        <v>2500.0</v>
      </c>
      <c r="F46" s="19">
        <f t="shared" si="5"/>
        <v>750</v>
      </c>
    </row>
    <row r="47" ht="24.0" customHeight="1">
      <c r="A47" s="16" t="s">
        <v>65</v>
      </c>
      <c r="B47" s="37">
        <v>0.2</v>
      </c>
      <c r="C47" s="22" t="s">
        <v>66</v>
      </c>
      <c r="D47" s="9"/>
      <c r="E47" s="18">
        <v>34000.0</v>
      </c>
      <c r="F47" s="19">
        <f t="shared" si="5"/>
        <v>6800</v>
      </c>
    </row>
    <row r="48" ht="24.0" customHeight="1">
      <c r="A48" s="16" t="s">
        <v>67</v>
      </c>
      <c r="B48" s="37">
        <v>2.0</v>
      </c>
      <c r="C48" s="22" t="s">
        <v>68</v>
      </c>
      <c r="D48" s="9"/>
      <c r="E48" s="18">
        <v>3000.0</v>
      </c>
      <c r="F48" s="19">
        <f t="shared" si="5"/>
        <v>6000</v>
      </c>
    </row>
    <row r="49" ht="24.0" customHeight="1">
      <c r="A49" s="16" t="s">
        <v>71</v>
      </c>
      <c r="B49" s="37">
        <v>4.0</v>
      </c>
      <c r="C49" s="22" t="s">
        <v>70</v>
      </c>
      <c r="D49" s="9"/>
      <c r="E49" s="18">
        <v>22000.0</v>
      </c>
      <c r="F49" s="19">
        <f t="shared" si="5"/>
        <v>88000</v>
      </c>
      <c r="G49" s="15"/>
      <c r="H49" s="15"/>
      <c r="I49" s="15"/>
      <c r="J49" s="15"/>
      <c r="K49" s="15"/>
      <c r="L49" s="15"/>
      <c r="M49" s="15"/>
      <c r="N49" s="15"/>
      <c r="O49" s="15"/>
    </row>
    <row r="50" ht="15.75" customHeight="1">
      <c r="A50" s="16" t="s">
        <v>72</v>
      </c>
      <c r="B50" s="37">
        <v>0.1</v>
      </c>
      <c r="C50" s="22" t="s">
        <v>61</v>
      </c>
      <c r="D50" s="9"/>
      <c r="E50" s="18">
        <v>160000.0</v>
      </c>
      <c r="F50" s="19">
        <f t="shared" si="5"/>
        <v>16000</v>
      </c>
    </row>
    <row r="51" ht="15.75" customHeight="1">
      <c r="A51" s="16" t="s">
        <v>73</v>
      </c>
      <c r="B51" s="37">
        <v>0.6</v>
      </c>
      <c r="C51" s="22" t="s">
        <v>74</v>
      </c>
      <c r="D51" s="9"/>
      <c r="E51" s="18">
        <v>4500.0</v>
      </c>
      <c r="F51" s="19">
        <f t="shared" si="5"/>
        <v>2700</v>
      </c>
    </row>
    <row r="52" ht="15.75" customHeight="1">
      <c r="A52" s="16" t="s">
        <v>75</v>
      </c>
      <c r="B52" s="37">
        <v>0.2</v>
      </c>
      <c r="C52" s="22" t="s">
        <v>21</v>
      </c>
      <c r="D52" s="9"/>
      <c r="E52" s="18">
        <v>20000.0</v>
      </c>
      <c r="F52" s="19">
        <f t="shared" si="5"/>
        <v>4000</v>
      </c>
      <c r="H52" s="268"/>
    </row>
    <row r="53" ht="15.75" customHeight="1">
      <c r="A53" s="16" t="s">
        <v>240</v>
      </c>
      <c r="B53" s="263">
        <v>3.0</v>
      </c>
      <c r="C53" s="22" t="s">
        <v>77</v>
      </c>
      <c r="D53" s="9"/>
      <c r="E53" s="18">
        <v>23000.0</v>
      </c>
      <c r="F53" s="19">
        <f t="shared" si="5"/>
        <v>69000</v>
      </c>
    </row>
    <row r="54" ht="15.75" customHeight="1">
      <c r="A54" s="16" t="s">
        <v>78</v>
      </c>
      <c r="B54" s="37"/>
      <c r="C54" s="22"/>
      <c r="D54" s="9"/>
      <c r="E54" s="18"/>
      <c r="F54" s="19">
        <f>SUM(F40:F53)</f>
        <v>432250</v>
      </c>
    </row>
    <row r="55" ht="15.75" customHeight="1">
      <c r="A55" s="23" t="s">
        <v>79</v>
      </c>
      <c r="B55" s="11"/>
      <c r="C55" s="9"/>
      <c r="D55" s="17"/>
      <c r="E55" s="17"/>
      <c r="F55" s="19">
        <f>+F54*10%</f>
        <v>43225</v>
      </c>
    </row>
    <row r="56" ht="15.75" customHeight="1">
      <c r="A56" s="27" t="s">
        <v>80</v>
      </c>
      <c r="B56" s="11"/>
      <c r="C56" s="9"/>
      <c r="D56" s="28"/>
      <c r="E56" s="9"/>
      <c r="F56" s="29">
        <v>477895.0</v>
      </c>
      <c r="G56" s="262"/>
    </row>
    <row r="57" ht="15.75" customHeight="1">
      <c r="A57" s="36" t="s">
        <v>51</v>
      </c>
      <c r="B57" s="10" t="s">
        <v>458</v>
      </c>
      <c r="C57" s="9"/>
      <c r="D57" s="22"/>
      <c r="E57" s="9"/>
      <c r="F57" s="24"/>
      <c r="G57" s="15"/>
    </row>
    <row r="58" ht="15.75" customHeight="1">
      <c r="A58" s="33" t="s">
        <v>53</v>
      </c>
      <c r="B58" s="17">
        <v>3.0</v>
      </c>
      <c r="C58" s="22" t="s">
        <v>459</v>
      </c>
      <c r="D58" s="9"/>
      <c r="E58" s="18">
        <v>5250.0</v>
      </c>
      <c r="F58" s="19">
        <f t="shared" ref="F58:F60" si="6">E58*B58</f>
        <v>15750</v>
      </c>
      <c r="G58" s="15"/>
    </row>
    <row r="59" ht="15.75" customHeight="1">
      <c r="A59" s="16" t="s">
        <v>55</v>
      </c>
      <c r="B59" s="17">
        <v>6.0</v>
      </c>
      <c r="C59" s="22" t="s">
        <v>460</v>
      </c>
      <c r="D59" s="9"/>
      <c r="E59" s="18">
        <v>3150.0</v>
      </c>
      <c r="F59" s="19">
        <f t="shared" si="6"/>
        <v>18900</v>
      </c>
      <c r="G59" s="15"/>
    </row>
    <row r="60" ht="15.75" customHeight="1">
      <c r="A60" s="16" t="s">
        <v>83</v>
      </c>
      <c r="B60" s="17">
        <v>0.0</v>
      </c>
      <c r="C60" s="17">
        <v>16.0</v>
      </c>
      <c r="D60" s="17"/>
      <c r="E60" s="18">
        <v>2100.0</v>
      </c>
      <c r="F60" s="19">
        <f t="shared" si="6"/>
        <v>0</v>
      </c>
      <c r="G60" s="15"/>
    </row>
    <row r="61" ht="15.75" customHeight="1">
      <c r="A61" s="16" t="s">
        <v>56</v>
      </c>
      <c r="B61" s="17">
        <v>1.0</v>
      </c>
      <c r="C61" s="22" t="s">
        <v>57</v>
      </c>
      <c r="D61" s="9"/>
      <c r="E61" s="18">
        <v>18000.0</v>
      </c>
      <c r="F61" s="19">
        <f t="shared" ref="F61:F72" si="7">+B61*E61</f>
        <v>18000</v>
      </c>
      <c r="G61" s="15"/>
    </row>
    <row r="62" ht="15.75" customHeight="1">
      <c r="A62" s="16" t="s">
        <v>58</v>
      </c>
      <c r="B62" s="17">
        <v>0.0</v>
      </c>
      <c r="C62" s="22" t="s">
        <v>59</v>
      </c>
      <c r="D62" s="9"/>
      <c r="E62" s="18">
        <v>2000.0</v>
      </c>
      <c r="F62" s="19">
        <f t="shared" si="7"/>
        <v>0</v>
      </c>
      <c r="G62" s="15"/>
    </row>
    <row r="63" ht="15.75" customHeight="1">
      <c r="A63" s="16" t="s">
        <v>60</v>
      </c>
      <c r="B63" s="17"/>
      <c r="C63" s="22" t="s">
        <v>61</v>
      </c>
      <c r="D63" s="9"/>
      <c r="E63" s="18"/>
      <c r="F63" s="19">
        <f t="shared" si="7"/>
        <v>0</v>
      </c>
      <c r="G63" s="15"/>
      <c r="I63" s="1"/>
    </row>
    <row r="64" ht="15.75" customHeight="1">
      <c r="A64" s="16" t="s">
        <v>294</v>
      </c>
      <c r="B64" s="17">
        <v>0.5</v>
      </c>
      <c r="C64" s="22" t="s">
        <v>63</v>
      </c>
      <c r="D64" s="9"/>
      <c r="E64" s="18">
        <v>2000.0</v>
      </c>
      <c r="F64" s="19">
        <f t="shared" si="7"/>
        <v>1000</v>
      </c>
      <c r="G64" s="15"/>
    </row>
    <row r="65" ht="15.75" customHeight="1">
      <c r="A65" s="16" t="s">
        <v>85</v>
      </c>
      <c r="B65" s="17">
        <v>0.5</v>
      </c>
      <c r="C65" s="22" t="s">
        <v>63</v>
      </c>
      <c r="D65" s="9"/>
      <c r="E65" s="18">
        <v>2000.0</v>
      </c>
      <c r="F65" s="19">
        <f t="shared" si="7"/>
        <v>1000</v>
      </c>
      <c r="G65" s="15"/>
    </row>
    <row r="66" ht="15.75" customHeight="1">
      <c r="A66" s="16" t="s">
        <v>86</v>
      </c>
      <c r="B66" s="17">
        <v>0.3</v>
      </c>
      <c r="C66" s="22" t="s">
        <v>66</v>
      </c>
      <c r="D66" s="9"/>
      <c r="E66" s="18">
        <v>23000.0</v>
      </c>
      <c r="F66" s="19">
        <f t="shared" si="7"/>
        <v>6900</v>
      </c>
      <c r="G66" s="15"/>
    </row>
    <row r="67" ht="15.75" customHeight="1">
      <c r="A67" s="16" t="s">
        <v>87</v>
      </c>
      <c r="B67" s="17"/>
      <c r="C67" s="22" t="s">
        <v>88</v>
      </c>
      <c r="D67" s="9"/>
      <c r="E67" s="18">
        <v>18000.0</v>
      </c>
      <c r="F67" s="19">
        <f t="shared" si="7"/>
        <v>0</v>
      </c>
      <c r="G67" s="15"/>
    </row>
    <row r="68" ht="15.75" customHeight="1">
      <c r="A68" s="16" t="s">
        <v>89</v>
      </c>
      <c r="B68" s="17">
        <v>0.3</v>
      </c>
      <c r="C68" s="22" t="s">
        <v>70</v>
      </c>
      <c r="D68" s="9"/>
      <c r="E68" s="18">
        <v>20000.0</v>
      </c>
      <c r="F68" s="19">
        <f t="shared" si="7"/>
        <v>6000</v>
      </c>
      <c r="G68" s="15"/>
    </row>
    <row r="69" ht="15.75" customHeight="1">
      <c r="A69" s="16" t="s">
        <v>90</v>
      </c>
      <c r="B69" s="17"/>
      <c r="C69" s="22" t="s">
        <v>61</v>
      </c>
      <c r="D69" s="9"/>
      <c r="E69" s="18"/>
      <c r="F69" s="19">
        <f t="shared" si="7"/>
        <v>0</v>
      </c>
    </row>
    <row r="70" ht="15.75" customHeight="1">
      <c r="A70" s="16" t="s">
        <v>73</v>
      </c>
      <c r="B70" s="17">
        <v>0.0</v>
      </c>
      <c r="C70" s="22" t="s">
        <v>21</v>
      </c>
      <c r="D70" s="9"/>
      <c r="E70" s="18">
        <v>4.5</v>
      </c>
      <c r="F70" s="19">
        <f t="shared" si="7"/>
        <v>0</v>
      </c>
    </row>
    <row r="71" ht="15.75" customHeight="1">
      <c r="A71" s="16" t="s">
        <v>75</v>
      </c>
      <c r="B71" s="17">
        <v>0.5</v>
      </c>
      <c r="C71" s="22" t="s">
        <v>21</v>
      </c>
      <c r="D71" s="9"/>
      <c r="E71" s="18">
        <v>23000.0</v>
      </c>
      <c r="F71" s="19">
        <f t="shared" si="7"/>
        <v>11500</v>
      </c>
    </row>
    <row r="72" ht="15.75" customHeight="1">
      <c r="A72" s="16" t="s">
        <v>91</v>
      </c>
      <c r="B72" s="38">
        <v>0.0</v>
      </c>
      <c r="C72" s="22" t="s">
        <v>77</v>
      </c>
      <c r="D72" s="9"/>
      <c r="E72" s="18">
        <v>23000.0</v>
      </c>
      <c r="F72" s="19">
        <f t="shared" si="7"/>
        <v>0</v>
      </c>
    </row>
    <row r="73" ht="15.75" customHeight="1">
      <c r="A73" s="16" t="s">
        <v>78</v>
      </c>
      <c r="B73" s="17"/>
      <c r="C73" s="22"/>
      <c r="D73" s="9"/>
      <c r="E73" s="18"/>
      <c r="F73" s="19">
        <f>SUM(F58:F72)</f>
        <v>79050</v>
      </c>
      <c r="G73" s="1"/>
    </row>
    <row r="74" ht="15.75" customHeight="1">
      <c r="A74" s="23" t="s">
        <v>79</v>
      </c>
      <c r="B74" s="11"/>
      <c r="C74" s="9"/>
      <c r="D74" s="17"/>
      <c r="E74" s="17"/>
      <c r="F74" s="19">
        <v>32095.1</v>
      </c>
      <c r="G74" s="1"/>
    </row>
    <row r="75" ht="15.75" customHeight="1">
      <c r="A75" s="27" t="s">
        <v>80</v>
      </c>
      <c r="B75" s="11"/>
      <c r="C75" s="9"/>
      <c r="D75" s="28"/>
      <c r="E75" s="9"/>
      <c r="F75" s="29">
        <f>F73+F74</f>
        <v>111145.1</v>
      </c>
      <c r="G75" s="1"/>
    </row>
    <row r="76" ht="15.75" customHeight="1">
      <c r="A76" s="39" t="s">
        <v>92</v>
      </c>
      <c r="B76" s="9"/>
      <c r="C76" s="22"/>
      <c r="D76" s="9"/>
      <c r="E76" s="17"/>
      <c r="F76" s="26"/>
      <c r="G76" s="1"/>
    </row>
    <row r="77" ht="15.75" customHeight="1">
      <c r="A77" s="16" t="s">
        <v>461</v>
      </c>
      <c r="B77" s="40">
        <v>4.0</v>
      </c>
      <c r="C77" s="22" t="s">
        <v>25</v>
      </c>
      <c r="D77" s="9"/>
      <c r="E77" s="17">
        <v>20000.0</v>
      </c>
      <c r="F77" s="26">
        <f t="shared" ref="F77:F79" si="8">E77*B77</f>
        <v>80000</v>
      </c>
      <c r="G77" s="1"/>
      <c r="H77" s="1"/>
      <c r="I77" s="1"/>
      <c r="J77" s="1"/>
      <c r="K77" s="1"/>
      <c r="L77" s="1"/>
      <c r="M77" s="1"/>
      <c r="N77" s="1"/>
      <c r="O77" s="1"/>
    </row>
    <row r="78" ht="15.75" customHeight="1">
      <c r="A78" s="16" t="s">
        <v>81</v>
      </c>
      <c r="B78" s="40">
        <v>8.0</v>
      </c>
      <c r="C78" s="22" t="s">
        <v>96</v>
      </c>
      <c r="D78" s="9"/>
      <c r="E78" s="17">
        <v>16000.0</v>
      </c>
      <c r="F78" s="26">
        <f t="shared" si="8"/>
        <v>128000</v>
      </c>
      <c r="G78" s="1"/>
      <c r="H78" s="1"/>
      <c r="I78" s="1"/>
      <c r="J78" s="1"/>
      <c r="K78" s="1"/>
      <c r="L78" s="1"/>
      <c r="M78" s="1"/>
      <c r="N78" s="1"/>
      <c r="O78" s="1"/>
    </row>
    <row r="79" ht="15.75" customHeight="1">
      <c r="A79" s="16" t="s">
        <v>435</v>
      </c>
      <c r="B79" s="41">
        <v>0.0</v>
      </c>
      <c r="C79" s="22" t="s">
        <v>99</v>
      </c>
      <c r="D79" s="9"/>
      <c r="E79" s="17">
        <v>23000.0</v>
      </c>
      <c r="F79" s="24">
        <f t="shared" si="8"/>
        <v>0</v>
      </c>
      <c r="G79" s="1"/>
    </row>
    <row r="80" ht="15.75" customHeight="1">
      <c r="A80" s="16" t="s">
        <v>98</v>
      </c>
      <c r="B80" s="17">
        <v>0.0</v>
      </c>
      <c r="C80" s="22" t="s">
        <v>99</v>
      </c>
      <c r="D80" s="9"/>
      <c r="E80" s="42">
        <v>100000.0</v>
      </c>
      <c r="F80" s="34">
        <f t="shared" ref="F80:F88" si="9">+B80*E80</f>
        <v>0</v>
      </c>
      <c r="G80" s="21"/>
    </row>
    <row r="81" ht="15.75" customHeight="1">
      <c r="A81" s="16" t="s">
        <v>126</v>
      </c>
      <c r="B81" s="17">
        <v>66.0</v>
      </c>
      <c r="C81" s="22" t="s">
        <v>99</v>
      </c>
      <c r="D81" s="9"/>
      <c r="E81" s="42">
        <v>100.0</v>
      </c>
      <c r="F81" s="34">
        <f t="shared" si="9"/>
        <v>6600</v>
      </c>
      <c r="G81" s="21"/>
    </row>
    <row r="82" ht="15.75" customHeight="1">
      <c r="A82" s="16" t="s">
        <v>102</v>
      </c>
      <c r="B82" s="17">
        <v>0.0</v>
      </c>
      <c r="C82" s="22" t="s">
        <v>25</v>
      </c>
      <c r="D82" s="9"/>
      <c r="E82" s="43">
        <v>1500.0</v>
      </c>
      <c r="F82" s="34">
        <f t="shared" si="9"/>
        <v>0</v>
      </c>
      <c r="G82" s="15"/>
      <c r="H82" s="15"/>
      <c r="I82" s="15"/>
      <c r="J82" s="15"/>
      <c r="K82" s="15"/>
      <c r="L82" s="15"/>
      <c r="M82" s="15"/>
      <c r="N82" s="15"/>
      <c r="O82" s="15"/>
    </row>
    <row r="83" ht="15.75" customHeight="1">
      <c r="A83" s="16" t="s">
        <v>103</v>
      </c>
      <c r="B83" s="17">
        <v>0.0</v>
      </c>
      <c r="C83" s="22" t="s">
        <v>99</v>
      </c>
      <c r="D83" s="9"/>
      <c r="E83" s="43">
        <v>2000.0</v>
      </c>
      <c r="F83" s="34">
        <f t="shared" si="9"/>
        <v>0</v>
      </c>
      <c r="G83" s="15"/>
      <c r="H83" s="15"/>
      <c r="I83" s="15"/>
      <c r="J83" s="15"/>
      <c r="K83" s="15"/>
      <c r="L83" s="15"/>
      <c r="M83" s="15"/>
      <c r="N83" s="15"/>
      <c r="O83" s="15"/>
    </row>
    <row r="84" ht="15.75" customHeight="1">
      <c r="A84" s="16" t="s">
        <v>104</v>
      </c>
      <c r="B84" s="17"/>
      <c r="C84" s="22" t="s">
        <v>25</v>
      </c>
      <c r="D84" s="9"/>
      <c r="E84" s="43">
        <v>160000.0</v>
      </c>
      <c r="F84" s="34">
        <f t="shared" si="9"/>
        <v>0</v>
      </c>
      <c r="G84" s="15"/>
      <c r="H84" s="15"/>
      <c r="I84" s="15"/>
      <c r="J84" s="15"/>
      <c r="K84" s="15"/>
      <c r="L84" s="15"/>
      <c r="M84" s="15"/>
      <c r="N84" s="15"/>
      <c r="O84" s="15"/>
    </row>
    <row r="85" ht="15.75" customHeight="1">
      <c r="A85" s="16" t="s">
        <v>68</v>
      </c>
      <c r="B85" s="17">
        <v>4.0</v>
      </c>
      <c r="C85" s="22" t="s">
        <v>105</v>
      </c>
      <c r="D85" s="9"/>
      <c r="E85" s="42">
        <v>4000.0</v>
      </c>
      <c r="F85" s="34">
        <f t="shared" si="9"/>
        <v>16000</v>
      </c>
      <c r="G85" s="15"/>
      <c r="H85" s="15"/>
      <c r="I85" s="15"/>
      <c r="J85" s="15"/>
      <c r="K85" s="15"/>
      <c r="L85" s="15"/>
      <c r="M85" s="15"/>
      <c r="N85" s="15"/>
      <c r="O85" s="15"/>
    </row>
    <row r="86" ht="15.75" customHeight="1">
      <c r="A86" s="16" t="s">
        <v>462</v>
      </c>
      <c r="B86" s="17">
        <v>0.3</v>
      </c>
      <c r="C86" s="22" t="s">
        <v>99</v>
      </c>
      <c r="D86" s="9"/>
      <c r="E86" s="42">
        <v>30000.0</v>
      </c>
      <c r="F86" s="34">
        <f t="shared" si="9"/>
        <v>9000</v>
      </c>
      <c r="G86" s="15"/>
      <c r="H86" s="15"/>
      <c r="I86" s="15"/>
      <c r="J86" s="15"/>
      <c r="K86" s="15"/>
      <c r="L86" s="15"/>
      <c r="M86" s="15"/>
      <c r="N86" s="15"/>
      <c r="O86" s="15"/>
    </row>
    <row r="87" ht="15.75" customHeight="1">
      <c r="A87" s="16" t="s">
        <v>107</v>
      </c>
      <c r="B87" s="17">
        <v>0.0</v>
      </c>
      <c r="C87" s="22" t="s">
        <v>59</v>
      </c>
      <c r="D87" s="9"/>
      <c r="E87" s="42">
        <v>8000.0</v>
      </c>
      <c r="F87" s="34">
        <f t="shared" si="9"/>
        <v>0</v>
      </c>
      <c r="G87" s="15"/>
      <c r="H87" s="15"/>
      <c r="I87" s="15"/>
      <c r="J87" s="15"/>
      <c r="K87" s="15"/>
      <c r="L87" s="15"/>
      <c r="M87" s="15"/>
      <c r="N87" s="15"/>
      <c r="O87" s="15"/>
    </row>
    <row r="88" ht="15.75" customHeight="1">
      <c r="A88" s="16" t="s">
        <v>108</v>
      </c>
      <c r="B88" s="17">
        <v>1.0</v>
      </c>
      <c r="C88" s="22" t="s">
        <v>59</v>
      </c>
      <c r="D88" s="9"/>
      <c r="E88" s="43">
        <v>150000.0</v>
      </c>
      <c r="F88" s="34">
        <f t="shared" si="9"/>
        <v>150000</v>
      </c>
      <c r="G88" s="15"/>
      <c r="H88" s="15"/>
      <c r="I88" s="15"/>
      <c r="J88" s="15"/>
      <c r="K88" s="15"/>
      <c r="L88" s="15"/>
      <c r="M88" s="15"/>
      <c r="N88" s="15"/>
      <c r="O88" s="15"/>
    </row>
    <row r="89" ht="15.75" customHeight="1">
      <c r="A89" s="10" t="s">
        <v>109</v>
      </c>
      <c r="B89" s="11"/>
      <c r="C89" s="11"/>
      <c r="D89" s="9"/>
      <c r="E89" s="44"/>
      <c r="F89" s="45">
        <f>SUM(F77:F88)</f>
        <v>389600</v>
      </c>
      <c r="G89" s="15"/>
      <c r="H89" s="15"/>
      <c r="I89" s="15"/>
      <c r="J89" s="15"/>
      <c r="K89" s="15"/>
      <c r="L89" s="15"/>
      <c r="M89" s="15"/>
      <c r="N89" s="15"/>
      <c r="O89" s="15"/>
    </row>
    <row r="90" ht="15.75" customHeight="1">
      <c r="A90" s="16"/>
      <c r="B90" s="17"/>
      <c r="C90" s="22"/>
      <c r="D90" s="9"/>
      <c r="E90" s="42"/>
      <c r="F90" s="24">
        <f t="shared" ref="F90:F91" si="10">+B90*E90</f>
        <v>0</v>
      </c>
      <c r="G90" s="15"/>
      <c r="H90" s="15"/>
      <c r="I90" s="15"/>
      <c r="J90" s="15"/>
      <c r="K90" s="15"/>
      <c r="L90" s="15"/>
      <c r="M90" s="15"/>
      <c r="N90" s="15"/>
      <c r="O90" s="15"/>
    </row>
    <row r="91" ht="15.75" customHeight="1">
      <c r="A91" s="39" t="s">
        <v>110</v>
      </c>
      <c r="B91" s="9"/>
      <c r="C91" s="22"/>
      <c r="D91" s="9"/>
      <c r="E91" s="42"/>
      <c r="F91" s="24">
        <f t="shared" si="10"/>
        <v>0</v>
      </c>
      <c r="G91" s="15"/>
      <c r="H91" s="15"/>
      <c r="I91" s="15"/>
      <c r="J91" s="15"/>
      <c r="K91" s="15"/>
      <c r="L91" s="15"/>
      <c r="M91" s="15"/>
      <c r="N91" s="15"/>
      <c r="O91" s="15"/>
    </row>
    <row r="92" ht="15.75" customHeight="1">
      <c r="A92" s="16" t="s">
        <v>111</v>
      </c>
      <c r="B92" s="17">
        <v>714.0</v>
      </c>
      <c r="C92" s="22" t="s">
        <v>112</v>
      </c>
      <c r="D92" s="9"/>
      <c r="E92" s="42">
        <v>140.0</v>
      </c>
      <c r="F92" s="24">
        <f t="shared" ref="F92:F97" si="11">E92*B92</f>
        <v>99960</v>
      </c>
    </row>
    <row r="93" ht="15.75" customHeight="1">
      <c r="A93" s="16" t="s">
        <v>113</v>
      </c>
      <c r="B93" s="17">
        <v>6.0</v>
      </c>
      <c r="C93" s="22" t="s">
        <v>463</v>
      </c>
      <c r="D93" s="9"/>
      <c r="E93" s="42">
        <v>2100.0</v>
      </c>
      <c r="F93" s="24">
        <f t="shared" si="11"/>
        <v>12600</v>
      </c>
    </row>
    <row r="94" ht="15.75" customHeight="1">
      <c r="A94" s="16" t="s">
        <v>272</v>
      </c>
      <c r="B94" s="17"/>
      <c r="C94" s="22"/>
      <c r="D94" s="9"/>
      <c r="E94" s="42"/>
      <c r="F94" s="24">
        <f t="shared" si="11"/>
        <v>0</v>
      </c>
    </row>
    <row r="95" ht="15.75" customHeight="1">
      <c r="A95" s="16" t="s">
        <v>114</v>
      </c>
      <c r="B95" s="17">
        <v>1.0</v>
      </c>
      <c r="C95" s="22" t="s">
        <v>16</v>
      </c>
      <c r="D95" s="9"/>
      <c r="E95" s="42">
        <v>140000.0</v>
      </c>
      <c r="F95" s="24">
        <f t="shared" si="11"/>
        <v>140000</v>
      </c>
    </row>
    <row r="96" ht="15.75" customHeight="1">
      <c r="A96" s="16" t="s">
        <v>20</v>
      </c>
      <c r="B96" s="17">
        <v>0.5</v>
      </c>
      <c r="C96" s="22" t="s">
        <v>239</v>
      </c>
      <c r="D96" s="9"/>
      <c r="E96" s="42">
        <v>14000.0</v>
      </c>
      <c r="F96" s="24">
        <f t="shared" si="11"/>
        <v>7000</v>
      </c>
    </row>
    <row r="97" ht="15.75" customHeight="1">
      <c r="A97" s="16" t="s">
        <v>29</v>
      </c>
      <c r="B97" s="17">
        <v>50.0</v>
      </c>
      <c r="C97" s="22" t="s">
        <v>96</v>
      </c>
      <c r="D97" s="9"/>
      <c r="E97" s="42">
        <v>100.0</v>
      </c>
      <c r="F97" s="24">
        <f t="shared" si="11"/>
        <v>5000</v>
      </c>
    </row>
    <row r="98" ht="15.75" customHeight="1">
      <c r="A98" s="16" t="s">
        <v>464</v>
      </c>
      <c r="B98" s="17">
        <v>2.0</v>
      </c>
      <c r="C98" s="22" t="s">
        <v>94</v>
      </c>
      <c r="D98" s="9"/>
      <c r="E98" s="42">
        <v>4000.0</v>
      </c>
      <c r="F98" s="24">
        <f t="shared" ref="F98:F100" si="12">B8+E98</f>
        <v>5450</v>
      </c>
    </row>
    <row r="99" ht="15.75" customHeight="1">
      <c r="A99" s="16" t="s">
        <v>49</v>
      </c>
      <c r="B99" s="17">
        <v>1.0</v>
      </c>
      <c r="C99" s="22" t="s">
        <v>94</v>
      </c>
      <c r="D99" s="9"/>
      <c r="E99" s="42">
        <v>63000.0</v>
      </c>
      <c r="F99" s="24">
        <f t="shared" si="12"/>
        <v>63000</v>
      </c>
    </row>
    <row r="100" ht="15.75" customHeight="1">
      <c r="A100" s="16" t="s">
        <v>117</v>
      </c>
      <c r="B100" s="17">
        <v>1.0</v>
      </c>
      <c r="C100" s="22" t="s">
        <v>465</v>
      </c>
      <c r="D100" s="9"/>
      <c r="E100" s="42">
        <v>10500.0</v>
      </c>
      <c r="F100" s="24">
        <f t="shared" si="12"/>
        <v>10500</v>
      </c>
    </row>
    <row r="101" ht="15.75" customHeight="1">
      <c r="A101" s="46" t="s">
        <v>118</v>
      </c>
      <c r="B101" s="47"/>
      <c r="C101" s="48"/>
      <c r="D101" s="9"/>
      <c r="E101" s="49"/>
      <c r="F101" s="29">
        <f>SUM(F90:F100)</f>
        <v>343510</v>
      </c>
      <c r="G101" s="262"/>
    </row>
    <row r="102" ht="15.75" customHeight="1">
      <c r="A102" s="39" t="s">
        <v>438</v>
      </c>
      <c r="B102" s="9"/>
      <c r="C102" s="10" t="s">
        <v>120</v>
      </c>
      <c r="D102" s="9"/>
      <c r="E102" s="42"/>
      <c r="F102" s="24"/>
    </row>
    <row r="103" ht="15.75" customHeight="1">
      <c r="A103" s="16" t="s">
        <v>466</v>
      </c>
      <c r="B103" s="17">
        <v>11.5</v>
      </c>
      <c r="C103" s="22" t="s">
        <v>122</v>
      </c>
      <c r="D103" s="9"/>
      <c r="E103" s="43">
        <v>39000.0</v>
      </c>
      <c r="F103" s="34">
        <f>+B103*E103</f>
        <v>448500</v>
      </c>
    </row>
    <row r="104" ht="15.75" customHeight="1">
      <c r="A104" s="16" t="s">
        <v>454</v>
      </c>
      <c r="B104" s="17">
        <v>0.0</v>
      </c>
      <c r="C104" s="22" t="s">
        <v>101</v>
      </c>
      <c r="D104" s="9"/>
      <c r="E104" s="43">
        <v>1570.0</v>
      </c>
      <c r="F104" s="34">
        <v>7222.0</v>
      </c>
      <c r="G104" s="1"/>
    </row>
    <row r="105" ht="15.75" customHeight="1">
      <c r="A105" s="16" t="s">
        <v>443</v>
      </c>
      <c r="B105" s="17">
        <v>1.0</v>
      </c>
      <c r="C105" s="22" t="s">
        <v>122</v>
      </c>
      <c r="D105" s="9"/>
      <c r="E105" s="43">
        <v>7300.0</v>
      </c>
      <c r="F105" s="34">
        <f>+B105*E105</f>
        <v>7300</v>
      </c>
      <c r="G105" s="262"/>
    </row>
    <row r="106" ht="15.75" customHeight="1">
      <c r="A106" s="16" t="s">
        <v>46</v>
      </c>
      <c r="B106" s="38">
        <v>0.5</v>
      </c>
      <c r="C106" s="22" t="s">
        <v>124</v>
      </c>
      <c r="D106" s="9"/>
      <c r="E106" s="43">
        <v>12000.0</v>
      </c>
      <c r="F106" s="34">
        <f>E106*B106</f>
        <v>6000</v>
      </c>
      <c r="G106" s="262"/>
    </row>
    <row r="107" ht="15.75" customHeight="1">
      <c r="A107" s="16" t="s">
        <v>309</v>
      </c>
      <c r="B107" s="17">
        <v>0.66</v>
      </c>
      <c r="C107" s="22" t="s">
        <v>16</v>
      </c>
      <c r="D107" s="9"/>
      <c r="E107" s="43">
        <v>41000.0</v>
      </c>
      <c r="F107" s="34">
        <f t="shared" ref="F107:F116" si="13">+B107*E107</f>
        <v>27060</v>
      </c>
      <c r="G107" s="262"/>
    </row>
    <row r="108" ht="15.75" customHeight="1">
      <c r="A108" s="16" t="s">
        <v>467</v>
      </c>
      <c r="B108" s="17">
        <v>20.0</v>
      </c>
      <c r="C108" s="22" t="s">
        <v>127</v>
      </c>
      <c r="D108" s="9"/>
      <c r="E108" s="43">
        <v>100.0</v>
      </c>
      <c r="F108" s="34">
        <f t="shared" si="13"/>
        <v>2000</v>
      </c>
      <c r="G108" s="1"/>
    </row>
    <row r="109" ht="15.75" customHeight="1">
      <c r="A109" s="16" t="s">
        <v>128</v>
      </c>
      <c r="B109" s="17">
        <v>1.3</v>
      </c>
      <c r="C109" s="22" t="s">
        <v>127</v>
      </c>
      <c r="D109" s="9"/>
      <c r="E109" s="43">
        <v>30000.0</v>
      </c>
      <c r="F109" s="34">
        <f t="shared" si="13"/>
        <v>39000</v>
      </c>
      <c r="G109" s="262"/>
    </row>
    <row r="110" ht="15.75" customHeight="1">
      <c r="A110" s="16" t="s">
        <v>442</v>
      </c>
      <c r="B110" s="17">
        <v>2.0</v>
      </c>
      <c r="C110" s="22" t="s">
        <v>96</v>
      </c>
      <c r="D110" s="9"/>
      <c r="E110" s="43">
        <v>14500.0</v>
      </c>
      <c r="F110" s="34">
        <f t="shared" si="13"/>
        <v>29000</v>
      </c>
      <c r="G110" s="262"/>
    </row>
    <row r="111" ht="15.75" customHeight="1">
      <c r="A111" s="16" t="s">
        <v>130</v>
      </c>
      <c r="B111" s="17">
        <v>2.0</v>
      </c>
      <c r="C111" s="22" t="s">
        <v>131</v>
      </c>
      <c r="D111" s="9"/>
      <c r="E111" s="43">
        <v>1000.0</v>
      </c>
      <c r="F111" s="34">
        <f t="shared" si="13"/>
        <v>2000</v>
      </c>
      <c r="G111" s="1"/>
    </row>
    <row r="112" ht="15.75" customHeight="1">
      <c r="A112" s="16" t="s">
        <v>132</v>
      </c>
      <c r="B112" s="17">
        <v>3.5</v>
      </c>
      <c r="C112" s="22" t="s">
        <v>101</v>
      </c>
      <c r="D112" s="9"/>
      <c r="E112" s="43">
        <v>3000.0</v>
      </c>
      <c r="F112" s="34">
        <f t="shared" si="13"/>
        <v>10500</v>
      </c>
      <c r="G112" s="1"/>
    </row>
    <row r="113" ht="15.75" customHeight="1">
      <c r="A113" s="16" t="s">
        <v>133</v>
      </c>
      <c r="B113" s="17">
        <v>0.5</v>
      </c>
      <c r="C113" s="22" t="s">
        <v>105</v>
      </c>
      <c r="D113" s="9"/>
      <c r="E113" s="43">
        <v>25000.0</v>
      </c>
      <c r="F113" s="34">
        <f t="shared" si="13"/>
        <v>12500</v>
      </c>
      <c r="G113" s="1"/>
    </row>
    <row r="114" ht="15.75" customHeight="1">
      <c r="A114" s="16" t="s">
        <v>468</v>
      </c>
      <c r="B114" s="17">
        <v>0.33</v>
      </c>
      <c r="C114" s="22" t="s">
        <v>21</v>
      </c>
      <c r="D114" s="9"/>
      <c r="E114" s="43">
        <v>43000.0</v>
      </c>
      <c r="F114" s="34">
        <f t="shared" si="13"/>
        <v>14190</v>
      </c>
      <c r="G114" s="1"/>
    </row>
    <row r="115" ht="15.75" customHeight="1">
      <c r="A115" s="16" t="s">
        <v>136</v>
      </c>
      <c r="B115" s="17">
        <v>0.3</v>
      </c>
      <c r="C115" s="22" t="s">
        <v>21</v>
      </c>
      <c r="D115" s="9"/>
      <c r="E115" s="43">
        <v>19000.0</v>
      </c>
      <c r="F115" s="34">
        <f t="shared" si="13"/>
        <v>5700</v>
      </c>
      <c r="G115" s="262"/>
    </row>
    <row r="116" ht="15.75" customHeight="1">
      <c r="A116" s="16" t="s">
        <v>455</v>
      </c>
      <c r="B116" s="17">
        <v>0.0</v>
      </c>
      <c r="C116" s="22" t="s">
        <v>313</v>
      </c>
      <c r="D116" s="9"/>
      <c r="E116" s="43">
        <v>16000.0</v>
      </c>
      <c r="F116" s="34">
        <f t="shared" si="13"/>
        <v>0</v>
      </c>
      <c r="G116" s="1"/>
    </row>
    <row r="117" ht="15.75" customHeight="1">
      <c r="A117" s="16" t="s">
        <v>138</v>
      </c>
      <c r="B117" s="17">
        <v>1.0</v>
      </c>
      <c r="C117" s="22"/>
      <c r="D117" s="9"/>
      <c r="E117" s="43">
        <v>210000.0</v>
      </c>
      <c r="F117" s="34">
        <f>E117*B117</f>
        <v>210000</v>
      </c>
      <c r="G117" s="1"/>
    </row>
    <row r="118" ht="15.75" customHeight="1">
      <c r="A118" s="16" t="s">
        <v>140</v>
      </c>
      <c r="B118" s="17">
        <v>1.5</v>
      </c>
      <c r="C118" s="22" t="s">
        <v>122</v>
      </c>
      <c r="D118" s="9"/>
      <c r="E118" s="43">
        <v>4000.0</v>
      </c>
      <c r="F118" s="34">
        <f>+B118*E118</f>
        <v>6000</v>
      </c>
      <c r="G118" s="1"/>
    </row>
    <row r="119" ht="15.75" customHeight="1">
      <c r="A119" s="46" t="s">
        <v>141</v>
      </c>
      <c r="B119" s="47"/>
      <c r="C119" s="48"/>
      <c r="D119" s="9"/>
      <c r="E119" s="49"/>
      <c r="F119" s="29">
        <f>SUM(F103:F118)</f>
        <v>826972</v>
      </c>
    </row>
    <row r="120" ht="15.75" customHeight="1">
      <c r="A120" s="50" t="s">
        <v>142</v>
      </c>
      <c r="B120" s="51"/>
      <c r="C120" s="51"/>
      <c r="D120" s="51"/>
      <c r="E120" s="51"/>
      <c r="F120" s="52">
        <f>F119+F101+F89+F75+F56+F38+F23</f>
        <v>3528127.85</v>
      </c>
    </row>
    <row r="121" ht="15.75" customHeight="1">
      <c r="A121" s="53"/>
      <c r="B121" s="54" t="s">
        <v>143</v>
      </c>
      <c r="C121" s="55"/>
      <c r="D121" s="55"/>
      <c r="E121" s="55"/>
      <c r="F121" s="56">
        <f>+F120*30%</f>
        <v>1058438.355</v>
      </c>
    </row>
    <row r="122" ht="15.75" customHeight="1">
      <c r="A122" s="57"/>
      <c r="B122" s="58" t="s">
        <v>144</v>
      </c>
      <c r="C122" s="55"/>
      <c r="D122" s="55"/>
      <c r="E122" s="59"/>
      <c r="F122" s="60">
        <f>SUM(F120:F121)</f>
        <v>4586566.205</v>
      </c>
    </row>
    <row r="123" ht="15.75" customHeight="1">
      <c r="A123" s="57"/>
      <c r="B123" s="54" t="s">
        <v>145</v>
      </c>
      <c r="C123" s="55"/>
      <c r="D123" s="55"/>
      <c r="E123" s="55"/>
      <c r="F123" s="56">
        <f>+F122*16%</f>
        <v>733850.5928</v>
      </c>
    </row>
    <row r="124" ht="15.75" customHeight="1">
      <c r="A124" s="57"/>
      <c r="B124" s="61" t="s">
        <v>146</v>
      </c>
      <c r="C124" s="55"/>
      <c r="D124" s="55"/>
      <c r="E124" s="59"/>
      <c r="F124" s="60">
        <f>SUM(F122:F123)</f>
        <v>5320416.798</v>
      </c>
    </row>
    <row r="125" ht="15.75" customHeight="1">
      <c r="A125" s="57"/>
      <c r="B125" s="54"/>
      <c r="C125" s="55"/>
      <c r="D125" s="55"/>
      <c r="E125" s="55"/>
      <c r="F125" s="56"/>
    </row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8">
    <mergeCell ref="A2:F2"/>
    <mergeCell ref="A3:F3"/>
    <mergeCell ref="A4:F4"/>
    <mergeCell ref="A5:F5"/>
    <mergeCell ref="A6:B6"/>
    <mergeCell ref="C6:F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A20:C20"/>
    <mergeCell ref="D20:E20"/>
    <mergeCell ref="A21:E21"/>
    <mergeCell ref="A22:C22"/>
    <mergeCell ref="D22:E22"/>
    <mergeCell ref="A23:C23"/>
    <mergeCell ref="D23:E23"/>
    <mergeCell ref="A24:B24"/>
    <mergeCell ref="C24:F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A36:E36"/>
    <mergeCell ref="A37:C37"/>
    <mergeCell ref="D37:E37"/>
    <mergeCell ref="A38:C38"/>
    <mergeCell ref="D38:E38"/>
    <mergeCell ref="B39:C39"/>
    <mergeCell ref="D39:E39"/>
    <mergeCell ref="C40:D40"/>
    <mergeCell ref="C41:D41"/>
    <mergeCell ref="C42:D42"/>
    <mergeCell ref="A89:D89"/>
    <mergeCell ref="C90:D90"/>
    <mergeCell ref="A91:B91"/>
    <mergeCell ref="C91:D91"/>
    <mergeCell ref="C92:D92"/>
    <mergeCell ref="C93:D93"/>
    <mergeCell ref="C94:D94"/>
    <mergeCell ref="A102:B102"/>
    <mergeCell ref="C102:D102"/>
    <mergeCell ref="C95:D95"/>
    <mergeCell ref="C96:D96"/>
    <mergeCell ref="C97:D97"/>
    <mergeCell ref="C98:D98"/>
    <mergeCell ref="C99:D99"/>
    <mergeCell ref="C100:D100"/>
    <mergeCell ref="C101:D101"/>
    <mergeCell ref="C103:D103"/>
    <mergeCell ref="C104:D104"/>
    <mergeCell ref="C105:D105"/>
    <mergeCell ref="C106:D106"/>
    <mergeCell ref="C107:D107"/>
    <mergeCell ref="C108:D108"/>
    <mergeCell ref="C109:D109"/>
    <mergeCell ref="C110:D110"/>
    <mergeCell ref="C111:D111"/>
    <mergeCell ref="C112:D112"/>
    <mergeCell ref="C113:D113"/>
    <mergeCell ref="C114:D114"/>
    <mergeCell ref="C115:D115"/>
    <mergeCell ref="C116:D116"/>
    <mergeCell ref="B123:E123"/>
    <mergeCell ref="B124:E124"/>
    <mergeCell ref="C117:D117"/>
    <mergeCell ref="C118:D118"/>
    <mergeCell ref="C119:D119"/>
    <mergeCell ref="A120:E120"/>
    <mergeCell ref="A121:A125"/>
    <mergeCell ref="B121:E121"/>
    <mergeCell ref="B122:E122"/>
    <mergeCell ref="B125:E125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A55:C55"/>
    <mergeCell ref="D56:E56"/>
    <mergeCell ref="A56:C56"/>
    <mergeCell ref="B57:C57"/>
    <mergeCell ref="D57:E57"/>
    <mergeCell ref="C58:D58"/>
    <mergeCell ref="C59:D59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A74:C74"/>
    <mergeCell ref="A75:C75"/>
    <mergeCell ref="D75:E75"/>
    <mergeCell ref="A76:B76"/>
    <mergeCell ref="C76:D76"/>
    <mergeCell ref="C77:D77"/>
    <mergeCell ref="C78:D78"/>
    <mergeCell ref="C79:D79"/>
    <mergeCell ref="C80:D80"/>
    <mergeCell ref="C81:D81"/>
    <mergeCell ref="C82:D82"/>
    <mergeCell ref="C83:D83"/>
    <mergeCell ref="C84:D84"/>
    <mergeCell ref="C85:D85"/>
    <mergeCell ref="C86:D86"/>
    <mergeCell ref="C87:D87"/>
    <mergeCell ref="C88:D88"/>
  </mergeCells>
  <printOptions/>
  <pageMargins bottom="0.7480314960629921" footer="0.0" header="0.0" left="0.31496062992125984" right="0.31496062992125984" top="0.7480314960629921"/>
  <pageSetup paperSize="9" orientation="portrait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10.71"/>
    <col customWidth="1" min="3" max="3" width="17.0"/>
    <col customWidth="1" min="4" max="4" width="10.71"/>
    <col customWidth="1" min="5" max="5" width="15.43"/>
    <col customWidth="1" min="6" max="6" width="20.57"/>
    <col customWidth="1" min="7" max="15" width="10.71"/>
  </cols>
  <sheetData>
    <row r="1" ht="15.75" customHeight="1">
      <c r="A1" s="1" t="s">
        <v>0</v>
      </c>
    </row>
    <row r="2" ht="15.75" customHeight="1">
      <c r="A2" s="2" t="s">
        <v>1</v>
      </c>
      <c r="B2" s="3"/>
      <c r="C2" s="3"/>
      <c r="D2" s="3"/>
      <c r="E2" s="3"/>
      <c r="F2" s="3"/>
    </row>
    <row r="3" ht="15.75" customHeight="1">
      <c r="A3" s="4" t="s">
        <v>2</v>
      </c>
    </row>
    <row r="4" ht="15.75" customHeight="1">
      <c r="A4" s="4" t="s">
        <v>3</v>
      </c>
    </row>
    <row r="5" ht="15.75" customHeight="1">
      <c r="A5" s="5" t="s">
        <v>4</v>
      </c>
      <c r="B5" s="6"/>
      <c r="C5" s="6"/>
      <c r="D5" s="6"/>
      <c r="E5" s="6"/>
      <c r="F5" s="7"/>
    </row>
    <row r="6" ht="15.75" customHeight="1">
      <c r="A6" s="8" t="s">
        <v>5</v>
      </c>
      <c r="B6" s="9"/>
      <c r="C6" s="10" t="s">
        <v>469</v>
      </c>
      <c r="D6" s="11"/>
      <c r="E6" s="11"/>
      <c r="F6" s="9"/>
    </row>
    <row r="7" ht="15.0" customHeight="1">
      <c r="A7" s="12" t="s">
        <v>7</v>
      </c>
      <c r="B7" s="12" t="s">
        <v>8</v>
      </c>
      <c r="C7" s="13" t="s">
        <v>9</v>
      </c>
      <c r="D7" s="9"/>
      <c r="E7" s="12" t="s">
        <v>10</v>
      </c>
      <c r="F7" s="14" t="s">
        <v>11</v>
      </c>
    </row>
    <row r="8" ht="18.0" customHeight="1">
      <c r="A8" s="16" t="s">
        <v>12</v>
      </c>
      <c r="B8" s="17">
        <v>283.0</v>
      </c>
      <c r="C8" s="13" t="s">
        <v>13</v>
      </c>
      <c r="D8" s="9"/>
      <c r="E8" s="18">
        <v>140.0</v>
      </c>
      <c r="F8" s="19">
        <f t="shared" ref="F8:F19" si="1">+B8*E8</f>
        <v>39620</v>
      </c>
      <c r="G8" s="20" t="s">
        <v>14</v>
      </c>
    </row>
    <row r="9">
      <c r="A9" s="16" t="s">
        <v>39</v>
      </c>
      <c r="B9" s="17">
        <v>144.0</v>
      </c>
      <c r="C9" s="13" t="s">
        <v>470</v>
      </c>
      <c r="D9" s="9"/>
      <c r="E9" s="18">
        <v>65.0</v>
      </c>
      <c r="F9" s="19">
        <f t="shared" si="1"/>
        <v>9360</v>
      </c>
      <c r="H9" s="21"/>
    </row>
    <row r="10">
      <c r="A10" s="16" t="s">
        <v>281</v>
      </c>
      <c r="B10" s="17">
        <v>0.0</v>
      </c>
      <c r="C10" s="22" t="s">
        <v>30</v>
      </c>
      <c r="D10" s="9"/>
      <c r="E10" s="18">
        <v>160000.0</v>
      </c>
      <c r="F10" s="19">
        <f t="shared" si="1"/>
        <v>0</v>
      </c>
      <c r="H10" s="21"/>
    </row>
    <row r="11">
      <c r="A11" s="16" t="s">
        <v>471</v>
      </c>
      <c r="B11" s="17">
        <v>1.0</v>
      </c>
      <c r="C11" s="22" t="s">
        <v>30</v>
      </c>
      <c r="D11" s="9"/>
      <c r="E11" s="18">
        <v>130000.0</v>
      </c>
      <c r="F11" s="19">
        <f t="shared" si="1"/>
        <v>130000</v>
      </c>
      <c r="G11" s="20" t="s">
        <v>14</v>
      </c>
    </row>
    <row r="12">
      <c r="A12" s="16" t="s">
        <v>18</v>
      </c>
      <c r="B12" s="17">
        <v>1.0</v>
      </c>
      <c r="C12" s="22" t="s">
        <v>96</v>
      </c>
      <c r="D12" s="9"/>
      <c r="E12" s="18">
        <v>210000.0</v>
      </c>
      <c r="F12" s="19">
        <f t="shared" si="1"/>
        <v>210000</v>
      </c>
    </row>
    <row r="13">
      <c r="A13" s="16" t="s">
        <v>20</v>
      </c>
      <c r="B13" s="17">
        <v>1.0</v>
      </c>
      <c r="C13" s="22" t="s">
        <v>21</v>
      </c>
      <c r="D13" s="9"/>
      <c r="E13" s="18">
        <v>14000.0</v>
      </c>
      <c r="F13" s="19">
        <f t="shared" si="1"/>
        <v>14000</v>
      </c>
      <c r="G13" s="20" t="s">
        <v>14</v>
      </c>
    </row>
    <row r="14">
      <c r="A14" s="16" t="s">
        <v>46</v>
      </c>
      <c r="B14" s="17">
        <v>5.0</v>
      </c>
      <c r="C14" s="22" t="s">
        <v>30</v>
      </c>
      <c r="D14" s="9"/>
      <c r="E14" s="18">
        <v>12000.0</v>
      </c>
      <c r="F14" s="19">
        <f t="shared" si="1"/>
        <v>60000</v>
      </c>
      <c r="G14" s="20" t="s">
        <v>14</v>
      </c>
    </row>
    <row r="15">
      <c r="A15" s="16" t="s">
        <v>107</v>
      </c>
      <c r="B15" s="17"/>
      <c r="C15" s="22" t="s">
        <v>417</v>
      </c>
      <c r="D15" s="9"/>
      <c r="E15" s="18">
        <v>32000.0</v>
      </c>
      <c r="F15" s="19">
        <f t="shared" si="1"/>
        <v>0</v>
      </c>
    </row>
    <row r="16">
      <c r="A16" s="16" t="s">
        <v>429</v>
      </c>
      <c r="B16" s="17">
        <v>5.0</v>
      </c>
      <c r="C16" s="22" t="s">
        <v>48</v>
      </c>
      <c r="D16" s="9"/>
      <c r="E16" s="18">
        <v>28000.0</v>
      </c>
      <c r="F16" s="19">
        <f t="shared" si="1"/>
        <v>140000</v>
      </c>
      <c r="G16" s="20" t="s">
        <v>14</v>
      </c>
    </row>
    <row r="17">
      <c r="A17" s="16" t="s">
        <v>24</v>
      </c>
      <c r="B17" s="17">
        <v>1.0</v>
      </c>
      <c r="C17" s="22" t="s">
        <v>25</v>
      </c>
      <c r="D17" s="9"/>
      <c r="E17" s="18">
        <v>20000.0</v>
      </c>
      <c r="F17" s="19">
        <f t="shared" si="1"/>
        <v>20000</v>
      </c>
      <c r="G17" s="20" t="s">
        <v>14</v>
      </c>
    </row>
    <row r="18">
      <c r="A18" s="16" t="s">
        <v>472</v>
      </c>
      <c r="B18" s="17">
        <v>0.5</v>
      </c>
      <c r="C18" s="22" t="s">
        <v>16</v>
      </c>
      <c r="D18" s="9"/>
      <c r="E18" s="18">
        <v>175000.0</v>
      </c>
      <c r="F18" s="19">
        <f t="shared" si="1"/>
        <v>87500</v>
      </c>
      <c r="G18" s="20" t="s">
        <v>14</v>
      </c>
    </row>
    <row r="19">
      <c r="A19" s="16" t="s">
        <v>29</v>
      </c>
      <c r="B19" s="17">
        <v>100.0</v>
      </c>
      <c r="C19" s="22" t="s">
        <v>30</v>
      </c>
      <c r="D19" s="9"/>
      <c r="E19" s="18">
        <v>100.0</v>
      </c>
      <c r="F19" s="19">
        <f t="shared" si="1"/>
        <v>10000</v>
      </c>
      <c r="G19" s="20" t="s">
        <v>14</v>
      </c>
    </row>
    <row r="20">
      <c r="A20" s="23" t="s">
        <v>31</v>
      </c>
      <c r="B20" s="11"/>
      <c r="C20" s="9"/>
      <c r="D20" s="22" t="s">
        <v>286</v>
      </c>
      <c r="E20" s="9"/>
      <c r="F20" s="24">
        <v>315000.0</v>
      </c>
      <c r="G20" s="1" t="s">
        <v>473</v>
      </c>
      <c r="H20" s="21"/>
    </row>
    <row r="21" ht="15.75" customHeight="1">
      <c r="A21" s="25" t="s">
        <v>33</v>
      </c>
      <c r="B21" s="11"/>
      <c r="C21" s="11"/>
      <c r="D21" s="11"/>
      <c r="E21" s="9"/>
      <c r="F21" s="26">
        <f>SUM(F8:F20)</f>
        <v>1035480</v>
      </c>
    </row>
    <row r="22" ht="15.75" customHeight="1">
      <c r="A22" s="23" t="s">
        <v>34</v>
      </c>
      <c r="B22" s="11"/>
      <c r="C22" s="9"/>
      <c r="D22" s="22" t="s">
        <v>35</v>
      </c>
      <c r="E22" s="9"/>
      <c r="F22" s="24">
        <v>106666.0</v>
      </c>
    </row>
    <row r="23" ht="15.75" customHeight="1">
      <c r="A23" s="27" t="s">
        <v>36</v>
      </c>
      <c r="B23" s="11"/>
      <c r="C23" s="9"/>
      <c r="D23" s="28"/>
      <c r="E23" s="9"/>
      <c r="F23" s="29">
        <f>SUM(F21:F22)</f>
        <v>1142146</v>
      </c>
    </row>
    <row r="24" ht="15.0" customHeight="1">
      <c r="A24" s="8" t="s">
        <v>5</v>
      </c>
      <c r="B24" s="9"/>
      <c r="C24" s="30" t="s">
        <v>37</v>
      </c>
      <c r="D24" s="11"/>
      <c r="E24" s="11"/>
      <c r="F24" s="9"/>
    </row>
    <row r="25" ht="15.0" customHeight="1">
      <c r="A25" s="12" t="s">
        <v>7</v>
      </c>
      <c r="B25" s="12" t="s">
        <v>8</v>
      </c>
      <c r="C25" s="13" t="s">
        <v>9</v>
      </c>
      <c r="D25" s="9"/>
      <c r="E25" s="12" t="s">
        <v>10</v>
      </c>
      <c r="F25" s="14" t="s">
        <v>11</v>
      </c>
    </row>
    <row r="26" ht="15.0" customHeight="1">
      <c r="A26" s="16" t="s">
        <v>474</v>
      </c>
      <c r="B26" s="17">
        <v>3.0</v>
      </c>
      <c r="C26" s="13" t="s">
        <v>25</v>
      </c>
      <c r="D26" s="9"/>
      <c r="E26" s="18">
        <v>24000.0</v>
      </c>
      <c r="F26" s="19">
        <f t="shared" ref="F26:F28" si="2">E26*B26</f>
        <v>72000</v>
      </c>
      <c r="G26" s="1"/>
      <c r="H26" s="1"/>
    </row>
    <row r="27" ht="15.75" customHeight="1">
      <c r="A27" s="16" t="s">
        <v>288</v>
      </c>
      <c r="B27" s="17"/>
      <c r="C27" s="22" t="s">
        <v>289</v>
      </c>
      <c r="D27" s="9"/>
      <c r="E27" s="18">
        <v>67.0</v>
      </c>
      <c r="F27" s="19">
        <f t="shared" si="2"/>
        <v>0</v>
      </c>
      <c r="G27" s="1"/>
      <c r="H27" s="1"/>
    </row>
    <row r="28" ht="15.75" customHeight="1">
      <c r="A28" s="16" t="s">
        <v>228</v>
      </c>
      <c r="B28" s="17"/>
      <c r="C28" s="22" t="s">
        <v>290</v>
      </c>
      <c r="D28" s="9"/>
      <c r="E28" s="18">
        <v>217.0</v>
      </c>
      <c r="F28" s="31">
        <f t="shared" si="2"/>
        <v>0</v>
      </c>
      <c r="G28" s="1"/>
      <c r="H28" s="1"/>
    </row>
    <row r="29" ht="15.75" customHeight="1">
      <c r="A29" s="16" t="s">
        <v>43</v>
      </c>
      <c r="B29" s="17"/>
      <c r="C29" s="22" t="s">
        <v>44</v>
      </c>
      <c r="D29" s="9"/>
      <c r="E29" s="18">
        <v>140.0</v>
      </c>
      <c r="F29" s="32">
        <v>21875.0</v>
      </c>
      <c r="G29" s="1"/>
      <c r="H29" s="1"/>
    </row>
    <row r="30" ht="15.75" customHeight="1">
      <c r="A30" s="16" t="s">
        <v>20</v>
      </c>
      <c r="B30" s="17"/>
      <c r="C30" s="22" t="s">
        <v>45</v>
      </c>
      <c r="D30" s="9"/>
      <c r="E30" s="18">
        <v>14000.0</v>
      </c>
      <c r="F30" s="19">
        <f t="shared" ref="F30:F35" si="3">E30*B30</f>
        <v>0</v>
      </c>
      <c r="G30" s="1"/>
      <c r="H30" s="1"/>
    </row>
    <row r="31" ht="15.75" customHeight="1">
      <c r="A31" s="16" t="s">
        <v>46</v>
      </c>
      <c r="B31" s="17"/>
      <c r="C31" s="22" t="s">
        <v>30</v>
      </c>
      <c r="D31" s="9"/>
      <c r="E31" s="18">
        <v>600.0</v>
      </c>
      <c r="F31" s="19">
        <f t="shared" si="3"/>
        <v>0</v>
      </c>
    </row>
    <row r="32" ht="15.0" customHeight="1">
      <c r="A32" s="16" t="s">
        <v>47</v>
      </c>
      <c r="B32" s="17"/>
      <c r="C32" s="22" t="s">
        <v>48</v>
      </c>
      <c r="D32" s="9"/>
      <c r="E32" s="18">
        <v>1000.0</v>
      </c>
      <c r="F32" s="19">
        <f t="shared" si="3"/>
        <v>0</v>
      </c>
    </row>
    <row r="33" ht="15.75" customHeight="1">
      <c r="A33" s="16" t="s">
        <v>49</v>
      </c>
      <c r="B33" s="17"/>
      <c r="C33" s="22" t="s">
        <v>25</v>
      </c>
      <c r="D33" s="9"/>
      <c r="E33" s="18">
        <v>157500.0</v>
      </c>
      <c r="F33" s="19">
        <f t="shared" si="3"/>
        <v>0</v>
      </c>
    </row>
    <row r="34" ht="12.75" customHeight="1">
      <c r="A34" s="16" t="s">
        <v>29</v>
      </c>
      <c r="B34" s="17"/>
      <c r="C34" s="22" t="s">
        <v>30</v>
      </c>
      <c r="D34" s="9"/>
      <c r="E34" s="18">
        <v>100.0</v>
      </c>
      <c r="F34" s="19">
        <f t="shared" si="3"/>
        <v>0</v>
      </c>
    </row>
    <row r="35" ht="15.75" customHeight="1">
      <c r="A35" s="33"/>
      <c r="B35" s="17"/>
      <c r="C35" s="22"/>
      <c r="D35" s="9"/>
      <c r="E35" s="17"/>
      <c r="F35" s="34">
        <f t="shared" si="3"/>
        <v>0</v>
      </c>
    </row>
    <row r="36" ht="15.75" customHeight="1">
      <c r="A36" s="25" t="s">
        <v>33</v>
      </c>
      <c r="B36" s="11"/>
      <c r="C36" s="11"/>
      <c r="D36" s="11"/>
      <c r="E36" s="9"/>
      <c r="F36" s="26">
        <f>SUM(F26:F35)</f>
        <v>93875</v>
      </c>
    </row>
    <row r="37" ht="16.5" customHeight="1">
      <c r="A37" s="23" t="s">
        <v>50</v>
      </c>
      <c r="B37" s="11"/>
      <c r="C37" s="9"/>
      <c r="D37" s="22" t="s">
        <v>35</v>
      </c>
      <c r="E37" s="9"/>
      <c r="F37" s="24">
        <v>26294.75</v>
      </c>
    </row>
    <row r="38" ht="24.0" customHeight="1">
      <c r="A38" s="27" t="s">
        <v>36</v>
      </c>
      <c r="B38" s="11"/>
      <c r="C38" s="9"/>
      <c r="D38" s="28"/>
      <c r="E38" s="9"/>
      <c r="F38" s="35">
        <f>F37+F36</f>
        <v>120169.75</v>
      </c>
    </row>
    <row r="39" ht="24.0" customHeight="1">
      <c r="A39" s="36" t="s">
        <v>51</v>
      </c>
      <c r="B39" s="10" t="s">
        <v>293</v>
      </c>
      <c r="C39" s="9"/>
      <c r="D39" s="22"/>
      <c r="E39" s="9"/>
      <c r="F39" s="24"/>
      <c r="G39" s="1"/>
      <c r="H39" s="1"/>
    </row>
    <row r="40" ht="24.0" customHeight="1">
      <c r="A40" s="33" t="s">
        <v>53</v>
      </c>
      <c r="B40" s="37">
        <v>2.0</v>
      </c>
      <c r="C40" s="22" t="s">
        <v>54</v>
      </c>
      <c r="D40" s="9"/>
      <c r="E40" s="18">
        <v>36750.0</v>
      </c>
      <c r="F40" s="19">
        <f t="shared" ref="F40:F41" si="4">E40*B40</f>
        <v>73500</v>
      </c>
      <c r="G40" s="15"/>
      <c r="H40" s="1"/>
    </row>
    <row r="41" ht="24.0" customHeight="1">
      <c r="A41" s="16" t="s">
        <v>55</v>
      </c>
      <c r="B41" s="37">
        <v>2.0</v>
      </c>
      <c r="C41" s="22" t="s">
        <v>54</v>
      </c>
      <c r="D41" s="9"/>
      <c r="E41" s="18">
        <v>36750.0</v>
      </c>
      <c r="F41" s="19">
        <f t="shared" si="4"/>
        <v>73500</v>
      </c>
      <c r="G41" s="15"/>
      <c r="H41" s="1"/>
    </row>
    <row r="42" ht="24.0" customHeight="1">
      <c r="A42" s="16" t="s">
        <v>56</v>
      </c>
      <c r="B42" s="37">
        <v>5.0</v>
      </c>
      <c r="C42" s="22" t="s">
        <v>57</v>
      </c>
      <c r="D42" s="9"/>
      <c r="E42" s="18">
        <v>18000.0</v>
      </c>
      <c r="F42" s="19">
        <f t="shared" ref="F42:F53" si="5">+B42*E42</f>
        <v>90000</v>
      </c>
    </row>
    <row r="43" ht="24.0" customHeight="1">
      <c r="A43" s="16" t="s">
        <v>58</v>
      </c>
      <c r="B43" s="37">
        <v>1.0</v>
      </c>
      <c r="C43" s="22" t="s">
        <v>59</v>
      </c>
      <c r="D43" s="9"/>
      <c r="E43" s="18">
        <v>2000.0</v>
      </c>
      <c r="F43" s="19">
        <f t="shared" si="5"/>
        <v>2000</v>
      </c>
    </row>
    <row r="44" ht="24.0" customHeight="1">
      <c r="A44" s="16" t="s">
        <v>60</v>
      </c>
      <c r="B44" s="37">
        <v>0.0</v>
      </c>
      <c r="C44" s="22" t="s">
        <v>61</v>
      </c>
      <c r="D44" s="9"/>
      <c r="E44" s="18">
        <v>70000.0</v>
      </c>
      <c r="F44" s="19">
        <f t="shared" si="5"/>
        <v>0</v>
      </c>
    </row>
    <row r="45" ht="24.0" customHeight="1">
      <c r="A45" s="16" t="s">
        <v>62</v>
      </c>
      <c r="B45" s="37">
        <v>0.0</v>
      </c>
      <c r="C45" s="22" t="s">
        <v>63</v>
      </c>
      <c r="D45" s="9"/>
      <c r="E45" s="18">
        <v>45000.0</v>
      </c>
      <c r="F45" s="19">
        <f t="shared" si="5"/>
        <v>0</v>
      </c>
    </row>
    <row r="46" ht="24.0" customHeight="1">
      <c r="A46" s="16" t="s">
        <v>64</v>
      </c>
      <c r="B46" s="37">
        <v>0.3</v>
      </c>
      <c r="C46" s="22" t="s">
        <v>63</v>
      </c>
      <c r="D46" s="9"/>
      <c r="E46" s="18">
        <v>2500.0</v>
      </c>
      <c r="F46" s="19">
        <f t="shared" si="5"/>
        <v>750</v>
      </c>
    </row>
    <row r="47" ht="24.0" customHeight="1">
      <c r="A47" s="16" t="s">
        <v>65</v>
      </c>
      <c r="B47" s="37">
        <v>0.2</v>
      </c>
      <c r="C47" s="22" t="s">
        <v>66</v>
      </c>
      <c r="D47" s="9"/>
      <c r="E47" s="18">
        <v>34000.0</v>
      </c>
      <c r="F47" s="19">
        <f t="shared" si="5"/>
        <v>6800</v>
      </c>
    </row>
    <row r="48" ht="24.0" customHeight="1">
      <c r="A48" s="16" t="s">
        <v>67</v>
      </c>
      <c r="B48" s="37">
        <v>2.0</v>
      </c>
      <c r="C48" s="22" t="s">
        <v>68</v>
      </c>
      <c r="D48" s="9"/>
      <c r="E48" s="18">
        <v>3000.0</v>
      </c>
      <c r="F48" s="19">
        <f t="shared" si="5"/>
        <v>6000</v>
      </c>
    </row>
    <row r="49" ht="24.0" customHeight="1">
      <c r="A49" s="16" t="s">
        <v>71</v>
      </c>
      <c r="B49" s="37">
        <v>4.0</v>
      </c>
      <c r="C49" s="22" t="s">
        <v>70</v>
      </c>
      <c r="D49" s="9"/>
      <c r="E49" s="18">
        <v>22000.0</v>
      </c>
      <c r="F49" s="19">
        <f t="shared" si="5"/>
        <v>88000</v>
      </c>
      <c r="G49" s="15"/>
      <c r="H49" s="15"/>
      <c r="I49" s="15"/>
      <c r="J49" s="15"/>
      <c r="K49" s="15"/>
      <c r="L49" s="15"/>
      <c r="M49" s="15"/>
      <c r="N49" s="15"/>
      <c r="O49" s="15"/>
    </row>
    <row r="50" ht="15.75" customHeight="1">
      <c r="A50" s="16" t="s">
        <v>72</v>
      </c>
      <c r="B50" s="37">
        <v>0.1</v>
      </c>
      <c r="C50" s="22" t="s">
        <v>61</v>
      </c>
      <c r="D50" s="9"/>
      <c r="E50" s="18">
        <v>160000.0</v>
      </c>
      <c r="F50" s="19">
        <f t="shared" si="5"/>
        <v>16000</v>
      </c>
    </row>
    <row r="51" ht="15.75" customHeight="1">
      <c r="A51" s="16" t="s">
        <v>73</v>
      </c>
      <c r="B51" s="37">
        <v>0.6</v>
      </c>
      <c r="C51" s="22" t="s">
        <v>74</v>
      </c>
      <c r="D51" s="9"/>
      <c r="E51" s="18">
        <v>4500.0</v>
      </c>
      <c r="F51" s="19">
        <f t="shared" si="5"/>
        <v>2700</v>
      </c>
    </row>
    <row r="52" ht="15.75" customHeight="1">
      <c r="A52" s="16" t="s">
        <v>75</v>
      </c>
      <c r="B52" s="37">
        <v>0.2</v>
      </c>
      <c r="C52" s="22" t="s">
        <v>21</v>
      </c>
      <c r="D52" s="9"/>
      <c r="E52" s="18">
        <v>20000.0</v>
      </c>
      <c r="F52" s="19">
        <f t="shared" si="5"/>
        <v>4000</v>
      </c>
    </row>
    <row r="53" ht="15.75" customHeight="1">
      <c r="A53" s="16" t="s">
        <v>240</v>
      </c>
      <c r="B53" s="263">
        <v>3.0</v>
      </c>
      <c r="C53" s="22" t="s">
        <v>77</v>
      </c>
      <c r="D53" s="9"/>
      <c r="E53" s="18">
        <v>23000.0</v>
      </c>
      <c r="F53" s="19">
        <f t="shared" si="5"/>
        <v>69000</v>
      </c>
    </row>
    <row r="54" ht="15.75" customHeight="1">
      <c r="A54" s="16" t="s">
        <v>78</v>
      </c>
      <c r="B54" s="37"/>
      <c r="C54" s="22"/>
      <c r="D54" s="9"/>
      <c r="E54" s="18"/>
      <c r="F54" s="19">
        <f>SUM(F40:F53)</f>
        <v>432250</v>
      </c>
    </row>
    <row r="55" ht="15.75" customHeight="1">
      <c r="A55" s="23" t="s">
        <v>79</v>
      </c>
      <c r="B55" s="11"/>
      <c r="C55" s="9"/>
      <c r="D55" s="17"/>
      <c r="E55" s="17"/>
      <c r="F55" s="19">
        <f>+F54*10%</f>
        <v>43225</v>
      </c>
    </row>
    <row r="56" ht="15.75" customHeight="1">
      <c r="A56" s="27" t="s">
        <v>80</v>
      </c>
      <c r="B56" s="11"/>
      <c r="C56" s="9"/>
      <c r="D56" s="28"/>
      <c r="E56" s="9"/>
      <c r="F56" s="29">
        <v>477895.0</v>
      </c>
      <c r="G56" s="1"/>
    </row>
    <row r="57" ht="15.75" customHeight="1">
      <c r="A57" s="36" t="s">
        <v>51</v>
      </c>
      <c r="B57" s="10" t="s">
        <v>475</v>
      </c>
      <c r="C57" s="9"/>
      <c r="D57" s="22"/>
      <c r="E57" s="9"/>
      <c r="F57" s="24"/>
      <c r="G57" s="15"/>
    </row>
    <row r="58" ht="15.75" customHeight="1">
      <c r="A58" s="33" t="s">
        <v>53</v>
      </c>
      <c r="B58" s="17">
        <v>1.0</v>
      </c>
      <c r="C58" s="22" t="s">
        <v>82</v>
      </c>
      <c r="D58" s="9"/>
      <c r="E58" s="18">
        <v>63000.0</v>
      </c>
      <c r="F58" s="19">
        <f t="shared" ref="F58:F60" si="6">E58*B58</f>
        <v>63000</v>
      </c>
      <c r="G58" s="15"/>
    </row>
    <row r="59" ht="15.75" customHeight="1">
      <c r="A59" s="16" t="s">
        <v>55</v>
      </c>
      <c r="B59" s="17">
        <v>1.0</v>
      </c>
      <c r="C59" s="22" t="s">
        <v>54</v>
      </c>
      <c r="D59" s="9"/>
      <c r="E59" s="18">
        <v>26250.0</v>
      </c>
      <c r="F59" s="19">
        <f t="shared" si="6"/>
        <v>26250</v>
      </c>
      <c r="G59" s="15"/>
    </row>
    <row r="60" ht="15.75" customHeight="1">
      <c r="A60" s="16" t="s">
        <v>83</v>
      </c>
      <c r="B60" s="17">
        <v>16.0</v>
      </c>
      <c r="C60" s="17">
        <v>16.0</v>
      </c>
      <c r="D60" s="17"/>
      <c r="E60" s="18">
        <v>2100.0</v>
      </c>
      <c r="F60" s="19">
        <f t="shared" si="6"/>
        <v>33600</v>
      </c>
      <c r="G60" s="15"/>
    </row>
    <row r="61" ht="15.75" customHeight="1">
      <c r="A61" s="16" t="s">
        <v>56</v>
      </c>
      <c r="B61" s="17">
        <v>9.0</v>
      </c>
      <c r="C61" s="22" t="s">
        <v>57</v>
      </c>
      <c r="D61" s="9"/>
      <c r="E61" s="18">
        <v>18000.0</v>
      </c>
      <c r="F61" s="19">
        <f t="shared" ref="F61:F72" si="7">+B61*E61</f>
        <v>162000</v>
      </c>
      <c r="G61" s="15"/>
    </row>
    <row r="62" ht="15.75" customHeight="1">
      <c r="A62" s="16" t="s">
        <v>58</v>
      </c>
      <c r="B62" s="17">
        <v>1.0</v>
      </c>
      <c r="C62" s="22" t="s">
        <v>59</v>
      </c>
      <c r="D62" s="9"/>
      <c r="E62" s="18">
        <v>2000.0</v>
      </c>
      <c r="F62" s="19">
        <f t="shared" si="7"/>
        <v>2000</v>
      </c>
      <c r="G62" s="15"/>
    </row>
    <row r="63" ht="15.75" customHeight="1">
      <c r="A63" s="16" t="s">
        <v>60</v>
      </c>
      <c r="B63" s="17"/>
      <c r="C63" s="22" t="s">
        <v>61</v>
      </c>
      <c r="D63" s="9"/>
      <c r="E63" s="18"/>
      <c r="F63" s="19">
        <f t="shared" si="7"/>
        <v>0</v>
      </c>
      <c r="G63" s="15"/>
      <c r="I63" s="1"/>
    </row>
    <row r="64" ht="15.75" customHeight="1">
      <c r="A64" s="16" t="s">
        <v>84</v>
      </c>
      <c r="B64" s="17">
        <v>1.0</v>
      </c>
      <c r="C64" s="22" t="s">
        <v>63</v>
      </c>
      <c r="D64" s="9"/>
      <c r="E64" s="18">
        <v>2000.0</v>
      </c>
      <c r="F64" s="19">
        <f t="shared" si="7"/>
        <v>2000</v>
      </c>
      <c r="G64" s="15"/>
    </row>
    <row r="65" ht="15.75" customHeight="1">
      <c r="A65" s="16" t="s">
        <v>85</v>
      </c>
      <c r="B65" s="17">
        <v>1.0</v>
      </c>
      <c r="C65" s="22" t="s">
        <v>63</v>
      </c>
      <c r="D65" s="9"/>
      <c r="E65" s="18">
        <v>2000.0</v>
      </c>
      <c r="F65" s="19">
        <f t="shared" si="7"/>
        <v>2000</v>
      </c>
      <c r="G65" s="15"/>
    </row>
    <row r="66" ht="15.75" customHeight="1">
      <c r="A66" s="16" t="s">
        <v>86</v>
      </c>
      <c r="B66" s="17">
        <v>3.0</v>
      </c>
      <c r="C66" s="22" t="s">
        <v>66</v>
      </c>
      <c r="D66" s="9"/>
      <c r="E66" s="18">
        <v>23000.0</v>
      </c>
      <c r="F66" s="19">
        <f t="shared" si="7"/>
        <v>69000</v>
      </c>
      <c r="G66" s="15"/>
    </row>
    <row r="67" ht="15.75" customHeight="1">
      <c r="A67" s="16" t="s">
        <v>87</v>
      </c>
      <c r="B67" s="17"/>
      <c r="C67" s="22" t="s">
        <v>88</v>
      </c>
      <c r="D67" s="9"/>
      <c r="E67" s="18">
        <v>18000.0</v>
      </c>
      <c r="F67" s="19">
        <f t="shared" si="7"/>
        <v>0</v>
      </c>
      <c r="G67" s="15"/>
    </row>
    <row r="68" ht="15.75" customHeight="1">
      <c r="A68" s="16" t="s">
        <v>89</v>
      </c>
      <c r="B68" s="17">
        <v>6.0</v>
      </c>
      <c r="C68" s="22" t="s">
        <v>70</v>
      </c>
      <c r="D68" s="9"/>
      <c r="E68" s="18">
        <v>20000.0</v>
      </c>
      <c r="F68" s="19">
        <f t="shared" si="7"/>
        <v>120000</v>
      </c>
      <c r="G68" s="15"/>
    </row>
    <row r="69" ht="15.75" customHeight="1">
      <c r="A69" s="16" t="s">
        <v>90</v>
      </c>
      <c r="B69" s="17"/>
      <c r="C69" s="22" t="s">
        <v>61</v>
      </c>
      <c r="D69" s="9"/>
      <c r="E69" s="18"/>
      <c r="F69" s="19">
        <f t="shared" si="7"/>
        <v>0</v>
      </c>
    </row>
    <row r="70" ht="15.75" customHeight="1">
      <c r="A70" s="16" t="s">
        <v>73</v>
      </c>
      <c r="B70" s="17">
        <v>0.0</v>
      </c>
      <c r="C70" s="22" t="s">
        <v>21</v>
      </c>
      <c r="D70" s="9"/>
      <c r="E70" s="18">
        <v>4.5</v>
      </c>
      <c r="F70" s="19">
        <f t="shared" si="7"/>
        <v>0</v>
      </c>
    </row>
    <row r="71" ht="15.75" customHeight="1">
      <c r="A71" s="16" t="s">
        <v>75</v>
      </c>
      <c r="B71" s="17">
        <v>0.5</v>
      </c>
      <c r="C71" s="22" t="s">
        <v>21</v>
      </c>
      <c r="D71" s="9"/>
      <c r="E71" s="18">
        <v>23000.0</v>
      </c>
      <c r="F71" s="19">
        <f t="shared" si="7"/>
        <v>11500</v>
      </c>
    </row>
    <row r="72" ht="15.75" customHeight="1">
      <c r="A72" s="16" t="s">
        <v>91</v>
      </c>
      <c r="B72" s="38">
        <v>0.0</v>
      </c>
      <c r="C72" s="22" t="s">
        <v>77</v>
      </c>
      <c r="D72" s="9"/>
      <c r="E72" s="18">
        <v>23000.0</v>
      </c>
      <c r="F72" s="19">
        <f t="shared" si="7"/>
        <v>0</v>
      </c>
    </row>
    <row r="73" ht="15.75" customHeight="1">
      <c r="A73" s="16" t="s">
        <v>78</v>
      </c>
      <c r="B73" s="17"/>
      <c r="C73" s="22"/>
      <c r="D73" s="9"/>
      <c r="E73" s="18"/>
      <c r="F73" s="19">
        <f>SUM(F58:F72)</f>
        <v>491350</v>
      </c>
      <c r="G73" s="1"/>
    </row>
    <row r="74" ht="15.75" customHeight="1">
      <c r="A74" s="23" t="s">
        <v>79</v>
      </c>
      <c r="B74" s="11"/>
      <c r="C74" s="9"/>
      <c r="D74" s="17"/>
      <c r="E74" s="17"/>
      <c r="F74" s="19">
        <v>32095.1</v>
      </c>
      <c r="G74" s="1"/>
    </row>
    <row r="75" ht="15.75" customHeight="1">
      <c r="A75" s="27" t="s">
        <v>80</v>
      </c>
      <c r="B75" s="11"/>
      <c r="C75" s="9"/>
      <c r="D75" s="28"/>
      <c r="E75" s="9"/>
      <c r="F75" s="29">
        <f>F73+F74</f>
        <v>523445.1</v>
      </c>
      <c r="G75" s="1"/>
    </row>
    <row r="76" ht="15.75" customHeight="1">
      <c r="A76" s="39" t="s">
        <v>92</v>
      </c>
      <c r="B76" s="9"/>
      <c r="C76" s="22"/>
      <c r="D76" s="9"/>
      <c r="E76" s="17"/>
      <c r="F76" s="26"/>
      <c r="G76" s="1"/>
    </row>
    <row r="77" ht="15.75" customHeight="1">
      <c r="A77" s="16" t="s">
        <v>476</v>
      </c>
      <c r="B77" s="40">
        <v>1.0</v>
      </c>
      <c r="C77" s="22" t="s">
        <v>25</v>
      </c>
      <c r="D77" s="9"/>
      <c r="E77" s="17">
        <v>160000.0</v>
      </c>
      <c r="F77" s="26">
        <f t="shared" ref="F77:F79" si="8">E77*B77</f>
        <v>160000</v>
      </c>
      <c r="G77" s="1"/>
      <c r="H77" s="1"/>
      <c r="I77" s="1"/>
      <c r="J77" s="1"/>
      <c r="K77" s="1"/>
      <c r="L77" s="1"/>
      <c r="M77" s="1"/>
      <c r="N77" s="1"/>
      <c r="O77" s="1"/>
    </row>
    <row r="78" ht="15.75" customHeight="1">
      <c r="A78" s="16" t="s">
        <v>477</v>
      </c>
      <c r="B78" s="40">
        <v>8.0</v>
      </c>
      <c r="C78" s="22" t="s">
        <v>96</v>
      </c>
      <c r="D78" s="9"/>
      <c r="E78" s="17">
        <v>16000.0</v>
      </c>
      <c r="F78" s="26">
        <f t="shared" si="8"/>
        <v>128000</v>
      </c>
      <c r="G78" s="1"/>
      <c r="H78" s="1"/>
      <c r="I78" s="1"/>
      <c r="J78" s="1"/>
      <c r="K78" s="1"/>
      <c r="L78" s="1"/>
      <c r="M78" s="1"/>
      <c r="N78" s="1"/>
      <c r="O78" s="1"/>
    </row>
    <row r="79" ht="15.75" customHeight="1">
      <c r="A79" s="16" t="s">
        <v>478</v>
      </c>
      <c r="B79" s="41">
        <v>32.0</v>
      </c>
      <c r="C79" s="22" t="s">
        <v>99</v>
      </c>
      <c r="D79" s="9"/>
      <c r="E79" s="17">
        <v>100.0</v>
      </c>
      <c r="F79" s="24">
        <f t="shared" si="8"/>
        <v>3200</v>
      </c>
      <c r="G79" s="1"/>
    </row>
    <row r="80" ht="15.75" customHeight="1">
      <c r="A80" s="16" t="s">
        <v>98</v>
      </c>
      <c r="B80" s="17">
        <v>0.0</v>
      </c>
      <c r="C80" s="22" t="s">
        <v>99</v>
      </c>
      <c r="D80" s="9"/>
      <c r="E80" s="42">
        <v>100000.0</v>
      </c>
      <c r="F80" s="34">
        <f t="shared" ref="F80:F88" si="9">+B80*E80</f>
        <v>0</v>
      </c>
      <c r="G80" s="21"/>
    </row>
    <row r="81" ht="15.75" customHeight="1">
      <c r="A81" s="16" t="s">
        <v>100</v>
      </c>
      <c r="B81" s="17">
        <v>0.0</v>
      </c>
      <c r="C81" s="22" t="s">
        <v>101</v>
      </c>
      <c r="D81" s="9"/>
      <c r="E81" s="42">
        <v>3000.0</v>
      </c>
      <c r="F81" s="34">
        <f t="shared" si="9"/>
        <v>0</v>
      </c>
      <c r="G81" s="21"/>
    </row>
    <row r="82" ht="15.75" customHeight="1">
      <c r="A82" s="16" t="s">
        <v>102</v>
      </c>
      <c r="B82" s="17">
        <v>0.0</v>
      </c>
      <c r="C82" s="22" t="s">
        <v>25</v>
      </c>
      <c r="D82" s="9"/>
      <c r="E82" s="43">
        <v>1500.0</v>
      </c>
      <c r="F82" s="34">
        <f t="shared" si="9"/>
        <v>0</v>
      </c>
      <c r="G82" s="15"/>
      <c r="H82" s="15"/>
      <c r="I82" s="15"/>
      <c r="J82" s="15"/>
      <c r="K82" s="15"/>
      <c r="L82" s="15"/>
      <c r="M82" s="15"/>
      <c r="N82" s="15"/>
      <c r="O82" s="15"/>
    </row>
    <row r="83" ht="15.75" customHeight="1">
      <c r="A83" s="16" t="s">
        <v>103</v>
      </c>
      <c r="B83" s="17">
        <v>0.0</v>
      </c>
      <c r="C83" s="22" t="s">
        <v>99</v>
      </c>
      <c r="D83" s="9"/>
      <c r="E83" s="43">
        <v>2000.0</v>
      </c>
      <c r="F83" s="34">
        <f t="shared" si="9"/>
        <v>0</v>
      </c>
      <c r="G83" s="15"/>
      <c r="H83" s="15"/>
      <c r="I83" s="15"/>
      <c r="J83" s="15"/>
      <c r="K83" s="15"/>
      <c r="L83" s="15"/>
      <c r="M83" s="15"/>
      <c r="N83" s="15"/>
      <c r="O83" s="15"/>
    </row>
    <row r="84" ht="15.75" customHeight="1">
      <c r="A84" s="16" t="s">
        <v>104</v>
      </c>
      <c r="B84" s="17"/>
      <c r="C84" s="22" t="s">
        <v>25</v>
      </c>
      <c r="D84" s="9"/>
      <c r="E84" s="43">
        <v>160000.0</v>
      </c>
      <c r="F84" s="34">
        <f t="shared" si="9"/>
        <v>0</v>
      </c>
      <c r="G84" s="15"/>
      <c r="H84" s="15"/>
      <c r="I84" s="15"/>
      <c r="J84" s="15"/>
      <c r="K84" s="15"/>
      <c r="L84" s="15"/>
      <c r="M84" s="15"/>
      <c r="N84" s="15"/>
      <c r="O84" s="15"/>
    </row>
    <row r="85" ht="15.75" customHeight="1">
      <c r="A85" s="16" t="s">
        <v>68</v>
      </c>
      <c r="B85" s="17">
        <v>0.0</v>
      </c>
      <c r="C85" s="22" t="s">
        <v>105</v>
      </c>
      <c r="D85" s="9"/>
      <c r="E85" s="42">
        <v>26800.0</v>
      </c>
      <c r="F85" s="34">
        <f t="shared" si="9"/>
        <v>0</v>
      </c>
      <c r="G85" s="15"/>
      <c r="H85" s="15"/>
      <c r="I85" s="15"/>
      <c r="J85" s="15"/>
      <c r="K85" s="15"/>
      <c r="L85" s="15"/>
      <c r="M85" s="15"/>
      <c r="N85" s="15"/>
      <c r="O85" s="15"/>
    </row>
    <row r="86" ht="15.75" customHeight="1">
      <c r="A86" s="16" t="s">
        <v>106</v>
      </c>
      <c r="B86" s="17"/>
      <c r="C86" s="22" t="s">
        <v>99</v>
      </c>
      <c r="D86" s="9"/>
      <c r="E86" s="42">
        <v>3000.0</v>
      </c>
      <c r="F86" s="34">
        <f t="shared" si="9"/>
        <v>0</v>
      </c>
      <c r="G86" s="15"/>
      <c r="H86" s="15"/>
      <c r="I86" s="15"/>
      <c r="J86" s="15"/>
      <c r="K86" s="15"/>
      <c r="L86" s="15"/>
      <c r="M86" s="15"/>
      <c r="N86" s="15"/>
      <c r="O86" s="15"/>
    </row>
    <row r="87" ht="15.75" customHeight="1">
      <c r="A87" s="16" t="s">
        <v>107</v>
      </c>
      <c r="B87" s="17">
        <v>0.0</v>
      </c>
      <c r="C87" s="22" t="s">
        <v>59</v>
      </c>
      <c r="D87" s="9"/>
      <c r="E87" s="42">
        <v>8000.0</v>
      </c>
      <c r="F87" s="34">
        <f t="shared" si="9"/>
        <v>0</v>
      </c>
      <c r="G87" s="15"/>
      <c r="H87" s="15"/>
      <c r="I87" s="15"/>
      <c r="J87" s="15"/>
      <c r="K87" s="15"/>
      <c r="L87" s="15"/>
      <c r="M87" s="15"/>
      <c r="N87" s="15"/>
      <c r="O87" s="15"/>
    </row>
    <row r="88" ht="15.75" customHeight="1">
      <c r="A88" s="16" t="s">
        <v>108</v>
      </c>
      <c r="B88" s="17">
        <v>0.0</v>
      </c>
      <c r="C88" s="22" t="s">
        <v>59</v>
      </c>
      <c r="D88" s="9"/>
      <c r="E88" s="43">
        <v>150000.0</v>
      </c>
      <c r="F88" s="34">
        <f t="shared" si="9"/>
        <v>0</v>
      </c>
      <c r="G88" s="15"/>
      <c r="H88" s="15"/>
      <c r="I88" s="15"/>
      <c r="J88" s="15"/>
      <c r="K88" s="15"/>
      <c r="L88" s="15"/>
      <c r="M88" s="15"/>
      <c r="N88" s="15"/>
      <c r="O88" s="15"/>
    </row>
    <row r="89" ht="15.75" customHeight="1">
      <c r="A89" s="10" t="s">
        <v>109</v>
      </c>
      <c r="B89" s="11"/>
      <c r="C89" s="11"/>
      <c r="D89" s="9"/>
      <c r="E89" s="44"/>
      <c r="F89" s="45">
        <f>SUM(F77:F88)</f>
        <v>291200</v>
      </c>
      <c r="G89" s="15"/>
      <c r="H89" s="15"/>
      <c r="I89" s="15"/>
      <c r="J89" s="15"/>
      <c r="K89" s="15"/>
      <c r="L89" s="15"/>
      <c r="M89" s="15"/>
      <c r="N89" s="15"/>
      <c r="O89" s="15"/>
    </row>
    <row r="90" ht="15.75" customHeight="1">
      <c r="A90" s="16"/>
      <c r="B90" s="17"/>
      <c r="C90" s="22"/>
      <c r="D90" s="9"/>
      <c r="E90" s="42"/>
      <c r="F90" s="24">
        <f t="shared" ref="F90:F91" si="10">+B90*E90</f>
        <v>0</v>
      </c>
      <c r="G90" s="15"/>
      <c r="H90" s="15"/>
      <c r="I90" s="15"/>
      <c r="J90" s="15"/>
      <c r="K90" s="15"/>
      <c r="L90" s="15"/>
      <c r="M90" s="15"/>
      <c r="N90" s="15"/>
      <c r="O90" s="15"/>
    </row>
    <row r="91" ht="15.75" customHeight="1">
      <c r="A91" s="39" t="s">
        <v>110</v>
      </c>
      <c r="B91" s="9"/>
      <c r="C91" s="22"/>
      <c r="D91" s="9"/>
      <c r="E91" s="42"/>
      <c r="F91" s="24">
        <f t="shared" si="10"/>
        <v>0</v>
      </c>
      <c r="G91" s="15"/>
      <c r="H91" s="15"/>
      <c r="I91" s="15"/>
      <c r="J91" s="15"/>
      <c r="K91" s="15"/>
      <c r="L91" s="15"/>
      <c r="M91" s="15"/>
      <c r="N91" s="15"/>
      <c r="O91" s="15"/>
    </row>
    <row r="92" ht="15.75" customHeight="1">
      <c r="A92" s="16" t="s">
        <v>111</v>
      </c>
      <c r="B92" s="17">
        <v>0.0</v>
      </c>
      <c r="C92" s="22" t="s">
        <v>112</v>
      </c>
      <c r="D92" s="9"/>
      <c r="E92" s="42">
        <v>140000.0</v>
      </c>
      <c r="F92" s="24">
        <v>0.0</v>
      </c>
    </row>
    <row r="93" ht="15.75" customHeight="1">
      <c r="A93" s="16" t="s">
        <v>113</v>
      </c>
      <c r="B93" s="17"/>
      <c r="C93" s="22"/>
      <c r="D93" s="9"/>
      <c r="E93" s="42"/>
      <c r="F93" s="24"/>
    </row>
    <row r="94" ht="15.75" customHeight="1">
      <c r="A94" s="16" t="s">
        <v>272</v>
      </c>
      <c r="B94" s="17"/>
      <c r="C94" s="22"/>
      <c r="D94" s="9"/>
      <c r="E94" s="42"/>
      <c r="F94" s="24"/>
    </row>
    <row r="95" ht="15.75" customHeight="1">
      <c r="A95" s="16" t="s">
        <v>114</v>
      </c>
      <c r="B95" s="17"/>
      <c r="C95" s="22"/>
      <c r="D95" s="9"/>
      <c r="E95" s="42"/>
      <c r="F95" s="24"/>
    </row>
    <row r="96" ht="15.75" customHeight="1">
      <c r="A96" s="16" t="s">
        <v>20</v>
      </c>
      <c r="B96" s="17"/>
      <c r="C96" s="22"/>
      <c r="D96" s="9"/>
      <c r="E96" s="42"/>
      <c r="F96" s="24"/>
    </row>
    <row r="97" ht="15.75" customHeight="1">
      <c r="A97" s="16" t="s">
        <v>29</v>
      </c>
      <c r="B97" s="17"/>
      <c r="C97" s="22"/>
      <c r="D97" s="9"/>
      <c r="E97" s="42"/>
      <c r="F97" s="24"/>
    </row>
    <row r="98" ht="15.75" customHeight="1">
      <c r="A98" s="16" t="s">
        <v>115</v>
      </c>
      <c r="B98" s="17"/>
      <c r="C98" s="22"/>
      <c r="D98" s="9"/>
      <c r="E98" s="42"/>
      <c r="F98" s="24"/>
    </row>
    <row r="99" ht="15.75" customHeight="1">
      <c r="A99" s="16" t="s">
        <v>49</v>
      </c>
      <c r="B99" s="17">
        <v>0.0</v>
      </c>
      <c r="C99" s="22" t="s">
        <v>94</v>
      </c>
      <c r="D99" s="9"/>
      <c r="E99" s="42">
        <v>60000.0</v>
      </c>
      <c r="F99" s="24">
        <v>0.0</v>
      </c>
    </row>
    <row r="100" ht="15.75" customHeight="1">
      <c r="A100" s="16" t="s">
        <v>117</v>
      </c>
      <c r="B100" s="17"/>
      <c r="C100" s="22"/>
      <c r="D100" s="9"/>
      <c r="E100" s="42"/>
      <c r="F100" s="24"/>
    </row>
    <row r="101" ht="15.75" customHeight="1">
      <c r="A101" s="46" t="s">
        <v>118</v>
      </c>
      <c r="B101" s="47"/>
      <c r="C101" s="48"/>
      <c r="D101" s="9"/>
      <c r="E101" s="49"/>
      <c r="F101" s="29">
        <f>SUM(F90:F100)</f>
        <v>0</v>
      </c>
    </row>
    <row r="102" ht="15.75" customHeight="1">
      <c r="A102" s="39" t="s">
        <v>119</v>
      </c>
      <c r="B102" s="9"/>
      <c r="C102" s="10" t="s">
        <v>120</v>
      </c>
      <c r="D102" s="9"/>
      <c r="E102" s="42"/>
      <c r="F102" s="24"/>
    </row>
    <row r="103" ht="15.75" customHeight="1">
      <c r="A103" s="16" t="s">
        <v>479</v>
      </c>
      <c r="B103" s="17">
        <v>5.5</v>
      </c>
      <c r="C103" s="22" t="s">
        <v>122</v>
      </c>
      <c r="D103" s="9"/>
      <c r="E103" s="43">
        <v>32999.0</v>
      </c>
      <c r="F103" s="34">
        <f>+B103*E103</f>
        <v>181494.5</v>
      </c>
    </row>
    <row r="104" ht="15.75" customHeight="1">
      <c r="A104" s="16" t="s">
        <v>454</v>
      </c>
      <c r="B104" s="17">
        <v>0.0</v>
      </c>
      <c r="C104" s="22" t="s">
        <v>101</v>
      </c>
      <c r="D104" s="9"/>
      <c r="E104" s="43">
        <v>1570.0</v>
      </c>
      <c r="F104" s="34">
        <v>7222.0</v>
      </c>
      <c r="G104" s="1"/>
    </row>
    <row r="105" ht="15.75" customHeight="1">
      <c r="A105" s="16" t="s">
        <v>443</v>
      </c>
      <c r="B105" s="17">
        <v>0.0</v>
      </c>
      <c r="C105" s="22" t="s">
        <v>122</v>
      </c>
      <c r="D105" s="9"/>
      <c r="E105" s="43">
        <v>7300.0</v>
      </c>
      <c r="F105" s="34">
        <f>+B105*E105</f>
        <v>0</v>
      </c>
      <c r="G105" s="1"/>
    </row>
    <row r="106" ht="15.75" customHeight="1">
      <c r="A106" s="16" t="s">
        <v>46</v>
      </c>
      <c r="B106" s="38">
        <v>0.25</v>
      </c>
      <c r="C106" s="22" t="s">
        <v>124</v>
      </c>
      <c r="D106" s="9"/>
      <c r="E106" s="43">
        <v>12000.0</v>
      </c>
      <c r="F106" s="34">
        <f>E106*B106</f>
        <v>3000</v>
      </c>
      <c r="G106" s="1"/>
    </row>
    <row r="107" ht="15.75" customHeight="1">
      <c r="A107" s="16" t="s">
        <v>309</v>
      </c>
      <c r="B107" s="17">
        <v>1.0</v>
      </c>
      <c r="C107" s="22" t="s">
        <v>16</v>
      </c>
      <c r="D107" s="9"/>
      <c r="E107" s="43">
        <v>41000.0</v>
      </c>
      <c r="F107" s="34">
        <f t="shared" ref="F107:F116" si="11">+B107*E107</f>
        <v>41000</v>
      </c>
      <c r="G107" s="1"/>
    </row>
    <row r="108" ht="15.75" customHeight="1">
      <c r="A108" s="16" t="s">
        <v>467</v>
      </c>
      <c r="B108" s="17">
        <v>0.0</v>
      </c>
      <c r="C108" s="22" t="s">
        <v>127</v>
      </c>
      <c r="D108" s="9"/>
      <c r="E108" s="43">
        <v>26.0</v>
      </c>
      <c r="F108" s="34">
        <f t="shared" si="11"/>
        <v>0</v>
      </c>
      <c r="G108" s="1"/>
    </row>
    <row r="109" ht="15.75" customHeight="1">
      <c r="A109" s="16" t="s">
        <v>128</v>
      </c>
      <c r="B109" s="17">
        <v>0.0</v>
      </c>
      <c r="C109" s="22" t="s">
        <v>127</v>
      </c>
      <c r="D109" s="9"/>
      <c r="E109" s="43">
        <v>26000.0</v>
      </c>
      <c r="F109" s="34">
        <f t="shared" si="11"/>
        <v>0</v>
      </c>
      <c r="G109" s="1"/>
    </row>
    <row r="110" ht="15.75" customHeight="1">
      <c r="A110" s="16" t="s">
        <v>442</v>
      </c>
      <c r="B110" s="17">
        <v>0.0</v>
      </c>
      <c r="C110" s="22" t="s">
        <v>96</v>
      </c>
      <c r="D110" s="9"/>
      <c r="E110" s="43">
        <v>14500.0</v>
      </c>
      <c r="F110" s="34">
        <f t="shared" si="11"/>
        <v>0</v>
      </c>
      <c r="G110" s="1"/>
    </row>
    <row r="111" ht="15.75" customHeight="1">
      <c r="A111" s="16" t="s">
        <v>130</v>
      </c>
      <c r="B111" s="17">
        <v>0.0</v>
      </c>
      <c r="C111" s="22" t="s">
        <v>131</v>
      </c>
      <c r="D111" s="9"/>
      <c r="E111" s="43">
        <v>1000.0</v>
      </c>
      <c r="F111" s="34">
        <f t="shared" si="11"/>
        <v>0</v>
      </c>
      <c r="G111" s="1"/>
    </row>
    <row r="112" ht="15.75" customHeight="1">
      <c r="A112" s="16" t="s">
        <v>132</v>
      </c>
      <c r="B112" s="17">
        <v>2.0</v>
      </c>
      <c r="C112" s="22" t="s">
        <v>101</v>
      </c>
      <c r="D112" s="9"/>
      <c r="E112" s="43">
        <v>2240.0</v>
      </c>
      <c r="F112" s="34">
        <f t="shared" si="11"/>
        <v>4480</v>
      </c>
      <c r="G112" s="1"/>
    </row>
    <row r="113" ht="15.75" customHeight="1">
      <c r="A113" s="16" t="s">
        <v>133</v>
      </c>
      <c r="B113" s="17">
        <v>0.0</v>
      </c>
      <c r="C113" s="22" t="s">
        <v>105</v>
      </c>
      <c r="D113" s="9"/>
      <c r="E113" s="43">
        <v>25000.0</v>
      </c>
      <c r="F113" s="34">
        <f t="shared" si="11"/>
        <v>0</v>
      </c>
      <c r="G113" s="1"/>
    </row>
    <row r="114" ht="15.75" customHeight="1">
      <c r="A114" s="16" t="s">
        <v>468</v>
      </c>
      <c r="B114" s="17">
        <v>0.0</v>
      </c>
      <c r="C114" s="22" t="s">
        <v>21</v>
      </c>
      <c r="D114" s="9"/>
      <c r="E114" s="43">
        <v>43000.0</v>
      </c>
      <c r="F114" s="34">
        <f t="shared" si="11"/>
        <v>0</v>
      </c>
      <c r="G114" s="1"/>
    </row>
    <row r="115" ht="15.75" customHeight="1">
      <c r="A115" s="16" t="s">
        <v>136</v>
      </c>
      <c r="B115" s="17">
        <v>150.0</v>
      </c>
      <c r="C115" s="22" t="s">
        <v>21</v>
      </c>
      <c r="D115" s="9"/>
      <c r="E115" s="43">
        <v>19.0</v>
      </c>
      <c r="F115" s="34">
        <f t="shared" si="11"/>
        <v>2850</v>
      </c>
      <c r="G115" s="1"/>
    </row>
    <row r="116" ht="15.75" customHeight="1">
      <c r="A116" s="16" t="s">
        <v>455</v>
      </c>
      <c r="B116" s="17">
        <v>0.0</v>
      </c>
      <c r="C116" s="22" t="s">
        <v>313</v>
      </c>
      <c r="D116" s="9"/>
      <c r="E116" s="43">
        <v>16000.0</v>
      </c>
      <c r="F116" s="34">
        <f t="shared" si="11"/>
        <v>0</v>
      </c>
      <c r="G116" s="1"/>
    </row>
    <row r="117" ht="15.75" customHeight="1">
      <c r="A117" s="16" t="s">
        <v>138</v>
      </c>
      <c r="B117" s="17">
        <v>1.0</v>
      </c>
      <c r="C117" s="22"/>
      <c r="D117" s="9"/>
      <c r="E117" s="43">
        <v>210000.0</v>
      </c>
      <c r="F117" s="34">
        <f>E117*B117</f>
        <v>210000</v>
      </c>
      <c r="G117" s="1"/>
    </row>
    <row r="118" ht="15.75" customHeight="1">
      <c r="A118" s="16" t="s">
        <v>140</v>
      </c>
      <c r="B118" s="17">
        <v>0.0</v>
      </c>
      <c r="C118" s="22" t="s">
        <v>122</v>
      </c>
      <c r="D118" s="9"/>
      <c r="E118" s="43">
        <v>2650.0</v>
      </c>
      <c r="F118" s="34">
        <f>+B118*E118</f>
        <v>0</v>
      </c>
      <c r="G118" s="1"/>
    </row>
    <row r="119" ht="15.75" customHeight="1">
      <c r="A119" s="46" t="s">
        <v>141</v>
      </c>
      <c r="B119" s="47"/>
      <c r="C119" s="48"/>
      <c r="D119" s="9"/>
      <c r="E119" s="49"/>
      <c r="F119" s="29">
        <f>SUM(F103:F118)</f>
        <v>450046.5</v>
      </c>
    </row>
    <row r="120" ht="15.75" customHeight="1">
      <c r="A120" s="50" t="s">
        <v>142</v>
      </c>
      <c r="B120" s="51"/>
      <c r="C120" s="51"/>
      <c r="D120" s="51"/>
      <c r="E120" s="51"/>
      <c r="F120" s="52">
        <f>F119+F101+F89+F75+F56+F38+F23</f>
        <v>3004902.35</v>
      </c>
    </row>
    <row r="121" ht="15.75" customHeight="1">
      <c r="A121" s="53"/>
      <c r="B121" s="54" t="s">
        <v>143</v>
      </c>
      <c r="C121" s="55"/>
      <c r="D121" s="55"/>
      <c r="E121" s="55"/>
      <c r="F121" s="56">
        <f>+F120*30%</f>
        <v>901470.705</v>
      </c>
    </row>
    <row r="122" ht="15.75" customHeight="1">
      <c r="A122" s="57"/>
      <c r="B122" s="58" t="s">
        <v>144</v>
      </c>
      <c r="C122" s="55"/>
      <c r="D122" s="55"/>
      <c r="E122" s="59"/>
      <c r="F122" s="60">
        <f>SUM(F120:F121)</f>
        <v>3906373.055</v>
      </c>
    </row>
    <row r="123" ht="15.75" customHeight="1">
      <c r="A123" s="57"/>
      <c r="B123" s="54" t="s">
        <v>145</v>
      </c>
      <c r="C123" s="55"/>
      <c r="D123" s="55"/>
      <c r="E123" s="55"/>
      <c r="F123" s="56">
        <f>+F122*16%</f>
        <v>625019.6888</v>
      </c>
    </row>
    <row r="124" ht="15.75" customHeight="1">
      <c r="A124" s="57"/>
      <c r="B124" s="61" t="s">
        <v>146</v>
      </c>
      <c r="C124" s="55"/>
      <c r="D124" s="55"/>
      <c r="E124" s="59"/>
      <c r="F124" s="60">
        <f>SUM(F122:F123)</f>
        <v>4531392.744</v>
      </c>
    </row>
    <row r="125" ht="15.75" customHeight="1">
      <c r="A125" s="57"/>
      <c r="B125" s="54"/>
      <c r="C125" s="55"/>
      <c r="D125" s="55"/>
      <c r="E125" s="55"/>
      <c r="F125" s="56"/>
    </row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8">
    <mergeCell ref="A2:F2"/>
    <mergeCell ref="A3:F3"/>
    <mergeCell ref="A4:F4"/>
    <mergeCell ref="A5:F5"/>
    <mergeCell ref="A6:B6"/>
    <mergeCell ref="C6:F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A20:C20"/>
    <mergeCell ref="D20:E20"/>
    <mergeCell ref="A21:E21"/>
    <mergeCell ref="A22:C22"/>
    <mergeCell ref="D22:E22"/>
    <mergeCell ref="A23:C23"/>
    <mergeCell ref="D23:E23"/>
    <mergeCell ref="A24:B24"/>
    <mergeCell ref="C24:F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A36:E36"/>
    <mergeCell ref="A37:C37"/>
    <mergeCell ref="D37:E37"/>
    <mergeCell ref="A38:C38"/>
    <mergeCell ref="D38:E38"/>
    <mergeCell ref="B39:C39"/>
    <mergeCell ref="D39:E39"/>
    <mergeCell ref="C40:D40"/>
    <mergeCell ref="C41:D41"/>
    <mergeCell ref="C42:D42"/>
    <mergeCell ref="A89:D89"/>
    <mergeCell ref="C90:D90"/>
    <mergeCell ref="A91:B91"/>
    <mergeCell ref="C91:D91"/>
    <mergeCell ref="C92:D92"/>
    <mergeCell ref="C93:D93"/>
    <mergeCell ref="C94:D94"/>
    <mergeCell ref="A102:B102"/>
    <mergeCell ref="C102:D102"/>
    <mergeCell ref="C95:D95"/>
    <mergeCell ref="C96:D96"/>
    <mergeCell ref="C97:D97"/>
    <mergeCell ref="C98:D98"/>
    <mergeCell ref="C99:D99"/>
    <mergeCell ref="C100:D100"/>
    <mergeCell ref="C101:D101"/>
    <mergeCell ref="C103:D103"/>
    <mergeCell ref="C104:D104"/>
    <mergeCell ref="C105:D105"/>
    <mergeCell ref="C106:D106"/>
    <mergeCell ref="C107:D107"/>
    <mergeCell ref="C108:D108"/>
    <mergeCell ref="C109:D109"/>
    <mergeCell ref="C110:D110"/>
    <mergeCell ref="C111:D111"/>
    <mergeCell ref="C112:D112"/>
    <mergeCell ref="C113:D113"/>
    <mergeCell ref="C114:D114"/>
    <mergeCell ref="C115:D115"/>
    <mergeCell ref="C116:D116"/>
    <mergeCell ref="B123:E123"/>
    <mergeCell ref="B124:E124"/>
    <mergeCell ref="C117:D117"/>
    <mergeCell ref="C118:D118"/>
    <mergeCell ref="C119:D119"/>
    <mergeCell ref="A120:E120"/>
    <mergeCell ref="A121:A125"/>
    <mergeCell ref="B121:E121"/>
    <mergeCell ref="B122:E122"/>
    <mergeCell ref="B125:E125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A55:C55"/>
    <mergeCell ref="D56:E56"/>
    <mergeCell ref="A56:C56"/>
    <mergeCell ref="B57:C57"/>
    <mergeCell ref="D57:E57"/>
    <mergeCell ref="C58:D58"/>
    <mergeCell ref="C59:D59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A74:C74"/>
    <mergeCell ref="A75:C75"/>
    <mergeCell ref="D75:E75"/>
    <mergeCell ref="A76:B76"/>
    <mergeCell ref="C76:D76"/>
    <mergeCell ref="C77:D77"/>
    <mergeCell ref="C78:D78"/>
    <mergeCell ref="C79:D79"/>
    <mergeCell ref="C80:D80"/>
    <mergeCell ref="C81:D81"/>
    <mergeCell ref="C82:D82"/>
    <mergeCell ref="C83:D83"/>
    <mergeCell ref="C84:D84"/>
    <mergeCell ref="C85:D85"/>
    <mergeCell ref="C86:D86"/>
    <mergeCell ref="C87:D87"/>
    <mergeCell ref="C88:D88"/>
  </mergeCells>
  <printOptions/>
  <pageMargins bottom="0.7480314960629921" footer="0.0" header="0.0" left="0.31496062992125984" right="0.31496062992125984" top="0.7480314960629921"/>
  <pageSetup paperSize="9" orientation="portrait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10.71"/>
    <col customWidth="1" min="3" max="3" width="17.0"/>
    <col customWidth="1" min="4" max="4" width="10.71"/>
    <col customWidth="1" min="5" max="5" width="15.43"/>
    <col customWidth="1" min="6" max="6" width="20.57"/>
    <col customWidth="1" min="7" max="15" width="10.71"/>
  </cols>
  <sheetData>
    <row r="1" ht="15.75" customHeight="1">
      <c r="A1" s="1" t="s">
        <v>480</v>
      </c>
    </row>
    <row r="2" ht="15.75" customHeight="1">
      <c r="A2" s="2" t="s">
        <v>1</v>
      </c>
      <c r="B2" s="3"/>
      <c r="C2" s="3"/>
      <c r="D2" s="3"/>
      <c r="E2" s="3"/>
      <c r="F2" s="3"/>
    </row>
    <row r="3" ht="15.75" customHeight="1">
      <c r="A3" s="4" t="s">
        <v>2</v>
      </c>
    </row>
    <row r="4" ht="15.75" customHeight="1">
      <c r="A4" s="4" t="s">
        <v>3</v>
      </c>
    </row>
    <row r="5" ht="15.75" customHeight="1">
      <c r="A5" s="5" t="s">
        <v>4</v>
      </c>
      <c r="B5" s="6"/>
      <c r="C5" s="6"/>
      <c r="D5" s="6"/>
      <c r="E5" s="6"/>
      <c r="F5" s="7"/>
    </row>
    <row r="6" ht="15.75" customHeight="1">
      <c r="A6" s="8" t="s">
        <v>5</v>
      </c>
      <c r="B6" s="9"/>
      <c r="C6" s="10" t="s">
        <v>481</v>
      </c>
      <c r="D6" s="11"/>
      <c r="E6" s="11"/>
      <c r="F6" s="9"/>
    </row>
    <row r="7" ht="15.0" customHeight="1">
      <c r="A7" s="12" t="s">
        <v>7</v>
      </c>
      <c r="B7" s="12" t="s">
        <v>8</v>
      </c>
      <c r="C7" s="13" t="s">
        <v>9</v>
      </c>
      <c r="D7" s="9"/>
      <c r="E7" s="12" t="s">
        <v>10</v>
      </c>
      <c r="F7" s="14" t="s">
        <v>11</v>
      </c>
      <c r="G7" s="15"/>
    </row>
    <row r="8" ht="18.0" customHeight="1">
      <c r="A8" s="16" t="s">
        <v>12</v>
      </c>
      <c r="B8" s="17">
        <v>1975.0</v>
      </c>
      <c r="C8" s="13" t="s">
        <v>13</v>
      </c>
      <c r="D8" s="9"/>
      <c r="E8" s="18">
        <v>140.0</v>
      </c>
      <c r="F8" s="19">
        <f t="shared" ref="F8:F11" si="1">+B8*E8</f>
        <v>276500</v>
      </c>
      <c r="G8" s="20" t="s">
        <v>14</v>
      </c>
    </row>
    <row r="9">
      <c r="A9" s="16" t="s">
        <v>39</v>
      </c>
      <c r="B9" s="17">
        <v>1.0</v>
      </c>
      <c r="C9" s="13" t="s">
        <v>96</v>
      </c>
      <c r="D9" s="9"/>
      <c r="E9" s="18">
        <v>65.0</v>
      </c>
      <c r="F9" s="19">
        <f t="shared" si="1"/>
        <v>65</v>
      </c>
      <c r="H9" s="21"/>
    </row>
    <row r="10">
      <c r="A10" s="16" t="s">
        <v>482</v>
      </c>
      <c r="B10" s="17">
        <v>2.5</v>
      </c>
      <c r="C10" s="22" t="s">
        <v>30</v>
      </c>
      <c r="D10" s="9"/>
      <c r="E10" s="18">
        <v>213000.0</v>
      </c>
      <c r="F10" s="19">
        <f t="shared" si="1"/>
        <v>532500</v>
      </c>
      <c r="H10" s="21"/>
    </row>
    <row r="11">
      <c r="A11" s="16" t="s">
        <v>416</v>
      </c>
      <c r="B11" s="17">
        <v>0.5</v>
      </c>
      <c r="C11" s="22" t="s">
        <v>30</v>
      </c>
      <c r="D11" s="9"/>
      <c r="E11" s="18">
        <v>140000.0</v>
      </c>
      <c r="F11" s="19">
        <f t="shared" si="1"/>
        <v>70000</v>
      </c>
      <c r="G11" s="20" t="s">
        <v>14</v>
      </c>
    </row>
    <row r="12">
      <c r="A12" s="16" t="s">
        <v>416</v>
      </c>
      <c r="B12" s="17">
        <v>0.2</v>
      </c>
      <c r="C12" s="22" t="s">
        <v>483</v>
      </c>
      <c r="D12" s="9"/>
      <c r="E12" s="18">
        <v>140000.0</v>
      </c>
      <c r="F12" s="19">
        <f t="shared" ref="F12:F13" si="2">E12*B12</f>
        <v>28000</v>
      </c>
    </row>
    <row r="13">
      <c r="A13" s="16" t="s">
        <v>416</v>
      </c>
      <c r="B13" s="17">
        <v>0.2</v>
      </c>
      <c r="C13" s="22" t="s">
        <v>483</v>
      </c>
      <c r="D13" s="9"/>
      <c r="E13" s="18">
        <v>140000.0</v>
      </c>
      <c r="F13" s="19">
        <f t="shared" si="2"/>
        <v>28000</v>
      </c>
    </row>
    <row r="14">
      <c r="A14" s="16" t="s">
        <v>484</v>
      </c>
      <c r="B14" s="17">
        <v>1.0</v>
      </c>
      <c r="C14" s="22" t="s">
        <v>96</v>
      </c>
      <c r="D14" s="9"/>
      <c r="E14" s="18">
        <v>336000.0</v>
      </c>
      <c r="F14" s="19">
        <f t="shared" ref="F14:F15" si="3">+B14*E14</f>
        <v>336000</v>
      </c>
    </row>
    <row r="15">
      <c r="A15" s="16" t="s">
        <v>20</v>
      </c>
      <c r="B15" s="17">
        <v>1.2</v>
      </c>
      <c r="C15" s="22" t="s">
        <v>21</v>
      </c>
      <c r="D15" s="9"/>
      <c r="E15" s="18">
        <v>14000.0</v>
      </c>
      <c r="F15" s="19">
        <f t="shared" si="3"/>
        <v>16800</v>
      </c>
      <c r="G15" s="20" t="s">
        <v>14</v>
      </c>
    </row>
    <row r="16">
      <c r="A16" s="16" t="s">
        <v>184</v>
      </c>
      <c r="B16" s="17">
        <v>0.8</v>
      </c>
      <c r="C16" s="22" t="s">
        <v>284</v>
      </c>
      <c r="D16" s="9"/>
      <c r="E16" s="18">
        <v>19000.0</v>
      </c>
      <c r="F16" s="19">
        <f>E16*B16</f>
        <v>15200</v>
      </c>
    </row>
    <row r="17">
      <c r="A17" s="16" t="s">
        <v>485</v>
      </c>
      <c r="B17" s="17">
        <v>30.0</v>
      </c>
      <c r="C17" s="22" t="s">
        <v>122</v>
      </c>
      <c r="D17" s="9"/>
      <c r="E17" s="18">
        <v>1700.0</v>
      </c>
      <c r="F17" s="19">
        <f>+B17*E17</f>
        <v>51000</v>
      </c>
      <c r="G17" s="20" t="s">
        <v>14</v>
      </c>
    </row>
    <row r="18">
      <c r="A18" s="16" t="s">
        <v>486</v>
      </c>
      <c r="B18" s="17">
        <v>1.0</v>
      </c>
      <c r="C18" s="22" t="s">
        <v>487</v>
      </c>
      <c r="D18" s="9"/>
      <c r="E18" s="18">
        <v>100000.0</v>
      </c>
      <c r="F18" s="19">
        <v>100000.0</v>
      </c>
    </row>
    <row r="19">
      <c r="A19" s="16" t="s">
        <v>488</v>
      </c>
      <c r="B19" s="17">
        <v>50.0</v>
      </c>
      <c r="C19" s="22" t="s">
        <v>101</v>
      </c>
      <c r="D19" s="9"/>
      <c r="E19" s="18">
        <v>1800.0</v>
      </c>
      <c r="F19" s="19">
        <f t="shared" ref="F19:F22" si="4">+B19*E19</f>
        <v>90000</v>
      </c>
      <c r="G19" s="20" t="s">
        <v>14</v>
      </c>
    </row>
    <row r="20">
      <c r="A20" s="16" t="s">
        <v>24</v>
      </c>
      <c r="B20" s="17">
        <v>1.0</v>
      </c>
      <c r="C20" s="22" t="s">
        <v>25</v>
      </c>
      <c r="D20" s="9"/>
      <c r="E20" s="18">
        <v>20000.0</v>
      </c>
      <c r="F20" s="19">
        <f t="shared" si="4"/>
        <v>20000</v>
      </c>
      <c r="G20" s="20" t="s">
        <v>14</v>
      </c>
    </row>
    <row r="21" ht="15.75" customHeight="1">
      <c r="A21" s="16" t="s">
        <v>489</v>
      </c>
      <c r="B21" s="17">
        <v>6.0</v>
      </c>
      <c r="C21" s="22" t="s">
        <v>127</v>
      </c>
      <c r="D21" s="9"/>
      <c r="E21" s="18">
        <v>2300.0</v>
      </c>
      <c r="F21" s="19">
        <f t="shared" si="4"/>
        <v>13800</v>
      </c>
      <c r="G21" s="20" t="s">
        <v>14</v>
      </c>
    </row>
    <row r="22" ht="15.75" customHeight="1">
      <c r="A22" s="16" t="s">
        <v>29</v>
      </c>
      <c r="B22" s="17">
        <v>50.0</v>
      </c>
      <c r="C22" s="22" t="s">
        <v>30</v>
      </c>
      <c r="D22" s="9"/>
      <c r="E22" s="18">
        <v>100.0</v>
      </c>
      <c r="F22" s="19">
        <f t="shared" si="4"/>
        <v>5000</v>
      </c>
      <c r="G22" s="20" t="s">
        <v>14</v>
      </c>
    </row>
    <row r="23" ht="15.75" customHeight="1">
      <c r="A23" s="23" t="s">
        <v>31</v>
      </c>
      <c r="B23" s="11"/>
      <c r="C23" s="9"/>
      <c r="D23" s="22" t="s">
        <v>286</v>
      </c>
      <c r="E23" s="9"/>
      <c r="F23" s="24">
        <v>315000.0</v>
      </c>
      <c r="G23" s="1"/>
      <c r="H23" s="21"/>
    </row>
    <row r="24" ht="15.75" customHeight="1">
      <c r="A24" s="25" t="s">
        <v>33</v>
      </c>
      <c r="B24" s="11"/>
      <c r="C24" s="11"/>
      <c r="D24" s="11"/>
      <c r="E24" s="9"/>
      <c r="F24" s="26">
        <f>SUM(F8:F23)</f>
        <v>1897865</v>
      </c>
    </row>
    <row r="25" ht="15.75" customHeight="1">
      <c r="A25" s="23" t="s">
        <v>34</v>
      </c>
      <c r="B25" s="11"/>
      <c r="C25" s="9"/>
      <c r="D25" s="22" t="s">
        <v>35</v>
      </c>
      <c r="E25" s="9"/>
      <c r="F25" s="24">
        <v>106666.0</v>
      </c>
    </row>
    <row r="26" ht="15.75" customHeight="1">
      <c r="A26" s="27" t="s">
        <v>36</v>
      </c>
      <c r="B26" s="11"/>
      <c r="C26" s="9"/>
      <c r="D26" s="28"/>
      <c r="E26" s="9"/>
      <c r="F26" s="29">
        <f>SUM(F24:F25)</f>
        <v>2004531</v>
      </c>
    </row>
    <row r="27" ht="15.0" customHeight="1">
      <c r="A27" s="8" t="s">
        <v>5</v>
      </c>
      <c r="B27" s="9"/>
      <c r="C27" s="30" t="s">
        <v>37</v>
      </c>
      <c r="D27" s="11"/>
      <c r="E27" s="11"/>
      <c r="F27" s="9"/>
    </row>
    <row r="28" ht="15.0" customHeight="1">
      <c r="A28" s="12" t="s">
        <v>7</v>
      </c>
      <c r="B28" s="12" t="s">
        <v>8</v>
      </c>
      <c r="C28" s="13" t="s">
        <v>9</v>
      </c>
      <c r="D28" s="9"/>
      <c r="E28" s="12" t="s">
        <v>10</v>
      </c>
      <c r="F28" s="14" t="s">
        <v>11</v>
      </c>
    </row>
    <row r="29" ht="15.0" customHeight="1">
      <c r="A29" s="16" t="s">
        <v>474</v>
      </c>
      <c r="B29" s="17">
        <v>0.0</v>
      </c>
      <c r="C29" s="13" t="s">
        <v>25</v>
      </c>
      <c r="D29" s="9"/>
      <c r="E29" s="18">
        <v>24000.0</v>
      </c>
      <c r="F29" s="19">
        <f t="shared" ref="F29:F31" si="5">E29*B29</f>
        <v>0</v>
      </c>
      <c r="G29" s="1"/>
      <c r="H29" s="1"/>
    </row>
    <row r="30" ht="15.75" customHeight="1">
      <c r="A30" s="16" t="s">
        <v>288</v>
      </c>
      <c r="B30" s="17"/>
      <c r="C30" s="22" t="s">
        <v>289</v>
      </c>
      <c r="D30" s="9"/>
      <c r="E30" s="18">
        <v>67.0</v>
      </c>
      <c r="F30" s="19">
        <f t="shared" si="5"/>
        <v>0</v>
      </c>
      <c r="G30" s="1"/>
      <c r="H30" s="1"/>
    </row>
    <row r="31" ht="15.75" customHeight="1">
      <c r="A31" s="16" t="s">
        <v>228</v>
      </c>
      <c r="B31" s="17"/>
      <c r="C31" s="22" t="s">
        <v>290</v>
      </c>
      <c r="D31" s="9"/>
      <c r="E31" s="18">
        <v>217.0</v>
      </c>
      <c r="F31" s="31">
        <f t="shared" si="5"/>
        <v>0</v>
      </c>
      <c r="G31" s="1"/>
      <c r="H31" s="1"/>
    </row>
    <row r="32" ht="15.75" customHeight="1">
      <c r="A32" s="16" t="s">
        <v>43</v>
      </c>
      <c r="B32" s="17"/>
      <c r="C32" s="22" t="s">
        <v>44</v>
      </c>
      <c r="D32" s="9"/>
      <c r="E32" s="18">
        <v>140.0</v>
      </c>
      <c r="F32" s="32">
        <v>21875.0</v>
      </c>
      <c r="G32" s="1"/>
      <c r="H32" s="1"/>
    </row>
    <row r="33" ht="15.75" customHeight="1">
      <c r="A33" s="16" t="s">
        <v>20</v>
      </c>
      <c r="B33" s="17"/>
      <c r="C33" s="22" t="s">
        <v>45</v>
      </c>
      <c r="D33" s="9"/>
      <c r="E33" s="18">
        <v>14000.0</v>
      </c>
      <c r="F33" s="19">
        <f t="shared" ref="F33:F38" si="6">E33*B33</f>
        <v>0</v>
      </c>
      <c r="G33" s="1"/>
      <c r="H33" s="1"/>
    </row>
    <row r="34" ht="15.75" customHeight="1">
      <c r="A34" s="16" t="s">
        <v>46</v>
      </c>
      <c r="B34" s="17"/>
      <c r="C34" s="22" t="s">
        <v>30</v>
      </c>
      <c r="D34" s="9"/>
      <c r="E34" s="18">
        <v>600.0</v>
      </c>
      <c r="F34" s="19">
        <f t="shared" si="6"/>
        <v>0</v>
      </c>
    </row>
    <row r="35" ht="15.0" customHeight="1">
      <c r="A35" s="16" t="s">
        <v>47</v>
      </c>
      <c r="B35" s="17"/>
      <c r="C35" s="22" t="s">
        <v>48</v>
      </c>
      <c r="D35" s="9"/>
      <c r="E35" s="18">
        <v>1000.0</v>
      </c>
      <c r="F35" s="19">
        <f t="shared" si="6"/>
        <v>0</v>
      </c>
    </row>
    <row r="36" ht="15.75" customHeight="1">
      <c r="A36" s="16" t="s">
        <v>49</v>
      </c>
      <c r="B36" s="17"/>
      <c r="C36" s="22" t="s">
        <v>25</v>
      </c>
      <c r="D36" s="9"/>
      <c r="E36" s="18">
        <v>157500.0</v>
      </c>
      <c r="F36" s="19">
        <f t="shared" si="6"/>
        <v>0</v>
      </c>
    </row>
    <row r="37" ht="12.75" customHeight="1">
      <c r="A37" s="16" t="s">
        <v>29</v>
      </c>
      <c r="B37" s="17"/>
      <c r="C37" s="22" t="s">
        <v>30</v>
      </c>
      <c r="D37" s="9"/>
      <c r="E37" s="18">
        <v>100.0</v>
      </c>
      <c r="F37" s="19">
        <f t="shared" si="6"/>
        <v>0</v>
      </c>
    </row>
    <row r="38" ht="15.75" customHeight="1">
      <c r="A38" s="33"/>
      <c r="B38" s="17"/>
      <c r="C38" s="22"/>
      <c r="D38" s="9"/>
      <c r="E38" s="17"/>
      <c r="F38" s="34">
        <f t="shared" si="6"/>
        <v>0</v>
      </c>
    </row>
    <row r="39" ht="15.75" customHeight="1">
      <c r="A39" s="25" t="s">
        <v>33</v>
      </c>
      <c r="B39" s="11"/>
      <c r="C39" s="11"/>
      <c r="D39" s="11"/>
      <c r="E39" s="9"/>
      <c r="F39" s="26">
        <f>SUM(F29:F38)</f>
        <v>21875</v>
      </c>
    </row>
    <row r="40" ht="16.5" customHeight="1">
      <c r="A40" s="23" t="s">
        <v>50</v>
      </c>
      <c r="B40" s="11"/>
      <c r="C40" s="9"/>
      <c r="D40" s="22" t="s">
        <v>35</v>
      </c>
      <c r="E40" s="9"/>
      <c r="F40" s="24">
        <v>26294.75</v>
      </c>
    </row>
    <row r="41" ht="24.0" customHeight="1">
      <c r="A41" s="27" t="s">
        <v>36</v>
      </c>
      <c r="B41" s="11"/>
      <c r="C41" s="9"/>
      <c r="D41" s="28"/>
      <c r="E41" s="9"/>
      <c r="F41" s="35">
        <f>F40+F39</f>
        <v>48169.75</v>
      </c>
    </row>
    <row r="42" ht="24.0" customHeight="1">
      <c r="A42" s="36" t="s">
        <v>51</v>
      </c>
      <c r="B42" s="10" t="s">
        <v>293</v>
      </c>
      <c r="C42" s="9"/>
      <c r="D42" s="22"/>
      <c r="E42" s="9"/>
      <c r="F42" s="24"/>
      <c r="G42" s="1"/>
      <c r="H42" s="1"/>
    </row>
    <row r="43" ht="24.0" customHeight="1">
      <c r="A43" s="33" t="s">
        <v>53</v>
      </c>
      <c r="B43" s="37"/>
      <c r="C43" s="22" t="s">
        <v>54</v>
      </c>
      <c r="D43" s="9"/>
      <c r="E43" s="18">
        <v>36750.0</v>
      </c>
      <c r="F43" s="19">
        <f t="shared" ref="F43:F44" si="7">E43*B43</f>
        <v>0</v>
      </c>
      <c r="G43" s="15"/>
      <c r="H43" s="1"/>
    </row>
    <row r="44" ht="24.0" customHeight="1">
      <c r="A44" s="16" t="s">
        <v>55</v>
      </c>
      <c r="B44" s="37"/>
      <c r="C44" s="22" t="s">
        <v>54</v>
      </c>
      <c r="D44" s="9"/>
      <c r="E44" s="18">
        <v>36750.0</v>
      </c>
      <c r="F44" s="19">
        <f t="shared" si="7"/>
        <v>0</v>
      </c>
      <c r="G44" s="15"/>
      <c r="H44" s="1"/>
    </row>
    <row r="45" ht="24.0" customHeight="1">
      <c r="A45" s="16" t="s">
        <v>56</v>
      </c>
      <c r="B45" s="37"/>
      <c r="C45" s="22" t="s">
        <v>57</v>
      </c>
      <c r="D45" s="9"/>
      <c r="E45" s="18">
        <v>18000.0</v>
      </c>
      <c r="F45" s="19">
        <f t="shared" ref="F45:F56" si="8">+B45*E45</f>
        <v>0</v>
      </c>
    </row>
    <row r="46" ht="24.0" customHeight="1">
      <c r="A46" s="16" t="s">
        <v>58</v>
      </c>
      <c r="B46" s="37"/>
      <c r="C46" s="22" t="s">
        <v>59</v>
      </c>
      <c r="D46" s="9"/>
      <c r="E46" s="18">
        <v>2000.0</v>
      </c>
      <c r="F46" s="19">
        <f t="shared" si="8"/>
        <v>0</v>
      </c>
    </row>
    <row r="47" ht="24.0" customHeight="1">
      <c r="A47" s="16" t="s">
        <v>60</v>
      </c>
      <c r="B47" s="37"/>
      <c r="C47" s="22" t="s">
        <v>61</v>
      </c>
      <c r="D47" s="9"/>
      <c r="E47" s="18">
        <v>70000.0</v>
      </c>
      <c r="F47" s="19">
        <f t="shared" si="8"/>
        <v>0</v>
      </c>
    </row>
    <row r="48" ht="24.0" customHeight="1">
      <c r="A48" s="16" t="s">
        <v>62</v>
      </c>
      <c r="B48" s="37"/>
      <c r="C48" s="22" t="s">
        <v>63</v>
      </c>
      <c r="D48" s="9"/>
      <c r="E48" s="18">
        <v>45000.0</v>
      </c>
      <c r="F48" s="19">
        <f t="shared" si="8"/>
        <v>0</v>
      </c>
    </row>
    <row r="49" ht="24.0" customHeight="1">
      <c r="A49" s="16" t="s">
        <v>64</v>
      </c>
      <c r="B49" s="37"/>
      <c r="C49" s="22" t="s">
        <v>63</v>
      </c>
      <c r="D49" s="9"/>
      <c r="E49" s="18">
        <v>2500.0</v>
      </c>
      <c r="F49" s="19">
        <f t="shared" si="8"/>
        <v>0</v>
      </c>
    </row>
    <row r="50" ht="24.0" customHeight="1">
      <c r="A50" s="16" t="s">
        <v>65</v>
      </c>
      <c r="B50" s="37"/>
      <c r="C50" s="22" t="s">
        <v>66</v>
      </c>
      <c r="D50" s="9"/>
      <c r="E50" s="18">
        <v>34000.0</v>
      </c>
      <c r="F50" s="19">
        <f t="shared" si="8"/>
        <v>0</v>
      </c>
    </row>
    <row r="51" ht="24.0" customHeight="1">
      <c r="A51" s="16" t="s">
        <v>67</v>
      </c>
      <c r="B51" s="37"/>
      <c r="C51" s="22" t="s">
        <v>68</v>
      </c>
      <c r="D51" s="9"/>
      <c r="E51" s="18">
        <v>3000.0</v>
      </c>
      <c r="F51" s="19">
        <f t="shared" si="8"/>
        <v>0</v>
      </c>
    </row>
    <row r="52" ht="24.0" customHeight="1">
      <c r="A52" s="16" t="s">
        <v>71</v>
      </c>
      <c r="B52" s="37"/>
      <c r="C52" s="22" t="s">
        <v>70</v>
      </c>
      <c r="D52" s="9"/>
      <c r="E52" s="18">
        <v>22000.0</v>
      </c>
      <c r="F52" s="19">
        <f t="shared" si="8"/>
        <v>0</v>
      </c>
      <c r="G52" s="15"/>
      <c r="H52" s="15"/>
      <c r="I52" s="15"/>
      <c r="J52" s="15"/>
      <c r="K52" s="15"/>
      <c r="L52" s="15"/>
      <c r="M52" s="15"/>
      <c r="N52" s="15"/>
      <c r="O52" s="15"/>
    </row>
    <row r="53" ht="15.75" customHeight="1">
      <c r="A53" s="16" t="s">
        <v>72</v>
      </c>
      <c r="B53" s="37"/>
      <c r="C53" s="22" t="s">
        <v>61</v>
      </c>
      <c r="D53" s="9"/>
      <c r="E53" s="18">
        <v>160000.0</v>
      </c>
      <c r="F53" s="19">
        <f t="shared" si="8"/>
        <v>0</v>
      </c>
    </row>
    <row r="54" ht="15.75" customHeight="1">
      <c r="A54" s="16" t="s">
        <v>73</v>
      </c>
      <c r="B54" s="37"/>
      <c r="C54" s="22" t="s">
        <v>74</v>
      </c>
      <c r="D54" s="9"/>
      <c r="E54" s="18">
        <v>4500.0</v>
      </c>
      <c r="F54" s="19">
        <f t="shared" si="8"/>
        <v>0</v>
      </c>
    </row>
    <row r="55" ht="15.75" customHeight="1">
      <c r="A55" s="16" t="s">
        <v>75</v>
      </c>
      <c r="B55" s="37"/>
      <c r="C55" s="22" t="s">
        <v>21</v>
      </c>
      <c r="D55" s="9"/>
      <c r="E55" s="18">
        <v>20000.0</v>
      </c>
      <c r="F55" s="19">
        <f t="shared" si="8"/>
        <v>0</v>
      </c>
    </row>
    <row r="56" ht="15.75" customHeight="1">
      <c r="A56" s="16" t="s">
        <v>240</v>
      </c>
      <c r="B56" s="263"/>
      <c r="C56" s="22" t="s">
        <v>77</v>
      </c>
      <c r="D56" s="9"/>
      <c r="E56" s="18">
        <v>23000.0</v>
      </c>
      <c r="F56" s="19">
        <f t="shared" si="8"/>
        <v>0</v>
      </c>
    </row>
    <row r="57" ht="15.75" customHeight="1">
      <c r="A57" s="16" t="s">
        <v>78</v>
      </c>
      <c r="B57" s="37"/>
      <c r="C57" s="22"/>
      <c r="D57" s="9"/>
      <c r="E57" s="18"/>
      <c r="F57" s="19">
        <f>SUM(F43:F56)</f>
        <v>0</v>
      </c>
    </row>
    <row r="58" ht="15.75" customHeight="1">
      <c r="A58" s="23" t="s">
        <v>79</v>
      </c>
      <c r="B58" s="11"/>
      <c r="C58" s="9"/>
      <c r="D58" s="17"/>
      <c r="E58" s="17"/>
      <c r="F58" s="19">
        <f>+F57*10%</f>
        <v>0</v>
      </c>
    </row>
    <row r="59" ht="15.75" customHeight="1">
      <c r="A59" s="27" t="s">
        <v>80</v>
      </c>
      <c r="B59" s="11"/>
      <c r="C59" s="9"/>
      <c r="D59" s="28"/>
      <c r="E59" s="9"/>
      <c r="F59" s="29">
        <v>477895.0</v>
      </c>
      <c r="G59" s="1"/>
    </row>
    <row r="60" ht="15.75" customHeight="1">
      <c r="A60" s="36" t="s">
        <v>51</v>
      </c>
      <c r="B60" s="10" t="s">
        <v>475</v>
      </c>
      <c r="C60" s="9"/>
      <c r="D60" s="22"/>
      <c r="E60" s="9"/>
      <c r="F60" s="24"/>
      <c r="G60" s="15"/>
    </row>
    <row r="61" ht="15.75" customHeight="1">
      <c r="A61" s="33" t="s">
        <v>53</v>
      </c>
      <c r="B61" s="17"/>
      <c r="C61" s="22" t="s">
        <v>82</v>
      </c>
      <c r="D61" s="9"/>
      <c r="E61" s="18">
        <v>63000.0</v>
      </c>
      <c r="F61" s="19">
        <f t="shared" ref="F61:F63" si="9">E61*B61</f>
        <v>0</v>
      </c>
      <c r="G61" s="15"/>
    </row>
    <row r="62" ht="15.75" customHeight="1">
      <c r="A62" s="16" t="s">
        <v>55</v>
      </c>
      <c r="B62" s="17"/>
      <c r="C62" s="22" t="s">
        <v>54</v>
      </c>
      <c r="D62" s="9"/>
      <c r="E62" s="18">
        <v>26250.0</v>
      </c>
      <c r="F62" s="19">
        <f t="shared" si="9"/>
        <v>0</v>
      </c>
      <c r="G62" s="15"/>
    </row>
    <row r="63" ht="15.75" customHeight="1">
      <c r="A63" s="16" t="s">
        <v>83</v>
      </c>
      <c r="B63" s="17"/>
      <c r="C63" s="17">
        <v>16.0</v>
      </c>
      <c r="D63" s="17"/>
      <c r="E63" s="18">
        <v>2100.0</v>
      </c>
      <c r="F63" s="19">
        <f t="shared" si="9"/>
        <v>0</v>
      </c>
      <c r="G63" s="15"/>
    </row>
    <row r="64" ht="15.75" customHeight="1">
      <c r="A64" s="16" t="s">
        <v>56</v>
      </c>
      <c r="B64" s="17"/>
      <c r="C64" s="22" t="s">
        <v>57</v>
      </c>
      <c r="D64" s="9"/>
      <c r="E64" s="18">
        <v>18000.0</v>
      </c>
      <c r="F64" s="19">
        <f t="shared" ref="F64:F75" si="10">+B64*E64</f>
        <v>0</v>
      </c>
      <c r="G64" s="15"/>
    </row>
    <row r="65" ht="15.75" customHeight="1">
      <c r="A65" s="16" t="s">
        <v>58</v>
      </c>
      <c r="B65" s="17"/>
      <c r="C65" s="22" t="s">
        <v>59</v>
      </c>
      <c r="D65" s="9"/>
      <c r="E65" s="18">
        <v>2000.0</v>
      </c>
      <c r="F65" s="19">
        <f t="shared" si="10"/>
        <v>0</v>
      </c>
      <c r="G65" s="15"/>
    </row>
    <row r="66" ht="15.75" customHeight="1">
      <c r="A66" s="16" t="s">
        <v>60</v>
      </c>
      <c r="B66" s="17"/>
      <c r="C66" s="22" t="s">
        <v>61</v>
      </c>
      <c r="D66" s="9"/>
      <c r="E66" s="18"/>
      <c r="F66" s="19">
        <f t="shared" si="10"/>
        <v>0</v>
      </c>
      <c r="G66" s="15"/>
      <c r="I66" s="1"/>
    </row>
    <row r="67" ht="15.75" customHeight="1">
      <c r="A67" s="16" t="s">
        <v>84</v>
      </c>
      <c r="B67" s="17"/>
      <c r="C67" s="22" t="s">
        <v>63</v>
      </c>
      <c r="D67" s="9"/>
      <c r="E67" s="18">
        <v>2000.0</v>
      </c>
      <c r="F67" s="19">
        <f t="shared" si="10"/>
        <v>0</v>
      </c>
      <c r="G67" s="15"/>
    </row>
    <row r="68" ht="15.75" customHeight="1">
      <c r="A68" s="16" t="s">
        <v>85</v>
      </c>
      <c r="B68" s="17"/>
      <c r="C68" s="22" t="s">
        <v>63</v>
      </c>
      <c r="D68" s="9"/>
      <c r="E68" s="18">
        <v>2000.0</v>
      </c>
      <c r="F68" s="19">
        <f t="shared" si="10"/>
        <v>0</v>
      </c>
      <c r="G68" s="15"/>
    </row>
    <row r="69" ht="15.75" customHeight="1">
      <c r="A69" s="16" t="s">
        <v>86</v>
      </c>
      <c r="B69" s="17"/>
      <c r="C69" s="22" t="s">
        <v>66</v>
      </c>
      <c r="D69" s="9"/>
      <c r="E69" s="18">
        <v>23000.0</v>
      </c>
      <c r="F69" s="19">
        <f t="shared" si="10"/>
        <v>0</v>
      </c>
      <c r="G69" s="15"/>
    </row>
    <row r="70" ht="15.75" customHeight="1">
      <c r="A70" s="16" t="s">
        <v>87</v>
      </c>
      <c r="B70" s="17"/>
      <c r="C70" s="22" t="s">
        <v>88</v>
      </c>
      <c r="D70" s="9"/>
      <c r="E70" s="18">
        <v>18000.0</v>
      </c>
      <c r="F70" s="19">
        <f t="shared" si="10"/>
        <v>0</v>
      </c>
      <c r="G70" s="15"/>
    </row>
    <row r="71" ht="15.75" customHeight="1">
      <c r="A71" s="16" t="s">
        <v>89</v>
      </c>
      <c r="B71" s="17"/>
      <c r="C71" s="22" t="s">
        <v>70</v>
      </c>
      <c r="D71" s="9"/>
      <c r="E71" s="18">
        <v>20000.0</v>
      </c>
      <c r="F71" s="19">
        <f t="shared" si="10"/>
        <v>0</v>
      </c>
      <c r="G71" s="15"/>
    </row>
    <row r="72" ht="15.75" customHeight="1">
      <c r="A72" s="16" t="s">
        <v>90</v>
      </c>
      <c r="B72" s="17"/>
      <c r="C72" s="22" t="s">
        <v>61</v>
      </c>
      <c r="D72" s="9"/>
      <c r="E72" s="18"/>
      <c r="F72" s="19">
        <f t="shared" si="10"/>
        <v>0</v>
      </c>
    </row>
    <row r="73" ht="15.75" customHeight="1">
      <c r="A73" s="16" t="s">
        <v>73</v>
      </c>
      <c r="B73" s="17"/>
      <c r="C73" s="22" t="s">
        <v>21</v>
      </c>
      <c r="D73" s="9"/>
      <c r="E73" s="18">
        <v>4.5</v>
      </c>
      <c r="F73" s="19">
        <f t="shared" si="10"/>
        <v>0</v>
      </c>
    </row>
    <row r="74" ht="15.75" customHeight="1">
      <c r="A74" s="16" t="s">
        <v>75</v>
      </c>
      <c r="B74" s="17"/>
      <c r="C74" s="22" t="s">
        <v>21</v>
      </c>
      <c r="D74" s="9"/>
      <c r="E74" s="18">
        <v>23000.0</v>
      </c>
      <c r="F74" s="19">
        <f t="shared" si="10"/>
        <v>0</v>
      </c>
    </row>
    <row r="75" ht="15.75" customHeight="1">
      <c r="A75" s="16" t="s">
        <v>91</v>
      </c>
      <c r="B75" s="38"/>
      <c r="C75" s="22" t="s">
        <v>77</v>
      </c>
      <c r="D75" s="9"/>
      <c r="E75" s="18">
        <v>23000.0</v>
      </c>
      <c r="F75" s="19">
        <f t="shared" si="10"/>
        <v>0</v>
      </c>
    </row>
    <row r="76" ht="15.75" customHeight="1">
      <c r="A76" s="16" t="s">
        <v>78</v>
      </c>
      <c r="B76" s="17"/>
      <c r="C76" s="22"/>
      <c r="D76" s="9"/>
      <c r="E76" s="18"/>
      <c r="F76" s="19">
        <f>SUM(F61:F75)</f>
        <v>0</v>
      </c>
      <c r="G76" s="1"/>
    </row>
    <row r="77" ht="15.75" customHeight="1">
      <c r="A77" s="23" t="s">
        <v>79</v>
      </c>
      <c r="B77" s="11"/>
      <c r="C77" s="9"/>
      <c r="D77" s="17"/>
      <c r="E77" s="17"/>
      <c r="F77" s="19">
        <v>32095.1</v>
      </c>
      <c r="G77" s="1"/>
    </row>
    <row r="78" ht="15.75" customHeight="1">
      <c r="A78" s="27" t="s">
        <v>80</v>
      </c>
      <c r="B78" s="11"/>
      <c r="C78" s="9"/>
      <c r="D78" s="28"/>
      <c r="E78" s="9"/>
      <c r="F78" s="29">
        <f>F76+F77</f>
        <v>32095.1</v>
      </c>
      <c r="G78" s="1"/>
    </row>
    <row r="79" ht="15.75" customHeight="1">
      <c r="A79" s="39" t="s">
        <v>92</v>
      </c>
      <c r="B79" s="9"/>
      <c r="C79" s="22"/>
      <c r="D79" s="9"/>
      <c r="E79" s="17"/>
      <c r="F79" s="26"/>
      <c r="G79" s="1"/>
    </row>
    <row r="80" ht="15.75" customHeight="1">
      <c r="A80" s="16" t="s">
        <v>93</v>
      </c>
      <c r="B80" s="40">
        <v>2.0</v>
      </c>
      <c r="C80" s="22" t="s">
        <v>94</v>
      </c>
      <c r="D80" s="9"/>
      <c r="E80" s="17">
        <v>10500.0</v>
      </c>
      <c r="F80" s="24">
        <f t="shared" ref="F80:F82" si="11">E80*B80</f>
        <v>21000</v>
      </c>
      <c r="G80" s="1"/>
      <c r="H80" s="1"/>
      <c r="I80" s="1"/>
      <c r="J80" s="1"/>
      <c r="K80" s="1"/>
      <c r="L80" s="1"/>
      <c r="M80" s="1"/>
      <c r="N80" s="1"/>
      <c r="O80" s="1"/>
    </row>
    <row r="81" ht="15.75" customHeight="1">
      <c r="A81" s="16" t="s">
        <v>95</v>
      </c>
      <c r="B81" s="40">
        <v>1.0</v>
      </c>
      <c r="C81" s="22" t="s">
        <v>96</v>
      </c>
      <c r="D81" s="9"/>
      <c r="E81" s="17">
        <v>20000.0</v>
      </c>
      <c r="F81" s="24">
        <f t="shared" si="11"/>
        <v>20000</v>
      </c>
      <c r="G81" s="1"/>
      <c r="H81" s="1"/>
      <c r="I81" s="1"/>
      <c r="J81" s="1"/>
      <c r="K81" s="1"/>
      <c r="L81" s="1"/>
      <c r="M81" s="1"/>
      <c r="N81" s="1"/>
      <c r="O81" s="1"/>
    </row>
    <row r="82" ht="15.75" customHeight="1">
      <c r="A82" s="16" t="s">
        <v>97</v>
      </c>
      <c r="B82" s="41">
        <v>1.0</v>
      </c>
      <c r="C82" s="22" t="s">
        <v>94</v>
      </c>
      <c r="D82" s="9"/>
      <c r="E82" s="17">
        <v>20000.0</v>
      </c>
      <c r="F82" s="24">
        <f t="shared" si="11"/>
        <v>20000</v>
      </c>
      <c r="G82" s="1"/>
    </row>
    <row r="83" ht="15.75" customHeight="1">
      <c r="A83" s="16" t="s">
        <v>356</v>
      </c>
      <c r="B83" s="17">
        <v>4.0</v>
      </c>
      <c r="C83" s="22" t="s">
        <v>490</v>
      </c>
      <c r="D83" s="9"/>
      <c r="E83" s="42">
        <v>3000.0</v>
      </c>
      <c r="F83" s="34">
        <f t="shared" ref="F83:F91" si="12">+B83*E83</f>
        <v>12000</v>
      </c>
      <c r="G83" s="21"/>
    </row>
    <row r="84" ht="15.75" customHeight="1">
      <c r="A84" s="16" t="s">
        <v>100</v>
      </c>
      <c r="B84" s="17">
        <v>0.0</v>
      </c>
      <c r="C84" s="22" t="s">
        <v>101</v>
      </c>
      <c r="D84" s="9"/>
      <c r="E84" s="42">
        <v>3000.0</v>
      </c>
      <c r="F84" s="34">
        <f t="shared" si="12"/>
        <v>0</v>
      </c>
      <c r="G84" s="21"/>
    </row>
    <row r="85" ht="15.75" customHeight="1">
      <c r="A85" s="16" t="s">
        <v>102</v>
      </c>
      <c r="B85" s="17">
        <v>0.0</v>
      </c>
      <c r="C85" s="22" t="s">
        <v>25</v>
      </c>
      <c r="D85" s="9"/>
      <c r="E85" s="43">
        <v>1500.0</v>
      </c>
      <c r="F85" s="34">
        <f t="shared" si="12"/>
        <v>0</v>
      </c>
      <c r="G85" s="15"/>
      <c r="H85" s="15"/>
      <c r="I85" s="15"/>
      <c r="J85" s="15"/>
      <c r="K85" s="15"/>
      <c r="L85" s="15"/>
      <c r="M85" s="15"/>
      <c r="N85" s="15"/>
      <c r="O85" s="15"/>
    </row>
    <row r="86" ht="15.75" customHeight="1">
      <c r="A86" s="16" t="s">
        <v>103</v>
      </c>
      <c r="B86" s="17">
        <v>2.0</v>
      </c>
      <c r="C86" s="22" t="s">
        <v>99</v>
      </c>
      <c r="D86" s="9"/>
      <c r="E86" s="43">
        <v>2000.0</v>
      </c>
      <c r="F86" s="34">
        <f t="shared" si="12"/>
        <v>4000</v>
      </c>
      <c r="G86" s="15"/>
      <c r="H86" s="15"/>
      <c r="I86" s="15"/>
      <c r="J86" s="15"/>
      <c r="K86" s="15"/>
      <c r="L86" s="15"/>
      <c r="M86" s="15"/>
      <c r="N86" s="15"/>
      <c r="O86" s="15"/>
    </row>
    <row r="87" ht="15.75" customHeight="1">
      <c r="A87" s="16" t="s">
        <v>491</v>
      </c>
      <c r="B87" s="17">
        <v>3.0</v>
      </c>
      <c r="C87" s="22" t="s">
        <v>101</v>
      </c>
      <c r="D87" s="9"/>
      <c r="E87" s="43">
        <v>1100.0</v>
      </c>
      <c r="F87" s="34">
        <f t="shared" si="12"/>
        <v>3300</v>
      </c>
      <c r="G87" s="15"/>
      <c r="H87" s="15"/>
      <c r="I87" s="15"/>
      <c r="J87" s="15"/>
      <c r="K87" s="15"/>
      <c r="L87" s="15"/>
      <c r="M87" s="15"/>
      <c r="N87" s="15"/>
      <c r="O87" s="15"/>
    </row>
    <row r="88" ht="15.75" customHeight="1">
      <c r="A88" s="16" t="s">
        <v>68</v>
      </c>
      <c r="B88" s="17">
        <v>0.0</v>
      </c>
      <c r="C88" s="22" t="s">
        <v>105</v>
      </c>
      <c r="D88" s="9"/>
      <c r="E88" s="42">
        <v>26800.0</v>
      </c>
      <c r="F88" s="34">
        <f t="shared" si="12"/>
        <v>0</v>
      </c>
      <c r="G88" s="15"/>
      <c r="H88" s="15"/>
      <c r="I88" s="15"/>
      <c r="J88" s="15"/>
      <c r="K88" s="15"/>
      <c r="L88" s="15"/>
      <c r="M88" s="15"/>
      <c r="N88" s="15"/>
      <c r="O88" s="15"/>
    </row>
    <row r="89" ht="15.75" customHeight="1">
      <c r="A89" s="16" t="s">
        <v>106</v>
      </c>
      <c r="B89" s="17"/>
      <c r="C89" s="22" t="s">
        <v>99</v>
      </c>
      <c r="D89" s="9"/>
      <c r="E89" s="42">
        <v>3000.0</v>
      </c>
      <c r="F89" s="34">
        <f t="shared" si="12"/>
        <v>0</v>
      </c>
      <c r="G89" s="15"/>
      <c r="H89" s="15"/>
      <c r="I89" s="15"/>
      <c r="J89" s="15"/>
      <c r="K89" s="15"/>
      <c r="L89" s="15"/>
      <c r="M89" s="15"/>
      <c r="N89" s="15"/>
      <c r="O89" s="15"/>
    </row>
    <row r="90" ht="15.75" customHeight="1">
      <c r="A90" s="16" t="s">
        <v>107</v>
      </c>
      <c r="B90" s="17">
        <v>0.0</v>
      </c>
      <c r="C90" s="22" t="s">
        <v>59</v>
      </c>
      <c r="D90" s="9"/>
      <c r="E90" s="42">
        <v>8000.0</v>
      </c>
      <c r="F90" s="34">
        <f t="shared" si="12"/>
        <v>0</v>
      </c>
      <c r="G90" s="15"/>
      <c r="H90" s="15"/>
      <c r="I90" s="15"/>
      <c r="J90" s="15"/>
      <c r="K90" s="15"/>
      <c r="L90" s="15"/>
      <c r="M90" s="15"/>
      <c r="N90" s="15"/>
      <c r="O90" s="15"/>
    </row>
    <row r="91" ht="15.75" customHeight="1">
      <c r="A91" s="16" t="s">
        <v>108</v>
      </c>
      <c r="B91" s="17">
        <v>0.0</v>
      </c>
      <c r="C91" s="22" t="s">
        <v>59</v>
      </c>
      <c r="D91" s="9"/>
      <c r="E91" s="43">
        <v>150000.0</v>
      </c>
      <c r="F91" s="34">
        <f t="shared" si="12"/>
        <v>0</v>
      </c>
      <c r="G91" s="15"/>
      <c r="H91" s="15"/>
      <c r="I91" s="15"/>
      <c r="J91" s="15"/>
      <c r="K91" s="15"/>
      <c r="L91" s="15"/>
      <c r="M91" s="15"/>
      <c r="N91" s="15"/>
      <c r="O91" s="15"/>
    </row>
    <row r="92" ht="15.75" customHeight="1">
      <c r="A92" s="10" t="s">
        <v>109</v>
      </c>
      <c r="B92" s="11"/>
      <c r="C92" s="11"/>
      <c r="D92" s="9"/>
      <c r="E92" s="44"/>
      <c r="F92" s="45">
        <f>SUM(F80:F91)</f>
        <v>80300</v>
      </c>
      <c r="G92" s="15"/>
      <c r="H92" s="15"/>
      <c r="I92" s="15"/>
      <c r="J92" s="15"/>
      <c r="K92" s="15"/>
      <c r="L92" s="15"/>
      <c r="M92" s="15"/>
      <c r="N92" s="15"/>
      <c r="O92" s="15"/>
    </row>
    <row r="93" ht="15.75" customHeight="1">
      <c r="A93" s="16"/>
      <c r="B93" s="17"/>
      <c r="C93" s="22"/>
      <c r="D93" s="9"/>
      <c r="E93" s="42"/>
      <c r="F93" s="24">
        <f t="shared" ref="F93:F94" si="13">+B93*E93</f>
        <v>0</v>
      </c>
      <c r="G93" s="15"/>
      <c r="H93" s="15"/>
      <c r="I93" s="15"/>
      <c r="J93" s="15"/>
      <c r="K93" s="15"/>
      <c r="L93" s="15"/>
      <c r="M93" s="15"/>
      <c r="N93" s="15"/>
      <c r="O93" s="15"/>
    </row>
    <row r="94" ht="15.75" customHeight="1">
      <c r="A94" s="39" t="s">
        <v>110</v>
      </c>
      <c r="B94" s="9"/>
      <c r="C94" s="22"/>
      <c r="D94" s="9"/>
      <c r="E94" s="42"/>
      <c r="F94" s="24">
        <f t="shared" si="13"/>
        <v>0</v>
      </c>
      <c r="G94" s="15"/>
      <c r="H94" s="15"/>
      <c r="I94" s="15"/>
      <c r="J94" s="15"/>
      <c r="K94" s="15"/>
      <c r="L94" s="15"/>
      <c r="M94" s="15"/>
      <c r="N94" s="15"/>
      <c r="O94" s="15"/>
    </row>
    <row r="95" ht="15.75" customHeight="1">
      <c r="A95" s="16" t="s">
        <v>111</v>
      </c>
      <c r="B95" s="17">
        <v>0.0</v>
      </c>
      <c r="C95" s="22" t="s">
        <v>112</v>
      </c>
      <c r="D95" s="9"/>
      <c r="E95" s="42">
        <v>140000.0</v>
      </c>
      <c r="F95" s="24">
        <v>0.0</v>
      </c>
    </row>
    <row r="96" ht="15.75" customHeight="1">
      <c r="A96" s="16" t="s">
        <v>113</v>
      </c>
      <c r="B96" s="17"/>
      <c r="C96" s="22"/>
      <c r="D96" s="9"/>
      <c r="E96" s="42"/>
      <c r="F96" s="24"/>
    </row>
    <row r="97" ht="15.75" customHeight="1">
      <c r="A97" s="16" t="s">
        <v>272</v>
      </c>
      <c r="B97" s="17"/>
      <c r="C97" s="22"/>
      <c r="D97" s="9"/>
      <c r="E97" s="42"/>
      <c r="F97" s="24"/>
    </row>
    <row r="98" ht="15.75" customHeight="1">
      <c r="A98" s="16" t="s">
        <v>114</v>
      </c>
      <c r="B98" s="17"/>
      <c r="C98" s="22"/>
      <c r="D98" s="9"/>
      <c r="E98" s="42"/>
      <c r="F98" s="24"/>
    </row>
    <row r="99" ht="15.75" customHeight="1">
      <c r="A99" s="16" t="s">
        <v>20</v>
      </c>
      <c r="B99" s="17"/>
      <c r="C99" s="22"/>
      <c r="D99" s="9"/>
      <c r="E99" s="42"/>
      <c r="F99" s="24"/>
    </row>
    <row r="100" ht="15.75" customHeight="1">
      <c r="A100" s="16" t="s">
        <v>29</v>
      </c>
      <c r="B100" s="17"/>
      <c r="C100" s="22"/>
      <c r="D100" s="9"/>
      <c r="E100" s="42"/>
      <c r="F100" s="24"/>
    </row>
    <row r="101" ht="15.75" customHeight="1">
      <c r="A101" s="16" t="s">
        <v>115</v>
      </c>
      <c r="B101" s="17"/>
      <c r="C101" s="22"/>
      <c r="D101" s="9"/>
      <c r="E101" s="42"/>
      <c r="F101" s="24"/>
    </row>
    <row r="102" ht="15.75" customHeight="1">
      <c r="A102" s="16" t="s">
        <v>49</v>
      </c>
      <c r="B102" s="17">
        <v>0.0</v>
      </c>
      <c r="C102" s="22" t="s">
        <v>94</v>
      </c>
      <c r="D102" s="9"/>
      <c r="E102" s="42">
        <v>60000.0</v>
      </c>
      <c r="F102" s="24">
        <v>0.0</v>
      </c>
    </row>
    <row r="103" ht="15.75" customHeight="1">
      <c r="A103" s="16" t="s">
        <v>117</v>
      </c>
      <c r="B103" s="17"/>
      <c r="C103" s="22"/>
      <c r="D103" s="9"/>
      <c r="E103" s="42"/>
      <c r="F103" s="24"/>
    </row>
    <row r="104" ht="15.75" customHeight="1">
      <c r="A104" s="46" t="s">
        <v>118</v>
      </c>
      <c r="B104" s="47"/>
      <c r="C104" s="48"/>
      <c r="D104" s="9"/>
      <c r="E104" s="49"/>
      <c r="F104" s="29">
        <f>SUM(F93:F103)</f>
        <v>0</v>
      </c>
    </row>
    <row r="105" ht="15.75" customHeight="1">
      <c r="A105" s="39" t="s">
        <v>119</v>
      </c>
      <c r="B105" s="9"/>
      <c r="C105" s="10" t="s">
        <v>120</v>
      </c>
      <c r="D105" s="9"/>
      <c r="E105" s="42"/>
      <c r="F105" s="24"/>
    </row>
    <row r="106" ht="15.75" customHeight="1">
      <c r="A106" s="16" t="s">
        <v>492</v>
      </c>
      <c r="B106" s="17">
        <v>2.0</v>
      </c>
      <c r="C106" s="22" t="s">
        <v>122</v>
      </c>
      <c r="D106" s="9"/>
      <c r="E106" s="43">
        <v>32500.0</v>
      </c>
      <c r="F106" s="34">
        <f>+B106*E106</f>
        <v>65000</v>
      </c>
    </row>
    <row r="107" ht="15.75" customHeight="1">
      <c r="A107" s="16" t="s">
        <v>454</v>
      </c>
      <c r="B107" s="17">
        <v>0.0</v>
      </c>
      <c r="C107" s="22" t="s">
        <v>101</v>
      </c>
      <c r="D107" s="9"/>
      <c r="E107" s="43">
        <v>1570.0</v>
      </c>
      <c r="F107" s="34">
        <v>7222.0</v>
      </c>
      <c r="G107" s="1"/>
    </row>
    <row r="108" ht="15.75" customHeight="1">
      <c r="A108" s="16" t="s">
        <v>443</v>
      </c>
      <c r="B108" s="17">
        <v>0.0</v>
      </c>
      <c r="C108" s="22" t="s">
        <v>122</v>
      </c>
      <c r="D108" s="9"/>
      <c r="E108" s="43">
        <v>7300.0</v>
      </c>
      <c r="F108" s="34">
        <f>+B108*E108</f>
        <v>0</v>
      </c>
      <c r="G108" s="1"/>
    </row>
    <row r="109" ht="15.75" customHeight="1">
      <c r="A109" s="16" t="s">
        <v>46</v>
      </c>
      <c r="B109" s="38">
        <v>0.15</v>
      </c>
      <c r="C109" s="22" t="s">
        <v>124</v>
      </c>
      <c r="D109" s="9"/>
      <c r="E109" s="43">
        <v>12000.0</v>
      </c>
      <c r="F109" s="34">
        <f>E109*B109</f>
        <v>1800</v>
      </c>
      <c r="G109" s="1"/>
    </row>
    <row r="110" ht="15.75" customHeight="1">
      <c r="A110" s="16" t="s">
        <v>309</v>
      </c>
      <c r="B110" s="17">
        <v>0.0</v>
      </c>
      <c r="C110" s="22" t="s">
        <v>16</v>
      </c>
      <c r="D110" s="9"/>
      <c r="E110" s="43">
        <v>41000.0</v>
      </c>
      <c r="F110" s="34">
        <f>+B110*E110</f>
        <v>0</v>
      </c>
      <c r="G110" s="1"/>
    </row>
    <row r="111" ht="15.75" customHeight="1">
      <c r="A111" s="16" t="s">
        <v>493</v>
      </c>
      <c r="B111" s="17">
        <v>26.0</v>
      </c>
      <c r="C111" s="22" t="s">
        <v>127</v>
      </c>
      <c r="D111" s="9"/>
      <c r="E111" s="43">
        <v>100.0</v>
      </c>
      <c r="F111" s="34">
        <f>E111*B111</f>
        <v>2600</v>
      </c>
      <c r="G111" s="1"/>
    </row>
    <row r="112" ht="15.75" customHeight="1">
      <c r="A112" s="16" t="s">
        <v>128</v>
      </c>
      <c r="B112" s="17">
        <v>0.75</v>
      </c>
      <c r="C112" s="22" t="s">
        <v>127</v>
      </c>
      <c r="D112" s="9"/>
      <c r="E112" s="43">
        <v>26000.0</v>
      </c>
      <c r="F112" s="34">
        <f t="shared" ref="F112:F119" si="14">+B112*E112</f>
        <v>19500</v>
      </c>
      <c r="G112" s="1"/>
    </row>
    <row r="113" ht="15.75" customHeight="1">
      <c r="A113" s="16" t="s">
        <v>442</v>
      </c>
      <c r="B113" s="17">
        <v>0.0</v>
      </c>
      <c r="C113" s="22" t="s">
        <v>96</v>
      </c>
      <c r="D113" s="9"/>
      <c r="E113" s="43">
        <v>14500.0</v>
      </c>
      <c r="F113" s="34">
        <f t="shared" si="14"/>
        <v>0</v>
      </c>
      <c r="G113" s="1"/>
    </row>
    <row r="114" ht="15.75" customHeight="1">
      <c r="A114" s="16" t="s">
        <v>130</v>
      </c>
      <c r="B114" s="17">
        <v>0.0</v>
      </c>
      <c r="C114" s="22" t="s">
        <v>131</v>
      </c>
      <c r="D114" s="9"/>
      <c r="E114" s="43">
        <v>1000.0</v>
      </c>
      <c r="F114" s="34">
        <f t="shared" si="14"/>
        <v>0</v>
      </c>
      <c r="G114" s="1"/>
    </row>
    <row r="115" ht="15.75" customHeight="1">
      <c r="A115" s="16" t="s">
        <v>132</v>
      </c>
      <c r="B115" s="17">
        <v>2.0</v>
      </c>
      <c r="C115" s="22" t="s">
        <v>101</v>
      </c>
      <c r="D115" s="9"/>
      <c r="E115" s="43">
        <v>2240.0</v>
      </c>
      <c r="F115" s="34">
        <f t="shared" si="14"/>
        <v>4480</v>
      </c>
      <c r="G115" s="1"/>
    </row>
    <row r="116" ht="15.75" customHeight="1">
      <c r="A116" s="16" t="s">
        <v>133</v>
      </c>
      <c r="B116" s="17">
        <v>0.0</v>
      </c>
      <c r="C116" s="22" t="s">
        <v>105</v>
      </c>
      <c r="D116" s="9"/>
      <c r="E116" s="43">
        <v>25000.0</v>
      </c>
      <c r="F116" s="34">
        <f t="shared" si="14"/>
        <v>0</v>
      </c>
      <c r="G116" s="1"/>
    </row>
    <row r="117" ht="15.75" customHeight="1">
      <c r="A117" s="16" t="s">
        <v>468</v>
      </c>
      <c r="B117" s="17">
        <v>0.0</v>
      </c>
      <c r="C117" s="22" t="s">
        <v>21</v>
      </c>
      <c r="D117" s="9"/>
      <c r="E117" s="43">
        <v>43000.0</v>
      </c>
      <c r="F117" s="34">
        <f t="shared" si="14"/>
        <v>0</v>
      </c>
      <c r="G117" s="1"/>
    </row>
    <row r="118" ht="15.75" customHeight="1">
      <c r="A118" s="16" t="s">
        <v>136</v>
      </c>
      <c r="B118" s="17">
        <v>0.0</v>
      </c>
      <c r="C118" s="22" t="s">
        <v>21</v>
      </c>
      <c r="D118" s="9"/>
      <c r="E118" s="43">
        <v>19.0</v>
      </c>
      <c r="F118" s="34">
        <f t="shared" si="14"/>
        <v>0</v>
      </c>
      <c r="G118" s="1"/>
    </row>
    <row r="119" ht="15.75" customHeight="1">
      <c r="A119" s="16" t="s">
        <v>455</v>
      </c>
      <c r="B119" s="17">
        <v>0.0</v>
      </c>
      <c r="C119" s="22" t="s">
        <v>313</v>
      </c>
      <c r="D119" s="9"/>
      <c r="E119" s="43">
        <v>16000.0</v>
      </c>
      <c r="F119" s="34">
        <f t="shared" si="14"/>
        <v>0</v>
      </c>
      <c r="G119" s="1"/>
    </row>
    <row r="120" ht="15.75" customHeight="1">
      <c r="A120" s="16" t="s">
        <v>138</v>
      </c>
      <c r="B120" s="17">
        <v>1.0</v>
      </c>
      <c r="C120" s="22"/>
      <c r="D120" s="9"/>
      <c r="E120" s="43">
        <v>80000.0</v>
      </c>
      <c r="F120" s="34">
        <f t="shared" ref="F120:F121" si="15">E120*B120</f>
        <v>80000</v>
      </c>
      <c r="G120" s="1"/>
    </row>
    <row r="121" ht="15.75" customHeight="1">
      <c r="A121" s="16" t="s">
        <v>140</v>
      </c>
      <c r="B121" s="17">
        <v>5.5</v>
      </c>
      <c r="C121" s="22" t="s">
        <v>122</v>
      </c>
      <c r="D121" s="9"/>
      <c r="E121" s="43">
        <v>2650.0</v>
      </c>
      <c r="F121" s="34">
        <f t="shared" si="15"/>
        <v>14575</v>
      </c>
      <c r="G121" s="1"/>
    </row>
    <row r="122" ht="15.75" customHeight="1">
      <c r="A122" s="46" t="s">
        <v>141</v>
      </c>
      <c r="B122" s="47"/>
      <c r="C122" s="48"/>
      <c r="D122" s="9"/>
      <c r="E122" s="49"/>
      <c r="F122" s="29">
        <f>SUM(F106:F121)</f>
        <v>195177</v>
      </c>
    </row>
    <row r="123" ht="15.75" customHeight="1">
      <c r="A123" s="50" t="s">
        <v>142</v>
      </c>
      <c r="B123" s="51"/>
      <c r="C123" s="51"/>
      <c r="D123" s="51"/>
      <c r="E123" s="51"/>
      <c r="F123" s="52">
        <f>F122+F104+F92+F78+F59+F41+F26</f>
        <v>2838167.85</v>
      </c>
    </row>
    <row r="124" ht="15.75" customHeight="1">
      <c r="A124" s="53"/>
      <c r="B124" s="54" t="s">
        <v>143</v>
      </c>
      <c r="C124" s="55"/>
      <c r="D124" s="55"/>
      <c r="E124" s="55"/>
      <c r="F124" s="56">
        <f>+F123*30%</f>
        <v>851450.355</v>
      </c>
    </row>
    <row r="125" ht="15.75" customHeight="1">
      <c r="A125" s="57"/>
      <c r="B125" s="58" t="s">
        <v>144</v>
      </c>
      <c r="C125" s="55"/>
      <c r="D125" s="55"/>
      <c r="E125" s="59"/>
      <c r="F125" s="60">
        <f>SUM(F123:F124)</f>
        <v>3689618.205</v>
      </c>
    </row>
    <row r="126" ht="15.75" customHeight="1">
      <c r="A126" s="57"/>
      <c r="B126" s="54" t="s">
        <v>145</v>
      </c>
      <c r="C126" s="55"/>
      <c r="D126" s="55"/>
      <c r="E126" s="55"/>
      <c r="F126" s="56">
        <f>+F125*16%</f>
        <v>590338.9128</v>
      </c>
    </row>
    <row r="127" ht="15.75" customHeight="1">
      <c r="A127" s="57"/>
      <c r="B127" s="61" t="s">
        <v>146</v>
      </c>
      <c r="C127" s="55"/>
      <c r="D127" s="55"/>
      <c r="E127" s="59"/>
      <c r="F127" s="60">
        <f>SUM(F125:F126)</f>
        <v>4279957.118</v>
      </c>
    </row>
    <row r="128" ht="15.75" customHeight="1">
      <c r="A128" s="57"/>
      <c r="B128" s="54"/>
      <c r="C128" s="55"/>
      <c r="D128" s="55"/>
      <c r="E128" s="55"/>
      <c r="F128" s="56"/>
    </row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1">
    <mergeCell ref="A2:F2"/>
    <mergeCell ref="A3:F3"/>
    <mergeCell ref="A4:F4"/>
    <mergeCell ref="A5:F5"/>
    <mergeCell ref="A6:B6"/>
    <mergeCell ref="C6:F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A23:C23"/>
    <mergeCell ref="D23:E23"/>
    <mergeCell ref="A24:E24"/>
    <mergeCell ref="A25:C25"/>
    <mergeCell ref="D25:E25"/>
    <mergeCell ref="D26:E26"/>
    <mergeCell ref="A26:C26"/>
    <mergeCell ref="A27:B27"/>
    <mergeCell ref="C27:F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A39:E39"/>
    <mergeCell ref="A40:C40"/>
    <mergeCell ref="D40:E40"/>
    <mergeCell ref="A41:C41"/>
    <mergeCell ref="D41:E41"/>
    <mergeCell ref="B42:C42"/>
    <mergeCell ref="D42:E42"/>
    <mergeCell ref="C89:D89"/>
    <mergeCell ref="C90:D90"/>
    <mergeCell ref="C91:D91"/>
    <mergeCell ref="A92:D92"/>
    <mergeCell ref="C93:D93"/>
    <mergeCell ref="A94:B94"/>
    <mergeCell ref="C94:D94"/>
    <mergeCell ref="C95:D95"/>
    <mergeCell ref="C96:D96"/>
    <mergeCell ref="C97:D97"/>
    <mergeCell ref="C98:D98"/>
    <mergeCell ref="C99:D99"/>
    <mergeCell ref="C100:D100"/>
    <mergeCell ref="C101:D101"/>
    <mergeCell ref="C102:D102"/>
    <mergeCell ref="C103:D103"/>
    <mergeCell ref="C104:D104"/>
    <mergeCell ref="A105:B105"/>
    <mergeCell ref="C105:D105"/>
    <mergeCell ref="C106:D106"/>
    <mergeCell ref="C107:D107"/>
    <mergeCell ref="C108:D108"/>
    <mergeCell ref="C109:D109"/>
    <mergeCell ref="C110:D110"/>
    <mergeCell ref="C111:D111"/>
    <mergeCell ref="C112:D112"/>
    <mergeCell ref="C113:D113"/>
    <mergeCell ref="C114:D114"/>
    <mergeCell ref="C122:D122"/>
    <mergeCell ref="A123:E123"/>
    <mergeCell ref="A124:A128"/>
    <mergeCell ref="B124:E124"/>
    <mergeCell ref="B125:E125"/>
    <mergeCell ref="B126:E126"/>
    <mergeCell ref="B127:E127"/>
    <mergeCell ref="B128:E128"/>
    <mergeCell ref="C115:D115"/>
    <mergeCell ref="C116:D116"/>
    <mergeCell ref="C117:D117"/>
    <mergeCell ref="C118:D118"/>
    <mergeCell ref="C119:D119"/>
    <mergeCell ref="C120:D120"/>
    <mergeCell ref="C121:D121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A58:C58"/>
    <mergeCell ref="A59:C59"/>
    <mergeCell ref="D59:E59"/>
    <mergeCell ref="B60:C60"/>
    <mergeCell ref="D60:E60"/>
    <mergeCell ref="C61:D61"/>
    <mergeCell ref="C62:D62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A77:C77"/>
    <mergeCell ref="A78:C78"/>
    <mergeCell ref="D78:E78"/>
    <mergeCell ref="A79:B79"/>
    <mergeCell ref="C79:D79"/>
    <mergeCell ref="C80:D80"/>
    <mergeCell ref="C81:D81"/>
    <mergeCell ref="C82:D82"/>
    <mergeCell ref="C83:D83"/>
    <mergeCell ref="C84:D84"/>
    <mergeCell ref="C85:D85"/>
    <mergeCell ref="C86:D86"/>
    <mergeCell ref="C87:D87"/>
    <mergeCell ref="C88:D88"/>
  </mergeCells>
  <printOptions/>
  <pageMargins bottom="0.7480314960629921" footer="0.0" header="0.0" left="0.31496062992125984" right="0.31496062992125984" top="0.7480314960629921"/>
  <pageSetup paperSize="9" orientation="portrait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10.71"/>
    <col customWidth="1" min="3" max="3" width="17.0"/>
    <col customWidth="1" min="4" max="4" width="10.71"/>
    <col customWidth="1" min="5" max="5" width="15.43"/>
    <col customWidth="1" min="6" max="6" width="20.57"/>
    <col customWidth="1" min="7" max="15" width="10.71"/>
  </cols>
  <sheetData>
    <row r="1" ht="15.75" customHeight="1">
      <c r="A1" s="1" t="s">
        <v>0</v>
      </c>
    </row>
    <row r="2" ht="15.75" customHeight="1">
      <c r="A2" s="2" t="s">
        <v>1</v>
      </c>
      <c r="B2" s="3"/>
      <c r="C2" s="3"/>
      <c r="D2" s="3"/>
      <c r="E2" s="3"/>
      <c r="F2" s="3"/>
    </row>
    <row r="3" ht="15.75" customHeight="1">
      <c r="A3" s="4" t="s">
        <v>2</v>
      </c>
    </row>
    <row r="4" ht="15.75" customHeight="1">
      <c r="A4" s="4" t="s">
        <v>3</v>
      </c>
    </row>
    <row r="5" ht="15.75" customHeight="1">
      <c r="A5" s="5" t="s">
        <v>4</v>
      </c>
      <c r="B5" s="6"/>
      <c r="C5" s="6"/>
      <c r="D5" s="6"/>
      <c r="E5" s="6"/>
      <c r="F5" s="7"/>
    </row>
    <row r="6" ht="15.75" customHeight="1">
      <c r="A6" s="8" t="s">
        <v>5</v>
      </c>
      <c r="B6" s="9"/>
      <c r="C6" s="10" t="s">
        <v>481</v>
      </c>
      <c r="D6" s="11"/>
      <c r="E6" s="11"/>
      <c r="F6" s="9"/>
    </row>
    <row r="7" ht="15.0" customHeight="1">
      <c r="A7" s="12" t="s">
        <v>7</v>
      </c>
      <c r="B7" s="12" t="s">
        <v>8</v>
      </c>
      <c r="C7" s="13" t="s">
        <v>9</v>
      </c>
      <c r="D7" s="9"/>
      <c r="E7" s="12" t="s">
        <v>10</v>
      </c>
      <c r="F7" s="14" t="s">
        <v>11</v>
      </c>
      <c r="G7" s="15"/>
    </row>
    <row r="8" ht="18.0" customHeight="1">
      <c r="A8" s="16" t="s">
        <v>12</v>
      </c>
      <c r="B8" s="17">
        <v>528.0</v>
      </c>
      <c r="C8" s="13" t="s">
        <v>13</v>
      </c>
      <c r="D8" s="9"/>
      <c r="E8" s="18">
        <v>140.0</v>
      </c>
      <c r="F8" s="19">
        <f t="shared" ref="F8:F10" si="1">+B8*E8</f>
        <v>73920</v>
      </c>
      <c r="G8" s="20" t="s">
        <v>14</v>
      </c>
    </row>
    <row r="9">
      <c r="A9" s="16" t="s">
        <v>39</v>
      </c>
      <c r="B9" s="17">
        <v>0.0</v>
      </c>
      <c r="C9" s="13" t="s">
        <v>96</v>
      </c>
      <c r="D9" s="9"/>
      <c r="E9" s="18">
        <v>65.0</v>
      </c>
      <c r="F9" s="19">
        <f t="shared" si="1"/>
        <v>0</v>
      </c>
      <c r="H9" s="21"/>
    </row>
    <row r="10">
      <c r="A10" s="16" t="s">
        <v>494</v>
      </c>
      <c r="B10" s="17">
        <v>0.0</v>
      </c>
      <c r="C10" s="22" t="s">
        <v>30</v>
      </c>
      <c r="D10" s="9"/>
      <c r="E10" s="18">
        <v>213000.0</v>
      </c>
      <c r="F10" s="19">
        <f t="shared" si="1"/>
        <v>0</v>
      </c>
      <c r="H10" s="21"/>
    </row>
    <row r="11">
      <c r="A11" s="16" t="s">
        <v>416</v>
      </c>
      <c r="B11" s="17">
        <v>0.13725</v>
      </c>
      <c r="C11" s="22" t="s">
        <v>495</v>
      </c>
      <c r="D11" s="9"/>
      <c r="E11" s="18">
        <v>140000.0</v>
      </c>
      <c r="F11" s="19">
        <f>E11*B11</f>
        <v>19215</v>
      </c>
    </row>
    <row r="12">
      <c r="A12" s="16" t="s">
        <v>496</v>
      </c>
      <c r="B12" s="17">
        <v>1.0</v>
      </c>
      <c r="C12" s="22" t="s">
        <v>96</v>
      </c>
      <c r="D12" s="9"/>
      <c r="E12" s="18">
        <v>246000.0</v>
      </c>
      <c r="F12" s="19">
        <f t="shared" ref="F12:F13" si="2">+B12*E12</f>
        <v>246000</v>
      </c>
    </row>
    <row r="13">
      <c r="A13" s="16" t="s">
        <v>20</v>
      </c>
      <c r="B13" s="17">
        <v>0.4</v>
      </c>
      <c r="C13" s="22" t="s">
        <v>21</v>
      </c>
      <c r="D13" s="9"/>
      <c r="E13" s="18">
        <v>14000.0</v>
      </c>
      <c r="F13" s="19">
        <f t="shared" si="2"/>
        <v>5600</v>
      </c>
      <c r="G13" s="20" t="s">
        <v>14</v>
      </c>
    </row>
    <row r="14">
      <c r="A14" s="16" t="s">
        <v>184</v>
      </c>
      <c r="B14" s="17">
        <v>0.4</v>
      </c>
      <c r="C14" s="22" t="s">
        <v>284</v>
      </c>
      <c r="D14" s="9"/>
      <c r="E14" s="18">
        <v>19000.0</v>
      </c>
      <c r="F14" s="19">
        <f>E14*B14</f>
        <v>7600</v>
      </c>
    </row>
    <row r="15">
      <c r="A15" s="16" t="s">
        <v>22</v>
      </c>
      <c r="B15" s="17">
        <v>0.3</v>
      </c>
      <c r="C15" s="22" t="s">
        <v>94</v>
      </c>
      <c r="D15" s="9"/>
      <c r="E15" s="18">
        <v>12000.0</v>
      </c>
      <c r="F15" s="19">
        <f>+B15*E15</f>
        <v>3600</v>
      </c>
      <c r="G15" s="20" t="s">
        <v>14</v>
      </c>
    </row>
    <row r="16">
      <c r="A16" s="16" t="s">
        <v>486</v>
      </c>
      <c r="B16" s="17">
        <v>0.0</v>
      </c>
      <c r="C16" s="22" t="s">
        <v>487</v>
      </c>
      <c r="D16" s="9"/>
      <c r="E16" s="18">
        <v>100000.0</v>
      </c>
      <c r="F16" s="19">
        <v>100000.0</v>
      </c>
    </row>
    <row r="17">
      <c r="A17" s="16" t="s">
        <v>488</v>
      </c>
      <c r="B17" s="17">
        <v>20.0</v>
      </c>
      <c r="C17" s="22" t="s">
        <v>101</v>
      </c>
      <c r="D17" s="9"/>
      <c r="E17" s="18">
        <v>1800.0</v>
      </c>
      <c r="F17" s="19">
        <f t="shared" ref="F17:F20" si="3">+B17*E17</f>
        <v>36000</v>
      </c>
      <c r="G17" s="20" t="s">
        <v>14</v>
      </c>
    </row>
    <row r="18">
      <c r="A18" s="16" t="s">
        <v>24</v>
      </c>
      <c r="B18" s="17">
        <v>1.0</v>
      </c>
      <c r="C18" s="22" t="s">
        <v>25</v>
      </c>
      <c r="D18" s="9"/>
      <c r="E18" s="18">
        <v>20000.0</v>
      </c>
      <c r="F18" s="19">
        <f t="shared" si="3"/>
        <v>20000</v>
      </c>
      <c r="G18" s="20" t="s">
        <v>14</v>
      </c>
    </row>
    <row r="19" ht="15.75" customHeight="1">
      <c r="A19" s="16" t="s">
        <v>493</v>
      </c>
      <c r="B19" s="17">
        <v>20.0</v>
      </c>
      <c r="C19" s="22" t="s">
        <v>127</v>
      </c>
      <c r="D19" s="9"/>
      <c r="E19" s="18">
        <v>100.0</v>
      </c>
      <c r="F19" s="19">
        <f t="shared" si="3"/>
        <v>2000</v>
      </c>
      <c r="G19" s="20" t="s">
        <v>14</v>
      </c>
    </row>
    <row r="20" ht="15.75" customHeight="1">
      <c r="A20" s="16" t="s">
        <v>29</v>
      </c>
      <c r="B20" s="17">
        <v>50.0</v>
      </c>
      <c r="C20" s="22" t="s">
        <v>30</v>
      </c>
      <c r="D20" s="9"/>
      <c r="E20" s="18">
        <v>100.0</v>
      </c>
      <c r="F20" s="19">
        <f t="shared" si="3"/>
        <v>5000</v>
      </c>
      <c r="G20" s="20" t="s">
        <v>14</v>
      </c>
    </row>
    <row r="21" ht="15.75" customHeight="1">
      <c r="A21" s="23" t="s">
        <v>31</v>
      </c>
      <c r="B21" s="11"/>
      <c r="C21" s="9"/>
      <c r="D21" s="22" t="s">
        <v>286</v>
      </c>
      <c r="E21" s="9"/>
      <c r="F21" s="24">
        <v>315000.0</v>
      </c>
      <c r="G21" s="1"/>
      <c r="H21" s="21"/>
    </row>
    <row r="22" ht="15.75" customHeight="1">
      <c r="A22" s="25" t="s">
        <v>33</v>
      </c>
      <c r="B22" s="11"/>
      <c r="C22" s="11"/>
      <c r="D22" s="11"/>
      <c r="E22" s="9"/>
      <c r="F22" s="26">
        <f>SUM(F8:F21)</f>
        <v>833935</v>
      </c>
    </row>
    <row r="23" ht="15.75" customHeight="1">
      <c r="A23" s="23" t="s">
        <v>34</v>
      </c>
      <c r="B23" s="11"/>
      <c r="C23" s="9"/>
      <c r="D23" s="22" t="s">
        <v>35</v>
      </c>
      <c r="E23" s="9"/>
      <c r="F23" s="24">
        <v>106666.0</v>
      </c>
    </row>
    <row r="24" ht="15.75" customHeight="1">
      <c r="A24" s="27" t="s">
        <v>36</v>
      </c>
      <c r="B24" s="11"/>
      <c r="C24" s="9"/>
      <c r="D24" s="28"/>
      <c r="E24" s="9"/>
      <c r="F24" s="29">
        <f>SUM(F22:F23)</f>
        <v>940601</v>
      </c>
    </row>
    <row r="25" ht="15.0" customHeight="1">
      <c r="A25" s="8" t="s">
        <v>5</v>
      </c>
      <c r="B25" s="9"/>
      <c r="C25" s="30" t="s">
        <v>37</v>
      </c>
      <c r="D25" s="11"/>
      <c r="E25" s="11"/>
      <c r="F25" s="9"/>
    </row>
    <row r="26" ht="15.0" customHeight="1">
      <c r="A26" s="12" t="s">
        <v>7</v>
      </c>
      <c r="B26" s="12" t="s">
        <v>8</v>
      </c>
      <c r="C26" s="13" t="s">
        <v>9</v>
      </c>
      <c r="D26" s="9"/>
      <c r="E26" s="12" t="s">
        <v>10</v>
      </c>
      <c r="F26" s="14" t="s">
        <v>11</v>
      </c>
    </row>
    <row r="27" ht="15.0" customHeight="1">
      <c r="A27" s="16" t="s">
        <v>497</v>
      </c>
      <c r="B27" s="17">
        <v>2.0</v>
      </c>
      <c r="C27" s="13" t="s">
        <v>25</v>
      </c>
      <c r="D27" s="9"/>
      <c r="E27" s="18">
        <v>12000.0</v>
      </c>
      <c r="F27" s="19">
        <f t="shared" ref="F27:F37" si="4">E27*B27</f>
        <v>24000</v>
      </c>
      <c r="G27" s="1"/>
      <c r="H27" s="1"/>
    </row>
    <row r="28" ht="15.75" customHeight="1">
      <c r="A28" s="16" t="s">
        <v>498</v>
      </c>
      <c r="B28" s="17">
        <v>0.32</v>
      </c>
      <c r="C28" s="22" t="s">
        <v>499</v>
      </c>
      <c r="D28" s="9"/>
      <c r="E28" s="18">
        <v>65000.0</v>
      </c>
      <c r="F28" s="19">
        <f t="shared" si="4"/>
        <v>20800</v>
      </c>
      <c r="G28" s="1"/>
      <c r="H28" s="1"/>
    </row>
    <row r="29" ht="15.75" customHeight="1">
      <c r="A29" s="16" t="s">
        <v>228</v>
      </c>
      <c r="B29" s="17">
        <v>0.72</v>
      </c>
      <c r="C29" s="22" t="s">
        <v>500</v>
      </c>
      <c r="D29" s="9"/>
      <c r="E29" s="18">
        <v>210000.0</v>
      </c>
      <c r="F29" s="31">
        <f t="shared" si="4"/>
        <v>151200</v>
      </c>
      <c r="G29" s="1"/>
      <c r="H29" s="1"/>
    </row>
    <row r="30" ht="15.75" customHeight="1">
      <c r="A30" s="16" t="s">
        <v>228</v>
      </c>
      <c r="B30" s="17">
        <v>0.25</v>
      </c>
      <c r="C30" s="22" t="s">
        <v>501</v>
      </c>
      <c r="D30" s="9"/>
      <c r="E30" s="18">
        <v>210000.0</v>
      </c>
      <c r="F30" s="32">
        <f t="shared" si="4"/>
        <v>52500</v>
      </c>
      <c r="G30" s="1"/>
      <c r="H30" s="1"/>
    </row>
    <row r="31" ht="15.75" customHeight="1">
      <c r="A31" s="16" t="s">
        <v>20</v>
      </c>
      <c r="B31" s="17">
        <v>0.2</v>
      </c>
      <c r="C31" s="22" t="s">
        <v>502</v>
      </c>
      <c r="D31" s="9"/>
      <c r="E31" s="18">
        <v>14000.0</v>
      </c>
      <c r="F31" s="19">
        <f t="shared" si="4"/>
        <v>2800</v>
      </c>
      <c r="G31" s="1"/>
      <c r="H31" s="1"/>
    </row>
    <row r="32" ht="15.75" customHeight="1">
      <c r="A32" s="16" t="s">
        <v>184</v>
      </c>
      <c r="B32" s="17">
        <v>0.2</v>
      </c>
      <c r="C32" s="22" t="s">
        <v>284</v>
      </c>
      <c r="D32" s="9"/>
      <c r="E32" s="18">
        <v>19000.0</v>
      </c>
      <c r="F32" s="19">
        <f t="shared" si="4"/>
        <v>3800</v>
      </c>
    </row>
    <row r="33" ht="15.0" customHeight="1">
      <c r="A33" s="16" t="s">
        <v>503</v>
      </c>
      <c r="B33" s="17">
        <v>8.0</v>
      </c>
      <c r="C33" s="22" t="s">
        <v>122</v>
      </c>
      <c r="D33" s="9"/>
      <c r="E33" s="18">
        <v>800.0</v>
      </c>
      <c r="F33" s="19">
        <f t="shared" si="4"/>
        <v>6400</v>
      </c>
    </row>
    <row r="34" ht="15.75" customHeight="1">
      <c r="A34" s="16" t="s">
        <v>504</v>
      </c>
      <c r="B34" s="17">
        <v>0.225</v>
      </c>
      <c r="C34" s="22" t="s">
        <v>505</v>
      </c>
      <c r="D34" s="9"/>
      <c r="E34" s="18">
        <v>246000.0</v>
      </c>
      <c r="F34" s="19">
        <f t="shared" si="4"/>
        <v>55350</v>
      </c>
    </row>
    <row r="35" ht="12.75" customHeight="1">
      <c r="A35" s="16" t="s">
        <v>506</v>
      </c>
      <c r="B35" s="17">
        <v>0.225</v>
      </c>
      <c r="C35" s="22" t="s">
        <v>505</v>
      </c>
      <c r="D35" s="9"/>
      <c r="E35" s="18">
        <v>246000.0</v>
      </c>
      <c r="F35" s="19">
        <f t="shared" si="4"/>
        <v>55350</v>
      </c>
    </row>
    <row r="36" ht="15.75" customHeight="1">
      <c r="A36" s="33" t="s">
        <v>506</v>
      </c>
      <c r="B36" s="17">
        <v>0.225</v>
      </c>
      <c r="C36" s="22" t="s">
        <v>507</v>
      </c>
      <c r="D36" s="9"/>
      <c r="E36" s="269">
        <v>246000.0</v>
      </c>
      <c r="F36" s="34">
        <f t="shared" si="4"/>
        <v>55350</v>
      </c>
    </row>
    <row r="37" ht="15.75" customHeight="1">
      <c r="A37" s="33" t="s">
        <v>506</v>
      </c>
      <c r="B37" s="17">
        <v>0.225</v>
      </c>
      <c r="C37" s="22" t="s">
        <v>507</v>
      </c>
      <c r="D37" s="9"/>
      <c r="E37" s="269">
        <v>246000.0</v>
      </c>
      <c r="F37" s="34">
        <f t="shared" si="4"/>
        <v>55350</v>
      </c>
    </row>
    <row r="38" ht="15.75" customHeight="1">
      <c r="A38" s="33"/>
      <c r="B38" s="17"/>
      <c r="C38" s="22"/>
      <c r="D38" s="9"/>
      <c r="E38" s="17"/>
      <c r="F38" s="34"/>
    </row>
    <row r="39" ht="15.75" customHeight="1">
      <c r="A39" s="25" t="s">
        <v>33</v>
      </c>
      <c r="B39" s="11"/>
      <c r="C39" s="11"/>
      <c r="D39" s="11"/>
      <c r="E39" s="9"/>
      <c r="F39" s="26">
        <f>SUM(F27:F36)</f>
        <v>427550</v>
      </c>
    </row>
    <row r="40" ht="16.5" customHeight="1">
      <c r="A40" s="23" t="s">
        <v>50</v>
      </c>
      <c r="B40" s="11"/>
      <c r="C40" s="9"/>
      <c r="D40" s="22" t="s">
        <v>35</v>
      </c>
      <c r="E40" s="9"/>
      <c r="F40" s="24">
        <v>26294.75</v>
      </c>
    </row>
    <row r="41" ht="24.0" customHeight="1">
      <c r="A41" s="27" t="s">
        <v>36</v>
      </c>
      <c r="B41" s="11"/>
      <c r="C41" s="9"/>
      <c r="D41" s="28"/>
      <c r="E41" s="9"/>
      <c r="F41" s="35">
        <f>F40+F39</f>
        <v>453844.75</v>
      </c>
    </row>
    <row r="42" ht="24.0" customHeight="1">
      <c r="A42" s="36" t="s">
        <v>51</v>
      </c>
      <c r="B42" s="10" t="s">
        <v>293</v>
      </c>
      <c r="C42" s="9"/>
      <c r="D42" s="22"/>
      <c r="E42" s="9"/>
      <c r="F42" s="24"/>
      <c r="G42" s="1"/>
      <c r="H42" s="1"/>
    </row>
    <row r="43" ht="24.0" customHeight="1">
      <c r="A43" s="33" t="s">
        <v>53</v>
      </c>
      <c r="B43" s="37"/>
      <c r="C43" s="22" t="s">
        <v>54</v>
      </c>
      <c r="D43" s="9"/>
      <c r="E43" s="18">
        <v>36750.0</v>
      </c>
      <c r="F43" s="19">
        <f t="shared" ref="F43:F44" si="5">E43*B43</f>
        <v>0</v>
      </c>
      <c r="G43" s="15"/>
      <c r="H43" s="1"/>
    </row>
    <row r="44" ht="24.0" customHeight="1">
      <c r="A44" s="16" t="s">
        <v>55</v>
      </c>
      <c r="B44" s="37"/>
      <c r="C44" s="22" t="s">
        <v>54</v>
      </c>
      <c r="D44" s="9"/>
      <c r="E44" s="18">
        <v>36750.0</v>
      </c>
      <c r="F44" s="19">
        <f t="shared" si="5"/>
        <v>0</v>
      </c>
      <c r="G44" s="15"/>
      <c r="H44" s="1"/>
    </row>
    <row r="45" ht="24.0" customHeight="1">
      <c r="A45" s="16" t="s">
        <v>56</v>
      </c>
      <c r="B45" s="37"/>
      <c r="C45" s="22" t="s">
        <v>57</v>
      </c>
      <c r="D45" s="9"/>
      <c r="E45" s="18">
        <v>18000.0</v>
      </c>
      <c r="F45" s="19">
        <f t="shared" ref="F45:F56" si="6">+B45*E45</f>
        <v>0</v>
      </c>
    </row>
    <row r="46" ht="24.0" customHeight="1">
      <c r="A46" s="16" t="s">
        <v>58</v>
      </c>
      <c r="B46" s="37"/>
      <c r="C46" s="22" t="s">
        <v>59</v>
      </c>
      <c r="D46" s="9"/>
      <c r="E46" s="18">
        <v>2000.0</v>
      </c>
      <c r="F46" s="19">
        <f t="shared" si="6"/>
        <v>0</v>
      </c>
    </row>
    <row r="47" ht="24.0" customHeight="1">
      <c r="A47" s="16" t="s">
        <v>60</v>
      </c>
      <c r="B47" s="37"/>
      <c r="C47" s="22" t="s">
        <v>61</v>
      </c>
      <c r="D47" s="9"/>
      <c r="E47" s="18">
        <v>70000.0</v>
      </c>
      <c r="F47" s="19">
        <f t="shared" si="6"/>
        <v>0</v>
      </c>
    </row>
    <row r="48" ht="24.0" customHeight="1">
      <c r="A48" s="16" t="s">
        <v>62</v>
      </c>
      <c r="B48" s="37"/>
      <c r="C48" s="22" t="s">
        <v>63</v>
      </c>
      <c r="D48" s="9"/>
      <c r="E48" s="18">
        <v>45000.0</v>
      </c>
      <c r="F48" s="19">
        <f t="shared" si="6"/>
        <v>0</v>
      </c>
    </row>
    <row r="49" ht="24.0" customHeight="1">
      <c r="A49" s="16" t="s">
        <v>64</v>
      </c>
      <c r="B49" s="37"/>
      <c r="C49" s="22" t="s">
        <v>63</v>
      </c>
      <c r="D49" s="9"/>
      <c r="E49" s="18">
        <v>2500.0</v>
      </c>
      <c r="F49" s="19">
        <f t="shared" si="6"/>
        <v>0</v>
      </c>
    </row>
    <row r="50" ht="24.0" customHeight="1">
      <c r="A50" s="16" t="s">
        <v>65</v>
      </c>
      <c r="B50" s="37"/>
      <c r="C50" s="22" t="s">
        <v>66</v>
      </c>
      <c r="D50" s="9"/>
      <c r="E50" s="18">
        <v>34000.0</v>
      </c>
      <c r="F50" s="19">
        <f t="shared" si="6"/>
        <v>0</v>
      </c>
    </row>
    <row r="51" ht="24.0" customHeight="1">
      <c r="A51" s="16" t="s">
        <v>67</v>
      </c>
      <c r="B51" s="37"/>
      <c r="C51" s="22" t="s">
        <v>68</v>
      </c>
      <c r="D51" s="9"/>
      <c r="E51" s="18">
        <v>3000.0</v>
      </c>
      <c r="F51" s="19">
        <f t="shared" si="6"/>
        <v>0</v>
      </c>
    </row>
    <row r="52" ht="24.0" customHeight="1">
      <c r="A52" s="16" t="s">
        <v>71</v>
      </c>
      <c r="B52" s="37"/>
      <c r="C52" s="22" t="s">
        <v>70</v>
      </c>
      <c r="D52" s="9"/>
      <c r="E52" s="18">
        <v>22000.0</v>
      </c>
      <c r="F52" s="19">
        <f t="shared" si="6"/>
        <v>0</v>
      </c>
      <c r="G52" s="15"/>
      <c r="H52" s="15"/>
      <c r="I52" s="15"/>
      <c r="J52" s="15"/>
      <c r="K52" s="15"/>
      <c r="L52" s="15"/>
      <c r="M52" s="15"/>
      <c r="N52" s="15"/>
      <c r="O52" s="15"/>
    </row>
    <row r="53" ht="15.75" customHeight="1">
      <c r="A53" s="16" t="s">
        <v>72</v>
      </c>
      <c r="B53" s="37"/>
      <c r="C53" s="22" t="s">
        <v>61</v>
      </c>
      <c r="D53" s="9"/>
      <c r="E53" s="18">
        <v>160000.0</v>
      </c>
      <c r="F53" s="19">
        <f t="shared" si="6"/>
        <v>0</v>
      </c>
    </row>
    <row r="54" ht="15.75" customHeight="1">
      <c r="A54" s="16" t="s">
        <v>73</v>
      </c>
      <c r="B54" s="37"/>
      <c r="C54" s="22" t="s">
        <v>74</v>
      </c>
      <c r="D54" s="9"/>
      <c r="E54" s="18">
        <v>4500.0</v>
      </c>
      <c r="F54" s="19">
        <f t="shared" si="6"/>
        <v>0</v>
      </c>
    </row>
    <row r="55" ht="15.75" customHeight="1">
      <c r="A55" s="16" t="s">
        <v>75</v>
      </c>
      <c r="B55" s="37"/>
      <c r="C55" s="22" t="s">
        <v>21</v>
      </c>
      <c r="D55" s="9"/>
      <c r="E55" s="18">
        <v>20000.0</v>
      </c>
      <c r="F55" s="19">
        <f t="shared" si="6"/>
        <v>0</v>
      </c>
    </row>
    <row r="56" ht="15.75" customHeight="1">
      <c r="A56" s="16" t="s">
        <v>240</v>
      </c>
      <c r="B56" s="263"/>
      <c r="C56" s="22" t="s">
        <v>77</v>
      </c>
      <c r="D56" s="9"/>
      <c r="E56" s="18">
        <v>23000.0</v>
      </c>
      <c r="F56" s="19">
        <f t="shared" si="6"/>
        <v>0</v>
      </c>
    </row>
    <row r="57" ht="15.75" customHeight="1">
      <c r="A57" s="16" t="s">
        <v>78</v>
      </c>
      <c r="B57" s="37"/>
      <c r="C57" s="22"/>
      <c r="D57" s="9"/>
      <c r="E57" s="18"/>
      <c r="F57" s="19">
        <f>SUM(F43:F56)</f>
        <v>0</v>
      </c>
    </row>
    <row r="58" ht="15.75" customHeight="1">
      <c r="A58" s="23" t="s">
        <v>79</v>
      </c>
      <c r="B58" s="11"/>
      <c r="C58" s="9"/>
      <c r="D58" s="17"/>
      <c r="E58" s="17"/>
      <c r="F58" s="19">
        <f>+F57*10%</f>
        <v>0</v>
      </c>
    </row>
    <row r="59" ht="15.75" customHeight="1">
      <c r="A59" s="27" t="s">
        <v>80</v>
      </c>
      <c r="B59" s="11"/>
      <c r="C59" s="9"/>
      <c r="D59" s="28"/>
      <c r="E59" s="9"/>
      <c r="F59" s="29">
        <v>477895.0</v>
      </c>
      <c r="G59" s="1"/>
    </row>
    <row r="60" ht="15.75" customHeight="1">
      <c r="A60" s="36" t="s">
        <v>51</v>
      </c>
      <c r="B60" s="10" t="s">
        <v>475</v>
      </c>
      <c r="C60" s="9"/>
      <c r="D60" s="22"/>
      <c r="E60" s="9"/>
      <c r="F60" s="24"/>
      <c r="G60" s="15"/>
    </row>
    <row r="61" ht="15.75" customHeight="1">
      <c r="A61" s="33" t="s">
        <v>53</v>
      </c>
      <c r="B61" s="17"/>
      <c r="C61" s="22" t="s">
        <v>82</v>
      </c>
      <c r="D61" s="9"/>
      <c r="E61" s="18">
        <v>63000.0</v>
      </c>
      <c r="F61" s="19">
        <f t="shared" ref="F61:F63" si="7">E61*B61</f>
        <v>0</v>
      </c>
      <c r="G61" s="15"/>
    </row>
    <row r="62" ht="15.75" customHeight="1">
      <c r="A62" s="16" t="s">
        <v>55</v>
      </c>
      <c r="B62" s="17"/>
      <c r="C62" s="22" t="s">
        <v>54</v>
      </c>
      <c r="D62" s="9"/>
      <c r="E62" s="18">
        <v>26250.0</v>
      </c>
      <c r="F62" s="19">
        <f t="shared" si="7"/>
        <v>0</v>
      </c>
      <c r="G62" s="15"/>
    </row>
    <row r="63" ht="15.75" customHeight="1">
      <c r="A63" s="16" t="s">
        <v>83</v>
      </c>
      <c r="B63" s="17"/>
      <c r="C63" s="17">
        <v>16.0</v>
      </c>
      <c r="D63" s="17"/>
      <c r="E63" s="18">
        <v>2100.0</v>
      </c>
      <c r="F63" s="19">
        <f t="shared" si="7"/>
        <v>0</v>
      </c>
      <c r="G63" s="15"/>
    </row>
    <row r="64" ht="15.75" customHeight="1">
      <c r="A64" s="16" t="s">
        <v>56</v>
      </c>
      <c r="B64" s="17"/>
      <c r="C64" s="22" t="s">
        <v>57</v>
      </c>
      <c r="D64" s="9"/>
      <c r="E64" s="18">
        <v>18000.0</v>
      </c>
      <c r="F64" s="19">
        <f t="shared" ref="F64:F75" si="8">+B64*E64</f>
        <v>0</v>
      </c>
      <c r="G64" s="15"/>
    </row>
    <row r="65" ht="15.75" customHeight="1">
      <c r="A65" s="16" t="s">
        <v>58</v>
      </c>
      <c r="B65" s="17"/>
      <c r="C65" s="22" t="s">
        <v>59</v>
      </c>
      <c r="D65" s="9"/>
      <c r="E65" s="18">
        <v>2000.0</v>
      </c>
      <c r="F65" s="19">
        <f t="shared" si="8"/>
        <v>0</v>
      </c>
      <c r="G65" s="15"/>
    </row>
    <row r="66" ht="15.75" customHeight="1">
      <c r="A66" s="16" t="s">
        <v>60</v>
      </c>
      <c r="B66" s="17"/>
      <c r="C66" s="22" t="s">
        <v>61</v>
      </c>
      <c r="D66" s="9"/>
      <c r="E66" s="18"/>
      <c r="F66" s="19">
        <f t="shared" si="8"/>
        <v>0</v>
      </c>
      <c r="G66" s="15"/>
      <c r="I66" s="1"/>
    </row>
    <row r="67" ht="15.75" customHeight="1">
      <c r="A67" s="16" t="s">
        <v>84</v>
      </c>
      <c r="B67" s="17"/>
      <c r="C67" s="22" t="s">
        <v>63</v>
      </c>
      <c r="D67" s="9"/>
      <c r="E67" s="18">
        <v>2000.0</v>
      </c>
      <c r="F67" s="19">
        <f t="shared" si="8"/>
        <v>0</v>
      </c>
      <c r="G67" s="15"/>
    </row>
    <row r="68" ht="15.75" customHeight="1">
      <c r="A68" s="16" t="s">
        <v>85</v>
      </c>
      <c r="B68" s="17"/>
      <c r="C68" s="22" t="s">
        <v>63</v>
      </c>
      <c r="D68" s="9"/>
      <c r="E68" s="18">
        <v>2000.0</v>
      </c>
      <c r="F68" s="19">
        <f t="shared" si="8"/>
        <v>0</v>
      </c>
      <c r="G68" s="15"/>
    </row>
    <row r="69" ht="15.75" customHeight="1">
      <c r="A69" s="16" t="s">
        <v>86</v>
      </c>
      <c r="B69" s="17"/>
      <c r="C69" s="22" t="s">
        <v>66</v>
      </c>
      <c r="D69" s="9"/>
      <c r="E69" s="18">
        <v>23000.0</v>
      </c>
      <c r="F69" s="19">
        <f t="shared" si="8"/>
        <v>0</v>
      </c>
      <c r="G69" s="15"/>
    </row>
    <row r="70" ht="15.75" customHeight="1">
      <c r="A70" s="16" t="s">
        <v>87</v>
      </c>
      <c r="B70" s="17"/>
      <c r="C70" s="22" t="s">
        <v>88</v>
      </c>
      <c r="D70" s="9"/>
      <c r="E70" s="18">
        <v>18000.0</v>
      </c>
      <c r="F70" s="19">
        <f t="shared" si="8"/>
        <v>0</v>
      </c>
      <c r="G70" s="15"/>
    </row>
    <row r="71" ht="15.75" customHeight="1">
      <c r="A71" s="16" t="s">
        <v>89</v>
      </c>
      <c r="B71" s="17"/>
      <c r="C71" s="22" t="s">
        <v>70</v>
      </c>
      <c r="D71" s="9"/>
      <c r="E71" s="18">
        <v>20000.0</v>
      </c>
      <c r="F71" s="19">
        <f t="shared" si="8"/>
        <v>0</v>
      </c>
      <c r="G71" s="15"/>
    </row>
    <row r="72" ht="15.75" customHeight="1">
      <c r="A72" s="16" t="s">
        <v>90</v>
      </c>
      <c r="B72" s="17"/>
      <c r="C72" s="22" t="s">
        <v>61</v>
      </c>
      <c r="D72" s="9"/>
      <c r="E72" s="18"/>
      <c r="F72" s="19">
        <f t="shared" si="8"/>
        <v>0</v>
      </c>
    </row>
    <row r="73" ht="15.75" customHeight="1">
      <c r="A73" s="16" t="s">
        <v>73</v>
      </c>
      <c r="B73" s="17"/>
      <c r="C73" s="22" t="s">
        <v>21</v>
      </c>
      <c r="D73" s="9"/>
      <c r="E73" s="18">
        <v>4.5</v>
      </c>
      <c r="F73" s="19">
        <f t="shared" si="8"/>
        <v>0</v>
      </c>
    </row>
    <row r="74" ht="15.75" customHeight="1">
      <c r="A74" s="16" t="s">
        <v>75</v>
      </c>
      <c r="B74" s="17"/>
      <c r="C74" s="22" t="s">
        <v>21</v>
      </c>
      <c r="D74" s="9"/>
      <c r="E74" s="18">
        <v>23000.0</v>
      </c>
      <c r="F74" s="19">
        <f t="shared" si="8"/>
        <v>0</v>
      </c>
    </row>
    <row r="75" ht="15.75" customHeight="1">
      <c r="A75" s="16" t="s">
        <v>91</v>
      </c>
      <c r="B75" s="38"/>
      <c r="C75" s="22" t="s">
        <v>77</v>
      </c>
      <c r="D75" s="9"/>
      <c r="E75" s="18">
        <v>23000.0</v>
      </c>
      <c r="F75" s="19">
        <f t="shared" si="8"/>
        <v>0</v>
      </c>
    </row>
    <row r="76" ht="15.75" customHeight="1">
      <c r="A76" s="16" t="s">
        <v>78</v>
      </c>
      <c r="B76" s="17"/>
      <c r="C76" s="22"/>
      <c r="D76" s="9"/>
      <c r="E76" s="18"/>
      <c r="F76" s="19">
        <f>SUM(F61:F75)</f>
        <v>0</v>
      </c>
      <c r="G76" s="1"/>
    </row>
    <row r="77" ht="15.75" customHeight="1">
      <c r="A77" s="23" t="s">
        <v>79</v>
      </c>
      <c r="B77" s="11"/>
      <c r="C77" s="9"/>
      <c r="D77" s="17"/>
      <c r="E77" s="17"/>
      <c r="F77" s="19">
        <v>32095.1</v>
      </c>
      <c r="G77" s="1"/>
    </row>
    <row r="78" ht="15.75" customHeight="1">
      <c r="A78" s="27" t="s">
        <v>80</v>
      </c>
      <c r="B78" s="11"/>
      <c r="C78" s="9"/>
      <c r="D78" s="28"/>
      <c r="E78" s="9"/>
      <c r="F78" s="29">
        <f>F76+F77</f>
        <v>32095.1</v>
      </c>
      <c r="G78" s="1"/>
    </row>
    <row r="79" ht="15.75" customHeight="1">
      <c r="A79" s="39" t="s">
        <v>92</v>
      </c>
      <c r="B79" s="9"/>
      <c r="C79" s="22"/>
      <c r="D79" s="9"/>
      <c r="E79" s="17"/>
      <c r="F79" s="26"/>
      <c r="G79" s="1"/>
    </row>
    <row r="80" ht="15.75" customHeight="1">
      <c r="A80" s="16" t="s">
        <v>93</v>
      </c>
      <c r="B80" s="40"/>
      <c r="C80" s="22" t="s">
        <v>94</v>
      </c>
      <c r="D80" s="9"/>
      <c r="E80" s="17">
        <v>10500.0</v>
      </c>
      <c r="F80" s="24">
        <f t="shared" ref="F80:F82" si="9">E80*B80</f>
        <v>0</v>
      </c>
      <c r="G80" s="1"/>
      <c r="H80" s="1"/>
      <c r="I80" s="1"/>
      <c r="J80" s="1"/>
      <c r="K80" s="1"/>
      <c r="L80" s="1"/>
      <c r="M80" s="1"/>
      <c r="N80" s="1"/>
      <c r="O80" s="1"/>
    </row>
    <row r="81" ht="15.75" customHeight="1">
      <c r="A81" s="16" t="s">
        <v>95</v>
      </c>
      <c r="B81" s="40"/>
      <c r="C81" s="22" t="s">
        <v>96</v>
      </c>
      <c r="D81" s="9"/>
      <c r="E81" s="17">
        <v>20000.0</v>
      </c>
      <c r="F81" s="24">
        <f t="shared" si="9"/>
        <v>0</v>
      </c>
      <c r="G81" s="1"/>
      <c r="H81" s="1"/>
      <c r="I81" s="1"/>
      <c r="J81" s="1"/>
      <c r="K81" s="1"/>
      <c r="L81" s="1"/>
      <c r="M81" s="1"/>
      <c r="N81" s="1"/>
      <c r="O81" s="1"/>
    </row>
    <row r="82" ht="15.75" customHeight="1">
      <c r="A82" s="16" t="s">
        <v>97</v>
      </c>
      <c r="B82" s="41"/>
      <c r="C82" s="22" t="s">
        <v>94</v>
      </c>
      <c r="D82" s="9"/>
      <c r="E82" s="17">
        <v>20000.0</v>
      </c>
      <c r="F82" s="24">
        <f t="shared" si="9"/>
        <v>0</v>
      </c>
      <c r="G82" s="1"/>
    </row>
    <row r="83" ht="15.75" customHeight="1">
      <c r="A83" s="16" t="s">
        <v>98</v>
      </c>
      <c r="B83" s="17"/>
      <c r="C83" s="22" t="s">
        <v>99</v>
      </c>
      <c r="D83" s="9"/>
      <c r="E83" s="42">
        <v>100000.0</v>
      </c>
      <c r="F83" s="34">
        <f t="shared" ref="F83:F91" si="10">+B83*E83</f>
        <v>0</v>
      </c>
      <c r="G83" s="21"/>
    </row>
    <row r="84" ht="15.75" customHeight="1">
      <c r="A84" s="16" t="s">
        <v>100</v>
      </c>
      <c r="B84" s="17"/>
      <c r="C84" s="22" t="s">
        <v>101</v>
      </c>
      <c r="D84" s="9"/>
      <c r="E84" s="42">
        <v>3000.0</v>
      </c>
      <c r="F84" s="34">
        <f t="shared" si="10"/>
        <v>0</v>
      </c>
      <c r="G84" s="21"/>
    </row>
    <row r="85" ht="15.75" customHeight="1">
      <c r="A85" s="16" t="s">
        <v>102</v>
      </c>
      <c r="B85" s="17"/>
      <c r="C85" s="22" t="s">
        <v>25</v>
      </c>
      <c r="D85" s="9"/>
      <c r="E85" s="43">
        <v>1500.0</v>
      </c>
      <c r="F85" s="34">
        <f t="shared" si="10"/>
        <v>0</v>
      </c>
      <c r="G85" s="15"/>
      <c r="H85" s="15"/>
      <c r="I85" s="15"/>
      <c r="J85" s="15"/>
      <c r="K85" s="15"/>
      <c r="L85" s="15"/>
      <c r="M85" s="15"/>
      <c r="N85" s="15"/>
      <c r="O85" s="15"/>
    </row>
    <row r="86" ht="15.75" customHeight="1">
      <c r="A86" s="16" t="s">
        <v>103</v>
      </c>
      <c r="B86" s="17"/>
      <c r="C86" s="22" t="s">
        <v>99</v>
      </c>
      <c r="D86" s="9"/>
      <c r="E86" s="43">
        <v>2000.0</v>
      </c>
      <c r="F86" s="34">
        <f t="shared" si="10"/>
        <v>0</v>
      </c>
      <c r="G86" s="15"/>
      <c r="H86" s="15"/>
      <c r="I86" s="15"/>
      <c r="J86" s="15"/>
      <c r="K86" s="15"/>
      <c r="L86" s="15"/>
      <c r="M86" s="15"/>
      <c r="N86" s="15"/>
      <c r="O86" s="15"/>
    </row>
    <row r="87" ht="15.75" customHeight="1">
      <c r="A87" s="16" t="s">
        <v>104</v>
      </c>
      <c r="B87" s="17"/>
      <c r="C87" s="22" t="s">
        <v>25</v>
      </c>
      <c r="D87" s="9"/>
      <c r="E87" s="43">
        <v>160000.0</v>
      </c>
      <c r="F87" s="34">
        <f t="shared" si="10"/>
        <v>0</v>
      </c>
      <c r="G87" s="15"/>
      <c r="H87" s="15"/>
      <c r="I87" s="15"/>
      <c r="J87" s="15"/>
      <c r="K87" s="15"/>
      <c r="L87" s="15"/>
      <c r="M87" s="15"/>
      <c r="N87" s="15"/>
      <c r="O87" s="15"/>
    </row>
    <row r="88" ht="15.75" customHeight="1">
      <c r="A88" s="16" t="s">
        <v>68</v>
      </c>
      <c r="B88" s="17"/>
      <c r="C88" s="22" t="s">
        <v>105</v>
      </c>
      <c r="D88" s="9"/>
      <c r="E88" s="42">
        <v>26800.0</v>
      </c>
      <c r="F88" s="34">
        <f t="shared" si="10"/>
        <v>0</v>
      </c>
      <c r="G88" s="15"/>
      <c r="H88" s="15"/>
      <c r="I88" s="15"/>
      <c r="J88" s="15"/>
      <c r="K88" s="15"/>
      <c r="L88" s="15"/>
      <c r="M88" s="15"/>
      <c r="N88" s="15"/>
      <c r="O88" s="15"/>
    </row>
    <row r="89" ht="15.75" customHeight="1">
      <c r="A89" s="16" t="s">
        <v>106</v>
      </c>
      <c r="B89" s="17"/>
      <c r="C89" s="22" t="s">
        <v>99</v>
      </c>
      <c r="D89" s="9"/>
      <c r="E89" s="42">
        <v>3000.0</v>
      </c>
      <c r="F89" s="34">
        <f t="shared" si="10"/>
        <v>0</v>
      </c>
      <c r="G89" s="15"/>
      <c r="H89" s="15"/>
      <c r="I89" s="15"/>
      <c r="J89" s="15"/>
      <c r="K89" s="15"/>
      <c r="L89" s="15"/>
      <c r="M89" s="15"/>
      <c r="N89" s="15"/>
      <c r="O89" s="15"/>
    </row>
    <row r="90" ht="15.75" customHeight="1">
      <c r="A90" s="16" t="s">
        <v>107</v>
      </c>
      <c r="B90" s="17"/>
      <c r="C90" s="22" t="s">
        <v>59</v>
      </c>
      <c r="D90" s="9"/>
      <c r="E90" s="42">
        <v>8000.0</v>
      </c>
      <c r="F90" s="34">
        <f t="shared" si="10"/>
        <v>0</v>
      </c>
      <c r="G90" s="15"/>
      <c r="H90" s="15"/>
      <c r="I90" s="15"/>
      <c r="J90" s="15"/>
      <c r="K90" s="15"/>
      <c r="L90" s="15"/>
      <c r="M90" s="15"/>
      <c r="N90" s="15"/>
      <c r="O90" s="15"/>
    </row>
    <row r="91" ht="15.75" customHeight="1">
      <c r="A91" s="16" t="s">
        <v>108</v>
      </c>
      <c r="B91" s="17"/>
      <c r="C91" s="22" t="s">
        <v>59</v>
      </c>
      <c r="D91" s="9"/>
      <c r="E91" s="43">
        <v>150000.0</v>
      </c>
      <c r="F91" s="34">
        <f t="shared" si="10"/>
        <v>0</v>
      </c>
      <c r="G91" s="15"/>
      <c r="H91" s="15"/>
      <c r="I91" s="15"/>
      <c r="J91" s="15"/>
      <c r="K91" s="15"/>
      <c r="L91" s="15"/>
      <c r="M91" s="15"/>
      <c r="N91" s="15"/>
      <c r="O91" s="15"/>
    </row>
    <row r="92" ht="15.75" customHeight="1">
      <c r="A92" s="10" t="s">
        <v>109</v>
      </c>
      <c r="B92" s="11"/>
      <c r="C92" s="11"/>
      <c r="D92" s="9"/>
      <c r="E92" s="44"/>
      <c r="F92" s="45">
        <f>SUM(F80:F91)</f>
        <v>0</v>
      </c>
      <c r="G92" s="15"/>
      <c r="H92" s="15"/>
      <c r="I92" s="15"/>
      <c r="J92" s="15"/>
      <c r="K92" s="15"/>
      <c r="L92" s="15"/>
      <c r="M92" s="15"/>
      <c r="N92" s="15"/>
      <c r="O92" s="15"/>
    </row>
    <row r="93" ht="15.75" customHeight="1">
      <c r="A93" s="16"/>
      <c r="B93" s="17"/>
      <c r="C93" s="22"/>
      <c r="D93" s="9"/>
      <c r="E93" s="42"/>
      <c r="F93" s="24">
        <f t="shared" ref="F93:F94" si="11">+B93*E93</f>
        <v>0</v>
      </c>
      <c r="G93" s="15"/>
      <c r="H93" s="15"/>
      <c r="I93" s="15"/>
      <c r="J93" s="15"/>
      <c r="K93" s="15"/>
      <c r="L93" s="15"/>
      <c r="M93" s="15"/>
      <c r="N93" s="15"/>
      <c r="O93" s="15"/>
    </row>
    <row r="94" ht="15.75" customHeight="1">
      <c r="A94" s="39" t="s">
        <v>110</v>
      </c>
      <c r="B94" s="9"/>
      <c r="C94" s="22"/>
      <c r="D94" s="9"/>
      <c r="E94" s="42"/>
      <c r="F94" s="24">
        <f t="shared" si="11"/>
        <v>0</v>
      </c>
      <c r="G94" s="15"/>
      <c r="H94" s="15"/>
      <c r="I94" s="15"/>
      <c r="J94" s="15"/>
      <c r="K94" s="15"/>
      <c r="L94" s="15"/>
      <c r="M94" s="15"/>
      <c r="N94" s="15"/>
      <c r="O94" s="15"/>
    </row>
    <row r="95" ht="15.75" customHeight="1">
      <c r="A95" s="16" t="s">
        <v>111</v>
      </c>
      <c r="B95" s="17">
        <v>900.0</v>
      </c>
      <c r="C95" s="22" t="s">
        <v>112</v>
      </c>
      <c r="D95" s="9"/>
      <c r="E95" s="42">
        <v>140000.0</v>
      </c>
      <c r="F95" s="24">
        <v>0.0</v>
      </c>
    </row>
    <row r="96" ht="15.75" customHeight="1">
      <c r="A96" s="16" t="s">
        <v>113</v>
      </c>
      <c r="B96" s="17"/>
      <c r="C96" s="22"/>
      <c r="D96" s="9"/>
      <c r="E96" s="42"/>
      <c r="F96" s="24"/>
    </row>
    <row r="97" ht="15.75" customHeight="1">
      <c r="A97" s="16" t="s">
        <v>272</v>
      </c>
      <c r="B97" s="17">
        <v>0.0</v>
      </c>
      <c r="C97" s="22"/>
      <c r="D97" s="9"/>
      <c r="E97" s="42"/>
      <c r="F97" s="24"/>
    </row>
    <row r="98" ht="15.75" customHeight="1">
      <c r="A98" s="16" t="s">
        <v>114</v>
      </c>
      <c r="B98" s="17">
        <v>0.142</v>
      </c>
      <c r="C98" s="22" t="s">
        <v>508</v>
      </c>
      <c r="D98" s="9"/>
      <c r="E98" s="42">
        <v>140000.0</v>
      </c>
      <c r="F98" s="24">
        <f t="shared" ref="F98:F99" si="12">E98*B98</f>
        <v>19880</v>
      </c>
    </row>
    <row r="99" ht="15.75" customHeight="1">
      <c r="A99" s="16" t="s">
        <v>509</v>
      </c>
      <c r="B99" s="17">
        <v>0.142</v>
      </c>
      <c r="C99" s="22" t="s">
        <v>508</v>
      </c>
      <c r="D99" s="9"/>
      <c r="E99" s="42">
        <v>140000.0</v>
      </c>
      <c r="F99" s="24">
        <f t="shared" si="12"/>
        <v>19880</v>
      </c>
    </row>
    <row r="100" ht="15.75" customHeight="1">
      <c r="A100" s="16" t="s">
        <v>29</v>
      </c>
      <c r="B100" s="17"/>
      <c r="C100" s="22"/>
      <c r="D100" s="9"/>
      <c r="E100" s="42"/>
      <c r="F100" s="24"/>
    </row>
    <row r="101" ht="15.75" customHeight="1">
      <c r="A101" s="16" t="s">
        <v>115</v>
      </c>
      <c r="B101" s="17"/>
      <c r="C101" s="22"/>
      <c r="D101" s="9"/>
      <c r="E101" s="42"/>
      <c r="F101" s="24"/>
    </row>
    <row r="102" ht="15.75" customHeight="1">
      <c r="A102" s="16" t="s">
        <v>49</v>
      </c>
      <c r="B102" s="17">
        <v>1.0</v>
      </c>
      <c r="C102" s="22" t="s">
        <v>94</v>
      </c>
      <c r="D102" s="9"/>
      <c r="E102" s="42">
        <v>60000.0</v>
      </c>
      <c r="F102" s="24">
        <v>0.0</v>
      </c>
    </row>
    <row r="103" ht="15.75" customHeight="1">
      <c r="A103" s="16" t="s">
        <v>117</v>
      </c>
      <c r="B103" s="17"/>
      <c r="C103" s="22"/>
      <c r="D103" s="9"/>
      <c r="E103" s="42"/>
      <c r="F103" s="24"/>
    </row>
    <row r="104" ht="15.75" customHeight="1">
      <c r="A104" s="46" t="s">
        <v>118</v>
      </c>
      <c r="B104" s="47"/>
      <c r="C104" s="48"/>
      <c r="D104" s="9"/>
      <c r="E104" s="49"/>
      <c r="F104" s="29">
        <f>SUM(F93:F103)</f>
        <v>39760</v>
      </c>
    </row>
    <row r="105" ht="15.75" customHeight="1">
      <c r="A105" s="39" t="s">
        <v>119</v>
      </c>
      <c r="B105" s="9"/>
      <c r="C105" s="10" t="s">
        <v>120</v>
      </c>
      <c r="D105" s="9"/>
      <c r="E105" s="42"/>
      <c r="F105" s="24"/>
    </row>
    <row r="106" ht="15.75" customHeight="1">
      <c r="A106" s="16" t="s">
        <v>510</v>
      </c>
      <c r="B106" s="17">
        <v>2.0</v>
      </c>
      <c r="C106" s="22" t="s">
        <v>122</v>
      </c>
      <c r="D106" s="9"/>
      <c r="E106" s="43">
        <v>34899.0</v>
      </c>
      <c r="F106" s="34">
        <f>+B106*E106</f>
        <v>69798</v>
      </c>
    </row>
    <row r="107" ht="15.75" customHeight="1">
      <c r="A107" s="16" t="s">
        <v>454</v>
      </c>
      <c r="B107" s="17">
        <v>0.0</v>
      </c>
      <c r="C107" s="22" t="s">
        <v>101</v>
      </c>
      <c r="D107" s="9"/>
      <c r="E107" s="43">
        <v>1570.0</v>
      </c>
      <c r="F107" s="34">
        <v>7222.0</v>
      </c>
      <c r="G107" s="1"/>
    </row>
    <row r="108" ht="15.75" customHeight="1">
      <c r="A108" s="16" t="s">
        <v>443</v>
      </c>
      <c r="B108" s="17">
        <v>0.0</v>
      </c>
      <c r="C108" s="22" t="s">
        <v>122</v>
      </c>
      <c r="D108" s="9"/>
      <c r="E108" s="43">
        <v>7300.0</v>
      </c>
      <c r="F108" s="34">
        <f>+B108*E108</f>
        <v>0</v>
      </c>
      <c r="G108" s="1"/>
    </row>
    <row r="109" ht="15.75" customHeight="1">
      <c r="A109" s="16" t="s">
        <v>46</v>
      </c>
      <c r="B109" s="38">
        <v>0.15</v>
      </c>
      <c r="C109" s="22" t="s">
        <v>124</v>
      </c>
      <c r="D109" s="9"/>
      <c r="E109" s="43">
        <v>12000.0</v>
      </c>
      <c r="F109" s="34">
        <f>E109*B109</f>
        <v>1800</v>
      </c>
      <c r="G109" s="1"/>
    </row>
    <row r="110" ht="15.75" customHeight="1">
      <c r="A110" s="16" t="s">
        <v>309</v>
      </c>
      <c r="B110" s="17">
        <v>0.0</v>
      </c>
      <c r="C110" s="22" t="s">
        <v>16</v>
      </c>
      <c r="D110" s="9"/>
      <c r="E110" s="43">
        <v>41000.0</v>
      </c>
      <c r="F110" s="34">
        <f>+B110*E110</f>
        <v>0</v>
      </c>
      <c r="G110" s="1"/>
    </row>
    <row r="111" ht="15.75" customHeight="1">
      <c r="A111" s="16" t="s">
        <v>493</v>
      </c>
      <c r="B111" s="17">
        <v>26.0</v>
      </c>
      <c r="C111" s="22" t="s">
        <v>127</v>
      </c>
      <c r="D111" s="9"/>
      <c r="E111" s="43">
        <v>100.0</v>
      </c>
      <c r="F111" s="34">
        <f>E111*B111</f>
        <v>2600</v>
      </c>
      <c r="G111" s="1"/>
    </row>
    <row r="112" ht="15.75" customHeight="1">
      <c r="A112" s="16" t="s">
        <v>128</v>
      </c>
      <c r="B112" s="17">
        <v>0.75</v>
      </c>
      <c r="C112" s="22" t="s">
        <v>127</v>
      </c>
      <c r="D112" s="9"/>
      <c r="E112" s="43">
        <v>26000.0</v>
      </c>
      <c r="F112" s="34">
        <f t="shared" ref="F112:F119" si="13">+B112*E112</f>
        <v>19500</v>
      </c>
      <c r="G112" s="1"/>
    </row>
    <row r="113" ht="15.75" customHeight="1">
      <c r="A113" s="16" t="s">
        <v>442</v>
      </c>
      <c r="B113" s="17">
        <v>0.0</v>
      </c>
      <c r="C113" s="22" t="s">
        <v>96</v>
      </c>
      <c r="D113" s="9"/>
      <c r="E113" s="43">
        <v>14500.0</v>
      </c>
      <c r="F113" s="34">
        <f t="shared" si="13"/>
        <v>0</v>
      </c>
      <c r="G113" s="1"/>
    </row>
    <row r="114" ht="15.75" customHeight="1">
      <c r="A114" s="16" t="s">
        <v>130</v>
      </c>
      <c r="B114" s="17">
        <v>0.0</v>
      </c>
      <c r="C114" s="22" t="s">
        <v>131</v>
      </c>
      <c r="D114" s="9"/>
      <c r="E114" s="43">
        <v>1000.0</v>
      </c>
      <c r="F114" s="34">
        <f t="shared" si="13"/>
        <v>0</v>
      </c>
      <c r="G114" s="1"/>
    </row>
    <row r="115" ht="15.75" customHeight="1">
      <c r="A115" s="16" t="s">
        <v>132</v>
      </c>
      <c r="B115" s="17">
        <v>2.0</v>
      </c>
      <c r="C115" s="22" t="s">
        <v>101</v>
      </c>
      <c r="D115" s="9"/>
      <c r="E115" s="43">
        <v>2240.0</v>
      </c>
      <c r="F115" s="34">
        <f t="shared" si="13"/>
        <v>4480</v>
      </c>
      <c r="G115" s="1"/>
    </row>
    <row r="116" ht="15.75" customHeight="1">
      <c r="A116" s="16" t="s">
        <v>133</v>
      </c>
      <c r="B116" s="17">
        <v>0.0</v>
      </c>
      <c r="C116" s="22" t="s">
        <v>105</v>
      </c>
      <c r="D116" s="9"/>
      <c r="E116" s="43">
        <v>25000.0</v>
      </c>
      <c r="F116" s="34">
        <f t="shared" si="13"/>
        <v>0</v>
      </c>
      <c r="G116" s="1"/>
    </row>
    <row r="117" ht="15.75" customHeight="1">
      <c r="A117" s="16" t="s">
        <v>468</v>
      </c>
      <c r="B117" s="17">
        <v>0.0</v>
      </c>
      <c r="C117" s="22" t="s">
        <v>21</v>
      </c>
      <c r="D117" s="9"/>
      <c r="E117" s="43">
        <v>43000.0</v>
      </c>
      <c r="F117" s="34">
        <f t="shared" si="13"/>
        <v>0</v>
      </c>
      <c r="G117" s="1"/>
    </row>
    <row r="118" ht="15.75" customHeight="1">
      <c r="A118" s="16" t="s">
        <v>136</v>
      </c>
      <c r="B118" s="17">
        <v>0.0</v>
      </c>
      <c r="C118" s="22" t="s">
        <v>21</v>
      </c>
      <c r="D118" s="9"/>
      <c r="E118" s="43">
        <v>19.0</v>
      </c>
      <c r="F118" s="34">
        <f t="shared" si="13"/>
        <v>0</v>
      </c>
      <c r="G118" s="1"/>
    </row>
    <row r="119" ht="15.75" customHeight="1">
      <c r="A119" s="16" t="s">
        <v>455</v>
      </c>
      <c r="B119" s="17">
        <v>0.0</v>
      </c>
      <c r="C119" s="22" t="s">
        <v>313</v>
      </c>
      <c r="D119" s="9"/>
      <c r="E119" s="43">
        <v>16000.0</v>
      </c>
      <c r="F119" s="34">
        <f t="shared" si="13"/>
        <v>0</v>
      </c>
      <c r="G119" s="1"/>
    </row>
    <row r="120" ht="15.75" customHeight="1">
      <c r="A120" s="16" t="s">
        <v>138</v>
      </c>
      <c r="B120" s="17">
        <v>1.0</v>
      </c>
      <c r="C120" s="22"/>
      <c r="D120" s="9"/>
      <c r="E120" s="43">
        <v>80000.0</v>
      </c>
      <c r="F120" s="34">
        <f t="shared" ref="F120:F121" si="14">E120*B120</f>
        <v>80000</v>
      </c>
      <c r="G120" s="1"/>
    </row>
    <row r="121" ht="15.75" customHeight="1">
      <c r="A121" s="16" t="s">
        <v>140</v>
      </c>
      <c r="B121" s="17">
        <v>5.5</v>
      </c>
      <c r="C121" s="22" t="s">
        <v>122</v>
      </c>
      <c r="D121" s="9"/>
      <c r="E121" s="43">
        <v>2650.0</v>
      </c>
      <c r="F121" s="34">
        <f t="shared" si="14"/>
        <v>14575</v>
      </c>
      <c r="G121" s="1"/>
    </row>
    <row r="122" ht="15.75" customHeight="1">
      <c r="A122" s="46" t="s">
        <v>141</v>
      </c>
      <c r="B122" s="47"/>
      <c r="C122" s="48"/>
      <c r="D122" s="9"/>
      <c r="E122" s="49"/>
      <c r="F122" s="29">
        <f>SUM(F106:F121)</f>
        <v>199975</v>
      </c>
    </row>
    <row r="123" ht="15.75" customHeight="1">
      <c r="A123" s="50" t="s">
        <v>142</v>
      </c>
      <c r="B123" s="51"/>
      <c r="C123" s="51"/>
      <c r="D123" s="51"/>
      <c r="E123" s="51"/>
      <c r="F123" s="52">
        <f>F122+F104+F92+F78+F59+F41+F24</f>
        <v>2144170.85</v>
      </c>
    </row>
    <row r="124" ht="15.75" customHeight="1">
      <c r="A124" s="53"/>
      <c r="B124" s="54" t="s">
        <v>143</v>
      </c>
      <c r="C124" s="55"/>
      <c r="D124" s="55"/>
      <c r="E124" s="55"/>
      <c r="F124" s="56">
        <f>+F123*30%</f>
        <v>643251.255</v>
      </c>
    </row>
    <row r="125" ht="15.75" customHeight="1">
      <c r="A125" s="57"/>
      <c r="B125" s="58" t="s">
        <v>144</v>
      </c>
      <c r="C125" s="55"/>
      <c r="D125" s="55"/>
      <c r="E125" s="59"/>
      <c r="F125" s="60">
        <f>SUM(F123:F124)</f>
        <v>2787422.105</v>
      </c>
    </row>
    <row r="126" ht="15.75" customHeight="1">
      <c r="A126" s="57"/>
      <c r="B126" s="54" t="s">
        <v>145</v>
      </c>
      <c r="C126" s="55"/>
      <c r="D126" s="55"/>
      <c r="E126" s="55"/>
      <c r="F126" s="56">
        <f>+F125*16%</f>
        <v>445987.5368</v>
      </c>
    </row>
    <row r="127" ht="15.75" customHeight="1">
      <c r="A127" s="57"/>
      <c r="B127" s="61" t="s">
        <v>146</v>
      </c>
      <c r="C127" s="55"/>
      <c r="D127" s="55"/>
      <c r="E127" s="59"/>
      <c r="F127" s="60">
        <f>SUM(F125:F126)</f>
        <v>3233409.642</v>
      </c>
    </row>
    <row r="128" ht="15.75" customHeight="1">
      <c r="A128" s="57"/>
      <c r="B128" s="54"/>
      <c r="C128" s="55"/>
      <c r="D128" s="55"/>
      <c r="E128" s="55"/>
      <c r="F128" s="56"/>
    </row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1">
    <mergeCell ref="A2:F2"/>
    <mergeCell ref="A3:F3"/>
    <mergeCell ref="A4:F4"/>
    <mergeCell ref="A5:F5"/>
    <mergeCell ref="A6:B6"/>
    <mergeCell ref="C6:F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D21:E21"/>
    <mergeCell ref="A21:C21"/>
    <mergeCell ref="A22:E22"/>
    <mergeCell ref="A23:C23"/>
    <mergeCell ref="D23:E23"/>
    <mergeCell ref="A24:C24"/>
    <mergeCell ref="D24:E24"/>
    <mergeCell ref="A25:B25"/>
    <mergeCell ref="C25:F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A39:E39"/>
    <mergeCell ref="A40:C40"/>
    <mergeCell ref="D40:E40"/>
    <mergeCell ref="A41:C41"/>
    <mergeCell ref="D41:E41"/>
    <mergeCell ref="B42:C42"/>
    <mergeCell ref="D42:E42"/>
    <mergeCell ref="C89:D89"/>
    <mergeCell ref="C90:D90"/>
    <mergeCell ref="C91:D91"/>
    <mergeCell ref="A92:D92"/>
    <mergeCell ref="C93:D93"/>
    <mergeCell ref="A94:B94"/>
    <mergeCell ref="C94:D94"/>
    <mergeCell ref="C95:D95"/>
    <mergeCell ref="C96:D96"/>
    <mergeCell ref="C97:D97"/>
    <mergeCell ref="C98:D98"/>
    <mergeCell ref="C99:D99"/>
    <mergeCell ref="C100:D100"/>
    <mergeCell ref="C101:D101"/>
    <mergeCell ref="C102:D102"/>
    <mergeCell ref="C103:D103"/>
    <mergeCell ref="C104:D104"/>
    <mergeCell ref="A105:B105"/>
    <mergeCell ref="C105:D105"/>
    <mergeCell ref="C106:D106"/>
    <mergeCell ref="C107:D107"/>
    <mergeCell ref="C108:D108"/>
    <mergeCell ref="C109:D109"/>
    <mergeCell ref="C110:D110"/>
    <mergeCell ref="C111:D111"/>
    <mergeCell ref="C112:D112"/>
    <mergeCell ref="C113:D113"/>
    <mergeCell ref="C114:D114"/>
    <mergeCell ref="C122:D122"/>
    <mergeCell ref="A123:E123"/>
    <mergeCell ref="A124:A128"/>
    <mergeCell ref="B124:E124"/>
    <mergeCell ref="B125:E125"/>
    <mergeCell ref="B126:E126"/>
    <mergeCell ref="B127:E127"/>
    <mergeCell ref="B128:E128"/>
    <mergeCell ref="C115:D115"/>
    <mergeCell ref="C116:D116"/>
    <mergeCell ref="C117:D117"/>
    <mergeCell ref="C118:D118"/>
    <mergeCell ref="C119:D119"/>
    <mergeCell ref="C120:D120"/>
    <mergeCell ref="C121:D121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A58:C58"/>
    <mergeCell ref="A59:C59"/>
    <mergeCell ref="D59:E59"/>
    <mergeCell ref="B60:C60"/>
    <mergeCell ref="D60:E60"/>
    <mergeCell ref="C61:D61"/>
    <mergeCell ref="C62:D62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A77:C77"/>
    <mergeCell ref="A78:C78"/>
    <mergeCell ref="D78:E78"/>
    <mergeCell ref="A79:B79"/>
    <mergeCell ref="C79:D79"/>
    <mergeCell ref="C80:D80"/>
    <mergeCell ref="C81:D81"/>
    <mergeCell ref="C82:D82"/>
    <mergeCell ref="C83:D83"/>
    <mergeCell ref="C84:D84"/>
    <mergeCell ref="C85:D85"/>
    <mergeCell ref="C86:D86"/>
    <mergeCell ref="C87:D87"/>
    <mergeCell ref="C88:D88"/>
  </mergeCells>
  <printOptions/>
  <pageMargins bottom="0.7480314960629921" footer="0.0" header="0.0" left="0.31496062992125984" right="0.31496062992125984" top="0.7480314960629921"/>
  <pageSetup paperSize="9" orientation="portrait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10.71"/>
    <col customWidth="1" min="3" max="3" width="17.0"/>
    <col customWidth="1" min="4" max="4" width="10.71"/>
    <col customWidth="1" min="5" max="5" width="15.43"/>
    <col customWidth="1" min="6" max="6" width="20.57"/>
    <col customWidth="1" min="7" max="15" width="10.71"/>
  </cols>
  <sheetData>
    <row r="1" ht="15.75" customHeight="1">
      <c r="A1" s="1" t="s">
        <v>0</v>
      </c>
    </row>
    <row r="2" ht="15.75" customHeight="1">
      <c r="A2" s="2" t="s">
        <v>1</v>
      </c>
      <c r="B2" s="3"/>
      <c r="C2" s="3"/>
      <c r="D2" s="3"/>
      <c r="E2" s="3"/>
      <c r="F2" s="3"/>
    </row>
    <row r="3" ht="15.75" customHeight="1">
      <c r="A3" s="4" t="s">
        <v>2</v>
      </c>
    </row>
    <row r="4" ht="15.75" customHeight="1">
      <c r="A4" s="4" t="s">
        <v>3</v>
      </c>
    </row>
    <row r="5" ht="15.75" customHeight="1">
      <c r="A5" s="5" t="s">
        <v>4</v>
      </c>
      <c r="B5" s="6"/>
      <c r="C5" s="6"/>
      <c r="D5" s="6"/>
      <c r="E5" s="6"/>
      <c r="F5" s="7"/>
    </row>
    <row r="6" ht="15.75" customHeight="1">
      <c r="A6" s="8" t="s">
        <v>5</v>
      </c>
      <c r="B6" s="9"/>
      <c r="C6" s="10" t="s">
        <v>511</v>
      </c>
      <c r="D6" s="11"/>
      <c r="E6" s="11"/>
      <c r="F6" s="9"/>
    </row>
    <row r="7" ht="15.0" customHeight="1">
      <c r="A7" s="12" t="s">
        <v>7</v>
      </c>
      <c r="B7" s="12" t="s">
        <v>8</v>
      </c>
      <c r="C7" s="13" t="s">
        <v>9</v>
      </c>
      <c r="D7" s="9"/>
      <c r="E7" s="12" t="s">
        <v>10</v>
      </c>
      <c r="F7" s="14" t="s">
        <v>11</v>
      </c>
      <c r="G7" s="15"/>
    </row>
    <row r="8" ht="18.0" customHeight="1">
      <c r="A8" s="16" t="s">
        <v>12</v>
      </c>
      <c r="B8" s="17">
        <v>1447.0</v>
      </c>
      <c r="C8" s="13" t="s">
        <v>13</v>
      </c>
      <c r="D8" s="9"/>
      <c r="E8" s="18">
        <v>140.0</v>
      </c>
      <c r="F8" s="19">
        <f t="shared" ref="F8:F10" si="1">+B8*E8</f>
        <v>202580</v>
      </c>
      <c r="G8" s="20" t="s">
        <v>14</v>
      </c>
    </row>
    <row r="9">
      <c r="A9" s="16" t="s">
        <v>39</v>
      </c>
      <c r="B9" s="17">
        <v>0.266</v>
      </c>
      <c r="C9" s="13" t="s">
        <v>512</v>
      </c>
      <c r="D9" s="9"/>
      <c r="E9" s="18">
        <v>65000.0</v>
      </c>
      <c r="F9" s="19">
        <f t="shared" si="1"/>
        <v>17290</v>
      </c>
      <c r="H9" s="21"/>
    </row>
    <row r="10">
      <c r="A10" s="16" t="s">
        <v>416</v>
      </c>
      <c r="B10" s="17">
        <v>0.84</v>
      </c>
      <c r="C10" s="22" t="s">
        <v>513</v>
      </c>
      <c r="D10" s="9"/>
      <c r="E10" s="18">
        <v>140000.0</v>
      </c>
      <c r="F10" s="19">
        <f t="shared" si="1"/>
        <v>117600</v>
      </c>
      <c r="G10" s="20" t="s">
        <v>14</v>
      </c>
    </row>
    <row r="11">
      <c r="A11" s="16" t="s">
        <v>19</v>
      </c>
      <c r="B11" s="17">
        <v>0.66</v>
      </c>
      <c r="C11" s="22" t="s">
        <v>514</v>
      </c>
      <c r="D11" s="9"/>
      <c r="E11" s="18">
        <v>130000.0</v>
      </c>
      <c r="F11" s="19">
        <f>E11*B11</f>
        <v>85800</v>
      </c>
    </row>
    <row r="12">
      <c r="A12" s="16" t="s">
        <v>20</v>
      </c>
      <c r="B12" s="17">
        <v>0.5</v>
      </c>
      <c r="C12" s="22" t="s">
        <v>21</v>
      </c>
      <c r="D12" s="9"/>
      <c r="E12" s="18">
        <v>14000.0</v>
      </c>
      <c r="F12" s="19">
        <f>+B12*E12</f>
        <v>7000</v>
      </c>
      <c r="G12" s="20" t="s">
        <v>14</v>
      </c>
    </row>
    <row r="13">
      <c r="A13" s="16" t="s">
        <v>22</v>
      </c>
      <c r="B13" s="17">
        <v>0.15</v>
      </c>
      <c r="C13" s="22" t="s">
        <v>23</v>
      </c>
      <c r="D13" s="9"/>
      <c r="E13" s="18">
        <v>12000.0</v>
      </c>
      <c r="F13" s="19">
        <f>E13*B13</f>
        <v>1800</v>
      </c>
    </row>
    <row r="14">
      <c r="A14" s="16" t="s">
        <v>24</v>
      </c>
      <c r="B14" s="17">
        <v>1.0</v>
      </c>
      <c r="C14" s="22" t="s">
        <v>25</v>
      </c>
      <c r="D14" s="9"/>
      <c r="E14" s="18">
        <v>20000.0</v>
      </c>
      <c r="F14" s="19">
        <f t="shared" ref="F14:F16" si="2">+B14*E14</f>
        <v>20000</v>
      </c>
      <c r="G14" s="20" t="s">
        <v>14</v>
      </c>
    </row>
    <row r="15" ht="15.75" customHeight="1">
      <c r="A15" s="16" t="s">
        <v>27</v>
      </c>
      <c r="B15" s="17">
        <v>0.08</v>
      </c>
      <c r="C15" s="22" t="s">
        <v>28</v>
      </c>
      <c r="D15" s="9"/>
      <c r="E15" s="18">
        <v>28000.0</v>
      </c>
      <c r="F15" s="19">
        <f t="shared" si="2"/>
        <v>2240</v>
      </c>
      <c r="G15" s="20" t="s">
        <v>14</v>
      </c>
    </row>
    <row r="16" ht="15.75" customHeight="1">
      <c r="A16" s="16" t="s">
        <v>29</v>
      </c>
      <c r="B16" s="17">
        <v>100.0</v>
      </c>
      <c r="C16" s="22" t="s">
        <v>30</v>
      </c>
      <c r="D16" s="9"/>
      <c r="E16" s="18">
        <v>100.0</v>
      </c>
      <c r="F16" s="19">
        <f t="shared" si="2"/>
        <v>10000</v>
      </c>
      <c r="G16" s="20" t="s">
        <v>14</v>
      </c>
    </row>
    <row r="17" ht="15.75" customHeight="1">
      <c r="A17" s="23" t="s">
        <v>31</v>
      </c>
      <c r="B17" s="11"/>
      <c r="C17" s="9"/>
      <c r="D17" s="22" t="s">
        <v>286</v>
      </c>
      <c r="E17" s="9"/>
      <c r="F17" s="24">
        <v>315000.0</v>
      </c>
      <c r="G17" s="1"/>
      <c r="H17" s="21"/>
    </row>
    <row r="18" ht="15.75" customHeight="1">
      <c r="A18" s="25" t="s">
        <v>33</v>
      </c>
      <c r="B18" s="11"/>
      <c r="C18" s="11"/>
      <c r="D18" s="11"/>
      <c r="E18" s="9"/>
      <c r="F18" s="26">
        <f>SUM(F8:F17)</f>
        <v>779310</v>
      </c>
    </row>
    <row r="19" ht="15.75" customHeight="1">
      <c r="A19" s="23" t="s">
        <v>34</v>
      </c>
      <c r="B19" s="11"/>
      <c r="C19" s="9"/>
      <c r="D19" s="22" t="s">
        <v>35</v>
      </c>
      <c r="E19" s="9"/>
      <c r="F19" s="24">
        <v>106666.0</v>
      </c>
    </row>
    <row r="20" ht="15.75" customHeight="1">
      <c r="A20" s="27" t="s">
        <v>36</v>
      </c>
      <c r="B20" s="11"/>
      <c r="C20" s="9"/>
      <c r="D20" s="28"/>
      <c r="E20" s="9"/>
      <c r="F20" s="29">
        <f>SUM(F18:F19)</f>
        <v>885976</v>
      </c>
    </row>
    <row r="21" ht="15.0" customHeight="1">
      <c r="A21" s="8" t="s">
        <v>5</v>
      </c>
      <c r="B21" s="9"/>
      <c r="C21" s="30" t="s">
        <v>37</v>
      </c>
      <c r="D21" s="11"/>
      <c r="E21" s="11"/>
      <c r="F21" s="9"/>
    </row>
    <row r="22" ht="15.0" customHeight="1">
      <c r="A22" s="12" t="s">
        <v>7</v>
      </c>
      <c r="B22" s="12" t="s">
        <v>8</v>
      </c>
      <c r="C22" s="13" t="s">
        <v>9</v>
      </c>
      <c r="D22" s="9"/>
      <c r="E22" s="12" t="s">
        <v>10</v>
      </c>
      <c r="F22" s="14" t="s">
        <v>11</v>
      </c>
    </row>
    <row r="23" ht="15.0" customHeight="1">
      <c r="A23" s="16" t="s">
        <v>38</v>
      </c>
      <c r="B23" s="17">
        <v>1.0</v>
      </c>
      <c r="C23" s="13" t="s">
        <v>25</v>
      </c>
      <c r="D23" s="9"/>
      <c r="E23" s="18">
        <v>12000.0</v>
      </c>
      <c r="F23" s="19">
        <f t="shared" ref="F23:F25" si="3">E23*B23</f>
        <v>12000</v>
      </c>
      <c r="G23" s="1"/>
      <c r="H23" s="1"/>
    </row>
    <row r="24" ht="15.75" customHeight="1">
      <c r="A24" s="16" t="s">
        <v>39</v>
      </c>
      <c r="B24" s="17">
        <v>0.46</v>
      </c>
      <c r="C24" s="22" t="s">
        <v>40</v>
      </c>
      <c r="D24" s="9"/>
      <c r="E24" s="18">
        <v>65000.0</v>
      </c>
      <c r="F24" s="19">
        <f t="shared" si="3"/>
        <v>29900</v>
      </c>
      <c r="G24" s="1"/>
      <c r="H24" s="1"/>
    </row>
    <row r="25" ht="15.75" customHeight="1">
      <c r="A25" s="16" t="s">
        <v>41</v>
      </c>
      <c r="B25" s="17">
        <v>0.97</v>
      </c>
      <c r="C25" s="22" t="s">
        <v>515</v>
      </c>
      <c r="D25" s="9"/>
      <c r="E25" s="18">
        <v>130000.0</v>
      </c>
      <c r="F25" s="31">
        <f t="shared" si="3"/>
        <v>126100</v>
      </c>
      <c r="G25" s="1"/>
      <c r="H25" s="1"/>
    </row>
    <row r="26" ht="15.75" customHeight="1">
      <c r="A26" s="16" t="s">
        <v>43</v>
      </c>
      <c r="B26" s="17"/>
      <c r="C26" s="22" t="s">
        <v>44</v>
      </c>
      <c r="D26" s="9"/>
      <c r="E26" s="18">
        <v>140.0</v>
      </c>
      <c r="F26" s="32">
        <v>21875.0</v>
      </c>
      <c r="G26" s="1"/>
      <c r="H26" s="1"/>
    </row>
    <row r="27" ht="15.75" customHeight="1">
      <c r="A27" s="16" t="s">
        <v>20</v>
      </c>
      <c r="B27" s="17"/>
      <c r="C27" s="22" t="s">
        <v>45</v>
      </c>
      <c r="D27" s="9"/>
      <c r="E27" s="18">
        <v>14000.0</v>
      </c>
      <c r="F27" s="19">
        <f t="shared" ref="F27:F32" si="4">E27*B27</f>
        <v>0</v>
      </c>
      <c r="G27" s="1"/>
      <c r="H27" s="1"/>
    </row>
    <row r="28" ht="15.75" customHeight="1">
      <c r="A28" s="16" t="s">
        <v>46</v>
      </c>
      <c r="B28" s="17">
        <v>5.0</v>
      </c>
      <c r="C28" s="22" t="s">
        <v>30</v>
      </c>
      <c r="D28" s="9"/>
      <c r="E28" s="18">
        <v>600.0</v>
      </c>
      <c r="F28" s="19">
        <f t="shared" si="4"/>
        <v>3000</v>
      </c>
    </row>
    <row r="29" ht="15.0" customHeight="1">
      <c r="A29" s="16" t="s">
        <v>47</v>
      </c>
      <c r="B29" s="17">
        <v>3.0</v>
      </c>
      <c r="C29" s="22" t="s">
        <v>48</v>
      </c>
      <c r="D29" s="9"/>
      <c r="E29" s="18">
        <v>1000.0</v>
      </c>
      <c r="F29" s="19">
        <f t="shared" si="4"/>
        <v>3000</v>
      </c>
    </row>
    <row r="30" ht="15.75" customHeight="1">
      <c r="A30" s="16" t="s">
        <v>49</v>
      </c>
      <c r="B30" s="17"/>
      <c r="C30" s="22" t="s">
        <v>25</v>
      </c>
      <c r="D30" s="9"/>
      <c r="E30" s="18">
        <v>157500.0</v>
      </c>
      <c r="F30" s="19">
        <f t="shared" si="4"/>
        <v>0</v>
      </c>
    </row>
    <row r="31" ht="12.75" customHeight="1">
      <c r="A31" s="16" t="s">
        <v>29</v>
      </c>
      <c r="B31" s="17">
        <v>12.0</v>
      </c>
      <c r="C31" s="22" t="s">
        <v>30</v>
      </c>
      <c r="D31" s="9"/>
      <c r="E31" s="18">
        <v>100.0</v>
      </c>
      <c r="F31" s="19">
        <f t="shared" si="4"/>
        <v>1200</v>
      </c>
    </row>
    <row r="32" ht="15.75" customHeight="1">
      <c r="A32" s="33"/>
      <c r="B32" s="17"/>
      <c r="C32" s="22"/>
      <c r="D32" s="9"/>
      <c r="E32" s="17"/>
      <c r="F32" s="34">
        <f t="shared" si="4"/>
        <v>0</v>
      </c>
    </row>
    <row r="33" ht="15.75" customHeight="1">
      <c r="A33" s="25" t="s">
        <v>33</v>
      </c>
      <c r="B33" s="11"/>
      <c r="C33" s="11"/>
      <c r="D33" s="11"/>
      <c r="E33" s="9"/>
      <c r="F33" s="26">
        <f>SUM(F23:F32)</f>
        <v>197075</v>
      </c>
    </row>
    <row r="34" ht="16.5" customHeight="1">
      <c r="A34" s="23" t="s">
        <v>50</v>
      </c>
      <c r="B34" s="11"/>
      <c r="C34" s="9"/>
      <c r="D34" s="22" t="s">
        <v>35</v>
      </c>
      <c r="E34" s="9"/>
      <c r="F34" s="24">
        <v>26294.75</v>
      </c>
    </row>
    <row r="35" ht="24.0" customHeight="1">
      <c r="A35" s="27" t="s">
        <v>36</v>
      </c>
      <c r="B35" s="11"/>
      <c r="C35" s="9"/>
      <c r="D35" s="28"/>
      <c r="E35" s="9"/>
      <c r="F35" s="35">
        <f>F34+F33</f>
        <v>223369.75</v>
      </c>
    </row>
    <row r="36" ht="24.0" customHeight="1">
      <c r="A36" s="36" t="s">
        <v>51</v>
      </c>
      <c r="B36" s="10" t="s">
        <v>52</v>
      </c>
      <c r="C36" s="9"/>
      <c r="D36" s="22"/>
      <c r="E36" s="9"/>
      <c r="F36" s="24"/>
      <c r="G36" s="1"/>
      <c r="H36" s="1"/>
    </row>
    <row r="37" ht="24.0" customHeight="1">
      <c r="A37" s="33" t="s">
        <v>53</v>
      </c>
      <c r="B37" s="17">
        <v>1.0</v>
      </c>
      <c r="C37" s="22" t="s">
        <v>54</v>
      </c>
      <c r="D37" s="9"/>
      <c r="E37" s="18">
        <v>36750.0</v>
      </c>
      <c r="F37" s="19">
        <f t="shared" ref="F37:F38" si="5">E37*B37</f>
        <v>36750</v>
      </c>
      <c r="G37" s="15"/>
      <c r="H37" s="1"/>
    </row>
    <row r="38" ht="24.0" customHeight="1">
      <c r="A38" s="16" t="s">
        <v>55</v>
      </c>
      <c r="B38" s="17">
        <v>1.0</v>
      </c>
      <c r="C38" s="22" t="s">
        <v>54</v>
      </c>
      <c r="D38" s="9"/>
      <c r="E38" s="18">
        <v>36750.0</v>
      </c>
      <c r="F38" s="19">
        <f t="shared" si="5"/>
        <v>36750</v>
      </c>
      <c r="G38" s="15"/>
      <c r="H38" s="1"/>
    </row>
    <row r="39" ht="24.0" customHeight="1">
      <c r="A39" s="16" t="s">
        <v>56</v>
      </c>
      <c r="B39" s="17">
        <v>2.0</v>
      </c>
      <c r="C39" s="22" t="s">
        <v>57</v>
      </c>
      <c r="D39" s="9"/>
      <c r="E39" s="18">
        <v>18000.0</v>
      </c>
      <c r="F39" s="19">
        <f t="shared" ref="F39:F46" si="6">+B39*E39</f>
        <v>36000</v>
      </c>
    </row>
    <row r="40" ht="24.0" customHeight="1">
      <c r="A40" s="16" t="s">
        <v>58</v>
      </c>
      <c r="B40" s="17">
        <v>0.5</v>
      </c>
      <c r="C40" s="22" t="s">
        <v>59</v>
      </c>
      <c r="D40" s="9"/>
      <c r="E40" s="18">
        <v>2000.0</v>
      </c>
      <c r="F40" s="19">
        <f t="shared" si="6"/>
        <v>1000</v>
      </c>
    </row>
    <row r="41" ht="24.0" customHeight="1">
      <c r="A41" s="16" t="s">
        <v>60</v>
      </c>
      <c r="B41" s="17"/>
      <c r="C41" s="22" t="s">
        <v>61</v>
      </c>
      <c r="D41" s="9"/>
      <c r="E41" s="18">
        <v>70000.0</v>
      </c>
      <c r="F41" s="19">
        <f t="shared" si="6"/>
        <v>0</v>
      </c>
    </row>
    <row r="42" ht="24.0" customHeight="1">
      <c r="A42" s="16" t="s">
        <v>62</v>
      </c>
      <c r="B42" s="17"/>
      <c r="C42" s="22" t="s">
        <v>63</v>
      </c>
      <c r="D42" s="9"/>
      <c r="E42" s="18">
        <v>45000.0</v>
      </c>
      <c r="F42" s="19">
        <f t="shared" si="6"/>
        <v>0</v>
      </c>
    </row>
    <row r="43" ht="24.0" customHeight="1">
      <c r="A43" s="16" t="s">
        <v>64</v>
      </c>
      <c r="B43" s="17"/>
      <c r="C43" s="22" t="s">
        <v>63</v>
      </c>
      <c r="D43" s="9"/>
      <c r="E43" s="18">
        <v>2500.0</v>
      </c>
      <c r="F43" s="19">
        <f t="shared" si="6"/>
        <v>0</v>
      </c>
    </row>
    <row r="44" ht="24.0" customHeight="1">
      <c r="A44" s="16" t="s">
        <v>65</v>
      </c>
      <c r="B44" s="17"/>
      <c r="C44" s="22" t="s">
        <v>66</v>
      </c>
      <c r="D44" s="9"/>
      <c r="E44" s="18">
        <v>34000.0</v>
      </c>
      <c r="F44" s="19">
        <f t="shared" si="6"/>
        <v>0</v>
      </c>
    </row>
    <row r="45" ht="24.0" customHeight="1">
      <c r="A45" s="16" t="s">
        <v>67</v>
      </c>
      <c r="B45" s="17"/>
      <c r="C45" s="22" t="s">
        <v>68</v>
      </c>
      <c r="D45" s="9"/>
      <c r="E45" s="18">
        <v>3000.0</v>
      </c>
      <c r="F45" s="19">
        <f t="shared" si="6"/>
        <v>0</v>
      </c>
    </row>
    <row r="46" ht="24.0" customHeight="1">
      <c r="A46" s="16" t="s">
        <v>516</v>
      </c>
      <c r="B46" s="17">
        <v>1.0</v>
      </c>
      <c r="C46" s="22" t="s">
        <v>70</v>
      </c>
      <c r="D46" s="9"/>
      <c r="E46" s="18">
        <v>22000.0</v>
      </c>
      <c r="F46" s="19">
        <f t="shared" si="6"/>
        <v>22000</v>
      </c>
      <c r="G46" s="15"/>
      <c r="H46" s="15"/>
      <c r="I46" s="15"/>
      <c r="J46" s="15"/>
      <c r="K46" s="15"/>
      <c r="L46" s="15"/>
      <c r="M46" s="15"/>
      <c r="N46" s="15"/>
      <c r="O46" s="15"/>
    </row>
    <row r="47" ht="24.0" customHeight="1">
      <c r="A47" s="16" t="s">
        <v>517</v>
      </c>
      <c r="B47" s="17">
        <v>0.5</v>
      </c>
      <c r="C47" s="22" t="s">
        <v>70</v>
      </c>
      <c r="D47" s="9"/>
      <c r="E47" s="18">
        <v>22000.0</v>
      </c>
      <c r="F47" s="19">
        <f>E47*B47</f>
        <v>11000</v>
      </c>
      <c r="G47" s="15"/>
      <c r="H47" s="15"/>
      <c r="I47" s="15"/>
      <c r="J47" s="15"/>
      <c r="K47" s="15"/>
      <c r="L47" s="15"/>
      <c r="M47" s="15"/>
      <c r="N47" s="15"/>
      <c r="O47" s="15"/>
    </row>
    <row r="48" ht="15.75" customHeight="1">
      <c r="A48" s="16" t="s">
        <v>72</v>
      </c>
      <c r="B48" s="17"/>
      <c r="C48" s="22" t="s">
        <v>61</v>
      </c>
      <c r="D48" s="9"/>
      <c r="E48" s="18">
        <v>160000.0</v>
      </c>
      <c r="F48" s="19">
        <f t="shared" ref="F48:F51" si="7">+B48*E48</f>
        <v>0</v>
      </c>
    </row>
    <row r="49" ht="15.75" customHeight="1">
      <c r="A49" s="16" t="s">
        <v>73</v>
      </c>
      <c r="B49" s="17"/>
      <c r="C49" s="22" t="s">
        <v>74</v>
      </c>
      <c r="D49" s="9"/>
      <c r="E49" s="18">
        <v>4500.0</v>
      </c>
      <c r="F49" s="19">
        <f t="shared" si="7"/>
        <v>0</v>
      </c>
    </row>
    <row r="50" ht="15.75" customHeight="1">
      <c r="A50" s="16" t="s">
        <v>75</v>
      </c>
      <c r="B50" s="17"/>
      <c r="C50" s="22" t="s">
        <v>21</v>
      </c>
      <c r="D50" s="9"/>
      <c r="E50" s="18">
        <v>20000.0</v>
      </c>
      <c r="F50" s="19">
        <f t="shared" si="7"/>
        <v>0</v>
      </c>
    </row>
    <row r="51" ht="15.75" customHeight="1">
      <c r="A51" s="16" t="s">
        <v>76</v>
      </c>
      <c r="B51" s="38">
        <v>0.5</v>
      </c>
      <c r="C51" s="22" t="s">
        <v>77</v>
      </c>
      <c r="D51" s="9"/>
      <c r="E51" s="18">
        <v>23000.0</v>
      </c>
      <c r="F51" s="19">
        <f t="shared" si="7"/>
        <v>11500</v>
      </c>
    </row>
    <row r="52" ht="15.75" customHeight="1">
      <c r="A52" s="16" t="s">
        <v>78</v>
      </c>
      <c r="B52" s="37"/>
      <c r="C52" s="22"/>
      <c r="D52" s="9"/>
      <c r="E52" s="18"/>
      <c r="F52" s="19">
        <f>SUM(F37:F51)</f>
        <v>155000</v>
      </c>
    </row>
    <row r="53" ht="15.75" customHeight="1">
      <c r="A53" s="23" t="s">
        <v>79</v>
      </c>
      <c r="B53" s="11"/>
      <c r="C53" s="9"/>
      <c r="D53" s="17"/>
      <c r="E53" s="17"/>
      <c r="F53" s="19">
        <f>+F52*10%</f>
        <v>15500</v>
      </c>
    </row>
    <row r="54" ht="15.75" customHeight="1">
      <c r="A54" s="27" t="s">
        <v>80</v>
      </c>
      <c r="B54" s="11"/>
      <c r="C54" s="9"/>
      <c r="D54" s="28"/>
      <c r="E54" s="9"/>
      <c r="F54" s="29">
        <v>477895.0</v>
      </c>
      <c r="G54" s="1"/>
    </row>
    <row r="55" ht="15.75" customHeight="1">
      <c r="A55" s="36" t="s">
        <v>51</v>
      </c>
      <c r="B55" s="10" t="s">
        <v>81</v>
      </c>
      <c r="C55" s="9"/>
      <c r="D55" s="22"/>
      <c r="E55" s="9"/>
      <c r="F55" s="24"/>
      <c r="G55" s="15"/>
    </row>
    <row r="56" ht="15.75" customHeight="1">
      <c r="A56" s="33" t="s">
        <v>53</v>
      </c>
      <c r="B56" s="17">
        <v>0.0</v>
      </c>
      <c r="C56" s="22" t="s">
        <v>82</v>
      </c>
      <c r="D56" s="9"/>
      <c r="E56" s="18">
        <v>63000.0</v>
      </c>
      <c r="F56" s="19">
        <f t="shared" ref="F56:F58" si="8">E56*B56</f>
        <v>0</v>
      </c>
      <c r="G56" s="15"/>
    </row>
    <row r="57" ht="15.75" customHeight="1">
      <c r="A57" s="16" t="s">
        <v>55</v>
      </c>
      <c r="B57" s="17">
        <v>0.0</v>
      </c>
      <c r="C57" s="22" t="s">
        <v>54</v>
      </c>
      <c r="D57" s="9"/>
      <c r="E57" s="18">
        <v>26250.0</v>
      </c>
      <c r="F57" s="19">
        <f t="shared" si="8"/>
        <v>0</v>
      </c>
      <c r="G57" s="15"/>
    </row>
    <row r="58" ht="15.75" customHeight="1">
      <c r="A58" s="16" t="s">
        <v>83</v>
      </c>
      <c r="B58" s="17">
        <v>8.0</v>
      </c>
      <c r="C58" s="17"/>
      <c r="D58" s="17"/>
      <c r="E58" s="18">
        <v>2100.0</v>
      </c>
      <c r="F58" s="19">
        <f t="shared" si="8"/>
        <v>16800</v>
      </c>
      <c r="G58" s="15"/>
    </row>
    <row r="59" ht="15.75" customHeight="1">
      <c r="A59" s="16" t="s">
        <v>56</v>
      </c>
      <c r="B59" s="17">
        <v>0.5</v>
      </c>
      <c r="C59" s="22" t="s">
        <v>57</v>
      </c>
      <c r="D59" s="9"/>
      <c r="E59" s="18">
        <v>18000.0</v>
      </c>
      <c r="F59" s="19">
        <f t="shared" ref="F59:F70" si="9">+B59*E59</f>
        <v>9000</v>
      </c>
      <c r="G59" s="15"/>
    </row>
    <row r="60" ht="15.75" customHeight="1">
      <c r="A60" s="16" t="s">
        <v>58</v>
      </c>
      <c r="B60" s="17">
        <v>0.4</v>
      </c>
      <c r="C60" s="22" t="s">
        <v>59</v>
      </c>
      <c r="D60" s="9"/>
      <c r="E60" s="18">
        <v>2000.0</v>
      </c>
      <c r="F60" s="19">
        <f t="shared" si="9"/>
        <v>800</v>
      </c>
      <c r="G60" s="15"/>
    </row>
    <row r="61" ht="15.75" customHeight="1">
      <c r="A61" s="16" t="s">
        <v>60</v>
      </c>
      <c r="B61" s="17"/>
      <c r="C61" s="22" t="s">
        <v>61</v>
      </c>
      <c r="D61" s="9"/>
      <c r="E61" s="18"/>
      <c r="F61" s="19">
        <f t="shared" si="9"/>
        <v>0</v>
      </c>
      <c r="G61" s="15"/>
      <c r="I61" s="1"/>
    </row>
    <row r="62" ht="15.75" customHeight="1">
      <c r="A62" s="16" t="s">
        <v>84</v>
      </c>
      <c r="B62" s="17"/>
      <c r="C62" s="22" t="s">
        <v>63</v>
      </c>
      <c r="D62" s="9"/>
      <c r="E62" s="18">
        <v>2000.0</v>
      </c>
      <c r="F62" s="19">
        <f t="shared" si="9"/>
        <v>0</v>
      </c>
      <c r="G62" s="15"/>
    </row>
    <row r="63" ht="15.75" customHeight="1">
      <c r="A63" s="16" t="s">
        <v>85</v>
      </c>
      <c r="B63" s="17"/>
      <c r="C63" s="22" t="s">
        <v>63</v>
      </c>
      <c r="D63" s="9"/>
      <c r="E63" s="18">
        <v>2000.0</v>
      </c>
      <c r="F63" s="19">
        <f t="shared" si="9"/>
        <v>0</v>
      </c>
      <c r="G63" s="15"/>
    </row>
    <row r="64" ht="15.75" customHeight="1">
      <c r="A64" s="16" t="s">
        <v>86</v>
      </c>
      <c r="B64" s="17">
        <v>0.2</v>
      </c>
      <c r="C64" s="22" t="s">
        <v>66</v>
      </c>
      <c r="D64" s="9"/>
      <c r="E64" s="18">
        <v>23000.0</v>
      </c>
      <c r="F64" s="19">
        <f t="shared" si="9"/>
        <v>4600</v>
      </c>
      <c r="G64" s="15"/>
    </row>
    <row r="65" ht="15.75" customHeight="1">
      <c r="A65" s="16" t="s">
        <v>87</v>
      </c>
      <c r="B65" s="17"/>
      <c r="C65" s="22" t="s">
        <v>88</v>
      </c>
      <c r="D65" s="9"/>
      <c r="E65" s="18">
        <v>18000.0</v>
      </c>
      <c r="F65" s="19">
        <f t="shared" si="9"/>
        <v>0</v>
      </c>
      <c r="G65" s="15"/>
    </row>
    <row r="66" ht="15.75" customHeight="1">
      <c r="A66" s="16" t="s">
        <v>89</v>
      </c>
      <c r="B66" s="17">
        <v>0.2</v>
      </c>
      <c r="C66" s="22" t="s">
        <v>70</v>
      </c>
      <c r="D66" s="9"/>
      <c r="E66" s="18">
        <v>20000.0</v>
      </c>
      <c r="F66" s="19">
        <f t="shared" si="9"/>
        <v>4000</v>
      </c>
      <c r="G66" s="15"/>
    </row>
    <row r="67" ht="15.75" customHeight="1">
      <c r="A67" s="16" t="s">
        <v>90</v>
      </c>
      <c r="B67" s="17"/>
      <c r="C67" s="22" t="s">
        <v>61</v>
      </c>
      <c r="D67" s="9"/>
      <c r="E67" s="18"/>
      <c r="F67" s="19">
        <f t="shared" si="9"/>
        <v>0</v>
      </c>
    </row>
    <row r="68" ht="15.75" customHeight="1">
      <c r="A68" s="16" t="s">
        <v>73</v>
      </c>
      <c r="B68" s="17"/>
      <c r="C68" s="22" t="s">
        <v>21</v>
      </c>
      <c r="D68" s="9"/>
      <c r="E68" s="18">
        <v>4.5</v>
      </c>
      <c r="F68" s="19">
        <f t="shared" si="9"/>
        <v>0</v>
      </c>
    </row>
    <row r="69" ht="15.75" customHeight="1">
      <c r="A69" s="16" t="s">
        <v>75</v>
      </c>
      <c r="B69" s="17"/>
      <c r="C69" s="22" t="s">
        <v>21</v>
      </c>
      <c r="D69" s="9"/>
      <c r="E69" s="18">
        <v>23000.0</v>
      </c>
      <c r="F69" s="19">
        <f t="shared" si="9"/>
        <v>0</v>
      </c>
    </row>
    <row r="70" ht="15.75" customHeight="1">
      <c r="A70" s="16" t="s">
        <v>91</v>
      </c>
      <c r="B70" s="38"/>
      <c r="C70" s="22" t="s">
        <v>77</v>
      </c>
      <c r="D70" s="9"/>
      <c r="E70" s="18">
        <v>23000.0</v>
      </c>
      <c r="F70" s="19">
        <f t="shared" si="9"/>
        <v>0</v>
      </c>
    </row>
    <row r="71" ht="15.75" customHeight="1">
      <c r="A71" s="16" t="s">
        <v>78</v>
      </c>
      <c r="B71" s="17"/>
      <c r="C71" s="22"/>
      <c r="D71" s="9"/>
      <c r="E71" s="18"/>
      <c r="F71" s="19">
        <f>SUM(F56:F70)</f>
        <v>35200</v>
      </c>
      <c r="G71" s="1"/>
    </row>
    <row r="72" ht="15.75" customHeight="1">
      <c r="A72" s="23" t="s">
        <v>79</v>
      </c>
      <c r="B72" s="11"/>
      <c r="C72" s="9"/>
      <c r="D72" s="17"/>
      <c r="E72" s="17"/>
      <c r="F72" s="19">
        <v>32095.1</v>
      </c>
      <c r="G72" s="1"/>
    </row>
    <row r="73" ht="15.75" customHeight="1">
      <c r="A73" s="27" t="s">
        <v>80</v>
      </c>
      <c r="B73" s="11"/>
      <c r="C73" s="9"/>
      <c r="D73" s="28"/>
      <c r="E73" s="9"/>
      <c r="F73" s="29">
        <f>F71+F72</f>
        <v>67295.1</v>
      </c>
      <c r="G73" s="1"/>
    </row>
    <row r="74" ht="15.75" customHeight="1">
      <c r="A74" s="39" t="s">
        <v>92</v>
      </c>
      <c r="B74" s="9"/>
      <c r="C74" s="22"/>
      <c r="D74" s="9"/>
      <c r="E74" s="17"/>
      <c r="F74" s="26"/>
      <c r="G74" s="1"/>
    </row>
    <row r="75" ht="15.75" customHeight="1">
      <c r="A75" s="16" t="s">
        <v>93</v>
      </c>
      <c r="B75" s="40"/>
      <c r="C75" s="22" t="s">
        <v>94</v>
      </c>
      <c r="D75" s="9"/>
      <c r="E75" s="17">
        <v>10500.0</v>
      </c>
      <c r="F75" s="24">
        <f t="shared" ref="F75:F77" si="10">E75*B75</f>
        <v>0</v>
      </c>
      <c r="G75" s="1"/>
      <c r="H75" s="1"/>
      <c r="I75" s="1"/>
      <c r="J75" s="1"/>
      <c r="K75" s="1"/>
      <c r="L75" s="1"/>
      <c r="M75" s="1"/>
      <c r="N75" s="1"/>
      <c r="O75" s="1"/>
    </row>
    <row r="76" ht="15.75" customHeight="1">
      <c r="A76" s="16" t="s">
        <v>95</v>
      </c>
      <c r="B76" s="40"/>
      <c r="C76" s="22" t="s">
        <v>96</v>
      </c>
      <c r="D76" s="9"/>
      <c r="E76" s="17">
        <v>20000.0</v>
      </c>
      <c r="F76" s="24">
        <f t="shared" si="10"/>
        <v>0</v>
      </c>
      <c r="G76" s="1"/>
      <c r="H76" s="1"/>
      <c r="I76" s="1"/>
      <c r="J76" s="1"/>
      <c r="K76" s="1"/>
      <c r="L76" s="1"/>
      <c r="M76" s="1"/>
      <c r="N76" s="1"/>
      <c r="O76" s="1"/>
    </row>
    <row r="77" ht="15.75" customHeight="1">
      <c r="A77" s="16" t="s">
        <v>97</v>
      </c>
      <c r="B77" s="41"/>
      <c r="C77" s="22" t="s">
        <v>94</v>
      </c>
      <c r="D77" s="9"/>
      <c r="E77" s="17">
        <v>20000.0</v>
      </c>
      <c r="F77" s="24">
        <f t="shared" si="10"/>
        <v>0</v>
      </c>
      <c r="G77" s="1"/>
    </row>
    <row r="78" ht="15.75" customHeight="1">
      <c r="A78" s="16" t="s">
        <v>98</v>
      </c>
      <c r="B78" s="17"/>
      <c r="C78" s="22" t="s">
        <v>99</v>
      </c>
      <c r="D78" s="9"/>
      <c r="E78" s="42">
        <v>100000.0</v>
      </c>
      <c r="F78" s="34">
        <f t="shared" ref="F78:F86" si="11">+B78*E78</f>
        <v>0</v>
      </c>
      <c r="G78" s="21"/>
    </row>
    <row r="79" ht="15.75" customHeight="1">
      <c r="A79" s="16" t="s">
        <v>100</v>
      </c>
      <c r="B79" s="17"/>
      <c r="C79" s="22" t="s">
        <v>101</v>
      </c>
      <c r="D79" s="9"/>
      <c r="E79" s="42">
        <v>3000.0</v>
      </c>
      <c r="F79" s="34">
        <f t="shared" si="11"/>
        <v>0</v>
      </c>
      <c r="G79" s="21"/>
    </row>
    <row r="80" ht="15.75" customHeight="1">
      <c r="A80" s="16" t="s">
        <v>102</v>
      </c>
      <c r="B80" s="17"/>
      <c r="C80" s="22" t="s">
        <v>25</v>
      </c>
      <c r="D80" s="9"/>
      <c r="E80" s="43">
        <v>1500.0</v>
      </c>
      <c r="F80" s="34">
        <f t="shared" si="11"/>
        <v>0</v>
      </c>
      <c r="G80" s="15"/>
      <c r="H80" s="15"/>
      <c r="I80" s="15"/>
      <c r="J80" s="15"/>
      <c r="K80" s="15"/>
      <c r="L80" s="15"/>
      <c r="M80" s="15"/>
      <c r="N80" s="15"/>
      <c r="O80" s="15"/>
    </row>
    <row r="81" ht="15.75" customHeight="1">
      <c r="A81" s="16" t="s">
        <v>103</v>
      </c>
      <c r="B81" s="17"/>
      <c r="C81" s="22" t="s">
        <v>99</v>
      </c>
      <c r="D81" s="9"/>
      <c r="E81" s="43">
        <v>2000.0</v>
      </c>
      <c r="F81" s="34">
        <f t="shared" si="11"/>
        <v>0</v>
      </c>
      <c r="G81" s="15"/>
      <c r="H81" s="15"/>
      <c r="I81" s="15"/>
      <c r="J81" s="15"/>
      <c r="K81" s="15"/>
      <c r="L81" s="15"/>
      <c r="M81" s="15"/>
      <c r="N81" s="15"/>
      <c r="O81" s="15"/>
    </row>
    <row r="82" ht="15.75" customHeight="1">
      <c r="A82" s="16" t="s">
        <v>104</v>
      </c>
      <c r="B82" s="17"/>
      <c r="C82" s="22" t="s">
        <v>25</v>
      </c>
      <c r="D82" s="9"/>
      <c r="E82" s="43">
        <v>160000.0</v>
      </c>
      <c r="F82" s="34">
        <f t="shared" si="11"/>
        <v>0</v>
      </c>
      <c r="G82" s="15"/>
      <c r="H82" s="15"/>
      <c r="I82" s="15"/>
      <c r="J82" s="15"/>
      <c r="K82" s="15"/>
      <c r="L82" s="15"/>
      <c r="M82" s="15"/>
      <c r="N82" s="15"/>
      <c r="O82" s="15"/>
    </row>
    <row r="83" ht="15.75" customHeight="1">
      <c r="A83" s="16" t="s">
        <v>68</v>
      </c>
      <c r="B83" s="17"/>
      <c r="C83" s="22" t="s">
        <v>105</v>
      </c>
      <c r="D83" s="9"/>
      <c r="E83" s="42">
        <v>26800.0</v>
      </c>
      <c r="F83" s="34">
        <f t="shared" si="11"/>
        <v>0</v>
      </c>
      <c r="G83" s="15"/>
      <c r="H83" s="15"/>
      <c r="I83" s="15"/>
      <c r="J83" s="15"/>
      <c r="K83" s="15"/>
      <c r="L83" s="15"/>
      <c r="M83" s="15"/>
      <c r="N83" s="15"/>
      <c r="O83" s="15"/>
    </row>
    <row r="84" ht="15.75" customHeight="1">
      <c r="A84" s="16" t="s">
        <v>106</v>
      </c>
      <c r="B84" s="17"/>
      <c r="C84" s="22" t="s">
        <v>99</v>
      </c>
      <c r="D84" s="9"/>
      <c r="E84" s="42">
        <v>3000.0</v>
      </c>
      <c r="F84" s="34">
        <f t="shared" si="11"/>
        <v>0</v>
      </c>
      <c r="G84" s="15"/>
      <c r="H84" s="15"/>
      <c r="I84" s="15"/>
      <c r="J84" s="15"/>
      <c r="K84" s="15"/>
      <c r="L84" s="15"/>
      <c r="M84" s="15"/>
      <c r="N84" s="15"/>
      <c r="O84" s="15"/>
    </row>
    <row r="85" ht="15.75" customHeight="1">
      <c r="A85" s="16" t="s">
        <v>107</v>
      </c>
      <c r="B85" s="17"/>
      <c r="C85" s="22" t="s">
        <v>59</v>
      </c>
      <c r="D85" s="9"/>
      <c r="E85" s="42">
        <v>8000.0</v>
      </c>
      <c r="F85" s="34">
        <f t="shared" si="11"/>
        <v>0</v>
      </c>
      <c r="G85" s="15"/>
      <c r="H85" s="15"/>
      <c r="I85" s="15"/>
      <c r="J85" s="15"/>
      <c r="K85" s="15"/>
      <c r="L85" s="15"/>
      <c r="M85" s="15"/>
      <c r="N85" s="15"/>
      <c r="O85" s="15"/>
    </row>
    <row r="86" ht="15.75" customHeight="1">
      <c r="A86" s="16" t="s">
        <v>108</v>
      </c>
      <c r="B86" s="17"/>
      <c r="C86" s="22" t="s">
        <v>59</v>
      </c>
      <c r="D86" s="9"/>
      <c r="E86" s="43">
        <v>150000.0</v>
      </c>
      <c r="F86" s="34">
        <f t="shared" si="11"/>
        <v>0</v>
      </c>
      <c r="G86" s="15"/>
      <c r="H86" s="15"/>
      <c r="I86" s="15"/>
      <c r="J86" s="15"/>
      <c r="K86" s="15"/>
      <c r="L86" s="15"/>
      <c r="M86" s="15"/>
      <c r="N86" s="15"/>
      <c r="O86" s="15"/>
    </row>
    <row r="87" ht="15.75" customHeight="1">
      <c r="A87" s="10" t="s">
        <v>109</v>
      </c>
      <c r="B87" s="11"/>
      <c r="C87" s="11"/>
      <c r="D87" s="9"/>
      <c r="E87" s="44"/>
      <c r="F87" s="45">
        <f>SUM(F75:F86)</f>
        <v>0</v>
      </c>
      <c r="G87" s="15"/>
      <c r="H87" s="15"/>
      <c r="I87" s="15"/>
      <c r="J87" s="15"/>
      <c r="K87" s="15"/>
      <c r="L87" s="15"/>
      <c r="M87" s="15"/>
      <c r="N87" s="15"/>
      <c r="O87" s="15"/>
    </row>
    <row r="88" ht="15.75" customHeight="1">
      <c r="A88" s="16"/>
      <c r="B88" s="17"/>
      <c r="C88" s="22"/>
      <c r="D88" s="9"/>
      <c r="E88" s="42"/>
      <c r="F88" s="24">
        <f t="shared" ref="F88:F89" si="12">+B88*E88</f>
        <v>0</v>
      </c>
      <c r="G88" s="15"/>
      <c r="H88" s="15"/>
      <c r="I88" s="15"/>
      <c r="J88" s="15"/>
      <c r="K88" s="15"/>
      <c r="L88" s="15"/>
      <c r="M88" s="15"/>
      <c r="N88" s="15"/>
      <c r="O88" s="15"/>
    </row>
    <row r="89" ht="15.75" customHeight="1">
      <c r="A89" s="39" t="s">
        <v>110</v>
      </c>
      <c r="B89" s="9"/>
      <c r="C89" s="22"/>
      <c r="D89" s="9"/>
      <c r="E89" s="42"/>
      <c r="F89" s="24">
        <f t="shared" si="12"/>
        <v>0</v>
      </c>
      <c r="G89" s="15"/>
      <c r="H89" s="15"/>
      <c r="I89" s="15"/>
      <c r="J89" s="15"/>
      <c r="K89" s="15"/>
      <c r="L89" s="15"/>
      <c r="M89" s="15"/>
      <c r="N89" s="15"/>
      <c r="O89" s="15"/>
    </row>
    <row r="90" ht="15.75" customHeight="1">
      <c r="A90" s="16" t="s">
        <v>111</v>
      </c>
      <c r="B90" s="17">
        <v>0.0</v>
      </c>
      <c r="C90" s="22" t="s">
        <v>112</v>
      </c>
      <c r="D90" s="9"/>
      <c r="E90" s="42">
        <v>140000.0</v>
      </c>
      <c r="F90" s="24">
        <v>0.0</v>
      </c>
    </row>
    <row r="91" ht="15.75" customHeight="1">
      <c r="A91" s="16" t="s">
        <v>113</v>
      </c>
      <c r="B91" s="17"/>
      <c r="C91" s="22"/>
      <c r="D91" s="9"/>
      <c r="E91" s="42"/>
      <c r="F91" s="24"/>
    </row>
    <row r="92" ht="15.75" customHeight="1">
      <c r="A92" s="16" t="s">
        <v>272</v>
      </c>
      <c r="B92" s="17"/>
      <c r="C92" s="22"/>
      <c r="D92" s="9"/>
      <c r="E92" s="42"/>
      <c r="F92" s="24"/>
    </row>
    <row r="93" ht="15.75" customHeight="1">
      <c r="A93" s="16" t="s">
        <v>114</v>
      </c>
      <c r="B93" s="17"/>
      <c r="C93" s="22"/>
      <c r="D93" s="9"/>
      <c r="E93" s="42"/>
      <c r="F93" s="24"/>
    </row>
    <row r="94" ht="15.75" customHeight="1">
      <c r="A94" s="16" t="s">
        <v>20</v>
      </c>
      <c r="B94" s="17"/>
      <c r="C94" s="22"/>
      <c r="D94" s="9"/>
      <c r="E94" s="42"/>
      <c r="F94" s="24"/>
    </row>
    <row r="95" ht="15.75" customHeight="1">
      <c r="A95" s="16" t="s">
        <v>29</v>
      </c>
      <c r="B95" s="17"/>
      <c r="C95" s="22"/>
      <c r="D95" s="9"/>
      <c r="E95" s="42"/>
      <c r="F95" s="24"/>
    </row>
    <row r="96" ht="15.75" customHeight="1">
      <c r="A96" s="16" t="s">
        <v>115</v>
      </c>
      <c r="B96" s="17"/>
      <c r="C96" s="22"/>
      <c r="D96" s="9"/>
      <c r="E96" s="42"/>
      <c r="F96" s="24"/>
    </row>
    <row r="97" ht="15.75" customHeight="1">
      <c r="A97" s="16" t="s">
        <v>49</v>
      </c>
      <c r="B97" s="17">
        <v>0.0</v>
      </c>
      <c r="C97" s="22" t="s">
        <v>94</v>
      </c>
      <c r="D97" s="9"/>
      <c r="E97" s="42">
        <v>60000.0</v>
      </c>
      <c r="F97" s="24">
        <v>0.0</v>
      </c>
    </row>
    <row r="98" ht="15.75" customHeight="1">
      <c r="A98" s="16" t="s">
        <v>117</v>
      </c>
      <c r="B98" s="17"/>
      <c r="C98" s="22"/>
      <c r="D98" s="9"/>
      <c r="E98" s="42"/>
      <c r="F98" s="24"/>
    </row>
    <row r="99" ht="15.75" customHeight="1">
      <c r="A99" s="46" t="s">
        <v>118</v>
      </c>
      <c r="B99" s="47"/>
      <c r="C99" s="48"/>
      <c r="D99" s="9"/>
      <c r="E99" s="49"/>
      <c r="F99" s="29">
        <f>SUM(F88:F98)</f>
        <v>0</v>
      </c>
    </row>
    <row r="100" ht="15.75" customHeight="1">
      <c r="A100" s="39" t="s">
        <v>119</v>
      </c>
      <c r="B100" s="9"/>
      <c r="C100" s="10" t="s">
        <v>120</v>
      </c>
      <c r="D100" s="9"/>
      <c r="E100" s="42"/>
      <c r="F100" s="24"/>
    </row>
    <row r="101" ht="15.75" customHeight="1">
      <c r="A101" s="16" t="s">
        <v>518</v>
      </c>
      <c r="B101" s="17">
        <v>13.0</v>
      </c>
      <c r="C101" s="22" t="s">
        <v>122</v>
      </c>
      <c r="D101" s="9"/>
      <c r="E101" s="43">
        <v>25650.0</v>
      </c>
      <c r="F101" s="34">
        <f>+B101*E101</f>
        <v>333450</v>
      </c>
    </row>
    <row r="102" ht="15.75" customHeight="1">
      <c r="A102" s="16" t="s">
        <v>454</v>
      </c>
      <c r="B102" s="17">
        <v>0.0</v>
      </c>
      <c r="C102" s="22" t="s">
        <v>101</v>
      </c>
      <c r="D102" s="9"/>
      <c r="E102" s="43">
        <v>1570.0</v>
      </c>
      <c r="F102" s="34">
        <v>7222.0</v>
      </c>
      <c r="G102" s="1"/>
    </row>
    <row r="103" ht="15.75" customHeight="1">
      <c r="A103" s="16" t="s">
        <v>123</v>
      </c>
      <c r="B103" s="17">
        <v>1.0</v>
      </c>
      <c r="C103" s="22" t="s">
        <v>16</v>
      </c>
      <c r="D103" s="9"/>
      <c r="E103" s="43">
        <v>6630.0</v>
      </c>
      <c r="F103" s="34">
        <f>+B103*E103</f>
        <v>6630</v>
      </c>
      <c r="G103" s="1"/>
    </row>
    <row r="104" ht="15.75" customHeight="1">
      <c r="A104" s="16" t="s">
        <v>46</v>
      </c>
      <c r="B104" s="17">
        <v>1.0</v>
      </c>
      <c r="C104" s="22" t="s">
        <v>124</v>
      </c>
      <c r="D104" s="9"/>
      <c r="E104" s="43">
        <v>12000.0</v>
      </c>
      <c r="F104" s="34">
        <f>E104*B104</f>
        <v>12000</v>
      </c>
      <c r="G104" s="1"/>
    </row>
    <row r="105" ht="15.75" customHeight="1">
      <c r="A105" s="16" t="s">
        <v>309</v>
      </c>
      <c r="B105" s="17">
        <v>1.3</v>
      </c>
      <c r="C105" s="22" t="s">
        <v>16</v>
      </c>
      <c r="D105" s="9"/>
      <c r="E105" s="43">
        <v>41340.0</v>
      </c>
      <c r="F105" s="34">
        <f>+B105*E105</f>
        <v>53742</v>
      </c>
      <c r="G105" s="1"/>
    </row>
    <row r="106" ht="15.75" customHeight="1">
      <c r="A106" s="16" t="s">
        <v>493</v>
      </c>
      <c r="B106" s="17">
        <v>0.0</v>
      </c>
      <c r="C106" s="22" t="s">
        <v>127</v>
      </c>
      <c r="D106" s="9"/>
      <c r="E106" s="43">
        <v>100.0</v>
      </c>
      <c r="F106" s="34">
        <f>E106*B106</f>
        <v>0</v>
      </c>
      <c r="G106" s="1"/>
    </row>
    <row r="107" ht="15.75" customHeight="1">
      <c r="A107" s="16" t="s">
        <v>128</v>
      </c>
      <c r="B107" s="17">
        <v>3.0</v>
      </c>
      <c r="C107" s="22" t="s">
        <v>127</v>
      </c>
      <c r="D107" s="9"/>
      <c r="E107" s="43">
        <v>26000.0</v>
      </c>
      <c r="F107" s="34">
        <f t="shared" ref="F107:F114" si="13">+B107*E107</f>
        <v>78000</v>
      </c>
      <c r="G107" s="1"/>
    </row>
    <row r="108" ht="15.75" customHeight="1">
      <c r="A108" s="16" t="s">
        <v>519</v>
      </c>
      <c r="B108" s="17">
        <v>1.0</v>
      </c>
      <c r="C108" s="22" t="s">
        <v>16</v>
      </c>
      <c r="D108" s="9"/>
      <c r="E108" s="43">
        <v>9804.0</v>
      </c>
      <c r="F108" s="34">
        <f t="shared" si="13"/>
        <v>9804</v>
      </c>
      <c r="G108" s="1"/>
    </row>
    <row r="109" ht="15.75" customHeight="1">
      <c r="A109" s="16" t="s">
        <v>130</v>
      </c>
      <c r="B109" s="17">
        <v>0.0</v>
      </c>
      <c r="C109" s="22" t="s">
        <v>131</v>
      </c>
      <c r="D109" s="9"/>
      <c r="E109" s="43">
        <v>1000.0</v>
      </c>
      <c r="F109" s="34">
        <f t="shared" si="13"/>
        <v>0</v>
      </c>
      <c r="G109" s="1"/>
    </row>
    <row r="110" ht="15.75" customHeight="1">
      <c r="A110" s="16" t="s">
        <v>132</v>
      </c>
      <c r="B110" s="17">
        <v>0.0</v>
      </c>
      <c r="C110" s="22" t="s">
        <v>101</v>
      </c>
      <c r="D110" s="9"/>
      <c r="E110" s="43">
        <v>2240.0</v>
      </c>
      <c r="F110" s="34">
        <f t="shared" si="13"/>
        <v>0</v>
      </c>
      <c r="G110" s="1"/>
    </row>
    <row r="111" ht="15.75" customHeight="1">
      <c r="A111" s="16" t="s">
        <v>133</v>
      </c>
      <c r="B111" s="17">
        <v>0.5</v>
      </c>
      <c r="C111" s="22" t="s">
        <v>105</v>
      </c>
      <c r="D111" s="9"/>
      <c r="E111" s="43">
        <v>25000.0</v>
      </c>
      <c r="F111" s="34">
        <f t="shared" si="13"/>
        <v>12500</v>
      </c>
      <c r="G111" s="1"/>
    </row>
    <row r="112" ht="15.75" customHeight="1">
      <c r="A112" s="16" t="s">
        <v>468</v>
      </c>
      <c r="B112" s="17">
        <v>1.0</v>
      </c>
      <c r="C112" s="22" t="s">
        <v>77</v>
      </c>
      <c r="D112" s="9"/>
      <c r="E112" s="43">
        <v>43000.0</v>
      </c>
      <c r="F112" s="34">
        <f t="shared" si="13"/>
        <v>43000</v>
      </c>
      <c r="G112" s="1"/>
    </row>
    <row r="113" ht="15.75" customHeight="1">
      <c r="A113" s="16" t="s">
        <v>136</v>
      </c>
      <c r="B113" s="17">
        <v>0.2</v>
      </c>
      <c r="C113" s="22" t="s">
        <v>21</v>
      </c>
      <c r="D113" s="9"/>
      <c r="E113" s="43">
        <v>19000.0</v>
      </c>
      <c r="F113" s="34">
        <f t="shared" si="13"/>
        <v>3800</v>
      </c>
      <c r="G113" s="1"/>
    </row>
    <row r="114" ht="15.75" customHeight="1">
      <c r="A114" s="16" t="s">
        <v>137</v>
      </c>
      <c r="B114" s="17">
        <v>1.0</v>
      </c>
      <c r="C114" s="22" t="s">
        <v>99</v>
      </c>
      <c r="D114" s="9"/>
      <c r="E114" s="43">
        <v>5000.0</v>
      </c>
      <c r="F114" s="34">
        <f t="shared" si="13"/>
        <v>5000</v>
      </c>
      <c r="G114" s="1"/>
    </row>
    <row r="115" ht="15.75" customHeight="1">
      <c r="A115" s="16" t="s">
        <v>138</v>
      </c>
      <c r="B115" s="17">
        <v>1.0</v>
      </c>
      <c r="C115" s="22"/>
      <c r="D115" s="9"/>
      <c r="E115" s="43">
        <v>200000.0</v>
      </c>
      <c r="F115" s="34">
        <f t="shared" ref="F115:F116" si="14">E115*B115</f>
        <v>200000</v>
      </c>
      <c r="G115" s="1"/>
    </row>
    <row r="116" ht="15.75" customHeight="1">
      <c r="A116" s="16" t="s">
        <v>520</v>
      </c>
      <c r="B116" s="17">
        <v>95.0</v>
      </c>
      <c r="C116" s="22" t="s">
        <v>127</v>
      </c>
      <c r="D116" s="9"/>
      <c r="E116" s="43">
        <v>0.0</v>
      </c>
      <c r="F116" s="34">
        <f t="shared" si="14"/>
        <v>0</v>
      </c>
      <c r="G116" s="1"/>
    </row>
    <row r="117" ht="15.75" customHeight="1">
      <c r="A117" s="46" t="s">
        <v>141</v>
      </c>
      <c r="B117" s="47"/>
      <c r="C117" s="48"/>
      <c r="D117" s="9"/>
      <c r="E117" s="49"/>
      <c r="F117" s="29">
        <f>SUM(F101:F116)</f>
        <v>765148</v>
      </c>
    </row>
    <row r="118" ht="15.75" customHeight="1">
      <c r="A118" s="50" t="s">
        <v>142</v>
      </c>
      <c r="B118" s="51"/>
      <c r="C118" s="51"/>
      <c r="D118" s="51"/>
      <c r="E118" s="51"/>
      <c r="F118" s="52">
        <f>F117+F99+F87+F73+F54+F35+F20</f>
        <v>2419683.85</v>
      </c>
    </row>
    <row r="119" ht="15.75" customHeight="1">
      <c r="A119" s="53"/>
      <c r="B119" s="54" t="s">
        <v>143</v>
      </c>
      <c r="C119" s="55"/>
      <c r="D119" s="55"/>
      <c r="E119" s="55"/>
      <c r="F119" s="56">
        <f>+F118*30%</f>
        <v>725905.155</v>
      </c>
    </row>
    <row r="120" ht="15.75" customHeight="1">
      <c r="A120" s="57"/>
      <c r="B120" s="58" t="s">
        <v>144</v>
      </c>
      <c r="C120" s="55"/>
      <c r="D120" s="55"/>
      <c r="E120" s="59"/>
      <c r="F120" s="60">
        <f>SUM(F118:F119)</f>
        <v>3145589.005</v>
      </c>
    </row>
    <row r="121" ht="15.75" customHeight="1">
      <c r="A121" s="57"/>
      <c r="B121" s="54" t="s">
        <v>145</v>
      </c>
      <c r="C121" s="55"/>
      <c r="D121" s="55"/>
      <c r="E121" s="55"/>
      <c r="F121" s="56">
        <f>+F120*16%</f>
        <v>503294.2408</v>
      </c>
    </row>
    <row r="122" ht="15.75" customHeight="1">
      <c r="A122" s="57"/>
      <c r="B122" s="61" t="s">
        <v>146</v>
      </c>
      <c r="C122" s="55"/>
      <c r="D122" s="55"/>
      <c r="E122" s="59"/>
      <c r="F122" s="60">
        <f>SUM(F120:F121)</f>
        <v>3648883.246</v>
      </c>
    </row>
    <row r="123" ht="15.75" customHeight="1">
      <c r="A123" s="57"/>
      <c r="B123" s="54"/>
      <c r="C123" s="55"/>
      <c r="D123" s="55"/>
      <c r="E123" s="55"/>
      <c r="F123" s="56"/>
    </row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6">
    <mergeCell ref="A2:F2"/>
    <mergeCell ref="A3:F3"/>
    <mergeCell ref="A4:F4"/>
    <mergeCell ref="A5:F5"/>
    <mergeCell ref="A6:B6"/>
    <mergeCell ref="C6:F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A17:C17"/>
    <mergeCell ref="D17:E17"/>
    <mergeCell ref="A18:E18"/>
    <mergeCell ref="A19:C19"/>
    <mergeCell ref="D19:E19"/>
    <mergeCell ref="A20:C20"/>
    <mergeCell ref="D20:E20"/>
    <mergeCell ref="A21:B21"/>
    <mergeCell ref="C21:F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A33:E33"/>
    <mergeCell ref="A34:C34"/>
    <mergeCell ref="D34:E34"/>
    <mergeCell ref="A35:C35"/>
    <mergeCell ref="D35:E35"/>
    <mergeCell ref="B36:C36"/>
    <mergeCell ref="D36:E36"/>
    <mergeCell ref="C37:D37"/>
    <mergeCell ref="C38:D38"/>
    <mergeCell ref="C39:D39"/>
    <mergeCell ref="C40:D40"/>
    <mergeCell ref="C41:D41"/>
    <mergeCell ref="C42:D42"/>
    <mergeCell ref="C82:D82"/>
    <mergeCell ref="C83:D83"/>
    <mergeCell ref="C84:D84"/>
    <mergeCell ref="C85:D85"/>
    <mergeCell ref="C86:D86"/>
    <mergeCell ref="A87:D87"/>
    <mergeCell ref="C88:D88"/>
    <mergeCell ref="A89:B89"/>
    <mergeCell ref="C89:D89"/>
    <mergeCell ref="C90:D90"/>
    <mergeCell ref="C91:D91"/>
    <mergeCell ref="C92:D92"/>
    <mergeCell ref="C93:D93"/>
    <mergeCell ref="C94:D94"/>
    <mergeCell ref="C101:D101"/>
    <mergeCell ref="C102:D102"/>
    <mergeCell ref="C103:D103"/>
    <mergeCell ref="C104:D104"/>
    <mergeCell ref="C105:D105"/>
    <mergeCell ref="C106:D106"/>
    <mergeCell ref="C107:D107"/>
    <mergeCell ref="C108:D108"/>
    <mergeCell ref="C109:D109"/>
    <mergeCell ref="C110:D110"/>
    <mergeCell ref="C111:D111"/>
    <mergeCell ref="C112:D112"/>
    <mergeCell ref="C113:D113"/>
    <mergeCell ref="C114:D114"/>
    <mergeCell ref="B121:E121"/>
    <mergeCell ref="B122:E122"/>
    <mergeCell ref="C115:D115"/>
    <mergeCell ref="C116:D116"/>
    <mergeCell ref="C117:D117"/>
    <mergeCell ref="A118:E118"/>
    <mergeCell ref="A119:A123"/>
    <mergeCell ref="B119:E119"/>
    <mergeCell ref="B120:E120"/>
    <mergeCell ref="B123:E123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A53:C53"/>
    <mergeCell ref="A54:C54"/>
    <mergeCell ref="D54:E54"/>
    <mergeCell ref="B55:C55"/>
    <mergeCell ref="D55:E55"/>
    <mergeCell ref="C56:D56"/>
    <mergeCell ref="C57:D57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A72:C72"/>
    <mergeCell ref="A73:C73"/>
    <mergeCell ref="D73:E73"/>
    <mergeCell ref="A74:B74"/>
    <mergeCell ref="C74:D74"/>
    <mergeCell ref="C75:D75"/>
    <mergeCell ref="C76:D76"/>
    <mergeCell ref="C77:D77"/>
    <mergeCell ref="C78:D78"/>
    <mergeCell ref="C79:D79"/>
    <mergeCell ref="C80:D80"/>
    <mergeCell ref="C81:D81"/>
    <mergeCell ref="C95:D95"/>
    <mergeCell ref="C96:D96"/>
    <mergeCell ref="C97:D97"/>
    <mergeCell ref="C98:D98"/>
    <mergeCell ref="C99:D99"/>
    <mergeCell ref="A100:B100"/>
    <mergeCell ref="C100:D100"/>
  </mergeCells>
  <printOptions/>
  <pageMargins bottom="0.7480314960629921" footer="0.0" header="0.0" left="0.31496062992125984" right="0.31496062992125984" top="0.7480314960629921"/>
  <pageSetup paperSize="9" orientation="portrait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10.71"/>
    <col customWidth="1" min="3" max="3" width="17.0"/>
    <col customWidth="1" min="4" max="4" width="10.71"/>
    <col customWidth="1" min="5" max="5" width="15.43"/>
    <col customWidth="1" min="6" max="6" width="20.57"/>
    <col customWidth="1" min="7" max="15" width="10.71"/>
  </cols>
  <sheetData>
    <row r="1" ht="15.75" customHeight="1">
      <c r="A1" s="1" t="s">
        <v>0</v>
      </c>
    </row>
    <row r="2" ht="15.75" customHeight="1">
      <c r="A2" s="2" t="s">
        <v>1</v>
      </c>
      <c r="B2" s="3"/>
      <c r="C2" s="3"/>
      <c r="D2" s="3"/>
      <c r="E2" s="3"/>
      <c r="F2" s="3"/>
    </row>
    <row r="3" ht="15.75" customHeight="1">
      <c r="A3" s="4" t="s">
        <v>2</v>
      </c>
    </row>
    <row r="4" ht="15.75" customHeight="1">
      <c r="A4" s="4" t="s">
        <v>3</v>
      </c>
    </row>
    <row r="5" ht="15.75" customHeight="1">
      <c r="A5" s="5" t="s">
        <v>4</v>
      </c>
      <c r="B5" s="6"/>
      <c r="C5" s="6"/>
      <c r="D5" s="6"/>
      <c r="E5" s="6"/>
      <c r="F5" s="7"/>
    </row>
    <row r="6" ht="15.75" customHeight="1">
      <c r="A6" s="8" t="s">
        <v>5</v>
      </c>
      <c r="B6" s="9"/>
      <c r="C6" s="10" t="s">
        <v>511</v>
      </c>
      <c r="D6" s="11"/>
      <c r="E6" s="11"/>
      <c r="F6" s="9"/>
    </row>
    <row r="7" ht="15.0" customHeight="1">
      <c r="A7" s="12" t="s">
        <v>7</v>
      </c>
      <c r="B7" s="12" t="s">
        <v>8</v>
      </c>
      <c r="C7" s="13" t="s">
        <v>9</v>
      </c>
      <c r="D7" s="9"/>
      <c r="E7" s="12" t="s">
        <v>10</v>
      </c>
      <c r="F7" s="14" t="s">
        <v>11</v>
      </c>
      <c r="G7" s="15"/>
    </row>
    <row r="8" ht="18.0" customHeight="1">
      <c r="A8" s="16" t="s">
        <v>12</v>
      </c>
      <c r="B8" s="17">
        <v>902.0</v>
      </c>
      <c r="C8" s="13" t="s">
        <v>13</v>
      </c>
      <c r="D8" s="9"/>
      <c r="E8" s="18">
        <v>140.0</v>
      </c>
      <c r="F8" s="19">
        <f t="shared" ref="F8:F10" si="1">+B8*E8</f>
        <v>126280</v>
      </c>
      <c r="G8" s="20" t="s">
        <v>14</v>
      </c>
    </row>
    <row r="9">
      <c r="A9" s="16" t="s">
        <v>15</v>
      </c>
      <c r="B9" s="17">
        <v>0.19</v>
      </c>
      <c r="C9" s="13" t="s">
        <v>521</v>
      </c>
      <c r="D9" s="9"/>
      <c r="E9" s="18">
        <v>65000.0</v>
      </c>
      <c r="F9" s="19">
        <f t="shared" si="1"/>
        <v>12350</v>
      </c>
      <c r="H9" s="21"/>
    </row>
    <row r="10">
      <c r="A10" s="16" t="s">
        <v>416</v>
      </c>
      <c r="B10" s="17">
        <v>0.12</v>
      </c>
      <c r="C10" s="22" t="s">
        <v>522</v>
      </c>
      <c r="D10" s="9"/>
      <c r="E10" s="18">
        <v>140000.0</v>
      </c>
      <c r="F10" s="19">
        <f t="shared" si="1"/>
        <v>16800</v>
      </c>
      <c r="G10" s="20" t="s">
        <v>14</v>
      </c>
    </row>
    <row r="11">
      <c r="A11" s="16" t="s">
        <v>19</v>
      </c>
      <c r="B11" s="17">
        <v>0.0</v>
      </c>
      <c r="C11" s="22" t="s">
        <v>514</v>
      </c>
      <c r="D11" s="9"/>
      <c r="E11" s="18">
        <v>130000.0</v>
      </c>
      <c r="F11" s="19">
        <f>E11*B11</f>
        <v>0</v>
      </c>
    </row>
    <row r="12">
      <c r="A12" s="16" t="s">
        <v>20</v>
      </c>
      <c r="B12" s="17">
        <v>0.5</v>
      </c>
      <c r="C12" s="22" t="s">
        <v>21</v>
      </c>
      <c r="D12" s="9"/>
      <c r="E12" s="18">
        <v>14000.0</v>
      </c>
      <c r="F12" s="19">
        <f>+B12*E12</f>
        <v>7000</v>
      </c>
      <c r="G12" s="20" t="s">
        <v>14</v>
      </c>
    </row>
    <row r="13">
      <c r="A13" s="16" t="s">
        <v>22</v>
      </c>
      <c r="B13" s="17">
        <v>0.1</v>
      </c>
      <c r="C13" s="22" t="s">
        <v>23</v>
      </c>
      <c r="D13" s="9"/>
      <c r="E13" s="18">
        <v>12000.0</v>
      </c>
      <c r="F13" s="19">
        <f>E13*B13</f>
        <v>1200</v>
      </c>
    </row>
    <row r="14">
      <c r="A14" s="16" t="s">
        <v>24</v>
      </c>
      <c r="B14" s="17">
        <v>1.0</v>
      </c>
      <c r="C14" s="22" t="s">
        <v>25</v>
      </c>
      <c r="D14" s="9"/>
      <c r="E14" s="18">
        <v>20000.0</v>
      </c>
      <c r="F14" s="19">
        <f t="shared" ref="F14:F16" si="2">+B14*E14</f>
        <v>20000</v>
      </c>
      <c r="G14" s="20" t="s">
        <v>14</v>
      </c>
    </row>
    <row r="15" ht="15.75" customHeight="1">
      <c r="A15" s="16" t="s">
        <v>27</v>
      </c>
      <c r="B15" s="17">
        <v>3.0</v>
      </c>
      <c r="C15" s="22" t="s">
        <v>28</v>
      </c>
      <c r="D15" s="9"/>
      <c r="E15" s="18">
        <v>1000.0</v>
      </c>
      <c r="F15" s="19">
        <f t="shared" si="2"/>
        <v>3000</v>
      </c>
      <c r="G15" s="20" t="s">
        <v>14</v>
      </c>
    </row>
    <row r="16" ht="15.75" customHeight="1">
      <c r="A16" s="16" t="s">
        <v>29</v>
      </c>
      <c r="B16" s="17">
        <v>200.0</v>
      </c>
      <c r="C16" s="22" t="s">
        <v>30</v>
      </c>
      <c r="D16" s="9"/>
      <c r="E16" s="18">
        <v>100.0</v>
      </c>
      <c r="F16" s="19">
        <f t="shared" si="2"/>
        <v>20000</v>
      </c>
      <c r="G16" s="20" t="s">
        <v>14</v>
      </c>
    </row>
    <row r="17" ht="15.75" customHeight="1">
      <c r="A17" s="23" t="s">
        <v>31</v>
      </c>
      <c r="B17" s="11"/>
      <c r="C17" s="9"/>
      <c r="D17" s="22" t="s">
        <v>286</v>
      </c>
      <c r="E17" s="9"/>
      <c r="F17" s="24">
        <v>315000.0</v>
      </c>
      <c r="G17" s="1"/>
      <c r="H17" s="21"/>
    </row>
    <row r="18" ht="15.75" customHeight="1">
      <c r="A18" s="25" t="s">
        <v>33</v>
      </c>
      <c r="B18" s="11"/>
      <c r="C18" s="11"/>
      <c r="D18" s="11"/>
      <c r="E18" s="9"/>
      <c r="F18" s="26">
        <f>SUM(F8:F17)</f>
        <v>521630</v>
      </c>
    </row>
    <row r="19" ht="15.75" customHeight="1">
      <c r="A19" s="23" t="s">
        <v>34</v>
      </c>
      <c r="B19" s="11"/>
      <c r="C19" s="9"/>
      <c r="D19" s="22" t="s">
        <v>35</v>
      </c>
      <c r="E19" s="9"/>
      <c r="F19" s="24">
        <v>106666.0</v>
      </c>
    </row>
    <row r="20" ht="15.75" customHeight="1">
      <c r="A20" s="27" t="s">
        <v>36</v>
      </c>
      <c r="B20" s="11"/>
      <c r="C20" s="9"/>
      <c r="D20" s="28"/>
      <c r="E20" s="9"/>
      <c r="F20" s="29">
        <f>SUM(F18:F19)</f>
        <v>628296</v>
      </c>
    </row>
    <row r="21" ht="15.0" customHeight="1">
      <c r="A21" s="8" t="s">
        <v>5</v>
      </c>
      <c r="B21" s="9"/>
      <c r="C21" s="30" t="s">
        <v>37</v>
      </c>
      <c r="D21" s="11"/>
      <c r="E21" s="11"/>
      <c r="F21" s="9"/>
    </row>
    <row r="22" ht="15.0" customHeight="1">
      <c r="A22" s="12" t="s">
        <v>7</v>
      </c>
      <c r="B22" s="12" t="s">
        <v>8</v>
      </c>
      <c r="C22" s="13" t="s">
        <v>9</v>
      </c>
      <c r="D22" s="9"/>
      <c r="E22" s="12" t="s">
        <v>10</v>
      </c>
      <c r="F22" s="14" t="s">
        <v>11</v>
      </c>
    </row>
    <row r="23" ht="15.0" customHeight="1">
      <c r="A23" s="16" t="s">
        <v>38</v>
      </c>
      <c r="B23" s="17">
        <v>1.0</v>
      </c>
      <c r="C23" s="13" t="s">
        <v>25</v>
      </c>
      <c r="D23" s="9"/>
      <c r="E23" s="18">
        <v>12000.0</v>
      </c>
      <c r="F23" s="19">
        <f t="shared" ref="F23:F25" si="3">E23*B23</f>
        <v>12000</v>
      </c>
      <c r="G23" s="1"/>
      <c r="H23" s="1"/>
    </row>
    <row r="24" ht="15.75" customHeight="1">
      <c r="A24" s="16" t="s">
        <v>39</v>
      </c>
      <c r="B24" s="17">
        <v>0.46</v>
      </c>
      <c r="C24" s="22" t="s">
        <v>40</v>
      </c>
      <c r="D24" s="9"/>
      <c r="E24" s="18">
        <v>65000.0</v>
      </c>
      <c r="F24" s="19">
        <f t="shared" si="3"/>
        <v>29900</v>
      </c>
      <c r="G24" s="1"/>
      <c r="H24" s="1"/>
    </row>
    <row r="25" ht="15.75" customHeight="1">
      <c r="A25" s="16" t="s">
        <v>41</v>
      </c>
      <c r="B25" s="17">
        <v>0.6</v>
      </c>
      <c r="C25" s="22" t="s">
        <v>42</v>
      </c>
      <c r="D25" s="9"/>
      <c r="E25" s="18">
        <v>130000.0</v>
      </c>
      <c r="F25" s="31">
        <f t="shared" si="3"/>
        <v>78000</v>
      </c>
      <c r="G25" s="1"/>
      <c r="H25" s="1"/>
    </row>
    <row r="26" ht="15.75" customHeight="1">
      <c r="A26" s="16" t="s">
        <v>43</v>
      </c>
      <c r="B26" s="17"/>
      <c r="C26" s="22" t="s">
        <v>44</v>
      </c>
      <c r="D26" s="9"/>
      <c r="E26" s="18">
        <v>140.0</v>
      </c>
      <c r="F26" s="32">
        <v>21875.0</v>
      </c>
      <c r="G26" s="1"/>
      <c r="H26" s="1"/>
    </row>
    <row r="27" ht="15.75" customHeight="1">
      <c r="A27" s="16" t="s">
        <v>20</v>
      </c>
      <c r="B27" s="17"/>
      <c r="C27" s="22" t="s">
        <v>45</v>
      </c>
      <c r="D27" s="9"/>
      <c r="E27" s="18">
        <v>14000.0</v>
      </c>
      <c r="F27" s="19">
        <f t="shared" ref="F27:F32" si="4">E27*B27</f>
        <v>0</v>
      </c>
      <c r="G27" s="1"/>
      <c r="H27" s="1"/>
    </row>
    <row r="28" ht="15.75" customHeight="1">
      <c r="A28" s="16" t="s">
        <v>46</v>
      </c>
      <c r="B28" s="17">
        <v>5.0</v>
      </c>
      <c r="C28" s="22" t="s">
        <v>30</v>
      </c>
      <c r="D28" s="9"/>
      <c r="E28" s="18">
        <v>600.0</v>
      </c>
      <c r="F28" s="19">
        <f t="shared" si="4"/>
        <v>3000</v>
      </c>
    </row>
    <row r="29" ht="15.0" customHeight="1">
      <c r="A29" s="16" t="s">
        <v>47</v>
      </c>
      <c r="B29" s="17">
        <v>3.0</v>
      </c>
      <c r="C29" s="22" t="s">
        <v>48</v>
      </c>
      <c r="D29" s="9"/>
      <c r="E29" s="18">
        <v>1000.0</v>
      </c>
      <c r="F29" s="19">
        <f t="shared" si="4"/>
        <v>3000</v>
      </c>
    </row>
    <row r="30" ht="15.75" customHeight="1">
      <c r="A30" s="16" t="s">
        <v>49</v>
      </c>
      <c r="B30" s="17"/>
      <c r="C30" s="22" t="s">
        <v>25</v>
      </c>
      <c r="D30" s="9"/>
      <c r="E30" s="18">
        <v>157500.0</v>
      </c>
      <c r="F30" s="19">
        <f t="shared" si="4"/>
        <v>0</v>
      </c>
    </row>
    <row r="31" ht="12.75" customHeight="1">
      <c r="A31" s="16" t="s">
        <v>29</v>
      </c>
      <c r="B31" s="17">
        <v>12.0</v>
      </c>
      <c r="C31" s="22" t="s">
        <v>30</v>
      </c>
      <c r="D31" s="9"/>
      <c r="E31" s="18">
        <v>100.0</v>
      </c>
      <c r="F31" s="19">
        <f t="shared" si="4"/>
        <v>1200</v>
      </c>
    </row>
    <row r="32" ht="15.75" customHeight="1">
      <c r="A32" s="33"/>
      <c r="B32" s="17"/>
      <c r="C32" s="22"/>
      <c r="D32" s="9"/>
      <c r="E32" s="17"/>
      <c r="F32" s="34">
        <f t="shared" si="4"/>
        <v>0</v>
      </c>
    </row>
    <row r="33" ht="15.75" customHeight="1">
      <c r="A33" s="25" t="s">
        <v>33</v>
      </c>
      <c r="B33" s="11"/>
      <c r="C33" s="11"/>
      <c r="D33" s="11"/>
      <c r="E33" s="9"/>
      <c r="F33" s="26">
        <f>SUM(F23:F32)</f>
        <v>148975</v>
      </c>
    </row>
    <row r="34" ht="16.5" customHeight="1">
      <c r="A34" s="23" t="s">
        <v>50</v>
      </c>
      <c r="B34" s="11"/>
      <c r="C34" s="9"/>
      <c r="D34" s="22" t="s">
        <v>35</v>
      </c>
      <c r="E34" s="9"/>
      <c r="F34" s="24">
        <v>26294.75</v>
      </c>
    </row>
    <row r="35" ht="24.0" customHeight="1">
      <c r="A35" s="27" t="s">
        <v>36</v>
      </c>
      <c r="B35" s="11"/>
      <c r="C35" s="9"/>
      <c r="D35" s="28"/>
      <c r="E35" s="9"/>
      <c r="F35" s="35">
        <f>F34+F33</f>
        <v>175269.75</v>
      </c>
    </row>
    <row r="36" ht="24.0" customHeight="1">
      <c r="A36" s="36" t="s">
        <v>51</v>
      </c>
      <c r="B36" s="10" t="s">
        <v>52</v>
      </c>
      <c r="C36" s="9"/>
      <c r="D36" s="22"/>
      <c r="E36" s="9"/>
      <c r="F36" s="24"/>
      <c r="G36" s="1"/>
      <c r="H36" s="1"/>
    </row>
    <row r="37" ht="24.0" customHeight="1">
      <c r="A37" s="33" t="s">
        <v>53</v>
      </c>
      <c r="B37" s="17">
        <v>1.0</v>
      </c>
      <c r="C37" s="22" t="s">
        <v>54</v>
      </c>
      <c r="D37" s="9"/>
      <c r="E37" s="18">
        <v>36750.0</v>
      </c>
      <c r="F37" s="19">
        <f t="shared" ref="F37:F38" si="5">E37*B37</f>
        <v>36750</v>
      </c>
      <c r="G37" s="15"/>
      <c r="H37" s="1"/>
    </row>
    <row r="38" ht="24.0" customHeight="1">
      <c r="A38" s="16" t="s">
        <v>55</v>
      </c>
      <c r="B38" s="17">
        <v>1.0</v>
      </c>
      <c r="C38" s="22" t="s">
        <v>54</v>
      </c>
      <c r="D38" s="9"/>
      <c r="E38" s="18">
        <v>36750.0</v>
      </c>
      <c r="F38" s="19">
        <f t="shared" si="5"/>
        <v>36750</v>
      </c>
      <c r="G38" s="15"/>
      <c r="H38" s="1"/>
    </row>
    <row r="39" ht="24.0" customHeight="1">
      <c r="A39" s="16" t="s">
        <v>56</v>
      </c>
      <c r="B39" s="17">
        <v>2.0</v>
      </c>
      <c r="C39" s="22" t="s">
        <v>57</v>
      </c>
      <c r="D39" s="9"/>
      <c r="E39" s="18">
        <v>18000.0</v>
      </c>
      <c r="F39" s="19">
        <f t="shared" ref="F39:F46" si="6">+B39*E39</f>
        <v>36000</v>
      </c>
    </row>
    <row r="40" ht="24.0" customHeight="1">
      <c r="A40" s="16" t="s">
        <v>58</v>
      </c>
      <c r="B40" s="17">
        <v>0.5</v>
      </c>
      <c r="C40" s="22" t="s">
        <v>59</v>
      </c>
      <c r="D40" s="9"/>
      <c r="E40" s="18">
        <v>2000.0</v>
      </c>
      <c r="F40" s="19">
        <f t="shared" si="6"/>
        <v>1000</v>
      </c>
    </row>
    <row r="41" ht="24.0" customHeight="1">
      <c r="A41" s="16" t="s">
        <v>60</v>
      </c>
      <c r="B41" s="17"/>
      <c r="C41" s="22" t="s">
        <v>61</v>
      </c>
      <c r="D41" s="9"/>
      <c r="E41" s="18">
        <v>70000.0</v>
      </c>
      <c r="F41" s="19">
        <f t="shared" si="6"/>
        <v>0</v>
      </c>
    </row>
    <row r="42" ht="24.0" customHeight="1">
      <c r="A42" s="16" t="s">
        <v>62</v>
      </c>
      <c r="B42" s="17"/>
      <c r="C42" s="22" t="s">
        <v>63</v>
      </c>
      <c r="D42" s="9"/>
      <c r="E42" s="18">
        <v>45000.0</v>
      </c>
      <c r="F42" s="19">
        <f t="shared" si="6"/>
        <v>0</v>
      </c>
    </row>
    <row r="43" ht="24.0" customHeight="1">
      <c r="A43" s="16" t="s">
        <v>64</v>
      </c>
      <c r="B43" s="17"/>
      <c r="C43" s="22" t="s">
        <v>63</v>
      </c>
      <c r="D43" s="9"/>
      <c r="E43" s="18">
        <v>2500.0</v>
      </c>
      <c r="F43" s="19">
        <f t="shared" si="6"/>
        <v>0</v>
      </c>
    </row>
    <row r="44" ht="24.0" customHeight="1">
      <c r="A44" s="16" t="s">
        <v>65</v>
      </c>
      <c r="B44" s="17"/>
      <c r="C44" s="22" t="s">
        <v>66</v>
      </c>
      <c r="D44" s="9"/>
      <c r="E44" s="18">
        <v>34000.0</v>
      </c>
      <c r="F44" s="19">
        <f t="shared" si="6"/>
        <v>0</v>
      </c>
    </row>
    <row r="45" ht="24.0" customHeight="1">
      <c r="A45" s="16" t="s">
        <v>67</v>
      </c>
      <c r="B45" s="17"/>
      <c r="C45" s="22" t="s">
        <v>68</v>
      </c>
      <c r="D45" s="9"/>
      <c r="E45" s="18">
        <v>3000.0</v>
      </c>
      <c r="F45" s="19">
        <f t="shared" si="6"/>
        <v>0</v>
      </c>
    </row>
    <row r="46" ht="24.0" customHeight="1">
      <c r="A46" s="16" t="s">
        <v>523</v>
      </c>
      <c r="B46" s="17">
        <v>0.5</v>
      </c>
      <c r="C46" s="22" t="s">
        <v>70</v>
      </c>
      <c r="D46" s="9"/>
      <c r="E46" s="18">
        <v>22000.0</v>
      </c>
      <c r="F46" s="19">
        <f t="shared" si="6"/>
        <v>11000</v>
      </c>
      <c r="G46" s="15"/>
      <c r="H46" s="15"/>
      <c r="I46" s="15"/>
      <c r="J46" s="15"/>
      <c r="K46" s="15"/>
      <c r="L46" s="15"/>
      <c r="M46" s="15"/>
      <c r="N46" s="15"/>
      <c r="O46" s="15"/>
    </row>
    <row r="47" ht="24.0" customHeight="1">
      <c r="A47" s="16" t="s">
        <v>524</v>
      </c>
      <c r="B47" s="17">
        <v>0.5</v>
      </c>
      <c r="C47" s="22" t="s">
        <v>70</v>
      </c>
      <c r="D47" s="9"/>
      <c r="E47" s="18">
        <v>22000.0</v>
      </c>
      <c r="F47" s="19">
        <f>E47*B47</f>
        <v>11000</v>
      </c>
      <c r="G47" s="15"/>
      <c r="H47" s="15"/>
      <c r="I47" s="15"/>
      <c r="J47" s="15"/>
      <c r="K47" s="15"/>
      <c r="L47" s="15"/>
      <c r="M47" s="15"/>
      <c r="N47" s="15"/>
      <c r="O47" s="15"/>
    </row>
    <row r="48" ht="15.75" customHeight="1">
      <c r="A48" s="16" t="s">
        <v>72</v>
      </c>
      <c r="B48" s="17"/>
      <c r="C48" s="22" t="s">
        <v>61</v>
      </c>
      <c r="D48" s="9"/>
      <c r="E48" s="18">
        <v>160000.0</v>
      </c>
      <c r="F48" s="19">
        <f t="shared" ref="F48:F51" si="7">+B48*E48</f>
        <v>0</v>
      </c>
    </row>
    <row r="49" ht="15.75" customHeight="1">
      <c r="A49" s="16" t="s">
        <v>73</v>
      </c>
      <c r="B49" s="17"/>
      <c r="C49" s="22" t="s">
        <v>74</v>
      </c>
      <c r="D49" s="9"/>
      <c r="E49" s="18">
        <v>4500.0</v>
      </c>
      <c r="F49" s="19">
        <f t="shared" si="7"/>
        <v>0</v>
      </c>
    </row>
    <row r="50" ht="15.75" customHeight="1">
      <c r="A50" s="16" t="s">
        <v>75</v>
      </c>
      <c r="B50" s="17"/>
      <c r="C50" s="22" t="s">
        <v>21</v>
      </c>
      <c r="D50" s="9"/>
      <c r="E50" s="18">
        <v>20000.0</v>
      </c>
      <c r="F50" s="19">
        <f t="shared" si="7"/>
        <v>0</v>
      </c>
    </row>
    <row r="51" ht="15.75" customHeight="1">
      <c r="A51" s="16" t="s">
        <v>76</v>
      </c>
      <c r="B51" s="17">
        <v>0.5</v>
      </c>
      <c r="C51" s="22" t="s">
        <v>77</v>
      </c>
      <c r="D51" s="9"/>
      <c r="E51" s="18">
        <v>23000.0</v>
      </c>
      <c r="F51" s="19">
        <f t="shared" si="7"/>
        <v>11500</v>
      </c>
    </row>
    <row r="52" ht="15.75" customHeight="1">
      <c r="A52" s="16" t="s">
        <v>78</v>
      </c>
      <c r="B52" s="37"/>
      <c r="C52" s="22"/>
      <c r="D52" s="9"/>
      <c r="E52" s="18"/>
      <c r="F52" s="19">
        <f>SUM(F37:F51)</f>
        <v>144000</v>
      </c>
    </row>
    <row r="53" ht="15.75" customHeight="1">
      <c r="A53" s="23" t="s">
        <v>79</v>
      </c>
      <c r="B53" s="11"/>
      <c r="C53" s="9"/>
      <c r="D53" s="17"/>
      <c r="E53" s="17"/>
      <c r="F53" s="19">
        <f>+F52*10%</f>
        <v>14400</v>
      </c>
    </row>
    <row r="54" ht="15.75" customHeight="1">
      <c r="A54" s="27" t="s">
        <v>80</v>
      </c>
      <c r="B54" s="11"/>
      <c r="C54" s="9"/>
      <c r="D54" s="28"/>
      <c r="E54" s="9"/>
      <c r="F54" s="29">
        <v>477895.0</v>
      </c>
      <c r="G54" s="1"/>
    </row>
    <row r="55" ht="15.75" customHeight="1">
      <c r="A55" s="36" t="s">
        <v>51</v>
      </c>
      <c r="B55" s="10" t="s">
        <v>81</v>
      </c>
      <c r="C55" s="9"/>
      <c r="D55" s="22"/>
      <c r="E55" s="9"/>
      <c r="F55" s="24"/>
      <c r="G55" s="15"/>
    </row>
    <row r="56" ht="15.75" customHeight="1">
      <c r="A56" s="33" t="s">
        <v>53</v>
      </c>
      <c r="B56" s="17">
        <v>0.0</v>
      </c>
      <c r="C56" s="22" t="s">
        <v>82</v>
      </c>
      <c r="D56" s="9"/>
      <c r="E56" s="18">
        <v>63000.0</v>
      </c>
      <c r="F56" s="19">
        <f t="shared" ref="F56:F58" si="8">E56*B56</f>
        <v>0</v>
      </c>
      <c r="G56" s="15"/>
    </row>
    <row r="57" ht="15.75" customHeight="1">
      <c r="A57" s="16" t="s">
        <v>55</v>
      </c>
      <c r="B57" s="17">
        <v>0.0</v>
      </c>
      <c r="C57" s="22" t="s">
        <v>54</v>
      </c>
      <c r="D57" s="9"/>
      <c r="E57" s="18">
        <v>26250.0</v>
      </c>
      <c r="F57" s="19">
        <f t="shared" si="8"/>
        <v>0</v>
      </c>
      <c r="G57" s="15"/>
    </row>
    <row r="58" ht="15.75" customHeight="1">
      <c r="A58" s="16" t="s">
        <v>83</v>
      </c>
      <c r="B58" s="17">
        <v>2.0</v>
      </c>
      <c r="C58" s="17"/>
      <c r="D58" s="17"/>
      <c r="E58" s="18">
        <v>2100.0</v>
      </c>
      <c r="F58" s="19">
        <f t="shared" si="8"/>
        <v>4200</v>
      </c>
      <c r="G58" s="15"/>
    </row>
    <row r="59" ht="15.75" customHeight="1">
      <c r="A59" s="16" t="s">
        <v>56</v>
      </c>
      <c r="B59" s="17">
        <v>0.05</v>
      </c>
      <c r="C59" s="22" t="s">
        <v>57</v>
      </c>
      <c r="D59" s="9"/>
      <c r="E59" s="18">
        <v>18000.0</v>
      </c>
      <c r="F59" s="19">
        <f t="shared" ref="F59:F70" si="9">+B59*E59</f>
        <v>900</v>
      </c>
      <c r="G59" s="15"/>
    </row>
    <row r="60" ht="15.75" customHeight="1">
      <c r="A60" s="16" t="s">
        <v>58</v>
      </c>
      <c r="B60" s="17"/>
      <c r="C60" s="22" t="s">
        <v>59</v>
      </c>
      <c r="D60" s="9"/>
      <c r="E60" s="18">
        <v>2000.0</v>
      </c>
      <c r="F60" s="19">
        <f t="shared" si="9"/>
        <v>0</v>
      </c>
      <c r="G60" s="15"/>
    </row>
    <row r="61" ht="15.75" customHeight="1">
      <c r="A61" s="16" t="s">
        <v>60</v>
      </c>
      <c r="B61" s="17"/>
      <c r="C61" s="22" t="s">
        <v>61</v>
      </c>
      <c r="D61" s="9"/>
      <c r="E61" s="18"/>
      <c r="F61" s="19">
        <f t="shared" si="9"/>
        <v>0</v>
      </c>
      <c r="G61" s="15"/>
      <c r="I61" s="1"/>
    </row>
    <row r="62" ht="15.75" customHeight="1">
      <c r="A62" s="16" t="s">
        <v>84</v>
      </c>
      <c r="B62" s="17"/>
      <c r="C62" s="22" t="s">
        <v>63</v>
      </c>
      <c r="D62" s="9"/>
      <c r="E62" s="18">
        <v>2000.0</v>
      </c>
      <c r="F62" s="19">
        <f t="shared" si="9"/>
        <v>0</v>
      </c>
      <c r="G62" s="15"/>
    </row>
    <row r="63" ht="15.75" customHeight="1">
      <c r="A63" s="16" t="s">
        <v>85</v>
      </c>
      <c r="B63" s="17"/>
      <c r="C63" s="22" t="s">
        <v>63</v>
      </c>
      <c r="D63" s="9"/>
      <c r="E63" s="18">
        <v>2000.0</v>
      </c>
      <c r="F63" s="19">
        <f t="shared" si="9"/>
        <v>0</v>
      </c>
      <c r="G63" s="15"/>
    </row>
    <row r="64" ht="15.75" customHeight="1">
      <c r="A64" s="16" t="s">
        <v>86</v>
      </c>
      <c r="B64" s="17">
        <v>0.05</v>
      </c>
      <c r="C64" s="22" t="s">
        <v>66</v>
      </c>
      <c r="D64" s="9"/>
      <c r="E64" s="18">
        <v>23000.0</v>
      </c>
      <c r="F64" s="19">
        <f t="shared" si="9"/>
        <v>1150</v>
      </c>
      <c r="G64" s="15"/>
    </row>
    <row r="65" ht="15.75" customHeight="1">
      <c r="A65" s="16" t="s">
        <v>87</v>
      </c>
      <c r="B65" s="17"/>
      <c r="C65" s="22" t="s">
        <v>88</v>
      </c>
      <c r="D65" s="9"/>
      <c r="E65" s="18">
        <v>18000.0</v>
      </c>
      <c r="F65" s="19">
        <f t="shared" si="9"/>
        <v>0</v>
      </c>
      <c r="G65" s="15"/>
    </row>
    <row r="66" ht="15.75" customHeight="1">
      <c r="A66" s="16" t="s">
        <v>89</v>
      </c>
      <c r="B66" s="17">
        <v>0.05</v>
      </c>
      <c r="C66" s="22" t="s">
        <v>70</v>
      </c>
      <c r="D66" s="9"/>
      <c r="E66" s="18">
        <v>20000.0</v>
      </c>
      <c r="F66" s="19">
        <f t="shared" si="9"/>
        <v>1000</v>
      </c>
      <c r="G66" s="15"/>
    </row>
    <row r="67" ht="15.75" customHeight="1">
      <c r="A67" s="16" t="s">
        <v>90</v>
      </c>
      <c r="B67" s="17"/>
      <c r="C67" s="22" t="s">
        <v>61</v>
      </c>
      <c r="D67" s="9"/>
      <c r="E67" s="18"/>
      <c r="F67" s="19">
        <f t="shared" si="9"/>
        <v>0</v>
      </c>
    </row>
    <row r="68" ht="15.75" customHeight="1">
      <c r="A68" s="16" t="s">
        <v>73</v>
      </c>
      <c r="B68" s="17"/>
      <c r="C68" s="22" t="s">
        <v>21</v>
      </c>
      <c r="D68" s="9"/>
      <c r="E68" s="18">
        <v>4.5</v>
      </c>
      <c r="F68" s="19">
        <f t="shared" si="9"/>
        <v>0</v>
      </c>
    </row>
    <row r="69" ht="15.75" customHeight="1">
      <c r="A69" s="16" t="s">
        <v>75</v>
      </c>
      <c r="B69" s="17"/>
      <c r="C69" s="22" t="s">
        <v>21</v>
      </c>
      <c r="D69" s="9"/>
      <c r="E69" s="18">
        <v>23000.0</v>
      </c>
      <c r="F69" s="19">
        <f t="shared" si="9"/>
        <v>0</v>
      </c>
    </row>
    <row r="70" ht="15.75" customHeight="1">
      <c r="A70" s="16" t="s">
        <v>91</v>
      </c>
      <c r="B70" s="38"/>
      <c r="C70" s="22" t="s">
        <v>77</v>
      </c>
      <c r="D70" s="9"/>
      <c r="E70" s="18">
        <v>23000.0</v>
      </c>
      <c r="F70" s="19">
        <f t="shared" si="9"/>
        <v>0</v>
      </c>
    </row>
    <row r="71" ht="15.75" customHeight="1">
      <c r="A71" s="16" t="s">
        <v>78</v>
      </c>
      <c r="B71" s="17"/>
      <c r="C71" s="22"/>
      <c r="D71" s="9"/>
      <c r="E71" s="18"/>
      <c r="F71" s="19">
        <f>SUM(F56:F70)</f>
        <v>7250</v>
      </c>
      <c r="G71" s="1"/>
    </row>
    <row r="72" ht="15.75" customHeight="1">
      <c r="A72" s="23" t="s">
        <v>79</v>
      </c>
      <c r="B72" s="11"/>
      <c r="C72" s="9"/>
      <c r="D72" s="17"/>
      <c r="E72" s="17"/>
      <c r="F72" s="19">
        <v>32095.1</v>
      </c>
      <c r="G72" s="1"/>
    </row>
    <row r="73" ht="15.75" customHeight="1">
      <c r="A73" s="27" t="s">
        <v>80</v>
      </c>
      <c r="B73" s="11"/>
      <c r="C73" s="9"/>
      <c r="D73" s="28"/>
      <c r="E73" s="9"/>
      <c r="F73" s="29">
        <f>F71+F72</f>
        <v>39345.1</v>
      </c>
      <c r="G73" s="1"/>
    </row>
    <row r="74" ht="15.75" customHeight="1">
      <c r="A74" s="39" t="s">
        <v>92</v>
      </c>
      <c r="B74" s="9"/>
      <c r="C74" s="22"/>
      <c r="D74" s="9"/>
      <c r="E74" s="17"/>
      <c r="F74" s="26"/>
      <c r="G74" s="1"/>
    </row>
    <row r="75" ht="15.75" customHeight="1">
      <c r="A75" s="16" t="s">
        <v>93</v>
      </c>
      <c r="B75" s="40"/>
      <c r="C75" s="22" t="s">
        <v>94</v>
      </c>
      <c r="D75" s="9"/>
      <c r="E75" s="17">
        <v>10500.0</v>
      </c>
      <c r="F75" s="24">
        <f t="shared" ref="F75:F77" si="10">E75*B75</f>
        <v>0</v>
      </c>
      <c r="G75" s="1"/>
      <c r="H75" s="1"/>
      <c r="I75" s="1"/>
      <c r="J75" s="1"/>
      <c r="K75" s="1"/>
      <c r="L75" s="1"/>
      <c r="M75" s="1"/>
      <c r="N75" s="1"/>
      <c r="O75" s="1"/>
    </row>
    <row r="76" ht="15.75" customHeight="1">
      <c r="A76" s="16" t="s">
        <v>95</v>
      </c>
      <c r="B76" s="40"/>
      <c r="C76" s="22" t="s">
        <v>96</v>
      </c>
      <c r="D76" s="9"/>
      <c r="E76" s="17">
        <v>20000.0</v>
      </c>
      <c r="F76" s="24">
        <f t="shared" si="10"/>
        <v>0</v>
      </c>
      <c r="G76" s="1"/>
      <c r="H76" s="1"/>
      <c r="I76" s="1"/>
      <c r="J76" s="1"/>
      <c r="K76" s="1"/>
      <c r="L76" s="1"/>
      <c r="M76" s="1"/>
      <c r="N76" s="1"/>
      <c r="O76" s="1"/>
    </row>
    <row r="77" ht="15.75" customHeight="1">
      <c r="A77" s="16" t="s">
        <v>97</v>
      </c>
      <c r="B77" s="41"/>
      <c r="C77" s="22" t="s">
        <v>94</v>
      </c>
      <c r="D77" s="9"/>
      <c r="E77" s="17">
        <v>20000.0</v>
      </c>
      <c r="F77" s="24">
        <f t="shared" si="10"/>
        <v>0</v>
      </c>
      <c r="G77" s="1"/>
    </row>
    <row r="78" ht="15.75" customHeight="1">
      <c r="A78" s="16" t="s">
        <v>98</v>
      </c>
      <c r="B78" s="17"/>
      <c r="C78" s="22" t="s">
        <v>99</v>
      </c>
      <c r="D78" s="9"/>
      <c r="E78" s="42">
        <v>100000.0</v>
      </c>
      <c r="F78" s="34">
        <f t="shared" ref="F78:F86" si="11">+B78*E78</f>
        <v>0</v>
      </c>
      <c r="G78" s="21"/>
    </row>
    <row r="79" ht="15.75" customHeight="1">
      <c r="A79" s="16" t="s">
        <v>100</v>
      </c>
      <c r="B79" s="17"/>
      <c r="C79" s="22" t="s">
        <v>101</v>
      </c>
      <c r="D79" s="9"/>
      <c r="E79" s="42">
        <v>3000.0</v>
      </c>
      <c r="F79" s="34">
        <f t="shared" si="11"/>
        <v>0</v>
      </c>
      <c r="G79" s="21"/>
    </row>
    <row r="80" ht="15.75" customHeight="1">
      <c r="A80" s="16" t="s">
        <v>102</v>
      </c>
      <c r="B80" s="17"/>
      <c r="C80" s="22" t="s">
        <v>25</v>
      </c>
      <c r="D80" s="9"/>
      <c r="E80" s="43">
        <v>1500.0</v>
      </c>
      <c r="F80" s="34">
        <f t="shared" si="11"/>
        <v>0</v>
      </c>
      <c r="G80" s="15"/>
      <c r="H80" s="15"/>
      <c r="I80" s="15"/>
      <c r="J80" s="15"/>
      <c r="K80" s="15"/>
      <c r="L80" s="15"/>
      <c r="M80" s="15"/>
      <c r="N80" s="15"/>
      <c r="O80" s="15"/>
    </row>
    <row r="81" ht="15.75" customHeight="1">
      <c r="A81" s="16" t="s">
        <v>103</v>
      </c>
      <c r="B81" s="17"/>
      <c r="C81" s="22" t="s">
        <v>99</v>
      </c>
      <c r="D81" s="9"/>
      <c r="E81" s="43">
        <v>2000.0</v>
      </c>
      <c r="F81" s="34">
        <f t="shared" si="11"/>
        <v>0</v>
      </c>
      <c r="G81" s="15"/>
      <c r="H81" s="15"/>
      <c r="I81" s="15"/>
      <c r="J81" s="15"/>
      <c r="K81" s="15"/>
      <c r="L81" s="15"/>
      <c r="M81" s="15"/>
      <c r="N81" s="15"/>
      <c r="O81" s="15"/>
    </row>
    <row r="82" ht="15.75" customHeight="1">
      <c r="A82" s="16" t="s">
        <v>104</v>
      </c>
      <c r="B82" s="17"/>
      <c r="C82" s="22" t="s">
        <v>25</v>
      </c>
      <c r="D82" s="9"/>
      <c r="E82" s="43">
        <v>160000.0</v>
      </c>
      <c r="F82" s="34">
        <f t="shared" si="11"/>
        <v>0</v>
      </c>
      <c r="G82" s="15"/>
      <c r="H82" s="15"/>
      <c r="I82" s="15"/>
      <c r="J82" s="15"/>
      <c r="K82" s="15"/>
      <c r="L82" s="15"/>
      <c r="M82" s="15"/>
      <c r="N82" s="15"/>
      <c r="O82" s="15"/>
    </row>
    <row r="83" ht="15.75" customHeight="1">
      <c r="A83" s="16" t="s">
        <v>68</v>
      </c>
      <c r="B83" s="17"/>
      <c r="C83" s="22" t="s">
        <v>105</v>
      </c>
      <c r="D83" s="9"/>
      <c r="E83" s="42">
        <v>26800.0</v>
      </c>
      <c r="F83" s="34">
        <f t="shared" si="11"/>
        <v>0</v>
      </c>
      <c r="G83" s="15"/>
      <c r="H83" s="15"/>
      <c r="I83" s="15"/>
      <c r="J83" s="15"/>
      <c r="K83" s="15"/>
      <c r="L83" s="15"/>
      <c r="M83" s="15"/>
      <c r="N83" s="15"/>
      <c r="O83" s="15"/>
    </row>
    <row r="84" ht="15.75" customHeight="1">
      <c r="A84" s="16" t="s">
        <v>106</v>
      </c>
      <c r="B84" s="17"/>
      <c r="C84" s="22" t="s">
        <v>99</v>
      </c>
      <c r="D84" s="9"/>
      <c r="E84" s="42">
        <v>3000.0</v>
      </c>
      <c r="F84" s="34">
        <f t="shared" si="11"/>
        <v>0</v>
      </c>
      <c r="G84" s="15"/>
      <c r="H84" s="15"/>
      <c r="I84" s="15"/>
      <c r="J84" s="15"/>
      <c r="K84" s="15"/>
      <c r="L84" s="15"/>
      <c r="M84" s="15"/>
      <c r="N84" s="15"/>
      <c r="O84" s="15"/>
    </row>
    <row r="85" ht="15.75" customHeight="1">
      <c r="A85" s="16" t="s">
        <v>107</v>
      </c>
      <c r="B85" s="17"/>
      <c r="C85" s="22" t="s">
        <v>59</v>
      </c>
      <c r="D85" s="9"/>
      <c r="E85" s="42">
        <v>8000.0</v>
      </c>
      <c r="F85" s="34">
        <f t="shared" si="11"/>
        <v>0</v>
      </c>
      <c r="G85" s="15"/>
      <c r="H85" s="15"/>
      <c r="I85" s="15"/>
      <c r="J85" s="15"/>
      <c r="K85" s="15"/>
      <c r="L85" s="15"/>
      <c r="M85" s="15"/>
      <c r="N85" s="15"/>
      <c r="O85" s="15"/>
    </row>
    <row r="86" ht="15.75" customHeight="1">
      <c r="A86" s="16" t="s">
        <v>108</v>
      </c>
      <c r="B86" s="17"/>
      <c r="C86" s="22" t="s">
        <v>59</v>
      </c>
      <c r="D86" s="9"/>
      <c r="E86" s="43">
        <v>150000.0</v>
      </c>
      <c r="F86" s="34">
        <f t="shared" si="11"/>
        <v>0</v>
      </c>
      <c r="G86" s="15"/>
      <c r="H86" s="15"/>
      <c r="I86" s="15"/>
      <c r="J86" s="15"/>
      <c r="K86" s="15"/>
      <c r="L86" s="15"/>
      <c r="M86" s="15"/>
      <c r="N86" s="15"/>
      <c r="O86" s="15"/>
    </row>
    <row r="87" ht="15.75" customHeight="1">
      <c r="A87" s="10" t="s">
        <v>109</v>
      </c>
      <c r="B87" s="11"/>
      <c r="C87" s="11"/>
      <c r="D87" s="9"/>
      <c r="E87" s="44"/>
      <c r="F87" s="45">
        <f>SUM(F75:F86)</f>
        <v>0</v>
      </c>
      <c r="G87" s="15"/>
      <c r="H87" s="15"/>
      <c r="I87" s="15"/>
      <c r="J87" s="15"/>
      <c r="K87" s="15"/>
      <c r="L87" s="15"/>
      <c r="M87" s="15"/>
      <c r="N87" s="15"/>
      <c r="O87" s="15"/>
    </row>
    <row r="88" ht="15.75" customHeight="1">
      <c r="A88" s="16"/>
      <c r="B88" s="17"/>
      <c r="C88" s="22"/>
      <c r="D88" s="9"/>
      <c r="E88" s="42"/>
      <c r="F88" s="24">
        <f t="shared" ref="F88:F89" si="12">+B88*E88</f>
        <v>0</v>
      </c>
      <c r="G88" s="15"/>
      <c r="H88" s="15"/>
      <c r="I88" s="15"/>
      <c r="J88" s="15"/>
      <c r="K88" s="15"/>
      <c r="L88" s="15"/>
      <c r="M88" s="15"/>
      <c r="N88" s="15"/>
      <c r="O88" s="15"/>
    </row>
    <row r="89" ht="15.75" customHeight="1">
      <c r="A89" s="39" t="s">
        <v>110</v>
      </c>
      <c r="B89" s="9"/>
      <c r="C89" s="22"/>
      <c r="D89" s="9"/>
      <c r="E89" s="42"/>
      <c r="F89" s="24">
        <f t="shared" si="12"/>
        <v>0</v>
      </c>
      <c r="G89" s="15"/>
      <c r="H89" s="15"/>
      <c r="I89" s="15"/>
      <c r="J89" s="15"/>
      <c r="K89" s="15"/>
      <c r="L89" s="15"/>
      <c r="M89" s="15"/>
      <c r="N89" s="15"/>
      <c r="O89" s="15"/>
    </row>
    <row r="90" ht="15.75" customHeight="1">
      <c r="A90" s="16" t="s">
        <v>111</v>
      </c>
      <c r="B90" s="17">
        <v>0.0</v>
      </c>
      <c r="C90" s="22" t="s">
        <v>112</v>
      </c>
      <c r="D90" s="9"/>
      <c r="E90" s="42">
        <v>140000.0</v>
      </c>
      <c r="F90" s="24">
        <v>0.0</v>
      </c>
    </row>
    <row r="91" ht="15.75" customHeight="1">
      <c r="A91" s="16" t="s">
        <v>113</v>
      </c>
      <c r="B91" s="17"/>
      <c r="C91" s="22"/>
      <c r="D91" s="9"/>
      <c r="E91" s="42"/>
      <c r="F91" s="24"/>
    </row>
    <row r="92" ht="15.75" customHeight="1">
      <c r="A92" s="16" t="s">
        <v>272</v>
      </c>
      <c r="B92" s="17"/>
      <c r="C92" s="22"/>
      <c r="D92" s="9"/>
      <c r="E92" s="42"/>
      <c r="F92" s="24"/>
    </row>
    <row r="93" ht="15.75" customHeight="1">
      <c r="A93" s="16" t="s">
        <v>114</v>
      </c>
      <c r="B93" s="17"/>
      <c r="C93" s="22"/>
      <c r="D93" s="9"/>
      <c r="E93" s="42"/>
      <c r="F93" s="24"/>
    </row>
    <row r="94" ht="15.75" customHeight="1">
      <c r="A94" s="16" t="s">
        <v>20</v>
      </c>
      <c r="B94" s="17"/>
      <c r="C94" s="22"/>
      <c r="D94" s="9"/>
      <c r="E94" s="42"/>
      <c r="F94" s="24"/>
    </row>
    <row r="95" ht="15.75" customHeight="1">
      <c r="A95" s="16" t="s">
        <v>29</v>
      </c>
      <c r="B95" s="17"/>
      <c r="C95" s="22"/>
      <c r="D95" s="9"/>
      <c r="E95" s="42"/>
      <c r="F95" s="24"/>
    </row>
    <row r="96" ht="15.75" customHeight="1">
      <c r="A96" s="16" t="s">
        <v>115</v>
      </c>
      <c r="B96" s="17"/>
      <c r="C96" s="22"/>
      <c r="D96" s="9"/>
      <c r="E96" s="42"/>
      <c r="F96" s="24"/>
    </row>
    <row r="97" ht="15.75" customHeight="1">
      <c r="A97" s="16" t="s">
        <v>49</v>
      </c>
      <c r="B97" s="17">
        <v>0.0</v>
      </c>
      <c r="C97" s="22" t="s">
        <v>94</v>
      </c>
      <c r="D97" s="9"/>
      <c r="E97" s="42">
        <v>60000.0</v>
      </c>
      <c r="F97" s="24">
        <v>0.0</v>
      </c>
    </row>
    <row r="98" ht="15.75" customHeight="1">
      <c r="A98" s="16" t="s">
        <v>117</v>
      </c>
      <c r="B98" s="17"/>
      <c r="C98" s="22"/>
      <c r="D98" s="9"/>
      <c r="E98" s="42"/>
      <c r="F98" s="24"/>
    </row>
    <row r="99" ht="15.75" customHeight="1">
      <c r="A99" s="46" t="s">
        <v>118</v>
      </c>
      <c r="B99" s="47"/>
      <c r="C99" s="48"/>
      <c r="D99" s="9"/>
      <c r="E99" s="49"/>
      <c r="F99" s="29">
        <f>SUM(F88:F98)</f>
        <v>0</v>
      </c>
    </row>
    <row r="100" ht="15.75" customHeight="1">
      <c r="A100" s="39" t="s">
        <v>119</v>
      </c>
      <c r="B100" s="9"/>
      <c r="C100" s="10" t="s">
        <v>120</v>
      </c>
      <c r="D100" s="9"/>
      <c r="E100" s="42"/>
      <c r="F100" s="24"/>
    </row>
    <row r="101" ht="15.75" customHeight="1">
      <c r="A101" s="16" t="s">
        <v>525</v>
      </c>
      <c r="B101" s="17">
        <v>7.5</v>
      </c>
      <c r="C101" s="22" t="s">
        <v>122</v>
      </c>
      <c r="D101" s="9"/>
      <c r="E101" s="43">
        <v>25000.0</v>
      </c>
      <c r="F101" s="34">
        <f>+B101*E101</f>
        <v>187500</v>
      </c>
    </row>
    <row r="102" ht="15.75" customHeight="1">
      <c r="A102" s="16" t="s">
        <v>526</v>
      </c>
      <c r="B102" s="17">
        <v>2.0</v>
      </c>
      <c r="C102" s="22" t="s">
        <v>101</v>
      </c>
      <c r="D102" s="9"/>
      <c r="E102" s="43">
        <v>25000.0</v>
      </c>
      <c r="F102" s="34">
        <v>7222.0</v>
      </c>
      <c r="G102" s="1"/>
    </row>
    <row r="103" ht="15.75" customHeight="1">
      <c r="A103" s="16" t="s">
        <v>123</v>
      </c>
      <c r="B103" s="17">
        <v>0.5</v>
      </c>
      <c r="C103" s="22" t="s">
        <v>16</v>
      </c>
      <c r="D103" s="9"/>
      <c r="E103" s="43">
        <v>6630.0</v>
      </c>
      <c r="F103" s="34">
        <f>+B103*E103</f>
        <v>3315</v>
      </c>
      <c r="G103" s="1"/>
    </row>
    <row r="104" ht="15.75" customHeight="1">
      <c r="A104" s="16" t="s">
        <v>46</v>
      </c>
      <c r="B104" s="17">
        <v>0.5</v>
      </c>
      <c r="C104" s="22" t="s">
        <v>124</v>
      </c>
      <c r="D104" s="9"/>
      <c r="E104" s="43">
        <v>12000.0</v>
      </c>
      <c r="F104" s="34">
        <f>E104*B104</f>
        <v>6000</v>
      </c>
      <c r="G104" s="1"/>
    </row>
    <row r="105" ht="15.75" customHeight="1">
      <c r="A105" s="16" t="s">
        <v>125</v>
      </c>
      <c r="B105" s="17">
        <v>5.0</v>
      </c>
      <c r="C105" s="22" t="s">
        <v>99</v>
      </c>
      <c r="D105" s="9"/>
      <c r="E105" s="43">
        <v>8000.0</v>
      </c>
      <c r="F105" s="34">
        <f>+B105*E105</f>
        <v>40000</v>
      </c>
      <c r="G105" s="1"/>
    </row>
    <row r="106" ht="15.75" customHeight="1">
      <c r="A106" s="16" t="s">
        <v>527</v>
      </c>
      <c r="B106" s="17">
        <v>2.0</v>
      </c>
      <c r="C106" s="22" t="s">
        <v>127</v>
      </c>
      <c r="D106" s="9"/>
      <c r="E106" s="43">
        <v>100.0</v>
      </c>
      <c r="F106" s="34">
        <f>E106*B106</f>
        <v>200</v>
      </c>
      <c r="G106" s="1"/>
    </row>
    <row r="107" ht="15.75" customHeight="1">
      <c r="A107" s="16" t="s">
        <v>128</v>
      </c>
      <c r="B107" s="17">
        <v>2.0</v>
      </c>
      <c r="C107" s="22" t="s">
        <v>127</v>
      </c>
      <c r="D107" s="9"/>
      <c r="E107" s="43">
        <v>26000.0</v>
      </c>
      <c r="F107" s="34">
        <f t="shared" ref="F107:F114" si="13">+B107*E107</f>
        <v>52000</v>
      </c>
      <c r="G107" s="1"/>
    </row>
    <row r="108" ht="15.75" customHeight="1">
      <c r="A108" s="16" t="s">
        <v>519</v>
      </c>
      <c r="B108" s="17">
        <v>0.0</v>
      </c>
      <c r="C108" s="22" t="s">
        <v>16</v>
      </c>
      <c r="D108" s="9"/>
      <c r="E108" s="43">
        <v>9804.0</v>
      </c>
      <c r="F108" s="34">
        <f t="shared" si="13"/>
        <v>0</v>
      </c>
      <c r="G108" s="1"/>
    </row>
    <row r="109" ht="15.75" customHeight="1">
      <c r="A109" s="16" t="s">
        <v>130</v>
      </c>
      <c r="B109" s="17">
        <v>0.0</v>
      </c>
      <c r="C109" s="22" t="s">
        <v>131</v>
      </c>
      <c r="D109" s="9"/>
      <c r="E109" s="43">
        <v>1000.0</v>
      </c>
      <c r="F109" s="34">
        <f t="shared" si="13"/>
        <v>0</v>
      </c>
      <c r="G109" s="1"/>
    </row>
    <row r="110" ht="15.75" customHeight="1">
      <c r="A110" s="16" t="s">
        <v>132</v>
      </c>
      <c r="B110" s="17">
        <v>2.0</v>
      </c>
      <c r="C110" s="22" t="s">
        <v>101</v>
      </c>
      <c r="D110" s="9"/>
      <c r="E110" s="43">
        <v>2240.0</v>
      </c>
      <c r="F110" s="34">
        <f t="shared" si="13"/>
        <v>4480</v>
      </c>
      <c r="G110" s="1"/>
    </row>
    <row r="111" ht="15.75" customHeight="1">
      <c r="A111" s="16" t="s">
        <v>133</v>
      </c>
      <c r="B111" s="17">
        <v>0.5</v>
      </c>
      <c r="C111" s="22" t="s">
        <v>105</v>
      </c>
      <c r="D111" s="9"/>
      <c r="E111" s="43">
        <v>25000.0</v>
      </c>
      <c r="F111" s="34">
        <f t="shared" si="13"/>
        <v>12500</v>
      </c>
      <c r="G111" s="1"/>
    </row>
    <row r="112" ht="15.75" customHeight="1">
      <c r="A112" s="16" t="s">
        <v>468</v>
      </c>
      <c r="B112" s="17">
        <v>0.0</v>
      </c>
      <c r="C112" s="22" t="s">
        <v>77</v>
      </c>
      <c r="D112" s="9"/>
      <c r="E112" s="43">
        <v>43000.0</v>
      </c>
      <c r="F112" s="34">
        <f t="shared" si="13"/>
        <v>0</v>
      </c>
      <c r="G112" s="1"/>
    </row>
    <row r="113" ht="15.75" customHeight="1">
      <c r="A113" s="16" t="s">
        <v>136</v>
      </c>
      <c r="B113" s="17">
        <v>0.2</v>
      </c>
      <c r="C113" s="22" t="s">
        <v>21</v>
      </c>
      <c r="D113" s="9"/>
      <c r="E113" s="43">
        <v>19000.0</v>
      </c>
      <c r="F113" s="34">
        <f t="shared" si="13"/>
        <v>3800</v>
      </c>
      <c r="G113" s="1"/>
    </row>
    <row r="114" ht="15.75" customHeight="1">
      <c r="A114" s="16" t="s">
        <v>137</v>
      </c>
      <c r="B114" s="17">
        <v>3.0</v>
      </c>
      <c r="C114" s="22" t="s">
        <v>99</v>
      </c>
      <c r="D114" s="9"/>
      <c r="E114" s="43">
        <v>5000.0</v>
      </c>
      <c r="F114" s="34">
        <f t="shared" si="13"/>
        <v>15000</v>
      </c>
      <c r="G114" s="1"/>
    </row>
    <row r="115" ht="15.75" customHeight="1">
      <c r="A115" s="16" t="s">
        <v>138</v>
      </c>
      <c r="B115" s="17">
        <v>1.0</v>
      </c>
      <c r="C115" s="22"/>
      <c r="D115" s="9"/>
      <c r="E115" s="43">
        <v>200000.0</v>
      </c>
      <c r="F115" s="34">
        <f t="shared" ref="F115:F116" si="14">E115*B115</f>
        <v>200000</v>
      </c>
      <c r="G115" s="1"/>
    </row>
    <row r="116" ht="15.75" customHeight="1">
      <c r="A116" s="16" t="s">
        <v>140</v>
      </c>
      <c r="B116" s="17">
        <v>0.0</v>
      </c>
      <c r="C116" s="22" t="s">
        <v>122</v>
      </c>
      <c r="D116" s="9"/>
      <c r="E116" s="43">
        <v>2650.0</v>
      </c>
      <c r="F116" s="34">
        <f t="shared" si="14"/>
        <v>0</v>
      </c>
      <c r="G116" s="1"/>
    </row>
    <row r="117" ht="15.75" customHeight="1">
      <c r="A117" s="46" t="s">
        <v>141</v>
      </c>
      <c r="B117" s="47"/>
      <c r="C117" s="48"/>
      <c r="D117" s="9"/>
      <c r="E117" s="49"/>
      <c r="F117" s="29">
        <f>SUM(F101:F116)</f>
        <v>532017</v>
      </c>
    </row>
    <row r="118" ht="15.75" customHeight="1">
      <c r="A118" s="50" t="s">
        <v>142</v>
      </c>
      <c r="B118" s="51"/>
      <c r="C118" s="51"/>
      <c r="D118" s="51"/>
      <c r="E118" s="51"/>
      <c r="F118" s="52">
        <f>F117+F99+F87+F73+F54+F35+F20</f>
        <v>1852822.85</v>
      </c>
    </row>
    <row r="119" ht="15.75" customHeight="1">
      <c r="A119" s="53"/>
      <c r="B119" s="54" t="s">
        <v>143</v>
      </c>
      <c r="C119" s="55"/>
      <c r="D119" s="55"/>
      <c r="E119" s="55"/>
      <c r="F119" s="56">
        <f>+F118*30%</f>
        <v>555846.855</v>
      </c>
    </row>
    <row r="120" ht="15.75" customHeight="1">
      <c r="A120" s="57"/>
      <c r="B120" s="58" t="s">
        <v>144</v>
      </c>
      <c r="C120" s="55"/>
      <c r="D120" s="55"/>
      <c r="E120" s="59"/>
      <c r="F120" s="60">
        <f>SUM(F118:F119)</f>
        <v>2408669.705</v>
      </c>
    </row>
    <row r="121" ht="15.75" customHeight="1">
      <c r="A121" s="57"/>
      <c r="B121" s="54" t="s">
        <v>145</v>
      </c>
      <c r="C121" s="55"/>
      <c r="D121" s="55"/>
      <c r="E121" s="55"/>
      <c r="F121" s="56">
        <f>+F120*16%</f>
        <v>385387.1528</v>
      </c>
    </row>
    <row r="122" ht="15.75" customHeight="1">
      <c r="A122" s="57"/>
      <c r="B122" s="61" t="s">
        <v>146</v>
      </c>
      <c r="C122" s="55"/>
      <c r="D122" s="55"/>
      <c r="E122" s="59"/>
      <c r="F122" s="60">
        <f>SUM(F120:F121)</f>
        <v>2794056.858</v>
      </c>
    </row>
    <row r="123" ht="15.75" customHeight="1">
      <c r="A123" s="57"/>
      <c r="B123" s="54"/>
      <c r="C123" s="55"/>
      <c r="D123" s="55"/>
      <c r="E123" s="55"/>
      <c r="F123" s="56"/>
    </row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6">
    <mergeCell ref="A2:F2"/>
    <mergeCell ref="A3:F3"/>
    <mergeCell ref="A4:F4"/>
    <mergeCell ref="A5:F5"/>
    <mergeCell ref="A6:B6"/>
    <mergeCell ref="C6:F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A17:C17"/>
    <mergeCell ref="D17:E17"/>
    <mergeCell ref="A18:E18"/>
    <mergeCell ref="A19:C19"/>
    <mergeCell ref="D19:E19"/>
    <mergeCell ref="A20:C20"/>
    <mergeCell ref="D20:E20"/>
    <mergeCell ref="A21:B21"/>
    <mergeCell ref="C21:F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A33:E33"/>
    <mergeCell ref="A34:C34"/>
    <mergeCell ref="D34:E34"/>
    <mergeCell ref="A35:C35"/>
    <mergeCell ref="D35:E35"/>
    <mergeCell ref="B36:C36"/>
    <mergeCell ref="D36:E36"/>
    <mergeCell ref="C37:D37"/>
    <mergeCell ref="C38:D38"/>
    <mergeCell ref="C39:D39"/>
    <mergeCell ref="C40:D40"/>
    <mergeCell ref="C41:D41"/>
    <mergeCell ref="C42:D42"/>
    <mergeCell ref="C82:D82"/>
    <mergeCell ref="C83:D83"/>
    <mergeCell ref="C84:D84"/>
    <mergeCell ref="C85:D85"/>
    <mergeCell ref="C86:D86"/>
    <mergeCell ref="A87:D87"/>
    <mergeCell ref="C88:D88"/>
    <mergeCell ref="A89:B89"/>
    <mergeCell ref="C89:D89"/>
    <mergeCell ref="C90:D90"/>
    <mergeCell ref="C91:D91"/>
    <mergeCell ref="C92:D92"/>
    <mergeCell ref="C93:D93"/>
    <mergeCell ref="C94:D94"/>
    <mergeCell ref="C101:D101"/>
    <mergeCell ref="C102:D102"/>
    <mergeCell ref="C103:D103"/>
    <mergeCell ref="C104:D104"/>
    <mergeCell ref="C105:D105"/>
    <mergeCell ref="C106:D106"/>
    <mergeCell ref="C107:D107"/>
    <mergeCell ref="C108:D108"/>
    <mergeCell ref="C109:D109"/>
    <mergeCell ref="C110:D110"/>
    <mergeCell ref="C111:D111"/>
    <mergeCell ref="C112:D112"/>
    <mergeCell ref="C113:D113"/>
    <mergeCell ref="C114:D114"/>
    <mergeCell ref="B121:E121"/>
    <mergeCell ref="B122:E122"/>
    <mergeCell ref="C115:D115"/>
    <mergeCell ref="C116:D116"/>
    <mergeCell ref="C117:D117"/>
    <mergeCell ref="A118:E118"/>
    <mergeCell ref="A119:A123"/>
    <mergeCell ref="B119:E119"/>
    <mergeCell ref="B120:E120"/>
    <mergeCell ref="B123:E123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A53:C53"/>
    <mergeCell ref="A54:C54"/>
    <mergeCell ref="D54:E54"/>
    <mergeCell ref="B55:C55"/>
    <mergeCell ref="D55:E55"/>
    <mergeCell ref="C56:D56"/>
    <mergeCell ref="C57:D57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A72:C72"/>
    <mergeCell ref="A73:C73"/>
    <mergeCell ref="D73:E73"/>
    <mergeCell ref="A74:B74"/>
    <mergeCell ref="C74:D74"/>
    <mergeCell ref="C75:D75"/>
    <mergeCell ref="C76:D76"/>
    <mergeCell ref="C77:D77"/>
    <mergeCell ref="C78:D78"/>
    <mergeCell ref="C79:D79"/>
    <mergeCell ref="C80:D80"/>
    <mergeCell ref="C81:D81"/>
    <mergeCell ref="C95:D95"/>
    <mergeCell ref="C96:D96"/>
    <mergeCell ref="C97:D97"/>
    <mergeCell ref="C98:D98"/>
    <mergeCell ref="C99:D99"/>
    <mergeCell ref="A100:B100"/>
    <mergeCell ref="C100:D100"/>
  </mergeCells>
  <printOptions/>
  <pageMargins bottom="0.7480314960629921" footer="0.0" header="0.0" left="0.31496062992125984" right="0.31496062992125984" top="0.7480314960629921"/>
  <pageSetup paperSize="9" orientation="portrait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10.71"/>
    <col customWidth="1" min="3" max="3" width="17.0"/>
    <col customWidth="1" min="4" max="4" width="10.71"/>
    <col customWidth="1" min="5" max="5" width="15.43"/>
    <col customWidth="1" min="6" max="6" width="20.57"/>
    <col customWidth="1" min="7" max="15" width="10.71"/>
  </cols>
  <sheetData>
    <row r="1" ht="15.75" customHeight="1">
      <c r="A1" s="1" t="s">
        <v>0</v>
      </c>
    </row>
    <row r="2" ht="15.75" customHeight="1">
      <c r="A2" s="2" t="s">
        <v>1</v>
      </c>
      <c r="B2" s="3"/>
      <c r="C2" s="3"/>
      <c r="D2" s="3"/>
      <c r="E2" s="3"/>
      <c r="F2" s="3"/>
    </row>
    <row r="3" ht="15.75" customHeight="1">
      <c r="A3" s="4" t="s">
        <v>2</v>
      </c>
    </row>
    <row r="4" ht="15.75" customHeight="1">
      <c r="A4" s="4" t="s">
        <v>3</v>
      </c>
    </row>
    <row r="5" ht="15.75" customHeight="1">
      <c r="A5" s="5" t="s">
        <v>4</v>
      </c>
      <c r="B5" s="6"/>
      <c r="C5" s="6"/>
      <c r="D5" s="6"/>
      <c r="E5" s="6"/>
      <c r="F5" s="7"/>
    </row>
    <row r="6" ht="15.75" customHeight="1">
      <c r="A6" s="8" t="s">
        <v>5</v>
      </c>
      <c r="B6" s="9"/>
      <c r="C6" s="10" t="s">
        <v>528</v>
      </c>
      <c r="D6" s="11"/>
      <c r="E6" s="11"/>
      <c r="F6" s="9"/>
    </row>
    <row r="7" ht="15.0" customHeight="1">
      <c r="A7" s="12" t="s">
        <v>7</v>
      </c>
      <c r="B7" s="12" t="s">
        <v>8</v>
      </c>
      <c r="C7" s="13" t="s">
        <v>9</v>
      </c>
      <c r="D7" s="9"/>
      <c r="E7" s="12" t="s">
        <v>10</v>
      </c>
      <c r="F7" s="14" t="s">
        <v>11</v>
      </c>
      <c r="G7" s="15"/>
    </row>
    <row r="8" ht="18.0" customHeight="1">
      <c r="A8" s="16" t="s">
        <v>12</v>
      </c>
      <c r="B8" s="17">
        <v>656.0</v>
      </c>
      <c r="C8" s="13" t="s">
        <v>13</v>
      </c>
      <c r="D8" s="9"/>
      <c r="E8" s="18">
        <v>140.0</v>
      </c>
      <c r="F8" s="19">
        <f t="shared" ref="F8:F10" si="1">+B8*E8</f>
        <v>91840</v>
      </c>
      <c r="G8" s="20" t="s">
        <v>14</v>
      </c>
    </row>
    <row r="9">
      <c r="A9" s="16" t="s">
        <v>529</v>
      </c>
      <c r="B9" s="17">
        <v>0.3</v>
      </c>
      <c r="C9" s="13" t="s">
        <v>16</v>
      </c>
      <c r="D9" s="9"/>
      <c r="E9" s="18">
        <v>210000.0</v>
      </c>
      <c r="F9" s="19">
        <f t="shared" si="1"/>
        <v>63000</v>
      </c>
      <c r="H9" s="21"/>
    </row>
    <row r="10">
      <c r="A10" s="16" t="s">
        <v>416</v>
      </c>
      <c r="B10" s="17">
        <v>0.5</v>
      </c>
      <c r="C10" s="22" t="s">
        <v>16</v>
      </c>
      <c r="D10" s="9"/>
      <c r="E10" s="18">
        <v>140000.0</v>
      </c>
      <c r="F10" s="19">
        <f t="shared" si="1"/>
        <v>70000</v>
      </c>
      <c r="G10" s="20" t="s">
        <v>14</v>
      </c>
    </row>
    <row r="11">
      <c r="A11" s="16" t="s">
        <v>19</v>
      </c>
      <c r="B11" s="17">
        <v>1.0</v>
      </c>
      <c r="C11" s="22" t="s">
        <v>16</v>
      </c>
      <c r="D11" s="9"/>
      <c r="E11" s="18">
        <v>130000.0</v>
      </c>
      <c r="F11" s="19">
        <f>E11*B11</f>
        <v>130000</v>
      </c>
    </row>
    <row r="12">
      <c r="A12" s="16" t="s">
        <v>20</v>
      </c>
      <c r="B12" s="17">
        <v>0.5</v>
      </c>
      <c r="C12" s="22" t="s">
        <v>21</v>
      </c>
      <c r="D12" s="9"/>
      <c r="E12" s="18">
        <v>14000.0</v>
      </c>
      <c r="F12" s="19">
        <f>+B12*E12</f>
        <v>7000</v>
      </c>
      <c r="G12" s="20" t="s">
        <v>14</v>
      </c>
    </row>
    <row r="13">
      <c r="A13" s="16" t="s">
        <v>22</v>
      </c>
      <c r="B13" s="17">
        <v>0.12</v>
      </c>
      <c r="C13" s="22" t="s">
        <v>23</v>
      </c>
      <c r="D13" s="9"/>
      <c r="E13" s="18">
        <v>12000.0</v>
      </c>
      <c r="F13" s="19">
        <f>E13*B13</f>
        <v>1440</v>
      </c>
    </row>
    <row r="14">
      <c r="A14" s="16" t="s">
        <v>24</v>
      </c>
      <c r="B14" s="17">
        <v>1.0</v>
      </c>
      <c r="C14" s="22" t="s">
        <v>25</v>
      </c>
      <c r="D14" s="9"/>
      <c r="E14" s="18">
        <v>20000.0</v>
      </c>
      <c r="F14" s="19">
        <f t="shared" ref="F14:F16" si="2">+B14*E14</f>
        <v>20000</v>
      </c>
      <c r="G14" s="20" t="s">
        <v>14</v>
      </c>
    </row>
    <row r="15" ht="15.75" customHeight="1">
      <c r="A15" s="16" t="s">
        <v>27</v>
      </c>
      <c r="B15" s="17">
        <v>3.7</v>
      </c>
      <c r="C15" s="22" t="s">
        <v>28</v>
      </c>
      <c r="D15" s="9"/>
      <c r="E15" s="18">
        <v>1000.0</v>
      </c>
      <c r="F15" s="19">
        <f t="shared" si="2"/>
        <v>3700</v>
      </c>
      <c r="G15" s="20" t="s">
        <v>14</v>
      </c>
    </row>
    <row r="16" ht="15.75" customHeight="1">
      <c r="A16" s="16" t="s">
        <v>29</v>
      </c>
      <c r="B16" s="17">
        <v>100.0</v>
      </c>
      <c r="C16" s="22" t="s">
        <v>30</v>
      </c>
      <c r="D16" s="9"/>
      <c r="E16" s="18">
        <v>100.0</v>
      </c>
      <c r="F16" s="19">
        <f t="shared" si="2"/>
        <v>10000</v>
      </c>
      <c r="G16" s="20" t="s">
        <v>14</v>
      </c>
    </row>
    <row r="17" ht="15.75" customHeight="1">
      <c r="A17" s="23" t="s">
        <v>31</v>
      </c>
      <c r="B17" s="11"/>
      <c r="C17" s="9"/>
      <c r="D17" s="22" t="s">
        <v>286</v>
      </c>
      <c r="E17" s="9"/>
      <c r="F17" s="24">
        <v>315000.0</v>
      </c>
      <c r="G17" s="1"/>
      <c r="H17" s="21"/>
    </row>
    <row r="18" ht="15.75" customHeight="1">
      <c r="A18" s="25" t="s">
        <v>33</v>
      </c>
      <c r="B18" s="11"/>
      <c r="C18" s="11"/>
      <c r="D18" s="11"/>
      <c r="E18" s="9"/>
      <c r="F18" s="26">
        <f>SUM(F8:F17)</f>
        <v>711980</v>
      </c>
    </row>
    <row r="19" ht="15.75" customHeight="1">
      <c r="A19" s="23" t="s">
        <v>34</v>
      </c>
      <c r="B19" s="11"/>
      <c r="C19" s="9"/>
      <c r="D19" s="22" t="s">
        <v>35</v>
      </c>
      <c r="E19" s="9"/>
      <c r="F19" s="24">
        <v>106666.0</v>
      </c>
    </row>
    <row r="20" ht="15.75" customHeight="1">
      <c r="A20" s="27" t="s">
        <v>36</v>
      </c>
      <c r="B20" s="11"/>
      <c r="C20" s="9"/>
      <c r="D20" s="28"/>
      <c r="E20" s="9"/>
      <c r="F20" s="29">
        <f>SUM(F18:F19)</f>
        <v>818646</v>
      </c>
    </row>
    <row r="21" ht="15.0" customHeight="1">
      <c r="A21" s="8" t="s">
        <v>5</v>
      </c>
      <c r="B21" s="9"/>
      <c r="C21" s="30" t="s">
        <v>37</v>
      </c>
      <c r="D21" s="11"/>
      <c r="E21" s="11"/>
      <c r="F21" s="9"/>
    </row>
    <row r="22" ht="15.0" customHeight="1">
      <c r="A22" s="12" t="s">
        <v>7</v>
      </c>
      <c r="B22" s="12" t="s">
        <v>8</v>
      </c>
      <c r="C22" s="13" t="s">
        <v>9</v>
      </c>
      <c r="D22" s="9"/>
      <c r="E22" s="12" t="s">
        <v>10</v>
      </c>
      <c r="F22" s="14" t="s">
        <v>11</v>
      </c>
    </row>
    <row r="23" ht="15.0" customHeight="1">
      <c r="A23" s="16" t="s">
        <v>38</v>
      </c>
      <c r="B23" s="17">
        <v>2.0</v>
      </c>
      <c r="C23" s="13" t="s">
        <v>25</v>
      </c>
      <c r="D23" s="9"/>
      <c r="E23" s="18">
        <v>11000.0</v>
      </c>
      <c r="F23" s="19">
        <f t="shared" ref="F23:F25" si="3">E23*B23</f>
        <v>22000</v>
      </c>
      <c r="G23" s="1"/>
      <c r="H23" s="1"/>
    </row>
    <row r="24" ht="15.75" customHeight="1">
      <c r="A24" s="16" t="s">
        <v>39</v>
      </c>
      <c r="B24" s="17"/>
      <c r="C24" s="22" t="s">
        <v>40</v>
      </c>
      <c r="D24" s="9"/>
      <c r="E24" s="18">
        <v>65000.0</v>
      </c>
      <c r="F24" s="19">
        <f t="shared" si="3"/>
        <v>0</v>
      </c>
      <c r="G24" s="1"/>
      <c r="H24" s="1"/>
    </row>
    <row r="25" ht="15.75" customHeight="1">
      <c r="A25" s="16" t="s">
        <v>41</v>
      </c>
      <c r="B25" s="17"/>
      <c r="C25" s="22" t="s">
        <v>42</v>
      </c>
      <c r="D25" s="9"/>
      <c r="E25" s="18">
        <v>130000.0</v>
      </c>
      <c r="F25" s="31">
        <f t="shared" si="3"/>
        <v>0</v>
      </c>
      <c r="G25" s="1"/>
      <c r="H25" s="1"/>
    </row>
    <row r="26" ht="15.75" customHeight="1">
      <c r="A26" s="16" t="s">
        <v>43</v>
      </c>
      <c r="B26" s="17"/>
      <c r="C26" s="22" t="s">
        <v>44</v>
      </c>
      <c r="D26" s="9"/>
      <c r="E26" s="18">
        <v>140.0</v>
      </c>
      <c r="F26" s="32">
        <v>0.0</v>
      </c>
      <c r="G26" s="1"/>
      <c r="H26" s="1"/>
    </row>
    <row r="27" ht="15.75" customHeight="1">
      <c r="A27" s="16" t="s">
        <v>20</v>
      </c>
      <c r="B27" s="17"/>
      <c r="C27" s="22" t="s">
        <v>45</v>
      </c>
      <c r="D27" s="9"/>
      <c r="E27" s="18">
        <v>14000.0</v>
      </c>
      <c r="F27" s="19">
        <f t="shared" ref="F27:F32" si="4">E27*B27</f>
        <v>0</v>
      </c>
      <c r="G27" s="1"/>
      <c r="H27" s="1"/>
    </row>
    <row r="28" ht="15.75" customHeight="1">
      <c r="A28" s="16" t="s">
        <v>46</v>
      </c>
      <c r="B28" s="17"/>
      <c r="C28" s="22" t="s">
        <v>30</v>
      </c>
      <c r="D28" s="9"/>
      <c r="E28" s="18">
        <v>600.0</v>
      </c>
      <c r="F28" s="19">
        <f t="shared" si="4"/>
        <v>0</v>
      </c>
    </row>
    <row r="29" ht="15.0" customHeight="1">
      <c r="A29" s="16" t="s">
        <v>47</v>
      </c>
      <c r="B29" s="17"/>
      <c r="C29" s="22" t="s">
        <v>48</v>
      </c>
      <c r="D29" s="9"/>
      <c r="E29" s="18">
        <v>1000.0</v>
      </c>
      <c r="F29" s="19">
        <f t="shared" si="4"/>
        <v>0</v>
      </c>
    </row>
    <row r="30" ht="15.75" customHeight="1">
      <c r="A30" s="16" t="s">
        <v>49</v>
      </c>
      <c r="B30" s="17"/>
      <c r="C30" s="22" t="s">
        <v>25</v>
      </c>
      <c r="D30" s="9"/>
      <c r="E30" s="18">
        <v>0.0</v>
      </c>
      <c r="F30" s="19">
        <f t="shared" si="4"/>
        <v>0</v>
      </c>
    </row>
    <row r="31" ht="12.75" customHeight="1">
      <c r="A31" s="16" t="s">
        <v>29</v>
      </c>
      <c r="B31" s="17"/>
      <c r="C31" s="22" t="s">
        <v>30</v>
      </c>
      <c r="D31" s="9"/>
      <c r="E31" s="18">
        <v>100.0</v>
      </c>
      <c r="F31" s="19">
        <f t="shared" si="4"/>
        <v>0</v>
      </c>
    </row>
    <row r="32" ht="15.75" customHeight="1">
      <c r="A32" s="33"/>
      <c r="B32" s="17"/>
      <c r="C32" s="22"/>
      <c r="D32" s="9"/>
      <c r="E32" s="17"/>
      <c r="F32" s="34">
        <f t="shared" si="4"/>
        <v>0</v>
      </c>
    </row>
    <row r="33" ht="15.75" customHeight="1">
      <c r="A33" s="25" t="s">
        <v>33</v>
      </c>
      <c r="B33" s="11"/>
      <c r="C33" s="11"/>
      <c r="D33" s="11"/>
      <c r="E33" s="9"/>
      <c r="F33" s="26">
        <f>SUM(F23:F32)</f>
        <v>22000</v>
      </c>
    </row>
    <row r="34" ht="16.5" customHeight="1">
      <c r="A34" s="23" t="s">
        <v>50</v>
      </c>
      <c r="B34" s="11"/>
      <c r="C34" s="9"/>
      <c r="D34" s="22" t="s">
        <v>35</v>
      </c>
      <c r="E34" s="9"/>
      <c r="F34" s="24">
        <v>26294.75</v>
      </c>
    </row>
    <row r="35" ht="24.0" customHeight="1">
      <c r="A35" s="27" t="s">
        <v>36</v>
      </c>
      <c r="B35" s="11"/>
      <c r="C35" s="9"/>
      <c r="D35" s="28"/>
      <c r="E35" s="9"/>
      <c r="F35" s="35">
        <f>F34+F33</f>
        <v>48294.75</v>
      </c>
    </row>
    <row r="36" ht="24.0" customHeight="1">
      <c r="A36" s="36" t="s">
        <v>51</v>
      </c>
      <c r="B36" s="10" t="s">
        <v>52</v>
      </c>
      <c r="C36" s="9"/>
      <c r="D36" s="22"/>
      <c r="E36" s="9"/>
      <c r="F36" s="24"/>
      <c r="G36" s="1"/>
      <c r="H36" s="1"/>
    </row>
    <row r="37" ht="24.0" customHeight="1">
      <c r="A37" s="33" t="s">
        <v>53</v>
      </c>
      <c r="B37" s="17">
        <v>2.0</v>
      </c>
      <c r="C37" s="22" t="s">
        <v>54</v>
      </c>
      <c r="D37" s="9"/>
      <c r="E37" s="18">
        <v>36750.0</v>
      </c>
      <c r="F37" s="19">
        <f t="shared" ref="F37:F38" si="5">E37*B37</f>
        <v>73500</v>
      </c>
      <c r="G37" s="15"/>
      <c r="H37" s="1"/>
    </row>
    <row r="38" ht="24.0" customHeight="1">
      <c r="A38" s="16" t="s">
        <v>55</v>
      </c>
      <c r="B38" s="17">
        <v>2.0</v>
      </c>
      <c r="C38" s="22" t="s">
        <v>54</v>
      </c>
      <c r="D38" s="9"/>
      <c r="E38" s="18">
        <v>36750.0</v>
      </c>
      <c r="F38" s="19">
        <f t="shared" si="5"/>
        <v>73500</v>
      </c>
      <c r="G38" s="15"/>
      <c r="H38" s="1"/>
    </row>
    <row r="39" ht="24.0" customHeight="1">
      <c r="A39" s="16" t="s">
        <v>56</v>
      </c>
      <c r="B39" s="17">
        <v>4.0</v>
      </c>
      <c r="C39" s="22" t="s">
        <v>57</v>
      </c>
      <c r="D39" s="9"/>
      <c r="E39" s="18">
        <v>18000.0</v>
      </c>
      <c r="F39" s="19">
        <f t="shared" ref="F39:F46" si="6">+B39*E39</f>
        <v>72000</v>
      </c>
    </row>
    <row r="40" ht="24.0" customHeight="1">
      <c r="A40" s="16" t="s">
        <v>58</v>
      </c>
      <c r="B40" s="17">
        <v>1.5</v>
      </c>
      <c r="C40" s="22" t="s">
        <v>59</v>
      </c>
      <c r="D40" s="9"/>
      <c r="E40" s="18">
        <v>2000.0</v>
      </c>
      <c r="F40" s="19">
        <f t="shared" si="6"/>
        <v>3000</v>
      </c>
    </row>
    <row r="41" ht="24.0" customHeight="1">
      <c r="A41" s="16" t="s">
        <v>60</v>
      </c>
      <c r="B41" s="17"/>
      <c r="C41" s="22" t="s">
        <v>61</v>
      </c>
      <c r="D41" s="9"/>
      <c r="E41" s="18">
        <v>70000.0</v>
      </c>
      <c r="F41" s="19">
        <f t="shared" si="6"/>
        <v>0</v>
      </c>
    </row>
    <row r="42" ht="24.0" customHeight="1">
      <c r="A42" s="16" t="s">
        <v>62</v>
      </c>
      <c r="B42" s="17"/>
      <c r="C42" s="22" t="s">
        <v>63</v>
      </c>
      <c r="D42" s="9"/>
      <c r="E42" s="18">
        <v>45000.0</v>
      </c>
      <c r="F42" s="19">
        <f t="shared" si="6"/>
        <v>0</v>
      </c>
    </row>
    <row r="43" ht="24.0" customHeight="1">
      <c r="A43" s="16" t="s">
        <v>64</v>
      </c>
      <c r="B43" s="17"/>
      <c r="C43" s="22" t="s">
        <v>63</v>
      </c>
      <c r="D43" s="9"/>
      <c r="E43" s="18">
        <v>2500.0</v>
      </c>
      <c r="F43" s="19">
        <f t="shared" si="6"/>
        <v>0</v>
      </c>
    </row>
    <row r="44" ht="24.0" customHeight="1">
      <c r="A44" s="16" t="s">
        <v>65</v>
      </c>
      <c r="B44" s="17"/>
      <c r="C44" s="22" t="s">
        <v>66</v>
      </c>
      <c r="D44" s="9"/>
      <c r="E44" s="18">
        <v>34000.0</v>
      </c>
      <c r="F44" s="19">
        <f t="shared" si="6"/>
        <v>0</v>
      </c>
    </row>
    <row r="45" ht="24.0" customHeight="1">
      <c r="A45" s="16" t="s">
        <v>67</v>
      </c>
      <c r="B45" s="17">
        <v>2.0</v>
      </c>
      <c r="C45" s="22" t="s">
        <v>68</v>
      </c>
      <c r="D45" s="9"/>
      <c r="E45" s="18">
        <v>3000.0</v>
      </c>
      <c r="F45" s="19">
        <f t="shared" si="6"/>
        <v>6000</v>
      </c>
    </row>
    <row r="46" ht="24.0" customHeight="1">
      <c r="A46" s="16" t="s">
        <v>89</v>
      </c>
      <c r="B46" s="17"/>
      <c r="C46" s="22" t="s">
        <v>70</v>
      </c>
      <c r="D46" s="9"/>
      <c r="E46" s="18">
        <v>22000.0</v>
      </c>
      <c r="F46" s="19">
        <f t="shared" si="6"/>
        <v>0</v>
      </c>
      <c r="G46" s="15"/>
      <c r="H46" s="15"/>
      <c r="I46" s="15"/>
      <c r="J46" s="15"/>
      <c r="K46" s="15"/>
      <c r="L46" s="15"/>
      <c r="M46" s="15"/>
      <c r="N46" s="15"/>
      <c r="O46" s="15"/>
    </row>
    <row r="47" ht="24.0" customHeight="1">
      <c r="A47" s="16" t="s">
        <v>71</v>
      </c>
      <c r="B47" s="17">
        <v>2.0</v>
      </c>
      <c r="C47" s="22" t="s">
        <v>70</v>
      </c>
      <c r="D47" s="9"/>
      <c r="E47" s="18">
        <v>22000.0</v>
      </c>
      <c r="F47" s="19">
        <f>E47*B47</f>
        <v>44000</v>
      </c>
      <c r="G47" s="15"/>
      <c r="H47" s="15"/>
      <c r="I47" s="15"/>
      <c r="J47" s="15"/>
      <c r="K47" s="15"/>
      <c r="L47" s="15"/>
      <c r="M47" s="15"/>
      <c r="N47" s="15"/>
      <c r="O47" s="15"/>
    </row>
    <row r="48" ht="15.75" customHeight="1">
      <c r="A48" s="16" t="s">
        <v>72</v>
      </c>
      <c r="B48" s="17"/>
      <c r="C48" s="22" t="s">
        <v>61</v>
      </c>
      <c r="D48" s="9"/>
      <c r="E48" s="18">
        <v>160000.0</v>
      </c>
      <c r="F48" s="19">
        <f t="shared" ref="F48:F51" si="7">+B48*E48</f>
        <v>0</v>
      </c>
    </row>
    <row r="49" ht="15.75" customHeight="1">
      <c r="A49" s="16" t="s">
        <v>73</v>
      </c>
      <c r="B49" s="17">
        <v>0.1</v>
      </c>
      <c r="C49" s="22" t="s">
        <v>74</v>
      </c>
      <c r="D49" s="9"/>
      <c r="E49" s="18">
        <v>4500.0</v>
      </c>
      <c r="F49" s="19">
        <f t="shared" si="7"/>
        <v>450</v>
      </c>
    </row>
    <row r="50" ht="15.75" customHeight="1">
      <c r="A50" s="16" t="s">
        <v>75</v>
      </c>
      <c r="B50" s="17"/>
      <c r="C50" s="22" t="s">
        <v>21</v>
      </c>
      <c r="D50" s="9"/>
      <c r="E50" s="18">
        <v>20000.0</v>
      </c>
      <c r="F50" s="19">
        <f t="shared" si="7"/>
        <v>0</v>
      </c>
    </row>
    <row r="51" ht="15.75" customHeight="1">
      <c r="A51" s="16" t="s">
        <v>76</v>
      </c>
      <c r="B51" s="17">
        <v>1.5</v>
      </c>
      <c r="C51" s="22" t="s">
        <v>77</v>
      </c>
      <c r="D51" s="9"/>
      <c r="E51" s="18">
        <v>23000.0</v>
      </c>
      <c r="F51" s="19">
        <f t="shared" si="7"/>
        <v>34500</v>
      </c>
    </row>
    <row r="52" ht="15.75" customHeight="1">
      <c r="A52" s="16" t="s">
        <v>78</v>
      </c>
      <c r="B52" s="37"/>
      <c r="C52" s="22"/>
      <c r="D52" s="9"/>
      <c r="E52" s="18"/>
      <c r="F52" s="19">
        <f>SUM(F37:F51)</f>
        <v>306950</v>
      </c>
    </row>
    <row r="53" ht="15.75" customHeight="1">
      <c r="A53" s="23" t="s">
        <v>79</v>
      </c>
      <c r="B53" s="11"/>
      <c r="C53" s="9"/>
      <c r="D53" s="17"/>
      <c r="E53" s="17"/>
      <c r="F53" s="19">
        <f>+F52*10%</f>
        <v>30695</v>
      </c>
    </row>
    <row r="54" ht="15.75" customHeight="1">
      <c r="A54" s="27" t="s">
        <v>80</v>
      </c>
      <c r="B54" s="11"/>
      <c r="C54" s="9"/>
      <c r="D54" s="28"/>
      <c r="E54" s="9"/>
      <c r="F54" s="29">
        <v>477895.0</v>
      </c>
      <c r="G54" s="1"/>
    </row>
    <row r="55" ht="15.75" customHeight="1">
      <c r="A55" s="36" t="s">
        <v>51</v>
      </c>
      <c r="B55" s="10" t="s">
        <v>139</v>
      </c>
      <c r="C55" s="9"/>
      <c r="D55" s="22"/>
      <c r="E55" s="9"/>
      <c r="F55" s="24"/>
      <c r="G55" s="15"/>
    </row>
    <row r="56" ht="15.75" customHeight="1">
      <c r="A56" s="33" t="s">
        <v>53</v>
      </c>
      <c r="B56" s="17">
        <v>1.0</v>
      </c>
      <c r="C56" s="22" t="s">
        <v>82</v>
      </c>
      <c r="D56" s="9"/>
      <c r="E56" s="18">
        <v>84000.0</v>
      </c>
      <c r="F56" s="19">
        <f t="shared" ref="F56:F58" si="8">E56*B56</f>
        <v>84000</v>
      </c>
      <c r="G56" s="15"/>
    </row>
    <row r="57" ht="15.75" customHeight="1">
      <c r="A57" s="16" t="s">
        <v>55</v>
      </c>
      <c r="B57" s="17">
        <v>1.0</v>
      </c>
      <c r="C57" s="22" t="s">
        <v>54</v>
      </c>
      <c r="D57" s="9"/>
      <c r="E57" s="18">
        <v>73500.0</v>
      </c>
      <c r="F57" s="19">
        <f t="shared" si="8"/>
        <v>73500</v>
      </c>
      <c r="G57" s="15"/>
    </row>
    <row r="58" ht="15.75" customHeight="1">
      <c r="A58" s="16" t="s">
        <v>83</v>
      </c>
      <c r="B58" s="17">
        <v>4.0</v>
      </c>
      <c r="C58" s="17"/>
      <c r="D58" s="17"/>
      <c r="E58" s="18">
        <v>2100.0</v>
      </c>
      <c r="F58" s="19">
        <f t="shared" si="8"/>
        <v>8400</v>
      </c>
      <c r="G58" s="15"/>
    </row>
    <row r="59" ht="15.75" customHeight="1">
      <c r="A59" s="16" t="s">
        <v>56</v>
      </c>
      <c r="B59" s="17">
        <v>3.5</v>
      </c>
      <c r="C59" s="22" t="s">
        <v>57</v>
      </c>
      <c r="D59" s="9"/>
      <c r="E59" s="18">
        <v>18000.0</v>
      </c>
      <c r="F59" s="19">
        <f t="shared" ref="F59:F70" si="9">+B59*E59</f>
        <v>63000</v>
      </c>
      <c r="G59" s="15"/>
    </row>
    <row r="60" ht="15.75" customHeight="1">
      <c r="A60" s="16" t="s">
        <v>58</v>
      </c>
      <c r="B60" s="17">
        <v>0.5</v>
      </c>
      <c r="C60" s="22" t="s">
        <v>59</v>
      </c>
      <c r="D60" s="9"/>
      <c r="E60" s="18">
        <v>2000.0</v>
      </c>
      <c r="F60" s="19">
        <f t="shared" si="9"/>
        <v>1000</v>
      </c>
      <c r="G60" s="15"/>
    </row>
    <row r="61" ht="15.75" customHeight="1">
      <c r="A61" s="16" t="s">
        <v>60</v>
      </c>
      <c r="B61" s="17"/>
      <c r="C61" s="22" t="s">
        <v>61</v>
      </c>
      <c r="D61" s="9"/>
      <c r="E61" s="18"/>
      <c r="F61" s="19">
        <f t="shared" si="9"/>
        <v>0</v>
      </c>
      <c r="G61" s="15"/>
      <c r="I61" s="1"/>
    </row>
    <row r="62" ht="15.75" customHeight="1">
      <c r="A62" s="16" t="s">
        <v>84</v>
      </c>
      <c r="B62" s="17">
        <v>1.0</v>
      </c>
      <c r="C62" s="22" t="s">
        <v>63</v>
      </c>
      <c r="D62" s="9"/>
      <c r="E62" s="18">
        <v>2000.0</v>
      </c>
      <c r="F62" s="19">
        <f t="shared" si="9"/>
        <v>2000</v>
      </c>
      <c r="G62" s="15"/>
    </row>
    <row r="63" ht="15.75" customHeight="1">
      <c r="A63" s="16" t="s">
        <v>85</v>
      </c>
      <c r="B63" s="17">
        <v>1.0</v>
      </c>
      <c r="C63" s="22" t="s">
        <v>63</v>
      </c>
      <c r="D63" s="9"/>
      <c r="E63" s="18">
        <v>2000.0</v>
      </c>
      <c r="F63" s="19">
        <f t="shared" si="9"/>
        <v>2000</v>
      </c>
      <c r="G63" s="15"/>
    </row>
    <row r="64" ht="15.75" customHeight="1">
      <c r="A64" s="16" t="s">
        <v>86</v>
      </c>
      <c r="B64" s="17">
        <v>3.0</v>
      </c>
      <c r="C64" s="22" t="s">
        <v>66</v>
      </c>
      <c r="D64" s="9"/>
      <c r="E64" s="18">
        <v>23000.0</v>
      </c>
      <c r="F64" s="19">
        <f t="shared" si="9"/>
        <v>69000</v>
      </c>
      <c r="G64" s="15"/>
    </row>
    <row r="65" ht="15.75" customHeight="1">
      <c r="A65" s="16" t="s">
        <v>87</v>
      </c>
      <c r="B65" s="17"/>
      <c r="C65" s="22" t="s">
        <v>88</v>
      </c>
      <c r="D65" s="9"/>
      <c r="E65" s="18">
        <v>18000.0</v>
      </c>
      <c r="F65" s="19">
        <f t="shared" si="9"/>
        <v>0</v>
      </c>
      <c r="G65" s="15"/>
    </row>
    <row r="66" ht="15.75" customHeight="1">
      <c r="A66" s="16" t="s">
        <v>89</v>
      </c>
      <c r="B66" s="17">
        <v>6.0</v>
      </c>
      <c r="C66" s="22" t="s">
        <v>70</v>
      </c>
      <c r="D66" s="9"/>
      <c r="E66" s="18">
        <v>20000.0</v>
      </c>
      <c r="F66" s="19">
        <f t="shared" si="9"/>
        <v>120000</v>
      </c>
      <c r="G66" s="15"/>
    </row>
    <row r="67" ht="15.75" customHeight="1">
      <c r="A67" s="16" t="s">
        <v>90</v>
      </c>
      <c r="B67" s="17"/>
      <c r="C67" s="22" t="s">
        <v>61</v>
      </c>
      <c r="D67" s="9"/>
      <c r="E67" s="18"/>
      <c r="F67" s="19">
        <f t="shared" si="9"/>
        <v>0</v>
      </c>
    </row>
    <row r="68" ht="15.75" customHeight="1">
      <c r="A68" s="16" t="s">
        <v>73</v>
      </c>
      <c r="B68" s="17"/>
      <c r="C68" s="22" t="s">
        <v>21</v>
      </c>
      <c r="D68" s="9"/>
      <c r="E68" s="18">
        <v>4.5</v>
      </c>
      <c r="F68" s="19">
        <f t="shared" si="9"/>
        <v>0</v>
      </c>
    </row>
    <row r="69" ht="15.75" customHeight="1">
      <c r="A69" s="16" t="s">
        <v>75</v>
      </c>
      <c r="B69" s="17"/>
      <c r="C69" s="22" t="s">
        <v>21</v>
      </c>
      <c r="D69" s="9"/>
      <c r="E69" s="18">
        <v>23000.0</v>
      </c>
      <c r="F69" s="19">
        <f t="shared" si="9"/>
        <v>0</v>
      </c>
    </row>
    <row r="70" ht="15.75" customHeight="1">
      <c r="A70" s="16" t="s">
        <v>91</v>
      </c>
      <c r="B70" s="38"/>
      <c r="C70" s="22" t="s">
        <v>77</v>
      </c>
      <c r="D70" s="9"/>
      <c r="E70" s="18">
        <v>23000.0</v>
      </c>
      <c r="F70" s="19">
        <f t="shared" si="9"/>
        <v>0</v>
      </c>
    </row>
    <row r="71" ht="15.75" customHeight="1">
      <c r="A71" s="16" t="s">
        <v>78</v>
      </c>
      <c r="B71" s="17"/>
      <c r="C71" s="22"/>
      <c r="D71" s="9"/>
      <c r="E71" s="18"/>
      <c r="F71" s="19">
        <f>SUM(F56:F70)</f>
        <v>422900</v>
      </c>
      <c r="G71" s="1"/>
    </row>
    <row r="72" ht="15.75" customHeight="1">
      <c r="A72" s="23" t="s">
        <v>79</v>
      </c>
      <c r="B72" s="11"/>
      <c r="C72" s="9"/>
      <c r="D72" s="17"/>
      <c r="E72" s="17"/>
      <c r="F72" s="19">
        <v>32095.1</v>
      </c>
      <c r="G72" s="1"/>
    </row>
    <row r="73" ht="15.75" customHeight="1">
      <c r="A73" s="27" t="s">
        <v>80</v>
      </c>
      <c r="B73" s="11"/>
      <c r="C73" s="9"/>
      <c r="D73" s="28"/>
      <c r="E73" s="9"/>
      <c r="F73" s="29">
        <f>F71+F72</f>
        <v>454995.1</v>
      </c>
      <c r="G73" s="1"/>
    </row>
    <row r="74" ht="15.75" customHeight="1">
      <c r="A74" s="39" t="s">
        <v>92</v>
      </c>
      <c r="B74" s="9"/>
      <c r="C74" s="22"/>
      <c r="D74" s="9"/>
      <c r="E74" s="17"/>
      <c r="F74" s="26"/>
      <c r="G74" s="1"/>
    </row>
    <row r="75" ht="15.75" customHeight="1">
      <c r="A75" s="16" t="s">
        <v>530</v>
      </c>
      <c r="B75" s="40">
        <v>2.0</v>
      </c>
      <c r="C75" s="22" t="s">
        <v>531</v>
      </c>
      <c r="D75" s="9"/>
      <c r="E75" s="17">
        <v>25000.0</v>
      </c>
      <c r="F75" s="24">
        <f t="shared" ref="F75:F77" si="10">E75*B75</f>
        <v>50000</v>
      </c>
      <c r="G75" s="1"/>
      <c r="H75" s="1"/>
      <c r="I75" s="1"/>
      <c r="J75" s="1"/>
      <c r="K75" s="1"/>
      <c r="L75" s="1"/>
      <c r="M75" s="1"/>
      <c r="N75" s="1"/>
      <c r="O75" s="1"/>
    </row>
    <row r="76" ht="15.75" customHeight="1">
      <c r="A76" s="16" t="s">
        <v>532</v>
      </c>
      <c r="B76" s="40">
        <v>24.0</v>
      </c>
      <c r="C76" s="22" t="s">
        <v>94</v>
      </c>
      <c r="D76" s="9"/>
      <c r="E76" s="17">
        <v>8300.0</v>
      </c>
      <c r="F76" s="24">
        <f t="shared" si="10"/>
        <v>199200</v>
      </c>
      <c r="G76" s="1"/>
      <c r="H76" s="1"/>
      <c r="I76" s="1"/>
      <c r="J76" s="1"/>
      <c r="K76" s="1"/>
      <c r="L76" s="1"/>
      <c r="M76" s="1"/>
      <c r="N76" s="1"/>
      <c r="O76" s="1"/>
    </row>
    <row r="77" ht="15.75" customHeight="1">
      <c r="A77" s="16" t="s">
        <v>533</v>
      </c>
      <c r="B77" s="41">
        <v>96.0</v>
      </c>
      <c r="C77" s="22" t="s">
        <v>94</v>
      </c>
      <c r="D77" s="9"/>
      <c r="E77" s="17">
        <v>100.0</v>
      </c>
      <c r="F77" s="24">
        <f t="shared" si="10"/>
        <v>9600</v>
      </c>
      <c r="G77" s="1"/>
    </row>
    <row r="78" ht="15.75" customHeight="1">
      <c r="A78" s="16" t="s">
        <v>98</v>
      </c>
      <c r="B78" s="17"/>
      <c r="C78" s="22" t="s">
        <v>99</v>
      </c>
      <c r="D78" s="9"/>
      <c r="E78" s="42">
        <v>100000.0</v>
      </c>
      <c r="F78" s="34">
        <f t="shared" ref="F78:F86" si="11">+B78*E78</f>
        <v>0</v>
      </c>
      <c r="G78" s="21"/>
    </row>
    <row r="79" ht="15.75" customHeight="1">
      <c r="A79" s="16" t="s">
        <v>100</v>
      </c>
      <c r="B79" s="17"/>
      <c r="C79" s="22" t="s">
        <v>101</v>
      </c>
      <c r="D79" s="9"/>
      <c r="E79" s="42">
        <v>3000.0</v>
      </c>
      <c r="F79" s="34">
        <f t="shared" si="11"/>
        <v>0</v>
      </c>
      <c r="G79" s="21"/>
    </row>
    <row r="80" ht="15.75" customHeight="1">
      <c r="A80" s="16" t="s">
        <v>102</v>
      </c>
      <c r="B80" s="17"/>
      <c r="C80" s="22" t="s">
        <v>25</v>
      </c>
      <c r="D80" s="9"/>
      <c r="E80" s="43">
        <v>1500.0</v>
      </c>
      <c r="F80" s="34">
        <f t="shared" si="11"/>
        <v>0</v>
      </c>
      <c r="G80" s="15"/>
      <c r="H80" s="15"/>
      <c r="I80" s="15"/>
      <c r="J80" s="15"/>
      <c r="K80" s="15"/>
      <c r="L80" s="15"/>
      <c r="M80" s="15"/>
      <c r="N80" s="15"/>
      <c r="O80" s="15"/>
    </row>
    <row r="81" ht="15.75" customHeight="1">
      <c r="A81" s="16" t="s">
        <v>103</v>
      </c>
      <c r="B81" s="17"/>
      <c r="C81" s="22" t="s">
        <v>99</v>
      </c>
      <c r="D81" s="9"/>
      <c r="E81" s="43">
        <v>2000.0</v>
      </c>
      <c r="F81" s="34">
        <f t="shared" si="11"/>
        <v>0</v>
      </c>
      <c r="G81" s="15"/>
      <c r="H81" s="15"/>
      <c r="I81" s="15"/>
      <c r="J81" s="15"/>
      <c r="K81" s="15"/>
      <c r="L81" s="15"/>
      <c r="M81" s="15"/>
      <c r="N81" s="15"/>
      <c r="O81" s="15"/>
    </row>
    <row r="82" ht="15.75" customHeight="1">
      <c r="A82" s="16" t="s">
        <v>104</v>
      </c>
      <c r="B82" s="17">
        <v>1.0</v>
      </c>
      <c r="C82" s="22" t="s">
        <v>25</v>
      </c>
      <c r="D82" s="9"/>
      <c r="E82" s="43">
        <v>160000.0</v>
      </c>
      <c r="F82" s="34">
        <f t="shared" si="11"/>
        <v>160000</v>
      </c>
      <c r="G82" s="15"/>
      <c r="H82" s="15"/>
      <c r="I82" s="15"/>
      <c r="J82" s="15"/>
      <c r="K82" s="15"/>
      <c r="L82" s="15"/>
      <c r="M82" s="15"/>
      <c r="N82" s="15"/>
      <c r="O82" s="15"/>
    </row>
    <row r="83" ht="15.75" customHeight="1">
      <c r="A83" s="16" t="s">
        <v>68</v>
      </c>
      <c r="B83" s="17">
        <v>2.0</v>
      </c>
      <c r="C83" s="22" t="s">
        <v>105</v>
      </c>
      <c r="D83" s="9"/>
      <c r="E83" s="42">
        <v>8000.0</v>
      </c>
      <c r="F83" s="34">
        <f t="shared" si="11"/>
        <v>16000</v>
      </c>
      <c r="G83" s="15"/>
      <c r="H83" s="15"/>
      <c r="I83" s="15"/>
      <c r="J83" s="15"/>
      <c r="K83" s="15"/>
      <c r="L83" s="15"/>
      <c r="M83" s="15"/>
      <c r="N83" s="15"/>
      <c r="O83" s="15"/>
    </row>
    <row r="84" ht="15.75" customHeight="1">
      <c r="A84" s="16" t="s">
        <v>106</v>
      </c>
      <c r="B84" s="17"/>
      <c r="C84" s="22" t="s">
        <v>99</v>
      </c>
      <c r="D84" s="9"/>
      <c r="E84" s="42">
        <v>3000.0</v>
      </c>
      <c r="F84" s="34">
        <f t="shared" si="11"/>
        <v>0</v>
      </c>
      <c r="G84" s="15"/>
      <c r="H84" s="15"/>
      <c r="I84" s="15"/>
      <c r="J84" s="15"/>
      <c r="K84" s="15"/>
      <c r="L84" s="15"/>
      <c r="M84" s="15"/>
      <c r="N84" s="15"/>
      <c r="O84" s="15"/>
    </row>
    <row r="85" ht="15.75" customHeight="1">
      <c r="A85" s="16" t="s">
        <v>107</v>
      </c>
      <c r="B85" s="17"/>
      <c r="C85" s="22" t="s">
        <v>59</v>
      </c>
      <c r="D85" s="9"/>
      <c r="E85" s="42">
        <v>8000.0</v>
      </c>
      <c r="F85" s="34">
        <f t="shared" si="11"/>
        <v>0</v>
      </c>
      <c r="G85" s="15"/>
      <c r="H85" s="15"/>
      <c r="I85" s="15"/>
      <c r="J85" s="15"/>
      <c r="K85" s="15"/>
      <c r="L85" s="15"/>
      <c r="M85" s="15"/>
      <c r="N85" s="15"/>
      <c r="O85" s="15"/>
    </row>
    <row r="86" ht="15.75" customHeight="1">
      <c r="A86" s="16" t="s">
        <v>108</v>
      </c>
      <c r="B86" s="17"/>
      <c r="C86" s="22" t="s">
        <v>59</v>
      </c>
      <c r="D86" s="9"/>
      <c r="E86" s="43">
        <v>150000.0</v>
      </c>
      <c r="F86" s="34">
        <f t="shared" si="11"/>
        <v>0</v>
      </c>
      <c r="G86" s="15"/>
      <c r="H86" s="15"/>
      <c r="I86" s="15"/>
      <c r="J86" s="15"/>
      <c r="K86" s="15"/>
      <c r="L86" s="15"/>
      <c r="M86" s="15"/>
      <c r="N86" s="15"/>
      <c r="O86" s="15"/>
    </row>
    <row r="87" ht="15.75" customHeight="1">
      <c r="A87" s="10" t="s">
        <v>109</v>
      </c>
      <c r="B87" s="11"/>
      <c r="C87" s="11"/>
      <c r="D87" s="9"/>
      <c r="E87" s="44"/>
      <c r="F87" s="45">
        <f>SUM(F75:F86)</f>
        <v>434800</v>
      </c>
      <c r="G87" s="15"/>
      <c r="H87" s="15"/>
      <c r="I87" s="15"/>
      <c r="J87" s="15"/>
      <c r="K87" s="15"/>
      <c r="L87" s="15"/>
      <c r="M87" s="15"/>
      <c r="N87" s="15"/>
      <c r="O87" s="15"/>
    </row>
    <row r="88" ht="15.75" customHeight="1">
      <c r="A88" s="16"/>
      <c r="B88" s="17"/>
      <c r="C88" s="22"/>
      <c r="D88" s="9"/>
      <c r="E88" s="42"/>
      <c r="F88" s="24">
        <f t="shared" ref="F88:F89" si="12">+B88*E88</f>
        <v>0</v>
      </c>
      <c r="G88" s="15"/>
      <c r="H88" s="15"/>
      <c r="I88" s="15"/>
      <c r="J88" s="15"/>
      <c r="K88" s="15"/>
      <c r="L88" s="15"/>
      <c r="M88" s="15"/>
      <c r="N88" s="15"/>
      <c r="O88" s="15"/>
    </row>
    <row r="89" ht="15.75" customHeight="1">
      <c r="A89" s="39" t="s">
        <v>110</v>
      </c>
      <c r="B89" s="9"/>
      <c r="C89" s="22"/>
      <c r="D89" s="9"/>
      <c r="E89" s="42"/>
      <c r="F89" s="24">
        <f t="shared" si="12"/>
        <v>0</v>
      </c>
      <c r="G89" s="15"/>
      <c r="H89" s="15"/>
      <c r="I89" s="15"/>
      <c r="J89" s="15"/>
      <c r="K89" s="15"/>
      <c r="L89" s="15"/>
      <c r="M89" s="15"/>
      <c r="N89" s="15"/>
      <c r="O89" s="15"/>
    </row>
    <row r="90" ht="15.75" customHeight="1">
      <c r="A90" s="16" t="s">
        <v>111</v>
      </c>
      <c r="B90" s="17">
        <v>0.0</v>
      </c>
      <c r="C90" s="22" t="s">
        <v>112</v>
      </c>
      <c r="D90" s="9"/>
      <c r="E90" s="42">
        <v>140000.0</v>
      </c>
      <c r="F90" s="24">
        <v>0.0</v>
      </c>
    </row>
    <row r="91" ht="15.75" customHeight="1">
      <c r="A91" s="16" t="s">
        <v>113</v>
      </c>
      <c r="B91" s="17"/>
      <c r="C91" s="22"/>
      <c r="D91" s="9"/>
      <c r="E91" s="42"/>
      <c r="F91" s="24"/>
    </row>
    <row r="92" ht="15.75" customHeight="1">
      <c r="A92" s="16" t="s">
        <v>272</v>
      </c>
      <c r="B92" s="17"/>
      <c r="C92" s="22"/>
      <c r="D92" s="9"/>
      <c r="E92" s="42"/>
      <c r="F92" s="24"/>
    </row>
    <row r="93" ht="15.75" customHeight="1">
      <c r="A93" s="16" t="s">
        <v>114</v>
      </c>
      <c r="B93" s="17"/>
      <c r="C93" s="22"/>
      <c r="D93" s="9"/>
      <c r="E93" s="42"/>
      <c r="F93" s="24"/>
    </row>
    <row r="94" ht="15.75" customHeight="1">
      <c r="A94" s="16" t="s">
        <v>20</v>
      </c>
      <c r="B94" s="17"/>
      <c r="C94" s="22"/>
      <c r="D94" s="9"/>
      <c r="E94" s="42"/>
      <c r="F94" s="24"/>
    </row>
    <row r="95" ht="15.75" customHeight="1">
      <c r="A95" s="16" t="s">
        <v>29</v>
      </c>
      <c r="B95" s="17"/>
      <c r="C95" s="22"/>
      <c r="D95" s="9"/>
      <c r="E95" s="42"/>
      <c r="F95" s="24"/>
    </row>
    <row r="96" ht="15.75" customHeight="1">
      <c r="A96" s="16" t="s">
        <v>115</v>
      </c>
      <c r="B96" s="17"/>
      <c r="C96" s="22"/>
      <c r="D96" s="9"/>
      <c r="E96" s="42"/>
      <c r="F96" s="24"/>
    </row>
    <row r="97" ht="15.75" customHeight="1">
      <c r="A97" s="16" t="s">
        <v>49</v>
      </c>
      <c r="B97" s="17">
        <v>0.0</v>
      </c>
      <c r="C97" s="22" t="s">
        <v>94</v>
      </c>
      <c r="D97" s="9"/>
      <c r="E97" s="42">
        <v>60000.0</v>
      </c>
      <c r="F97" s="24">
        <v>0.0</v>
      </c>
    </row>
    <row r="98" ht="15.75" customHeight="1">
      <c r="A98" s="16" t="s">
        <v>117</v>
      </c>
      <c r="B98" s="17"/>
      <c r="C98" s="22"/>
      <c r="D98" s="9"/>
      <c r="E98" s="42"/>
      <c r="F98" s="24"/>
    </row>
    <row r="99" ht="15.75" customHeight="1">
      <c r="A99" s="46" t="s">
        <v>118</v>
      </c>
      <c r="B99" s="47"/>
      <c r="C99" s="48"/>
      <c r="D99" s="9"/>
      <c r="E99" s="49"/>
      <c r="F99" s="29">
        <f>SUM(F88:F98)</f>
        <v>0</v>
      </c>
    </row>
    <row r="100" ht="15.75" customHeight="1">
      <c r="A100" s="39" t="s">
        <v>119</v>
      </c>
      <c r="B100" s="9"/>
      <c r="C100" s="10" t="s">
        <v>120</v>
      </c>
      <c r="D100" s="9"/>
      <c r="E100" s="42">
        <v>840000.0</v>
      </c>
      <c r="F100" s="24">
        <v>84000.0</v>
      </c>
    </row>
    <row r="101" ht="15.75" customHeight="1">
      <c r="A101" s="16" t="s">
        <v>534</v>
      </c>
      <c r="B101" s="17">
        <v>5.5</v>
      </c>
      <c r="C101" s="22" t="s">
        <v>122</v>
      </c>
      <c r="D101" s="9"/>
      <c r="E101" s="43">
        <v>17550.0</v>
      </c>
      <c r="F101" s="34">
        <f t="shared" ref="F101:F102" si="13">+B101*E101</f>
        <v>96525</v>
      </c>
    </row>
    <row r="102" ht="15.75" customHeight="1">
      <c r="A102" s="16" t="s">
        <v>123</v>
      </c>
      <c r="B102" s="17">
        <v>0.0</v>
      </c>
      <c r="C102" s="22" t="s">
        <v>16</v>
      </c>
      <c r="D102" s="9"/>
      <c r="E102" s="43">
        <v>6630.0</v>
      </c>
      <c r="F102" s="34">
        <f t="shared" si="13"/>
        <v>0</v>
      </c>
      <c r="G102" s="1"/>
    </row>
    <row r="103" ht="15.75" customHeight="1">
      <c r="A103" s="16" t="s">
        <v>46</v>
      </c>
      <c r="B103" s="17">
        <v>0.3</v>
      </c>
      <c r="C103" s="22" t="s">
        <v>124</v>
      </c>
      <c r="D103" s="9"/>
      <c r="E103" s="43">
        <v>12000.0</v>
      </c>
      <c r="F103" s="34">
        <f>E103*B103</f>
        <v>3600</v>
      </c>
      <c r="G103" s="1"/>
    </row>
    <row r="104" ht="15.75" customHeight="1">
      <c r="A104" s="16" t="s">
        <v>125</v>
      </c>
      <c r="B104" s="17">
        <v>0.0</v>
      </c>
      <c r="C104" s="22" t="s">
        <v>99</v>
      </c>
      <c r="D104" s="9"/>
      <c r="E104" s="43">
        <v>8000.0</v>
      </c>
      <c r="F104" s="34">
        <f>+B104*E104</f>
        <v>0</v>
      </c>
      <c r="G104" s="1"/>
    </row>
    <row r="105" ht="15.75" customHeight="1">
      <c r="A105" s="16" t="s">
        <v>527</v>
      </c>
      <c r="B105" s="17">
        <v>0.0</v>
      </c>
      <c r="C105" s="22" t="s">
        <v>127</v>
      </c>
      <c r="D105" s="9"/>
      <c r="E105" s="43">
        <v>100.0</v>
      </c>
      <c r="F105" s="34">
        <f>E105*B105</f>
        <v>0</v>
      </c>
      <c r="G105" s="1"/>
    </row>
    <row r="106" ht="15.75" customHeight="1">
      <c r="A106" s="16" t="s">
        <v>535</v>
      </c>
      <c r="B106" s="17">
        <v>1.0</v>
      </c>
      <c r="C106" s="22" t="s">
        <v>127</v>
      </c>
      <c r="D106" s="9"/>
      <c r="E106" s="43">
        <v>41340.0</v>
      </c>
      <c r="F106" s="34">
        <f t="shared" ref="F106:F113" si="14">+B106*E106</f>
        <v>41340</v>
      </c>
      <c r="G106" s="1"/>
    </row>
    <row r="107" ht="15.75" customHeight="1">
      <c r="A107" s="16" t="s">
        <v>519</v>
      </c>
      <c r="B107" s="17">
        <v>0.5</v>
      </c>
      <c r="C107" s="22" t="s">
        <v>16</v>
      </c>
      <c r="D107" s="9"/>
      <c r="E107" s="43">
        <v>9804.0</v>
      </c>
      <c r="F107" s="34">
        <f t="shared" si="14"/>
        <v>4902</v>
      </c>
      <c r="G107" s="1"/>
    </row>
    <row r="108" ht="15.75" customHeight="1">
      <c r="A108" s="16" t="s">
        <v>130</v>
      </c>
      <c r="B108" s="17">
        <v>0.0</v>
      </c>
      <c r="C108" s="22" t="s">
        <v>131</v>
      </c>
      <c r="D108" s="9"/>
      <c r="E108" s="43">
        <v>1000.0</v>
      </c>
      <c r="F108" s="34">
        <f t="shared" si="14"/>
        <v>0</v>
      </c>
      <c r="G108" s="1"/>
    </row>
    <row r="109" ht="15.75" customHeight="1">
      <c r="A109" s="16" t="s">
        <v>132</v>
      </c>
      <c r="B109" s="17">
        <v>2.0</v>
      </c>
      <c r="C109" s="22" t="s">
        <v>101</v>
      </c>
      <c r="D109" s="9"/>
      <c r="E109" s="43">
        <v>2240.0</v>
      </c>
      <c r="F109" s="34">
        <f t="shared" si="14"/>
        <v>4480</v>
      </c>
      <c r="G109" s="1"/>
    </row>
    <row r="110" ht="15.75" customHeight="1">
      <c r="A110" s="16" t="s">
        <v>133</v>
      </c>
      <c r="B110" s="17">
        <v>0.5</v>
      </c>
      <c r="C110" s="22" t="s">
        <v>105</v>
      </c>
      <c r="D110" s="9"/>
      <c r="E110" s="43">
        <v>25000.0</v>
      </c>
      <c r="F110" s="34">
        <f t="shared" si="14"/>
        <v>12500</v>
      </c>
      <c r="G110" s="1"/>
    </row>
    <row r="111" ht="15.75" customHeight="1">
      <c r="A111" s="16" t="s">
        <v>468</v>
      </c>
      <c r="B111" s="17">
        <v>0.0</v>
      </c>
      <c r="C111" s="22" t="s">
        <v>77</v>
      </c>
      <c r="D111" s="9"/>
      <c r="E111" s="43">
        <v>43000.0</v>
      </c>
      <c r="F111" s="34">
        <f t="shared" si="14"/>
        <v>0</v>
      </c>
      <c r="G111" s="1"/>
    </row>
    <row r="112" ht="15.75" customHeight="1">
      <c r="A112" s="16" t="s">
        <v>136</v>
      </c>
      <c r="B112" s="17">
        <v>0.1</v>
      </c>
      <c r="C112" s="22" t="s">
        <v>21</v>
      </c>
      <c r="D112" s="9"/>
      <c r="E112" s="43">
        <v>19000.0</v>
      </c>
      <c r="F112" s="34">
        <f t="shared" si="14"/>
        <v>1900</v>
      </c>
      <c r="G112" s="1"/>
    </row>
    <row r="113" ht="15.75" customHeight="1">
      <c r="A113" s="16" t="s">
        <v>137</v>
      </c>
      <c r="B113" s="17">
        <v>0.0</v>
      </c>
      <c r="C113" s="22" t="s">
        <v>99</v>
      </c>
      <c r="D113" s="9"/>
      <c r="E113" s="43">
        <v>5000.0</v>
      </c>
      <c r="F113" s="34">
        <f t="shared" si="14"/>
        <v>0</v>
      </c>
      <c r="G113" s="1"/>
    </row>
    <row r="114" ht="15.75" customHeight="1">
      <c r="A114" s="16" t="s">
        <v>138</v>
      </c>
      <c r="B114" s="17">
        <v>0.0</v>
      </c>
      <c r="C114" s="22"/>
      <c r="D114" s="9"/>
      <c r="E114" s="43">
        <v>0.0</v>
      </c>
      <c r="F114" s="34">
        <f t="shared" ref="F114:F115" si="15">E114*B114</f>
        <v>0</v>
      </c>
      <c r="G114" s="1"/>
    </row>
    <row r="115" ht="15.75" customHeight="1">
      <c r="A115" s="16" t="s">
        <v>140</v>
      </c>
      <c r="B115" s="17">
        <v>0.0</v>
      </c>
      <c r="C115" s="22" t="s">
        <v>122</v>
      </c>
      <c r="D115" s="9"/>
      <c r="E115" s="43">
        <v>2650.0</v>
      </c>
      <c r="F115" s="34">
        <f t="shared" si="15"/>
        <v>0</v>
      </c>
      <c r="G115" s="1"/>
    </row>
    <row r="116" ht="15.75" customHeight="1">
      <c r="A116" s="46" t="s">
        <v>141</v>
      </c>
      <c r="B116" s="47"/>
      <c r="C116" s="48"/>
      <c r="D116" s="9"/>
      <c r="E116" s="49"/>
      <c r="F116" s="29">
        <f>SUM(F101:F115)</f>
        <v>165247</v>
      </c>
    </row>
    <row r="117" ht="15.75" customHeight="1">
      <c r="A117" s="50" t="s">
        <v>142</v>
      </c>
      <c r="B117" s="51"/>
      <c r="C117" s="51"/>
      <c r="D117" s="51"/>
      <c r="E117" s="51"/>
      <c r="F117" s="52">
        <f>F116+F99+F87+F73+F54+F35+F20</f>
        <v>2399877.85</v>
      </c>
    </row>
    <row r="118" ht="15.75" customHeight="1">
      <c r="A118" s="53"/>
      <c r="B118" s="54" t="s">
        <v>143</v>
      </c>
      <c r="C118" s="55"/>
      <c r="D118" s="55"/>
      <c r="E118" s="55"/>
      <c r="F118" s="56">
        <f>+F117*30%</f>
        <v>719963.355</v>
      </c>
    </row>
    <row r="119" ht="15.75" customHeight="1">
      <c r="A119" s="57"/>
      <c r="B119" s="58" t="s">
        <v>144</v>
      </c>
      <c r="C119" s="55"/>
      <c r="D119" s="55"/>
      <c r="E119" s="59"/>
      <c r="F119" s="60">
        <f>SUM(F117:F118)</f>
        <v>3119841.205</v>
      </c>
    </row>
    <row r="120" ht="15.75" customHeight="1">
      <c r="A120" s="57"/>
      <c r="B120" s="54" t="s">
        <v>145</v>
      </c>
      <c r="C120" s="55"/>
      <c r="D120" s="55"/>
      <c r="E120" s="55"/>
      <c r="F120" s="56">
        <f>+F119*16%</f>
        <v>499174.5928</v>
      </c>
    </row>
    <row r="121" ht="15.75" customHeight="1">
      <c r="A121" s="57"/>
      <c r="B121" s="61" t="s">
        <v>146</v>
      </c>
      <c r="C121" s="55"/>
      <c r="D121" s="55"/>
      <c r="E121" s="59"/>
      <c r="F121" s="60">
        <f>SUM(F119:F120)</f>
        <v>3619015.798</v>
      </c>
    </row>
    <row r="122" ht="15.75" customHeight="1">
      <c r="A122" s="57"/>
      <c r="B122" s="54"/>
      <c r="C122" s="55"/>
      <c r="D122" s="55"/>
      <c r="E122" s="55"/>
      <c r="F122" s="56"/>
    </row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5">
    <mergeCell ref="A2:F2"/>
    <mergeCell ref="A3:F3"/>
    <mergeCell ref="A4:F4"/>
    <mergeCell ref="A5:F5"/>
    <mergeCell ref="A6:B6"/>
    <mergeCell ref="C6:F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A17:C17"/>
    <mergeCell ref="D17:E17"/>
    <mergeCell ref="A18:E18"/>
    <mergeCell ref="A19:C19"/>
    <mergeCell ref="D19:E19"/>
    <mergeCell ref="A20:C20"/>
    <mergeCell ref="D20:E20"/>
    <mergeCell ref="A21:B21"/>
    <mergeCell ref="C21:F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A33:E33"/>
    <mergeCell ref="A34:C34"/>
    <mergeCell ref="D34:E34"/>
    <mergeCell ref="A35:C35"/>
    <mergeCell ref="D35:E35"/>
    <mergeCell ref="B36:C36"/>
    <mergeCell ref="D36:E36"/>
    <mergeCell ref="C37:D37"/>
    <mergeCell ref="C38:D38"/>
    <mergeCell ref="C39:D39"/>
    <mergeCell ref="C40:D40"/>
    <mergeCell ref="C41:D41"/>
    <mergeCell ref="C42:D42"/>
    <mergeCell ref="C82:D82"/>
    <mergeCell ref="C83:D83"/>
    <mergeCell ref="C84:D84"/>
    <mergeCell ref="C85:D85"/>
    <mergeCell ref="C86:D86"/>
    <mergeCell ref="A87:D87"/>
    <mergeCell ref="C88:D88"/>
    <mergeCell ref="A89:B89"/>
    <mergeCell ref="C89:D89"/>
    <mergeCell ref="C90:D90"/>
    <mergeCell ref="C91:D91"/>
    <mergeCell ref="C92:D92"/>
    <mergeCell ref="C93:D93"/>
    <mergeCell ref="C94:D94"/>
    <mergeCell ref="C101:D101"/>
    <mergeCell ref="C102:D102"/>
    <mergeCell ref="C103:D103"/>
    <mergeCell ref="C104:D104"/>
    <mergeCell ref="C105:D105"/>
    <mergeCell ref="C106:D106"/>
    <mergeCell ref="C107:D107"/>
    <mergeCell ref="C108:D108"/>
    <mergeCell ref="C109:D109"/>
    <mergeCell ref="C110:D110"/>
    <mergeCell ref="C111:D111"/>
    <mergeCell ref="C112:D112"/>
    <mergeCell ref="C113:D113"/>
    <mergeCell ref="C114:D114"/>
    <mergeCell ref="B121:E121"/>
    <mergeCell ref="B122:E122"/>
    <mergeCell ref="C115:D115"/>
    <mergeCell ref="C116:D116"/>
    <mergeCell ref="A117:E117"/>
    <mergeCell ref="A118:A122"/>
    <mergeCell ref="B118:E118"/>
    <mergeCell ref="B119:E119"/>
    <mergeCell ref="B120:E120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A53:C53"/>
    <mergeCell ref="A54:C54"/>
    <mergeCell ref="D54:E54"/>
    <mergeCell ref="B55:C55"/>
    <mergeCell ref="D55:E55"/>
    <mergeCell ref="C56:D56"/>
    <mergeCell ref="C57:D57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A72:C72"/>
    <mergeCell ref="A73:C73"/>
    <mergeCell ref="D73:E73"/>
    <mergeCell ref="A74:B74"/>
    <mergeCell ref="C74:D74"/>
    <mergeCell ref="C75:D75"/>
    <mergeCell ref="C76:D76"/>
    <mergeCell ref="C77:D77"/>
    <mergeCell ref="C78:D78"/>
    <mergeCell ref="C79:D79"/>
    <mergeCell ref="C80:D80"/>
    <mergeCell ref="C81:D81"/>
    <mergeCell ref="C95:D95"/>
    <mergeCell ref="C96:D96"/>
    <mergeCell ref="C97:D97"/>
    <mergeCell ref="C98:D98"/>
    <mergeCell ref="C99:D99"/>
    <mergeCell ref="A100:B100"/>
    <mergeCell ref="C100:D100"/>
  </mergeCells>
  <printOptions/>
  <pageMargins bottom="0.7480314960629921" footer="0.0" header="0.0" left="0.31496062992125984" right="0.31496062992125984" top="0.7480314960629921"/>
  <pageSetup paperSize="9" orientation="portrait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10.71"/>
    <col customWidth="1" min="3" max="3" width="17.0"/>
    <col customWidth="1" min="4" max="4" width="10.71"/>
    <col customWidth="1" min="5" max="5" width="15.43"/>
    <col customWidth="1" min="6" max="6" width="20.57"/>
    <col customWidth="1" min="7" max="15" width="10.71"/>
  </cols>
  <sheetData>
    <row r="1" ht="15.75" customHeight="1">
      <c r="A1" s="1" t="s">
        <v>0</v>
      </c>
    </row>
    <row r="2" ht="15.75" customHeight="1">
      <c r="A2" s="2" t="s">
        <v>1</v>
      </c>
      <c r="B2" s="3"/>
      <c r="C2" s="3"/>
      <c r="D2" s="3"/>
      <c r="E2" s="3"/>
      <c r="F2" s="3"/>
    </row>
    <row r="3" ht="15.75" customHeight="1">
      <c r="A3" s="4" t="s">
        <v>2</v>
      </c>
    </row>
    <row r="4" ht="15.75" customHeight="1">
      <c r="A4" s="4" t="s">
        <v>3</v>
      </c>
    </row>
    <row r="5" ht="15.75" customHeight="1">
      <c r="A5" s="5" t="s">
        <v>4</v>
      </c>
      <c r="B5" s="6"/>
      <c r="C5" s="6"/>
      <c r="D5" s="6"/>
      <c r="E5" s="6"/>
      <c r="F5" s="7"/>
    </row>
    <row r="6" ht="15.75" customHeight="1">
      <c r="A6" s="8" t="s">
        <v>5</v>
      </c>
      <c r="B6" s="9"/>
      <c r="C6" s="10" t="s">
        <v>536</v>
      </c>
      <c r="D6" s="11"/>
      <c r="E6" s="11"/>
      <c r="F6" s="9"/>
    </row>
    <row r="7" ht="15.0" customHeight="1">
      <c r="A7" s="12" t="s">
        <v>7</v>
      </c>
      <c r="B7" s="12" t="s">
        <v>8</v>
      </c>
      <c r="C7" s="13" t="s">
        <v>9</v>
      </c>
      <c r="D7" s="9"/>
      <c r="E7" s="12" t="s">
        <v>10</v>
      </c>
      <c r="F7" s="14" t="s">
        <v>11</v>
      </c>
      <c r="G7" s="15"/>
    </row>
    <row r="8" ht="18.0" customHeight="1">
      <c r="A8" s="16" t="s">
        <v>12</v>
      </c>
      <c r="B8" s="17">
        <v>1271.0</v>
      </c>
      <c r="C8" s="13" t="s">
        <v>13</v>
      </c>
      <c r="D8" s="9"/>
      <c r="E8" s="18">
        <v>140.0</v>
      </c>
      <c r="F8" s="19">
        <f t="shared" ref="F8:F10" si="1">+B8*E8</f>
        <v>177940</v>
      </c>
      <c r="G8" s="20" t="s">
        <v>14</v>
      </c>
    </row>
    <row r="9">
      <c r="A9" s="16" t="s">
        <v>498</v>
      </c>
      <c r="B9" s="17">
        <v>1.0</v>
      </c>
      <c r="C9" s="13" t="s">
        <v>16</v>
      </c>
      <c r="D9" s="9"/>
      <c r="E9" s="18">
        <v>65000.0</v>
      </c>
      <c r="F9" s="19">
        <f t="shared" si="1"/>
        <v>65000</v>
      </c>
      <c r="H9" s="21"/>
    </row>
    <row r="10">
      <c r="A10" s="16" t="s">
        <v>416</v>
      </c>
      <c r="B10" s="17">
        <v>1.0</v>
      </c>
      <c r="C10" s="22" t="s">
        <v>16</v>
      </c>
      <c r="D10" s="9"/>
      <c r="E10" s="18">
        <v>140000.0</v>
      </c>
      <c r="F10" s="19">
        <f t="shared" si="1"/>
        <v>140000</v>
      </c>
      <c r="G10" s="20" t="s">
        <v>14</v>
      </c>
    </row>
    <row r="11">
      <c r="A11" s="16" t="s">
        <v>19</v>
      </c>
      <c r="B11" s="17"/>
      <c r="C11" s="22" t="s">
        <v>16</v>
      </c>
      <c r="D11" s="9"/>
      <c r="E11" s="18">
        <v>130000.0</v>
      </c>
      <c r="F11" s="19">
        <f>E11*B11</f>
        <v>0</v>
      </c>
    </row>
    <row r="12">
      <c r="A12" s="16" t="s">
        <v>20</v>
      </c>
      <c r="B12" s="17">
        <v>0.875</v>
      </c>
      <c r="C12" s="22" t="s">
        <v>21</v>
      </c>
      <c r="D12" s="9"/>
      <c r="E12" s="18">
        <v>14000.0</v>
      </c>
      <c r="F12" s="19">
        <f>+B12*E12</f>
        <v>12250</v>
      </c>
      <c r="G12" s="20" t="s">
        <v>14</v>
      </c>
    </row>
    <row r="13">
      <c r="A13" s="16" t="s">
        <v>22</v>
      </c>
      <c r="B13" s="17">
        <v>0.12</v>
      </c>
      <c r="C13" s="22" t="s">
        <v>23</v>
      </c>
      <c r="D13" s="9"/>
      <c r="E13" s="18">
        <v>12000.0</v>
      </c>
      <c r="F13" s="19">
        <f>E13*B13</f>
        <v>1440</v>
      </c>
    </row>
    <row r="14">
      <c r="A14" s="16" t="s">
        <v>24</v>
      </c>
      <c r="B14" s="17">
        <v>1.0</v>
      </c>
      <c r="C14" s="22" t="s">
        <v>25</v>
      </c>
      <c r="D14" s="9"/>
      <c r="E14" s="18">
        <v>20000.0</v>
      </c>
      <c r="F14" s="19">
        <f t="shared" ref="F14:F16" si="2">+B14*E14</f>
        <v>20000</v>
      </c>
      <c r="G14" s="20" t="s">
        <v>14</v>
      </c>
    </row>
    <row r="15" ht="15.75" customHeight="1">
      <c r="A15" s="16" t="s">
        <v>27</v>
      </c>
      <c r="B15" s="17">
        <v>7.0</v>
      </c>
      <c r="C15" s="22" t="s">
        <v>28</v>
      </c>
      <c r="D15" s="9"/>
      <c r="E15" s="18">
        <v>1000.0</v>
      </c>
      <c r="F15" s="19">
        <f t="shared" si="2"/>
        <v>7000</v>
      </c>
      <c r="G15" s="20" t="s">
        <v>14</v>
      </c>
    </row>
    <row r="16" ht="15.75" customHeight="1">
      <c r="A16" s="16" t="s">
        <v>29</v>
      </c>
      <c r="B16" s="17">
        <v>100.0</v>
      </c>
      <c r="C16" s="22" t="s">
        <v>30</v>
      </c>
      <c r="D16" s="9"/>
      <c r="E16" s="18">
        <v>100.0</v>
      </c>
      <c r="F16" s="19">
        <f t="shared" si="2"/>
        <v>10000</v>
      </c>
      <c r="G16" s="20" t="s">
        <v>14</v>
      </c>
    </row>
    <row r="17" ht="15.75" customHeight="1">
      <c r="A17" s="23" t="s">
        <v>31</v>
      </c>
      <c r="B17" s="11"/>
      <c r="C17" s="9"/>
      <c r="D17" s="22" t="s">
        <v>286</v>
      </c>
      <c r="E17" s="9"/>
      <c r="F17" s="24">
        <v>315000.0</v>
      </c>
      <c r="G17" s="1"/>
      <c r="H17" s="21"/>
    </row>
    <row r="18" ht="15.75" customHeight="1">
      <c r="A18" s="25" t="s">
        <v>33</v>
      </c>
      <c r="B18" s="11"/>
      <c r="C18" s="11"/>
      <c r="D18" s="11"/>
      <c r="E18" s="9"/>
      <c r="F18" s="26">
        <f>SUM(F8:F17)</f>
        <v>748630</v>
      </c>
    </row>
    <row r="19" ht="15.75" customHeight="1">
      <c r="A19" s="23" t="s">
        <v>34</v>
      </c>
      <c r="B19" s="11"/>
      <c r="C19" s="9"/>
      <c r="D19" s="22" t="s">
        <v>35</v>
      </c>
      <c r="E19" s="9"/>
      <c r="F19" s="24">
        <v>106666.0</v>
      </c>
    </row>
    <row r="20" ht="15.75" customHeight="1">
      <c r="A20" s="27" t="s">
        <v>36</v>
      </c>
      <c r="B20" s="11"/>
      <c r="C20" s="9"/>
      <c r="D20" s="28"/>
      <c r="E20" s="9"/>
      <c r="F20" s="29">
        <f>SUM(F18:F19)</f>
        <v>855296</v>
      </c>
    </row>
    <row r="21" ht="15.0" customHeight="1">
      <c r="A21" s="8" t="s">
        <v>5</v>
      </c>
      <c r="B21" s="9"/>
      <c r="C21" s="30" t="s">
        <v>37</v>
      </c>
      <c r="D21" s="11"/>
      <c r="E21" s="11"/>
      <c r="F21" s="9"/>
    </row>
    <row r="22" ht="15.0" customHeight="1">
      <c r="A22" s="12" t="s">
        <v>7</v>
      </c>
      <c r="B22" s="12" t="s">
        <v>8</v>
      </c>
      <c r="C22" s="13" t="s">
        <v>9</v>
      </c>
      <c r="D22" s="9"/>
      <c r="E22" s="12" t="s">
        <v>10</v>
      </c>
      <c r="F22" s="14" t="s">
        <v>11</v>
      </c>
    </row>
    <row r="23" ht="15.0" customHeight="1">
      <c r="A23" s="16" t="s">
        <v>38</v>
      </c>
      <c r="B23" s="17">
        <v>2.0</v>
      </c>
      <c r="C23" s="13" t="s">
        <v>25</v>
      </c>
      <c r="D23" s="9"/>
      <c r="E23" s="18">
        <v>11000.0</v>
      </c>
      <c r="F23" s="19">
        <f t="shared" ref="F23:F25" si="3">E23*B23</f>
        <v>22000</v>
      </c>
      <c r="G23" s="1"/>
      <c r="H23" s="1"/>
    </row>
    <row r="24" ht="15.75" customHeight="1">
      <c r="A24" s="16" t="s">
        <v>39</v>
      </c>
      <c r="B24" s="17"/>
      <c r="C24" s="22" t="s">
        <v>40</v>
      </c>
      <c r="D24" s="9"/>
      <c r="E24" s="18">
        <v>65000.0</v>
      </c>
      <c r="F24" s="19">
        <f t="shared" si="3"/>
        <v>0</v>
      </c>
      <c r="G24" s="1"/>
      <c r="H24" s="1"/>
    </row>
    <row r="25" ht="15.75" customHeight="1">
      <c r="A25" s="16" t="s">
        <v>41</v>
      </c>
      <c r="B25" s="17"/>
      <c r="C25" s="22" t="s">
        <v>42</v>
      </c>
      <c r="D25" s="9"/>
      <c r="E25" s="18">
        <v>130000.0</v>
      </c>
      <c r="F25" s="31">
        <f t="shared" si="3"/>
        <v>0</v>
      </c>
      <c r="G25" s="1"/>
      <c r="H25" s="1"/>
    </row>
    <row r="26" ht="15.75" customHeight="1">
      <c r="A26" s="16" t="s">
        <v>43</v>
      </c>
      <c r="B26" s="17"/>
      <c r="C26" s="22" t="s">
        <v>44</v>
      </c>
      <c r="D26" s="9"/>
      <c r="E26" s="18">
        <v>140.0</v>
      </c>
      <c r="F26" s="32">
        <v>21875.0</v>
      </c>
      <c r="G26" s="1"/>
      <c r="H26" s="1"/>
    </row>
    <row r="27" ht="15.75" customHeight="1">
      <c r="A27" s="16" t="s">
        <v>20</v>
      </c>
      <c r="B27" s="17"/>
      <c r="C27" s="22" t="s">
        <v>45</v>
      </c>
      <c r="D27" s="9"/>
      <c r="E27" s="18">
        <v>14000.0</v>
      </c>
      <c r="F27" s="19">
        <f t="shared" ref="F27:F32" si="4">E27*B27</f>
        <v>0</v>
      </c>
      <c r="G27" s="1"/>
      <c r="H27" s="1"/>
    </row>
    <row r="28" ht="15.75" customHeight="1">
      <c r="A28" s="16" t="s">
        <v>46</v>
      </c>
      <c r="B28" s="17"/>
      <c r="C28" s="22" t="s">
        <v>30</v>
      </c>
      <c r="D28" s="9"/>
      <c r="E28" s="18">
        <v>600.0</v>
      </c>
      <c r="F28" s="19">
        <f t="shared" si="4"/>
        <v>0</v>
      </c>
    </row>
    <row r="29" ht="15.0" customHeight="1">
      <c r="A29" s="16" t="s">
        <v>47</v>
      </c>
      <c r="B29" s="17"/>
      <c r="C29" s="22" t="s">
        <v>48</v>
      </c>
      <c r="D29" s="9"/>
      <c r="E29" s="18">
        <v>1000.0</v>
      </c>
      <c r="F29" s="19">
        <f t="shared" si="4"/>
        <v>0</v>
      </c>
    </row>
    <row r="30" ht="15.75" customHeight="1">
      <c r="A30" s="16" t="s">
        <v>49</v>
      </c>
      <c r="B30" s="17"/>
      <c r="C30" s="22" t="s">
        <v>25</v>
      </c>
      <c r="D30" s="9"/>
      <c r="E30" s="18">
        <v>157500.0</v>
      </c>
      <c r="F30" s="19">
        <f t="shared" si="4"/>
        <v>0</v>
      </c>
    </row>
    <row r="31" ht="12.75" customHeight="1">
      <c r="A31" s="16" t="s">
        <v>29</v>
      </c>
      <c r="B31" s="17"/>
      <c r="C31" s="22" t="s">
        <v>30</v>
      </c>
      <c r="D31" s="9"/>
      <c r="E31" s="18">
        <v>100.0</v>
      </c>
      <c r="F31" s="19">
        <f t="shared" si="4"/>
        <v>0</v>
      </c>
    </row>
    <row r="32" ht="15.75" customHeight="1">
      <c r="A32" s="33"/>
      <c r="B32" s="17"/>
      <c r="C32" s="22"/>
      <c r="D32" s="9"/>
      <c r="E32" s="17"/>
      <c r="F32" s="34">
        <f t="shared" si="4"/>
        <v>0</v>
      </c>
    </row>
    <row r="33" ht="15.75" customHeight="1">
      <c r="A33" s="25" t="s">
        <v>33</v>
      </c>
      <c r="B33" s="11"/>
      <c r="C33" s="11"/>
      <c r="D33" s="11"/>
      <c r="E33" s="9"/>
      <c r="F33" s="26">
        <f>SUM(F23:F32)</f>
        <v>43875</v>
      </c>
    </row>
    <row r="34" ht="16.5" customHeight="1">
      <c r="A34" s="23" t="s">
        <v>50</v>
      </c>
      <c r="B34" s="11"/>
      <c r="C34" s="9"/>
      <c r="D34" s="22" t="s">
        <v>35</v>
      </c>
      <c r="E34" s="9"/>
      <c r="F34" s="24">
        <v>26294.75</v>
      </c>
    </row>
    <row r="35" ht="24.0" customHeight="1">
      <c r="A35" s="27" t="s">
        <v>36</v>
      </c>
      <c r="B35" s="11"/>
      <c r="C35" s="9"/>
      <c r="D35" s="28"/>
      <c r="E35" s="9"/>
      <c r="F35" s="35">
        <f>F34+F33</f>
        <v>70169.75</v>
      </c>
    </row>
    <row r="36" ht="24.0" customHeight="1">
      <c r="A36" s="36" t="s">
        <v>51</v>
      </c>
      <c r="B36" s="10" t="s">
        <v>52</v>
      </c>
      <c r="C36" s="9"/>
      <c r="D36" s="22"/>
      <c r="E36" s="9"/>
      <c r="F36" s="24"/>
      <c r="G36" s="1"/>
      <c r="H36" s="1"/>
    </row>
    <row r="37" ht="24.0" customHeight="1">
      <c r="A37" s="33" t="s">
        <v>53</v>
      </c>
      <c r="B37" s="17">
        <v>2.0</v>
      </c>
      <c r="C37" s="22" t="s">
        <v>54</v>
      </c>
      <c r="D37" s="9"/>
      <c r="E37" s="18">
        <v>36750.0</v>
      </c>
      <c r="F37" s="19">
        <f t="shared" ref="F37:F38" si="5">E37*B37</f>
        <v>73500</v>
      </c>
      <c r="G37" s="15"/>
      <c r="H37" s="1"/>
    </row>
    <row r="38" ht="24.0" customHeight="1">
      <c r="A38" s="16" t="s">
        <v>55</v>
      </c>
      <c r="B38" s="17">
        <v>2.0</v>
      </c>
      <c r="C38" s="22" t="s">
        <v>54</v>
      </c>
      <c r="D38" s="9"/>
      <c r="E38" s="18">
        <v>36750.0</v>
      </c>
      <c r="F38" s="19">
        <f t="shared" si="5"/>
        <v>73500</v>
      </c>
      <c r="G38" s="15"/>
      <c r="H38" s="1"/>
    </row>
    <row r="39" ht="24.0" customHeight="1">
      <c r="A39" s="16" t="s">
        <v>56</v>
      </c>
      <c r="B39" s="17">
        <v>2.0</v>
      </c>
      <c r="C39" s="22" t="s">
        <v>57</v>
      </c>
      <c r="D39" s="9"/>
      <c r="E39" s="18">
        <v>18000.0</v>
      </c>
      <c r="F39" s="19">
        <f t="shared" ref="F39:F46" si="6">+B39*E39</f>
        <v>36000</v>
      </c>
    </row>
    <row r="40" ht="24.0" customHeight="1">
      <c r="A40" s="16" t="s">
        <v>58</v>
      </c>
      <c r="B40" s="17">
        <v>1.5</v>
      </c>
      <c r="C40" s="22" t="s">
        <v>59</v>
      </c>
      <c r="D40" s="9"/>
      <c r="E40" s="18">
        <v>2000.0</v>
      </c>
      <c r="F40" s="19">
        <f t="shared" si="6"/>
        <v>3000</v>
      </c>
    </row>
    <row r="41" ht="24.0" customHeight="1">
      <c r="A41" s="16" t="s">
        <v>60</v>
      </c>
      <c r="B41" s="17"/>
      <c r="C41" s="22" t="s">
        <v>61</v>
      </c>
      <c r="D41" s="9"/>
      <c r="E41" s="18">
        <v>70000.0</v>
      </c>
      <c r="F41" s="19">
        <f t="shared" si="6"/>
        <v>0</v>
      </c>
    </row>
    <row r="42" ht="24.0" customHeight="1">
      <c r="A42" s="16" t="s">
        <v>62</v>
      </c>
      <c r="B42" s="17"/>
      <c r="C42" s="22" t="s">
        <v>63</v>
      </c>
      <c r="D42" s="9"/>
      <c r="E42" s="18">
        <v>45000.0</v>
      </c>
      <c r="F42" s="19">
        <f t="shared" si="6"/>
        <v>0</v>
      </c>
    </row>
    <row r="43" ht="24.0" customHeight="1">
      <c r="A43" s="16" t="s">
        <v>64</v>
      </c>
      <c r="B43" s="17"/>
      <c r="C43" s="22" t="s">
        <v>63</v>
      </c>
      <c r="D43" s="9"/>
      <c r="E43" s="18">
        <v>2500.0</v>
      </c>
      <c r="F43" s="19">
        <f t="shared" si="6"/>
        <v>0</v>
      </c>
    </row>
    <row r="44" ht="24.0" customHeight="1">
      <c r="A44" s="16" t="s">
        <v>65</v>
      </c>
      <c r="B44" s="17"/>
      <c r="C44" s="22" t="s">
        <v>66</v>
      </c>
      <c r="D44" s="9"/>
      <c r="E44" s="18">
        <v>34000.0</v>
      </c>
      <c r="F44" s="19">
        <f t="shared" si="6"/>
        <v>0</v>
      </c>
    </row>
    <row r="45" ht="24.0" customHeight="1">
      <c r="A45" s="16" t="s">
        <v>67</v>
      </c>
      <c r="B45" s="17"/>
      <c r="C45" s="22" t="s">
        <v>68</v>
      </c>
      <c r="D45" s="9"/>
      <c r="E45" s="18">
        <v>3000.0</v>
      </c>
      <c r="F45" s="19">
        <f t="shared" si="6"/>
        <v>0</v>
      </c>
    </row>
    <row r="46" ht="24.0" customHeight="1">
      <c r="A46" s="16" t="s">
        <v>71</v>
      </c>
      <c r="B46" s="17">
        <v>2.0</v>
      </c>
      <c r="C46" s="22" t="s">
        <v>70</v>
      </c>
      <c r="D46" s="9"/>
      <c r="E46" s="18">
        <v>22000.0</v>
      </c>
      <c r="F46" s="19">
        <f t="shared" si="6"/>
        <v>44000</v>
      </c>
      <c r="G46" s="15"/>
      <c r="H46" s="15"/>
      <c r="I46" s="15"/>
      <c r="J46" s="15"/>
      <c r="K46" s="15"/>
      <c r="L46" s="15"/>
      <c r="M46" s="15"/>
      <c r="N46" s="15"/>
      <c r="O46" s="15"/>
    </row>
    <row r="47" ht="24.0" customHeight="1">
      <c r="A47" s="16" t="s">
        <v>71</v>
      </c>
      <c r="B47" s="17">
        <v>0.0</v>
      </c>
      <c r="C47" s="22" t="s">
        <v>70</v>
      </c>
      <c r="D47" s="9"/>
      <c r="E47" s="18">
        <v>22000.0</v>
      </c>
      <c r="F47" s="19">
        <f>E47*B47</f>
        <v>0</v>
      </c>
      <c r="G47" s="15"/>
      <c r="H47" s="15"/>
      <c r="I47" s="15"/>
      <c r="J47" s="15"/>
      <c r="K47" s="15"/>
      <c r="L47" s="15"/>
      <c r="M47" s="15"/>
      <c r="N47" s="15"/>
      <c r="O47" s="15"/>
    </row>
    <row r="48" ht="15.75" customHeight="1">
      <c r="A48" s="16" t="s">
        <v>72</v>
      </c>
      <c r="B48" s="17"/>
      <c r="C48" s="22" t="s">
        <v>61</v>
      </c>
      <c r="D48" s="9"/>
      <c r="E48" s="18">
        <v>160000.0</v>
      </c>
      <c r="F48" s="19">
        <f t="shared" ref="F48:F51" si="7">+B48*E48</f>
        <v>0</v>
      </c>
    </row>
    <row r="49" ht="15.75" customHeight="1">
      <c r="A49" s="16" t="s">
        <v>73</v>
      </c>
      <c r="B49" s="17">
        <v>0.1</v>
      </c>
      <c r="C49" s="22" t="s">
        <v>74</v>
      </c>
      <c r="D49" s="9"/>
      <c r="E49" s="18">
        <v>4500.0</v>
      </c>
      <c r="F49" s="19">
        <f t="shared" si="7"/>
        <v>450</v>
      </c>
    </row>
    <row r="50" ht="15.75" customHeight="1">
      <c r="A50" s="16" t="s">
        <v>75</v>
      </c>
      <c r="B50" s="17"/>
      <c r="C50" s="22" t="s">
        <v>21</v>
      </c>
      <c r="D50" s="9"/>
      <c r="E50" s="18">
        <v>20000.0</v>
      </c>
      <c r="F50" s="19">
        <f t="shared" si="7"/>
        <v>0</v>
      </c>
    </row>
    <row r="51" ht="15.75" customHeight="1">
      <c r="A51" s="16" t="s">
        <v>76</v>
      </c>
      <c r="B51" s="17">
        <v>1.5</v>
      </c>
      <c r="C51" s="22" t="s">
        <v>77</v>
      </c>
      <c r="D51" s="9"/>
      <c r="E51" s="18">
        <v>23000.0</v>
      </c>
      <c r="F51" s="19">
        <f t="shared" si="7"/>
        <v>34500</v>
      </c>
    </row>
    <row r="52" ht="15.75" customHeight="1">
      <c r="A52" s="16" t="s">
        <v>78</v>
      </c>
      <c r="B52" s="37"/>
      <c r="C52" s="22"/>
      <c r="D52" s="9"/>
      <c r="E52" s="18"/>
      <c r="F52" s="19">
        <f>SUM(F37:F51)</f>
        <v>264950</v>
      </c>
    </row>
    <row r="53" ht="15.75" customHeight="1">
      <c r="A53" s="23" t="s">
        <v>79</v>
      </c>
      <c r="B53" s="11"/>
      <c r="C53" s="9"/>
      <c r="D53" s="17"/>
      <c r="E53" s="17"/>
      <c r="F53" s="19">
        <f>+F52*10%</f>
        <v>26495</v>
      </c>
    </row>
    <row r="54" ht="15.75" customHeight="1">
      <c r="A54" s="27" t="s">
        <v>80</v>
      </c>
      <c r="B54" s="11"/>
      <c r="C54" s="9"/>
      <c r="D54" s="28"/>
      <c r="E54" s="9"/>
      <c r="F54" s="29">
        <v>477895.0</v>
      </c>
      <c r="G54" s="1"/>
    </row>
    <row r="55" ht="15.75" customHeight="1">
      <c r="A55" s="36" t="s">
        <v>51</v>
      </c>
      <c r="B55" s="10" t="s">
        <v>81</v>
      </c>
      <c r="C55" s="9"/>
      <c r="D55" s="22"/>
      <c r="E55" s="9"/>
      <c r="F55" s="24"/>
      <c r="G55" s="15"/>
    </row>
    <row r="56" ht="15.75" customHeight="1">
      <c r="A56" s="33" t="s">
        <v>53</v>
      </c>
      <c r="B56" s="17"/>
      <c r="C56" s="22" t="s">
        <v>82</v>
      </c>
      <c r="D56" s="9"/>
      <c r="E56" s="18">
        <v>63000.0</v>
      </c>
      <c r="F56" s="19">
        <f t="shared" ref="F56:F58" si="8">E56*B56</f>
        <v>0</v>
      </c>
      <c r="G56" s="15"/>
    </row>
    <row r="57" ht="15.75" customHeight="1">
      <c r="A57" s="16" t="s">
        <v>55</v>
      </c>
      <c r="B57" s="17"/>
      <c r="C57" s="22" t="s">
        <v>54</v>
      </c>
      <c r="D57" s="9"/>
      <c r="E57" s="18">
        <v>26250.0</v>
      </c>
      <c r="F57" s="19">
        <f t="shared" si="8"/>
        <v>0</v>
      </c>
      <c r="G57" s="15"/>
    </row>
    <row r="58" ht="15.75" customHeight="1">
      <c r="A58" s="16" t="s">
        <v>83</v>
      </c>
      <c r="B58" s="17"/>
      <c r="C58" s="17"/>
      <c r="D58" s="17"/>
      <c r="E58" s="18">
        <v>2100.0</v>
      </c>
      <c r="F58" s="19">
        <f t="shared" si="8"/>
        <v>0</v>
      </c>
      <c r="G58" s="15"/>
    </row>
    <row r="59" ht="15.75" customHeight="1">
      <c r="A59" s="16" t="s">
        <v>56</v>
      </c>
      <c r="B59" s="17"/>
      <c r="C59" s="22" t="s">
        <v>57</v>
      </c>
      <c r="D59" s="9"/>
      <c r="E59" s="18">
        <v>18000.0</v>
      </c>
      <c r="F59" s="19">
        <f t="shared" ref="F59:F70" si="9">+B59*E59</f>
        <v>0</v>
      </c>
      <c r="G59" s="15"/>
    </row>
    <row r="60" ht="15.75" customHeight="1">
      <c r="A60" s="16" t="s">
        <v>58</v>
      </c>
      <c r="B60" s="17"/>
      <c r="C60" s="22" t="s">
        <v>59</v>
      </c>
      <c r="D60" s="9"/>
      <c r="E60" s="18">
        <v>2000.0</v>
      </c>
      <c r="F60" s="19">
        <f t="shared" si="9"/>
        <v>0</v>
      </c>
      <c r="G60" s="15"/>
    </row>
    <row r="61" ht="15.75" customHeight="1">
      <c r="A61" s="16" t="s">
        <v>60</v>
      </c>
      <c r="B61" s="17"/>
      <c r="C61" s="22" t="s">
        <v>61</v>
      </c>
      <c r="D61" s="9"/>
      <c r="E61" s="18"/>
      <c r="F61" s="19">
        <f t="shared" si="9"/>
        <v>0</v>
      </c>
      <c r="G61" s="15"/>
      <c r="I61" s="1"/>
    </row>
    <row r="62" ht="15.75" customHeight="1">
      <c r="A62" s="16" t="s">
        <v>84</v>
      </c>
      <c r="B62" s="17"/>
      <c r="C62" s="22" t="s">
        <v>63</v>
      </c>
      <c r="D62" s="9"/>
      <c r="E62" s="18">
        <v>2000.0</v>
      </c>
      <c r="F62" s="19">
        <f t="shared" si="9"/>
        <v>0</v>
      </c>
      <c r="G62" s="15"/>
    </row>
    <row r="63" ht="15.75" customHeight="1">
      <c r="A63" s="16" t="s">
        <v>85</v>
      </c>
      <c r="B63" s="17"/>
      <c r="C63" s="22" t="s">
        <v>63</v>
      </c>
      <c r="D63" s="9"/>
      <c r="E63" s="18">
        <v>2000.0</v>
      </c>
      <c r="F63" s="19">
        <f t="shared" si="9"/>
        <v>0</v>
      </c>
      <c r="G63" s="15"/>
    </row>
    <row r="64" ht="15.75" customHeight="1">
      <c r="A64" s="16" t="s">
        <v>86</v>
      </c>
      <c r="B64" s="17"/>
      <c r="C64" s="22" t="s">
        <v>66</v>
      </c>
      <c r="D64" s="9"/>
      <c r="E64" s="18">
        <v>23000.0</v>
      </c>
      <c r="F64" s="19">
        <f t="shared" si="9"/>
        <v>0</v>
      </c>
      <c r="G64" s="15"/>
    </row>
    <row r="65" ht="15.75" customHeight="1">
      <c r="A65" s="16" t="s">
        <v>87</v>
      </c>
      <c r="B65" s="17"/>
      <c r="C65" s="22" t="s">
        <v>88</v>
      </c>
      <c r="D65" s="9"/>
      <c r="E65" s="18">
        <v>18000.0</v>
      </c>
      <c r="F65" s="19">
        <f t="shared" si="9"/>
        <v>0</v>
      </c>
      <c r="G65" s="15"/>
    </row>
    <row r="66" ht="15.75" customHeight="1">
      <c r="A66" s="16" t="s">
        <v>89</v>
      </c>
      <c r="B66" s="17"/>
      <c r="C66" s="22" t="s">
        <v>70</v>
      </c>
      <c r="D66" s="9"/>
      <c r="E66" s="18">
        <v>20000.0</v>
      </c>
      <c r="F66" s="19">
        <f t="shared" si="9"/>
        <v>0</v>
      </c>
      <c r="G66" s="15"/>
    </row>
    <row r="67" ht="15.75" customHeight="1">
      <c r="A67" s="16" t="s">
        <v>90</v>
      </c>
      <c r="B67" s="17"/>
      <c r="C67" s="22" t="s">
        <v>61</v>
      </c>
      <c r="D67" s="9"/>
      <c r="E67" s="18"/>
      <c r="F67" s="19">
        <f t="shared" si="9"/>
        <v>0</v>
      </c>
    </row>
    <row r="68" ht="15.75" customHeight="1">
      <c r="A68" s="16" t="s">
        <v>73</v>
      </c>
      <c r="B68" s="17"/>
      <c r="C68" s="22" t="s">
        <v>21</v>
      </c>
      <c r="D68" s="9"/>
      <c r="E68" s="18">
        <v>4.5</v>
      </c>
      <c r="F68" s="19">
        <f t="shared" si="9"/>
        <v>0</v>
      </c>
    </row>
    <row r="69" ht="15.75" customHeight="1">
      <c r="A69" s="16" t="s">
        <v>75</v>
      </c>
      <c r="B69" s="17"/>
      <c r="C69" s="22" t="s">
        <v>21</v>
      </c>
      <c r="D69" s="9"/>
      <c r="E69" s="18">
        <v>23000.0</v>
      </c>
      <c r="F69" s="19">
        <f t="shared" si="9"/>
        <v>0</v>
      </c>
    </row>
    <row r="70" ht="15.75" customHeight="1">
      <c r="A70" s="16" t="s">
        <v>91</v>
      </c>
      <c r="B70" s="38"/>
      <c r="C70" s="22" t="s">
        <v>77</v>
      </c>
      <c r="D70" s="9"/>
      <c r="E70" s="18">
        <v>23000.0</v>
      </c>
      <c r="F70" s="19">
        <f t="shared" si="9"/>
        <v>0</v>
      </c>
    </row>
    <row r="71" ht="15.75" customHeight="1">
      <c r="A71" s="16" t="s">
        <v>78</v>
      </c>
      <c r="B71" s="17"/>
      <c r="C71" s="22"/>
      <c r="D71" s="9"/>
      <c r="E71" s="18"/>
      <c r="F71" s="19">
        <f>SUM(F56:F70)</f>
        <v>0</v>
      </c>
      <c r="G71" s="1"/>
    </row>
    <row r="72" ht="15.75" customHeight="1">
      <c r="A72" s="23" t="s">
        <v>79</v>
      </c>
      <c r="B72" s="11"/>
      <c r="C72" s="9"/>
      <c r="D72" s="17"/>
      <c r="E72" s="17"/>
      <c r="F72" s="19">
        <v>32095.1</v>
      </c>
      <c r="G72" s="1"/>
    </row>
    <row r="73" ht="15.75" customHeight="1">
      <c r="A73" s="27" t="s">
        <v>80</v>
      </c>
      <c r="B73" s="11"/>
      <c r="C73" s="9"/>
      <c r="D73" s="28"/>
      <c r="E73" s="9"/>
      <c r="F73" s="29">
        <f>F71+F72</f>
        <v>32095.1</v>
      </c>
      <c r="G73" s="1"/>
    </row>
    <row r="74" ht="15.75" customHeight="1">
      <c r="A74" s="39" t="s">
        <v>92</v>
      </c>
      <c r="B74" s="9"/>
      <c r="C74" s="22"/>
      <c r="D74" s="9"/>
      <c r="E74" s="17"/>
      <c r="F74" s="26"/>
      <c r="G74" s="1"/>
    </row>
    <row r="75" ht="15.75" customHeight="1">
      <c r="A75" s="16" t="s">
        <v>93</v>
      </c>
      <c r="B75" s="40"/>
      <c r="C75" s="22" t="s">
        <v>94</v>
      </c>
      <c r="D75" s="9"/>
      <c r="E75" s="17">
        <v>10500.0</v>
      </c>
      <c r="F75" s="24">
        <f t="shared" ref="F75:F77" si="10">E75*B75</f>
        <v>0</v>
      </c>
      <c r="G75" s="1"/>
      <c r="H75" s="1"/>
      <c r="I75" s="1"/>
      <c r="J75" s="1"/>
      <c r="K75" s="1"/>
      <c r="L75" s="1"/>
      <c r="M75" s="1"/>
      <c r="N75" s="1"/>
      <c r="O75" s="1"/>
    </row>
    <row r="76" ht="15.75" customHeight="1">
      <c r="A76" s="16" t="s">
        <v>95</v>
      </c>
      <c r="B76" s="40"/>
      <c r="C76" s="22" t="s">
        <v>96</v>
      </c>
      <c r="D76" s="9"/>
      <c r="E76" s="17">
        <v>20000.0</v>
      </c>
      <c r="F76" s="24">
        <f t="shared" si="10"/>
        <v>0</v>
      </c>
      <c r="G76" s="1"/>
      <c r="H76" s="1"/>
      <c r="I76" s="1"/>
      <c r="J76" s="1"/>
      <c r="K76" s="1"/>
      <c r="L76" s="1"/>
      <c r="M76" s="1"/>
      <c r="N76" s="1"/>
      <c r="O76" s="1"/>
    </row>
    <row r="77" ht="15.75" customHeight="1">
      <c r="A77" s="16" t="s">
        <v>97</v>
      </c>
      <c r="B77" s="41"/>
      <c r="C77" s="22" t="s">
        <v>94</v>
      </c>
      <c r="D77" s="9"/>
      <c r="E77" s="17">
        <v>20000.0</v>
      </c>
      <c r="F77" s="24">
        <f t="shared" si="10"/>
        <v>0</v>
      </c>
      <c r="G77" s="1"/>
    </row>
    <row r="78" ht="15.75" customHeight="1">
      <c r="A78" s="16" t="s">
        <v>98</v>
      </c>
      <c r="B78" s="17"/>
      <c r="C78" s="22" t="s">
        <v>99</v>
      </c>
      <c r="D78" s="9"/>
      <c r="E78" s="42">
        <v>100000.0</v>
      </c>
      <c r="F78" s="34">
        <f t="shared" ref="F78:F86" si="11">+B78*E78</f>
        <v>0</v>
      </c>
      <c r="G78" s="21"/>
    </row>
    <row r="79" ht="15.75" customHeight="1">
      <c r="A79" s="16" t="s">
        <v>100</v>
      </c>
      <c r="B79" s="17"/>
      <c r="C79" s="22" t="s">
        <v>101</v>
      </c>
      <c r="D79" s="9"/>
      <c r="E79" s="42">
        <v>3000.0</v>
      </c>
      <c r="F79" s="34">
        <f t="shared" si="11"/>
        <v>0</v>
      </c>
      <c r="G79" s="21"/>
    </row>
    <row r="80" ht="15.75" customHeight="1">
      <c r="A80" s="16" t="s">
        <v>102</v>
      </c>
      <c r="B80" s="17"/>
      <c r="C80" s="22" t="s">
        <v>25</v>
      </c>
      <c r="D80" s="9"/>
      <c r="E80" s="43">
        <v>1500.0</v>
      </c>
      <c r="F80" s="34">
        <f t="shared" si="11"/>
        <v>0</v>
      </c>
      <c r="G80" s="15"/>
      <c r="H80" s="15"/>
      <c r="I80" s="15"/>
      <c r="J80" s="15"/>
      <c r="K80" s="15"/>
      <c r="L80" s="15"/>
      <c r="M80" s="15"/>
      <c r="N80" s="15"/>
      <c r="O80" s="15"/>
    </row>
    <row r="81" ht="15.75" customHeight="1">
      <c r="A81" s="16" t="s">
        <v>103</v>
      </c>
      <c r="B81" s="17"/>
      <c r="C81" s="22" t="s">
        <v>99</v>
      </c>
      <c r="D81" s="9"/>
      <c r="E81" s="43">
        <v>2000.0</v>
      </c>
      <c r="F81" s="34">
        <f t="shared" si="11"/>
        <v>0</v>
      </c>
      <c r="G81" s="15"/>
      <c r="H81" s="15"/>
      <c r="I81" s="15"/>
      <c r="J81" s="15"/>
      <c r="K81" s="15"/>
      <c r="L81" s="15"/>
      <c r="M81" s="15"/>
      <c r="N81" s="15"/>
      <c r="O81" s="15"/>
    </row>
    <row r="82" ht="15.75" customHeight="1">
      <c r="A82" s="16" t="s">
        <v>104</v>
      </c>
      <c r="B82" s="17"/>
      <c r="C82" s="22" t="s">
        <v>25</v>
      </c>
      <c r="D82" s="9"/>
      <c r="E82" s="43">
        <v>160000.0</v>
      </c>
      <c r="F82" s="34">
        <f t="shared" si="11"/>
        <v>0</v>
      </c>
      <c r="G82" s="15"/>
      <c r="H82" s="15"/>
      <c r="I82" s="15"/>
      <c r="J82" s="15"/>
      <c r="K82" s="15"/>
      <c r="L82" s="15"/>
      <c r="M82" s="15"/>
      <c r="N82" s="15"/>
      <c r="O82" s="15"/>
    </row>
    <row r="83" ht="15.75" customHeight="1">
      <c r="A83" s="16" t="s">
        <v>68</v>
      </c>
      <c r="B83" s="17"/>
      <c r="C83" s="22" t="s">
        <v>105</v>
      </c>
      <c r="D83" s="9"/>
      <c r="E83" s="42">
        <v>26800.0</v>
      </c>
      <c r="F83" s="34">
        <f t="shared" si="11"/>
        <v>0</v>
      </c>
      <c r="G83" s="15"/>
      <c r="H83" s="15"/>
      <c r="I83" s="15"/>
      <c r="J83" s="15"/>
      <c r="K83" s="15"/>
      <c r="L83" s="15"/>
      <c r="M83" s="15"/>
      <c r="N83" s="15"/>
      <c r="O83" s="15"/>
    </row>
    <row r="84" ht="15.75" customHeight="1">
      <c r="A84" s="16" t="s">
        <v>106</v>
      </c>
      <c r="B84" s="17"/>
      <c r="C84" s="22" t="s">
        <v>99</v>
      </c>
      <c r="D84" s="9"/>
      <c r="E84" s="42">
        <v>3000.0</v>
      </c>
      <c r="F84" s="34">
        <f t="shared" si="11"/>
        <v>0</v>
      </c>
      <c r="G84" s="15"/>
      <c r="H84" s="15"/>
      <c r="I84" s="15"/>
      <c r="J84" s="15"/>
      <c r="K84" s="15"/>
      <c r="L84" s="15"/>
      <c r="M84" s="15"/>
      <c r="N84" s="15"/>
      <c r="O84" s="15"/>
    </row>
    <row r="85" ht="15.75" customHeight="1">
      <c r="A85" s="16" t="s">
        <v>107</v>
      </c>
      <c r="B85" s="17"/>
      <c r="C85" s="22" t="s">
        <v>59</v>
      </c>
      <c r="D85" s="9"/>
      <c r="E85" s="42">
        <v>8000.0</v>
      </c>
      <c r="F85" s="34">
        <f t="shared" si="11"/>
        <v>0</v>
      </c>
      <c r="G85" s="15"/>
      <c r="H85" s="15"/>
      <c r="I85" s="15"/>
      <c r="J85" s="15"/>
      <c r="K85" s="15"/>
      <c r="L85" s="15"/>
      <c r="M85" s="15"/>
      <c r="N85" s="15"/>
      <c r="O85" s="15"/>
    </row>
    <row r="86" ht="15.75" customHeight="1">
      <c r="A86" s="16" t="s">
        <v>108</v>
      </c>
      <c r="B86" s="17"/>
      <c r="C86" s="22" t="s">
        <v>59</v>
      </c>
      <c r="D86" s="9"/>
      <c r="E86" s="43">
        <v>150000.0</v>
      </c>
      <c r="F86" s="34">
        <f t="shared" si="11"/>
        <v>0</v>
      </c>
      <c r="G86" s="15"/>
      <c r="H86" s="15"/>
      <c r="I86" s="15"/>
      <c r="J86" s="15"/>
      <c r="K86" s="15"/>
      <c r="L86" s="15"/>
      <c r="M86" s="15"/>
      <c r="N86" s="15"/>
      <c r="O86" s="15"/>
    </row>
    <row r="87" ht="15.75" customHeight="1">
      <c r="A87" s="10" t="s">
        <v>109</v>
      </c>
      <c r="B87" s="11"/>
      <c r="C87" s="11"/>
      <c r="D87" s="9"/>
      <c r="E87" s="44"/>
      <c r="F87" s="45">
        <f>SUM(F75:F86)</f>
        <v>0</v>
      </c>
      <c r="G87" s="15"/>
      <c r="H87" s="15"/>
      <c r="I87" s="15"/>
      <c r="J87" s="15"/>
      <c r="K87" s="15"/>
      <c r="L87" s="15"/>
      <c r="M87" s="15"/>
      <c r="N87" s="15"/>
      <c r="O87" s="15"/>
    </row>
    <row r="88" ht="15.75" customHeight="1">
      <c r="A88" s="16"/>
      <c r="B88" s="17"/>
      <c r="C88" s="22"/>
      <c r="D88" s="9"/>
      <c r="E88" s="42"/>
      <c r="F88" s="24">
        <f t="shared" ref="F88:F89" si="12">+B88*E88</f>
        <v>0</v>
      </c>
      <c r="G88" s="15"/>
      <c r="H88" s="15"/>
      <c r="I88" s="15"/>
      <c r="J88" s="15"/>
      <c r="K88" s="15"/>
      <c r="L88" s="15"/>
      <c r="M88" s="15"/>
      <c r="N88" s="15"/>
      <c r="O88" s="15"/>
    </row>
    <row r="89" ht="15.75" customHeight="1">
      <c r="A89" s="39" t="s">
        <v>110</v>
      </c>
      <c r="B89" s="9"/>
      <c r="C89" s="22"/>
      <c r="D89" s="9"/>
      <c r="E89" s="42"/>
      <c r="F89" s="24">
        <f t="shared" si="12"/>
        <v>0</v>
      </c>
      <c r="G89" s="15"/>
      <c r="H89" s="15"/>
      <c r="I89" s="15"/>
      <c r="J89" s="15"/>
      <c r="K89" s="15"/>
      <c r="L89" s="15"/>
      <c r="M89" s="15"/>
      <c r="N89" s="15"/>
      <c r="O89" s="15"/>
    </row>
    <row r="90" ht="15.75" customHeight="1">
      <c r="A90" s="16" t="s">
        <v>111</v>
      </c>
      <c r="B90" s="17">
        <v>565.0</v>
      </c>
      <c r="C90" s="22" t="s">
        <v>112</v>
      </c>
      <c r="D90" s="9"/>
      <c r="E90" s="42">
        <v>140.0</v>
      </c>
      <c r="F90" s="24">
        <f t="shared" ref="F90:F97" si="13">E90*B90</f>
        <v>79100</v>
      </c>
    </row>
    <row r="91" ht="15.75" customHeight="1">
      <c r="A91" s="16" t="s">
        <v>537</v>
      </c>
      <c r="B91" s="17">
        <v>2.2</v>
      </c>
      <c r="C91" s="22" t="s">
        <v>101</v>
      </c>
      <c r="D91" s="9"/>
      <c r="E91" s="42">
        <v>4000.0</v>
      </c>
      <c r="F91" s="24">
        <f t="shared" si="13"/>
        <v>8800</v>
      </c>
    </row>
    <row r="92" ht="15.75" customHeight="1">
      <c r="A92" s="16" t="s">
        <v>22</v>
      </c>
      <c r="B92" s="17">
        <v>0.6</v>
      </c>
      <c r="C92" s="22" t="s">
        <v>23</v>
      </c>
      <c r="D92" s="9"/>
      <c r="E92" s="42">
        <v>12000.0</v>
      </c>
      <c r="F92" s="24">
        <f t="shared" si="13"/>
        <v>7200</v>
      </c>
    </row>
    <row r="93" ht="15.75" customHeight="1">
      <c r="A93" s="16" t="s">
        <v>114</v>
      </c>
      <c r="B93" s="17">
        <v>1.0</v>
      </c>
      <c r="C93" s="22" t="s">
        <v>16</v>
      </c>
      <c r="D93" s="9"/>
      <c r="E93" s="42">
        <v>140000.0</v>
      </c>
      <c r="F93" s="24">
        <f t="shared" si="13"/>
        <v>140000</v>
      </c>
    </row>
    <row r="94" ht="15.75" customHeight="1">
      <c r="A94" s="16" t="s">
        <v>20</v>
      </c>
      <c r="B94" s="17">
        <v>0.3</v>
      </c>
      <c r="C94" s="22" t="s">
        <v>21</v>
      </c>
      <c r="D94" s="9"/>
      <c r="E94" s="42">
        <v>14000.0</v>
      </c>
      <c r="F94" s="24">
        <f t="shared" si="13"/>
        <v>4200</v>
      </c>
    </row>
    <row r="95" ht="15.75" customHeight="1">
      <c r="A95" s="16" t="s">
        <v>29</v>
      </c>
      <c r="B95" s="17">
        <v>30.0</v>
      </c>
      <c r="C95" s="22" t="s">
        <v>94</v>
      </c>
      <c r="D95" s="9"/>
      <c r="E95" s="42">
        <v>100.0</v>
      </c>
      <c r="F95" s="24">
        <f t="shared" si="13"/>
        <v>3000</v>
      </c>
    </row>
    <row r="96" ht="15.75" customHeight="1">
      <c r="A96" s="16" t="s">
        <v>115</v>
      </c>
      <c r="B96" s="17">
        <v>0.2</v>
      </c>
      <c r="C96" s="22" t="s">
        <v>116</v>
      </c>
      <c r="D96" s="9"/>
      <c r="E96" s="42">
        <v>1000.0</v>
      </c>
      <c r="F96" s="24">
        <f t="shared" si="13"/>
        <v>200</v>
      </c>
    </row>
    <row r="97" ht="15.75" customHeight="1">
      <c r="A97" s="16" t="s">
        <v>49</v>
      </c>
      <c r="B97" s="17">
        <v>1.0</v>
      </c>
      <c r="C97" s="22" t="s">
        <v>94</v>
      </c>
      <c r="D97" s="9"/>
      <c r="E97" s="42">
        <v>60000.0</v>
      </c>
      <c r="F97" s="24">
        <f t="shared" si="13"/>
        <v>60000</v>
      </c>
    </row>
    <row r="98" ht="15.75" customHeight="1">
      <c r="A98" s="16" t="s">
        <v>117</v>
      </c>
      <c r="B98" s="17"/>
      <c r="C98" s="22"/>
      <c r="D98" s="9"/>
      <c r="E98" s="42"/>
      <c r="F98" s="24"/>
    </row>
    <row r="99" ht="15.75" customHeight="1">
      <c r="A99" s="46" t="s">
        <v>118</v>
      </c>
      <c r="B99" s="47"/>
      <c r="C99" s="48"/>
      <c r="D99" s="9"/>
      <c r="E99" s="49"/>
      <c r="F99" s="29">
        <f>SUM(F88:F98)</f>
        <v>302500</v>
      </c>
    </row>
    <row r="100" ht="15.75" customHeight="1">
      <c r="A100" s="39" t="s">
        <v>119</v>
      </c>
      <c r="B100" s="9"/>
      <c r="C100" s="10" t="s">
        <v>120</v>
      </c>
      <c r="D100" s="9"/>
      <c r="E100" s="42"/>
      <c r="F100" s="24"/>
    </row>
    <row r="101" ht="15.75" customHeight="1">
      <c r="A101" s="16" t="s">
        <v>525</v>
      </c>
      <c r="B101" s="17"/>
      <c r="C101" s="22" t="s">
        <v>122</v>
      </c>
      <c r="D101" s="9"/>
      <c r="E101" s="43">
        <v>25000.0</v>
      </c>
      <c r="F101" s="34">
        <f>+B101*E101</f>
        <v>0</v>
      </c>
    </row>
    <row r="102" ht="15.75" customHeight="1">
      <c r="A102" s="16" t="s">
        <v>526</v>
      </c>
      <c r="B102" s="17"/>
      <c r="C102" s="22" t="s">
        <v>101</v>
      </c>
      <c r="D102" s="9"/>
      <c r="E102" s="43">
        <v>25000.0</v>
      </c>
      <c r="F102" s="34">
        <v>7222.0</v>
      </c>
      <c r="G102" s="1"/>
    </row>
    <row r="103" ht="15.75" customHeight="1">
      <c r="A103" s="16" t="s">
        <v>123</v>
      </c>
      <c r="B103" s="17"/>
      <c r="C103" s="22" t="s">
        <v>16</v>
      </c>
      <c r="D103" s="9"/>
      <c r="E103" s="43">
        <v>6630.0</v>
      </c>
      <c r="F103" s="34">
        <f>+B103*E103</f>
        <v>0</v>
      </c>
      <c r="G103" s="1"/>
    </row>
    <row r="104" ht="15.75" customHeight="1">
      <c r="A104" s="16" t="s">
        <v>46</v>
      </c>
      <c r="B104" s="17"/>
      <c r="C104" s="22" t="s">
        <v>124</v>
      </c>
      <c r="D104" s="9"/>
      <c r="E104" s="43">
        <v>12000.0</v>
      </c>
      <c r="F104" s="34">
        <f>E104*B104</f>
        <v>0</v>
      </c>
      <c r="G104" s="1"/>
    </row>
    <row r="105" ht="15.75" customHeight="1">
      <c r="A105" s="16" t="s">
        <v>125</v>
      </c>
      <c r="B105" s="17"/>
      <c r="C105" s="22" t="s">
        <v>99</v>
      </c>
      <c r="D105" s="9"/>
      <c r="E105" s="43">
        <v>8000.0</v>
      </c>
      <c r="F105" s="34">
        <f>+B105*E105</f>
        <v>0</v>
      </c>
      <c r="G105" s="1"/>
    </row>
    <row r="106" ht="15.75" customHeight="1">
      <c r="A106" s="16" t="s">
        <v>527</v>
      </c>
      <c r="B106" s="17"/>
      <c r="C106" s="22" t="s">
        <v>127</v>
      </c>
      <c r="D106" s="9"/>
      <c r="E106" s="43">
        <v>100.0</v>
      </c>
      <c r="F106" s="34">
        <f>E106*B106</f>
        <v>0</v>
      </c>
      <c r="G106" s="1"/>
    </row>
    <row r="107" ht="15.75" customHeight="1">
      <c r="A107" s="16" t="s">
        <v>128</v>
      </c>
      <c r="B107" s="17"/>
      <c r="C107" s="22" t="s">
        <v>127</v>
      </c>
      <c r="D107" s="9"/>
      <c r="E107" s="43">
        <v>26000.0</v>
      </c>
      <c r="F107" s="34">
        <f t="shared" ref="F107:F114" si="14">+B107*E107</f>
        <v>0</v>
      </c>
      <c r="G107" s="1"/>
    </row>
    <row r="108" ht="15.75" customHeight="1">
      <c r="A108" s="16" t="s">
        <v>519</v>
      </c>
      <c r="B108" s="17"/>
      <c r="C108" s="22" t="s">
        <v>16</v>
      </c>
      <c r="D108" s="9"/>
      <c r="E108" s="43">
        <v>9804.0</v>
      </c>
      <c r="F108" s="34">
        <f t="shared" si="14"/>
        <v>0</v>
      </c>
      <c r="G108" s="1"/>
    </row>
    <row r="109" ht="15.75" customHeight="1">
      <c r="A109" s="16" t="s">
        <v>130</v>
      </c>
      <c r="B109" s="17"/>
      <c r="C109" s="22" t="s">
        <v>131</v>
      </c>
      <c r="D109" s="9"/>
      <c r="E109" s="43">
        <v>1000.0</v>
      </c>
      <c r="F109" s="34">
        <f t="shared" si="14"/>
        <v>0</v>
      </c>
      <c r="G109" s="1"/>
    </row>
    <row r="110" ht="15.75" customHeight="1">
      <c r="A110" s="16" t="s">
        <v>132</v>
      </c>
      <c r="B110" s="17"/>
      <c r="C110" s="22" t="s">
        <v>101</v>
      </c>
      <c r="D110" s="9"/>
      <c r="E110" s="43">
        <v>2240.0</v>
      </c>
      <c r="F110" s="34">
        <f t="shared" si="14"/>
        <v>0</v>
      </c>
      <c r="G110" s="1"/>
    </row>
    <row r="111" ht="15.75" customHeight="1">
      <c r="A111" s="16" t="s">
        <v>133</v>
      </c>
      <c r="B111" s="17"/>
      <c r="C111" s="22" t="s">
        <v>105</v>
      </c>
      <c r="D111" s="9"/>
      <c r="E111" s="43">
        <v>25000.0</v>
      </c>
      <c r="F111" s="34">
        <f t="shared" si="14"/>
        <v>0</v>
      </c>
      <c r="G111" s="1"/>
    </row>
    <row r="112" ht="15.75" customHeight="1">
      <c r="A112" s="16" t="s">
        <v>468</v>
      </c>
      <c r="B112" s="17"/>
      <c r="C112" s="22" t="s">
        <v>77</v>
      </c>
      <c r="D112" s="9"/>
      <c r="E112" s="43">
        <v>43000.0</v>
      </c>
      <c r="F112" s="34">
        <f t="shared" si="14"/>
        <v>0</v>
      </c>
      <c r="G112" s="1"/>
    </row>
    <row r="113" ht="15.75" customHeight="1">
      <c r="A113" s="16" t="s">
        <v>136</v>
      </c>
      <c r="B113" s="17"/>
      <c r="C113" s="22" t="s">
        <v>21</v>
      </c>
      <c r="D113" s="9"/>
      <c r="E113" s="43">
        <v>19000.0</v>
      </c>
      <c r="F113" s="34">
        <f t="shared" si="14"/>
        <v>0</v>
      </c>
      <c r="G113" s="1"/>
    </row>
    <row r="114" ht="15.75" customHeight="1">
      <c r="A114" s="16" t="s">
        <v>137</v>
      </c>
      <c r="B114" s="17"/>
      <c r="C114" s="22" t="s">
        <v>99</v>
      </c>
      <c r="D114" s="9"/>
      <c r="E114" s="43">
        <v>5000.0</v>
      </c>
      <c r="F114" s="34">
        <f t="shared" si="14"/>
        <v>0</v>
      </c>
      <c r="G114" s="1"/>
    </row>
    <row r="115" ht="15.75" customHeight="1">
      <c r="A115" s="16" t="s">
        <v>138</v>
      </c>
      <c r="B115" s="17"/>
      <c r="C115" s="22"/>
      <c r="D115" s="9"/>
      <c r="E115" s="43">
        <v>0.0</v>
      </c>
      <c r="F115" s="34">
        <f t="shared" ref="F115:F116" si="15">E115*B115</f>
        <v>0</v>
      </c>
      <c r="G115" s="1"/>
    </row>
    <row r="116" ht="15.75" customHeight="1">
      <c r="A116" s="16" t="s">
        <v>140</v>
      </c>
      <c r="B116" s="17"/>
      <c r="C116" s="22" t="s">
        <v>122</v>
      </c>
      <c r="D116" s="9"/>
      <c r="E116" s="43">
        <v>2650.0</v>
      </c>
      <c r="F116" s="34">
        <f t="shared" si="15"/>
        <v>0</v>
      </c>
      <c r="G116" s="1"/>
    </row>
    <row r="117" ht="15.75" customHeight="1">
      <c r="A117" s="46" t="s">
        <v>141</v>
      </c>
      <c r="B117" s="47"/>
      <c r="C117" s="48"/>
      <c r="D117" s="9"/>
      <c r="E117" s="49"/>
      <c r="F117" s="29">
        <f>SUM(F101:F116)</f>
        <v>7222</v>
      </c>
    </row>
    <row r="118" ht="15.75" customHeight="1">
      <c r="A118" s="50" t="s">
        <v>142</v>
      </c>
      <c r="B118" s="51"/>
      <c r="C118" s="51"/>
      <c r="D118" s="51"/>
      <c r="E118" s="51"/>
      <c r="F118" s="52">
        <f>F117+F99+F87+F73+F54+F35+F20</f>
        <v>1745177.85</v>
      </c>
    </row>
    <row r="119" ht="15.75" customHeight="1">
      <c r="A119" s="53"/>
      <c r="B119" s="54" t="s">
        <v>143</v>
      </c>
      <c r="C119" s="55"/>
      <c r="D119" s="55"/>
      <c r="E119" s="55"/>
      <c r="F119" s="56">
        <f>+F118*30%</f>
        <v>523553.355</v>
      </c>
    </row>
    <row r="120" ht="15.75" customHeight="1">
      <c r="A120" s="57"/>
      <c r="B120" s="58" t="s">
        <v>144</v>
      </c>
      <c r="C120" s="55"/>
      <c r="D120" s="55"/>
      <c r="E120" s="59"/>
      <c r="F120" s="60">
        <f>SUM(F118:F119)</f>
        <v>2268731.205</v>
      </c>
    </row>
    <row r="121" ht="15.75" customHeight="1">
      <c r="A121" s="57"/>
      <c r="B121" s="54" t="s">
        <v>145</v>
      </c>
      <c r="C121" s="55"/>
      <c r="D121" s="55"/>
      <c r="E121" s="55"/>
      <c r="F121" s="56">
        <f>+F120*16%</f>
        <v>362996.9928</v>
      </c>
    </row>
    <row r="122" ht="15.75" customHeight="1">
      <c r="A122" s="57"/>
      <c r="B122" s="61" t="s">
        <v>146</v>
      </c>
      <c r="C122" s="55"/>
      <c r="D122" s="55"/>
      <c r="E122" s="59"/>
      <c r="F122" s="60">
        <f>SUM(F120:F121)</f>
        <v>2631728.198</v>
      </c>
    </row>
    <row r="123" ht="15.75" customHeight="1">
      <c r="A123" s="57"/>
      <c r="B123" s="54"/>
      <c r="C123" s="55"/>
      <c r="D123" s="55"/>
      <c r="E123" s="55"/>
      <c r="F123" s="56"/>
    </row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6">
    <mergeCell ref="A2:F2"/>
    <mergeCell ref="A3:F3"/>
    <mergeCell ref="A4:F4"/>
    <mergeCell ref="A5:F5"/>
    <mergeCell ref="A6:B6"/>
    <mergeCell ref="C6:F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A17:C17"/>
    <mergeCell ref="D17:E17"/>
    <mergeCell ref="A18:E18"/>
    <mergeCell ref="A19:C19"/>
    <mergeCell ref="D19:E19"/>
    <mergeCell ref="A20:C20"/>
    <mergeCell ref="D20:E20"/>
    <mergeCell ref="A21:B21"/>
    <mergeCell ref="C21:F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A33:E33"/>
    <mergeCell ref="A34:C34"/>
    <mergeCell ref="D34:E34"/>
    <mergeCell ref="A35:C35"/>
    <mergeCell ref="D35:E35"/>
    <mergeCell ref="B36:C36"/>
    <mergeCell ref="D36:E36"/>
    <mergeCell ref="C37:D37"/>
    <mergeCell ref="C38:D38"/>
    <mergeCell ref="C39:D39"/>
    <mergeCell ref="C40:D40"/>
    <mergeCell ref="C41:D41"/>
    <mergeCell ref="C42:D42"/>
    <mergeCell ref="C82:D82"/>
    <mergeCell ref="C83:D83"/>
    <mergeCell ref="C84:D84"/>
    <mergeCell ref="C85:D85"/>
    <mergeCell ref="C86:D86"/>
    <mergeCell ref="A87:D87"/>
    <mergeCell ref="C88:D88"/>
    <mergeCell ref="A89:B89"/>
    <mergeCell ref="C89:D89"/>
    <mergeCell ref="C90:D90"/>
    <mergeCell ref="C91:D91"/>
    <mergeCell ref="C92:D92"/>
    <mergeCell ref="C93:D93"/>
    <mergeCell ref="C94:D94"/>
    <mergeCell ref="C101:D101"/>
    <mergeCell ref="C102:D102"/>
    <mergeCell ref="C103:D103"/>
    <mergeCell ref="C104:D104"/>
    <mergeCell ref="C105:D105"/>
    <mergeCell ref="C106:D106"/>
    <mergeCell ref="C107:D107"/>
    <mergeCell ref="C108:D108"/>
    <mergeCell ref="C109:D109"/>
    <mergeCell ref="C110:D110"/>
    <mergeCell ref="C111:D111"/>
    <mergeCell ref="C112:D112"/>
    <mergeCell ref="C113:D113"/>
    <mergeCell ref="C114:D114"/>
    <mergeCell ref="B121:E121"/>
    <mergeCell ref="B122:E122"/>
    <mergeCell ref="C115:D115"/>
    <mergeCell ref="C116:D116"/>
    <mergeCell ref="C117:D117"/>
    <mergeCell ref="A118:E118"/>
    <mergeCell ref="A119:A123"/>
    <mergeCell ref="B119:E119"/>
    <mergeCell ref="B120:E120"/>
    <mergeCell ref="B123:E123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A53:C53"/>
    <mergeCell ref="A54:C54"/>
    <mergeCell ref="D54:E54"/>
    <mergeCell ref="B55:C55"/>
    <mergeCell ref="D55:E55"/>
    <mergeCell ref="C56:D56"/>
    <mergeCell ref="C57:D57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A72:C72"/>
    <mergeCell ref="A73:C73"/>
    <mergeCell ref="D73:E73"/>
    <mergeCell ref="A74:B74"/>
    <mergeCell ref="C74:D74"/>
    <mergeCell ref="C75:D75"/>
    <mergeCell ref="C76:D76"/>
    <mergeCell ref="C77:D77"/>
    <mergeCell ref="C78:D78"/>
    <mergeCell ref="C79:D79"/>
    <mergeCell ref="C80:D80"/>
    <mergeCell ref="C81:D81"/>
    <mergeCell ref="C95:D95"/>
    <mergeCell ref="C96:D96"/>
    <mergeCell ref="C97:D97"/>
    <mergeCell ref="C98:D98"/>
    <mergeCell ref="C99:D99"/>
    <mergeCell ref="A100:B100"/>
    <mergeCell ref="C100:D100"/>
  </mergeCells>
  <printOptions/>
  <pageMargins bottom="0.7480314960629921" footer="0.0" header="0.0" left="0.31496062992125984" right="0.31496062992125984" top="0.7480314960629921"/>
  <pageSetup paperSize="9" orientation="portrait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10.71"/>
    <col customWidth="1" min="3" max="3" width="17.0"/>
    <col customWidth="1" min="4" max="4" width="10.71"/>
    <col customWidth="1" min="5" max="5" width="15.43"/>
    <col customWidth="1" min="6" max="6" width="20.57"/>
    <col customWidth="1" min="7" max="9" width="10.71"/>
  </cols>
  <sheetData>
    <row r="1" ht="15.75" customHeight="1">
      <c r="A1" s="1" t="s">
        <v>0</v>
      </c>
    </row>
    <row r="2" ht="15.75" customHeight="1">
      <c r="A2" s="2" t="s">
        <v>1</v>
      </c>
      <c r="B2" s="3"/>
      <c r="C2" s="3"/>
      <c r="D2" s="3"/>
      <c r="E2" s="3"/>
      <c r="F2" s="3"/>
    </row>
    <row r="3" ht="15.75" customHeight="1">
      <c r="A3" s="4" t="s">
        <v>2</v>
      </c>
    </row>
    <row r="4" ht="15.75" customHeight="1">
      <c r="A4" s="4" t="s">
        <v>3</v>
      </c>
    </row>
    <row r="5" ht="15.75" customHeight="1">
      <c r="A5" s="270" t="s">
        <v>4</v>
      </c>
      <c r="B5" s="271"/>
      <c r="C5" s="271"/>
      <c r="D5" s="271"/>
      <c r="E5" s="271"/>
      <c r="F5" s="272"/>
    </row>
    <row r="6" ht="15.75" customHeight="1">
      <c r="A6" s="8" t="s">
        <v>5</v>
      </c>
      <c r="B6" s="9"/>
      <c r="C6" s="10" t="s">
        <v>538</v>
      </c>
      <c r="D6" s="11"/>
      <c r="E6" s="11"/>
      <c r="F6" s="9"/>
    </row>
    <row r="7" ht="15.0" customHeight="1">
      <c r="A7" s="12" t="s">
        <v>7</v>
      </c>
      <c r="B7" s="12" t="s">
        <v>8</v>
      </c>
      <c r="C7" s="13" t="s">
        <v>9</v>
      </c>
      <c r="D7" s="9"/>
      <c r="E7" s="12" t="s">
        <v>10</v>
      </c>
      <c r="F7" s="14" t="s">
        <v>11</v>
      </c>
      <c r="G7" s="15"/>
    </row>
    <row r="8" ht="18.0" customHeight="1">
      <c r="A8" s="16" t="s">
        <v>12</v>
      </c>
      <c r="B8" s="17">
        <v>1275.0</v>
      </c>
      <c r="C8" s="13" t="s">
        <v>13</v>
      </c>
      <c r="D8" s="9"/>
      <c r="E8" s="18">
        <v>140.0</v>
      </c>
      <c r="F8" s="19">
        <f t="shared" ref="F8:F10" si="1">+B8*E8</f>
        <v>178500</v>
      </c>
      <c r="G8" s="20" t="s">
        <v>14</v>
      </c>
    </row>
    <row r="9" ht="15.0" customHeight="1">
      <c r="A9" s="16" t="s">
        <v>498</v>
      </c>
      <c r="B9" s="17">
        <v>1.84</v>
      </c>
      <c r="C9" s="13" t="s">
        <v>16</v>
      </c>
      <c r="D9" s="9"/>
      <c r="E9" s="18">
        <v>65000.0</v>
      </c>
      <c r="F9" s="19">
        <f t="shared" si="1"/>
        <v>119600</v>
      </c>
      <c r="G9" s="20" t="s">
        <v>14</v>
      </c>
      <c r="H9" s="21"/>
    </row>
    <row r="10" ht="18.0" customHeight="1">
      <c r="A10" s="16" t="s">
        <v>416</v>
      </c>
      <c r="B10" s="17">
        <v>1.33</v>
      </c>
      <c r="C10" s="22" t="s">
        <v>16</v>
      </c>
      <c r="D10" s="9"/>
      <c r="E10" s="18">
        <v>140000.0</v>
      </c>
      <c r="F10" s="19">
        <f t="shared" si="1"/>
        <v>186200</v>
      </c>
      <c r="G10" s="20" t="s">
        <v>14</v>
      </c>
    </row>
    <row r="11">
      <c r="A11" s="16" t="s">
        <v>19</v>
      </c>
      <c r="B11" s="17"/>
      <c r="C11" s="22" t="s">
        <v>16</v>
      </c>
      <c r="D11" s="9"/>
      <c r="E11" s="18">
        <v>130000.0</v>
      </c>
      <c r="F11" s="19">
        <f>E11*B11</f>
        <v>0</v>
      </c>
    </row>
    <row r="12">
      <c r="A12" s="16" t="s">
        <v>20</v>
      </c>
      <c r="B12" s="17">
        <v>0.933</v>
      </c>
      <c r="C12" s="22" t="s">
        <v>21</v>
      </c>
      <c r="D12" s="9"/>
      <c r="E12" s="18">
        <v>14000.0</v>
      </c>
      <c r="F12" s="19">
        <f>+B12*E12</f>
        <v>13062</v>
      </c>
    </row>
    <row r="13">
      <c r="A13" s="16" t="s">
        <v>22</v>
      </c>
      <c r="B13" s="17">
        <v>3.0</v>
      </c>
      <c r="C13" s="22" t="s">
        <v>23</v>
      </c>
      <c r="D13" s="9"/>
      <c r="E13" s="18">
        <v>5000.0</v>
      </c>
      <c r="F13" s="19">
        <f>E13*B13</f>
        <v>15000</v>
      </c>
    </row>
    <row r="14">
      <c r="A14" s="16" t="s">
        <v>24</v>
      </c>
      <c r="B14" s="17">
        <v>1.0</v>
      </c>
      <c r="C14" s="22" t="s">
        <v>25</v>
      </c>
      <c r="D14" s="9"/>
      <c r="E14" s="18">
        <v>20000.0</v>
      </c>
      <c r="F14" s="19">
        <f t="shared" ref="F14:F16" si="2">+B14*E14</f>
        <v>20000</v>
      </c>
      <c r="G14" s="20" t="s">
        <v>14</v>
      </c>
    </row>
    <row r="15" ht="15.75" customHeight="1">
      <c r="A15" s="16" t="s">
        <v>27</v>
      </c>
      <c r="B15" s="17">
        <v>17.0</v>
      </c>
      <c r="C15" s="22" t="s">
        <v>28</v>
      </c>
      <c r="D15" s="9"/>
      <c r="E15" s="18">
        <v>1000.0</v>
      </c>
      <c r="F15" s="19">
        <f t="shared" si="2"/>
        <v>17000</v>
      </c>
      <c r="G15" s="20" t="s">
        <v>14</v>
      </c>
    </row>
    <row r="16" ht="15.75" customHeight="1">
      <c r="A16" s="16" t="s">
        <v>29</v>
      </c>
      <c r="B16" s="17">
        <v>100.0</v>
      </c>
      <c r="C16" s="22" t="s">
        <v>30</v>
      </c>
      <c r="D16" s="9"/>
      <c r="E16" s="18">
        <v>100.0</v>
      </c>
      <c r="F16" s="19">
        <f t="shared" si="2"/>
        <v>10000</v>
      </c>
      <c r="G16" s="20" t="s">
        <v>14</v>
      </c>
    </row>
    <row r="17" ht="15.75" customHeight="1">
      <c r="A17" s="23" t="s">
        <v>31</v>
      </c>
      <c r="B17" s="11"/>
      <c r="C17" s="9"/>
      <c r="D17" s="22" t="s">
        <v>286</v>
      </c>
      <c r="E17" s="9"/>
      <c r="F17" s="24">
        <v>315000.0</v>
      </c>
      <c r="G17" s="20" t="s">
        <v>14</v>
      </c>
      <c r="H17" s="21"/>
    </row>
    <row r="18" ht="15.75" customHeight="1">
      <c r="A18" s="25" t="s">
        <v>33</v>
      </c>
      <c r="B18" s="11"/>
      <c r="C18" s="11"/>
      <c r="D18" s="11"/>
      <c r="E18" s="9"/>
      <c r="F18" s="26">
        <f>SUM(F8:F17)</f>
        <v>874362</v>
      </c>
    </row>
    <row r="19" ht="15.75" customHeight="1">
      <c r="A19" s="23" t="s">
        <v>34</v>
      </c>
      <c r="B19" s="11"/>
      <c r="C19" s="9"/>
      <c r="D19" s="22" t="s">
        <v>35</v>
      </c>
      <c r="E19" s="9"/>
      <c r="F19" s="24">
        <v>43718.1</v>
      </c>
    </row>
    <row r="20" ht="15.75" customHeight="1">
      <c r="A20" s="27" t="s">
        <v>36</v>
      </c>
      <c r="B20" s="11"/>
      <c r="C20" s="9"/>
      <c r="D20" s="28"/>
      <c r="E20" s="9"/>
      <c r="F20" s="29">
        <f>SUM(F18:F19)</f>
        <v>918080.1</v>
      </c>
    </row>
    <row r="21" ht="15.0" customHeight="1">
      <c r="A21" s="8" t="s">
        <v>5</v>
      </c>
      <c r="B21" s="9"/>
      <c r="C21" s="30" t="s">
        <v>37</v>
      </c>
      <c r="D21" s="11"/>
      <c r="E21" s="11"/>
      <c r="F21" s="9"/>
    </row>
    <row r="22" ht="15.0" customHeight="1">
      <c r="A22" s="12" t="s">
        <v>7</v>
      </c>
      <c r="B22" s="12" t="s">
        <v>8</v>
      </c>
      <c r="C22" s="13" t="s">
        <v>9</v>
      </c>
      <c r="D22" s="9"/>
      <c r="E22" s="12" t="s">
        <v>10</v>
      </c>
      <c r="F22" s="14" t="s">
        <v>11</v>
      </c>
    </row>
    <row r="23" ht="15.0" customHeight="1">
      <c r="A23" s="16" t="s">
        <v>38</v>
      </c>
      <c r="B23" s="17">
        <v>4.0</v>
      </c>
      <c r="C23" s="13" t="s">
        <v>25</v>
      </c>
      <c r="D23" s="9"/>
      <c r="E23" s="18">
        <v>19000.0</v>
      </c>
      <c r="F23" s="19">
        <f t="shared" ref="F23:F27" si="3">E23*B23</f>
        <v>76000</v>
      </c>
      <c r="G23" s="1"/>
      <c r="H23" s="1"/>
    </row>
    <row r="24" ht="15.0" customHeight="1">
      <c r="A24" s="16" t="s">
        <v>539</v>
      </c>
      <c r="B24" s="17"/>
      <c r="C24" s="13" t="s">
        <v>540</v>
      </c>
      <c r="D24" s="9"/>
      <c r="E24" s="18">
        <v>38999.0</v>
      </c>
      <c r="F24" s="19">
        <f t="shared" si="3"/>
        <v>0</v>
      </c>
      <c r="G24" s="1"/>
      <c r="H24" s="1"/>
    </row>
    <row r="25" ht="15.0" customHeight="1">
      <c r="A25" s="16" t="s">
        <v>541</v>
      </c>
      <c r="B25" s="17">
        <v>4.0</v>
      </c>
      <c r="C25" s="13" t="s">
        <v>94</v>
      </c>
      <c r="D25" s="9"/>
      <c r="E25" s="18">
        <v>8000.0</v>
      </c>
      <c r="F25" s="19">
        <f t="shared" si="3"/>
        <v>32000</v>
      </c>
      <c r="G25" s="1"/>
      <c r="H25" s="1"/>
    </row>
    <row r="26" ht="15.75" customHeight="1">
      <c r="A26" s="16" t="s">
        <v>39</v>
      </c>
      <c r="B26" s="17"/>
      <c r="C26" s="22" t="s">
        <v>40</v>
      </c>
      <c r="D26" s="9"/>
      <c r="E26" s="18">
        <v>65000.0</v>
      </c>
      <c r="F26" s="19">
        <f t="shared" si="3"/>
        <v>0</v>
      </c>
      <c r="G26" s="1"/>
      <c r="H26" s="1"/>
    </row>
    <row r="27" ht="15.75" customHeight="1">
      <c r="A27" s="16" t="s">
        <v>41</v>
      </c>
      <c r="B27" s="17"/>
      <c r="C27" s="22" t="s">
        <v>42</v>
      </c>
      <c r="D27" s="9"/>
      <c r="E27" s="18">
        <v>130000.0</v>
      </c>
      <c r="F27" s="31">
        <f t="shared" si="3"/>
        <v>0</v>
      </c>
      <c r="G27" s="1"/>
      <c r="H27" s="1"/>
    </row>
    <row r="28" ht="15.75" customHeight="1">
      <c r="A28" s="16" t="s">
        <v>43</v>
      </c>
      <c r="B28" s="17"/>
      <c r="C28" s="22" t="s">
        <v>44</v>
      </c>
      <c r="D28" s="9"/>
      <c r="E28" s="18">
        <v>140.0</v>
      </c>
      <c r="F28" s="32">
        <v>0.0</v>
      </c>
      <c r="G28" s="1"/>
      <c r="H28" s="1"/>
    </row>
    <row r="29" ht="15.75" customHeight="1">
      <c r="A29" s="16" t="s">
        <v>20</v>
      </c>
      <c r="B29" s="17"/>
      <c r="C29" s="22" t="s">
        <v>45</v>
      </c>
      <c r="D29" s="9"/>
      <c r="E29" s="18">
        <v>14000.0</v>
      </c>
      <c r="F29" s="19">
        <f t="shared" ref="F29:F34" si="4">E29*B29</f>
        <v>0</v>
      </c>
      <c r="G29" s="1"/>
      <c r="H29" s="1"/>
    </row>
    <row r="30" ht="15.75" customHeight="1">
      <c r="A30" s="16" t="s">
        <v>46</v>
      </c>
      <c r="B30" s="17"/>
      <c r="C30" s="22" t="s">
        <v>30</v>
      </c>
      <c r="D30" s="9"/>
      <c r="E30" s="18">
        <v>600.0</v>
      </c>
      <c r="F30" s="19">
        <f t="shared" si="4"/>
        <v>0</v>
      </c>
    </row>
    <row r="31" ht="15.0" customHeight="1">
      <c r="A31" s="16" t="s">
        <v>47</v>
      </c>
      <c r="B31" s="17"/>
      <c r="C31" s="22" t="s">
        <v>48</v>
      </c>
      <c r="D31" s="9"/>
      <c r="E31" s="18">
        <v>1000.0</v>
      </c>
      <c r="F31" s="19">
        <f t="shared" si="4"/>
        <v>0</v>
      </c>
    </row>
    <row r="32" ht="15.75" customHeight="1">
      <c r="A32" s="16" t="s">
        <v>49</v>
      </c>
      <c r="B32" s="17">
        <v>2.0</v>
      </c>
      <c r="C32" s="22" t="s">
        <v>25</v>
      </c>
      <c r="D32" s="9"/>
      <c r="E32" s="18">
        <v>250000.0</v>
      </c>
      <c r="F32" s="19">
        <f t="shared" si="4"/>
        <v>500000</v>
      </c>
    </row>
    <row r="33" ht="12.75" customHeight="1">
      <c r="A33" s="16" t="s">
        <v>29</v>
      </c>
      <c r="B33" s="17">
        <v>8.0</v>
      </c>
      <c r="C33" s="22" t="s">
        <v>30</v>
      </c>
      <c r="D33" s="9"/>
      <c r="E33" s="18">
        <v>100.0</v>
      </c>
      <c r="F33" s="19">
        <f t="shared" si="4"/>
        <v>800</v>
      </c>
    </row>
    <row r="34" ht="15.75" customHeight="1">
      <c r="A34" s="33"/>
      <c r="B34" s="17"/>
      <c r="C34" s="22"/>
      <c r="D34" s="9"/>
      <c r="E34" s="17"/>
      <c r="F34" s="34">
        <f t="shared" si="4"/>
        <v>0</v>
      </c>
    </row>
    <row r="35" ht="15.75" customHeight="1">
      <c r="A35" s="25" t="s">
        <v>33</v>
      </c>
      <c r="B35" s="11"/>
      <c r="C35" s="11"/>
      <c r="D35" s="11"/>
      <c r="E35" s="9"/>
      <c r="F35" s="26">
        <f>SUM(F23:F34)</f>
        <v>608800</v>
      </c>
    </row>
    <row r="36" ht="16.5" customHeight="1">
      <c r="A36" s="23" t="s">
        <v>50</v>
      </c>
      <c r="B36" s="11"/>
      <c r="C36" s="9"/>
      <c r="D36" s="22" t="s">
        <v>35</v>
      </c>
      <c r="E36" s="9"/>
      <c r="F36" s="24">
        <v>28820.0</v>
      </c>
    </row>
    <row r="37" ht="24.0" customHeight="1">
      <c r="A37" s="27" t="s">
        <v>36</v>
      </c>
      <c r="B37" s="11"/>
      <c r="C37" s="9"/>
      <c r="D37" s="28"/>
      <c r="E37" s="9"/>
      <c r="F37" s="35">
        <f>F36+F35</f>
        <v>637620</v>
      </c>
    </row>
    <row r="38" ht="24.0" customHeight="1">
      <c r="A38" s="36" t="s">
        <v>51</v>
      </c>
      <c r="B38" s="10" t="s">
        <v>52</v>
      </c>
      <c r="C38" s="9"/>
      <c r="D38" s="22"/>
      <c r="E38" s="9"/>
      <c r="F38" s="24"/>
      <c r="G38" s="1"/>
      <c r="H38" s="1"/>
    </row>
    <row r="39" ht="24.0" customHeight="1">
      <c r="A39" s="33" t="s">
        <v>53</v>
      </c>
      <c r="B39" s="17">
        <v>2.0</v>
      </c>
      <c r="C39" s="22" t="s">
        <v>54</v>
      </c>
      <c r="D39" s="9"/>
      <c r="E39" s="18">
        <v>36750.0</v>
      </c>
      <c r="F39" s="19">
        <f t="shared" ref="F39:F40" si="5">E39*B39</f>
        <v>73500</v>
      </c>
      <c r="G39" s="15"/>
      <c r="H39" s="1"/>
    </row>
    <row r="40" ht="24.0" customHeight="1">
      <c r="A40" s="16" t="s">
        <v>55</v>
      </c>
      <c r="B40" s="17">
        <v>2.0</v>
      </c>
      <c r="C40" s="22" t="s">
        <v>54</v>
      </c>
      <c r="D40" s="9"/>
      <c r="E40" s="18">
        <v>36750.0</v>
      </c>
      <c r="F40" s="19">
        <f t="shared" si="5"/>
        <v>73500</v>
      </c>
      <c r="G40" s="15"/>
      <c r="H40" s="1"/>
    </row>
    <row r="41" ht="24.0" customHeight="1">
      <c r="A41" s="16" t="s">
        <v>56</v>
      </c>
      <c r="B41" s="17">
        <v>2.0</v>
      </c>
      <c r="C41" s="22" t="s">
        <v>57</v>
      </c>
      <c r="D41" s="9"/>
      <c r="E41" s="18">
        <v>18000.0</v>
      </c>
      <c r="F41" s="19">
        <f t="shared" ref="F41:F48" si="6">+B41*E41</f>
        <v>36000</v>
      </c>
    </row>
    <row r="42" ht="24.0" customHeight="1">
      <c r="A42" s="16" t="s">
        <v>58</v>
      </c>
      <c r="B42" s="17">
        <v>1.5</v>
      </c>
      <c r="C42" s="22" t="s">
        <v>59</v>
      </c>
      <c r="D42" s="9"/>
      <c r="E42" s="18">
        <v>2000.0</v>
      </c>
      <c r="F42" s="19">
        <f t="shared" si="6"/>
        <v>3000</v>
      </c>
    </row>
    <row r="43" ht="24.0" customHeight="1">
      <c r="A43" s="16" t="s">
        <v>60</v>
      </c>
      <c r="B43" s="17"/>
      <c r="C43" s="22" t="s">
        <v>61</v>
      </c>
      <c r="D43" s="9"/>
      <c r="E43" s="18">
        <v>70000.0</v>
      </c>
      <c r="F43" s="19">
        <f t="shared" si="6"/>
        <v>0</v>
      </c>
    </row>
    <row r="44" ht="24.0" customHeight="1">
      <c r="A44" s="16" t="s">
        <v>62</v>
      </c>
      <c r="B44" s="17"/>
      <c r="C44" s="22" t="s">
        <v>63</v>
      </c>
      <c r="D44" s="9"/>
      <c r="E44" s="18">
        <v>45000.0</v>
      </c>
      <c r="F44" s="19">
        <f t="shared" si="6"/>
        <v>0</v>
      </c>
    </row>
    <row r="45" ht="24.0" customHeight="1">
      <c r="A45" s="16" t="s">
        <v>64</v>
      </c>
      <c r="B45" s="17">
        <v>1.0</v>
      </c>
      <c r="C45" s="22" t="s">
        <v>63</v>
      </c>
      <c r="D45" s="9"/>
      <c r="E45" s="18">
        <v>3000.0</v>
      </c>
      <c r="F45" s="19">
        <f t="shared" si="6"/>
        <v>3000</v>
      </c>
    </row>
    <row r="46" ht="24.0" customHeight="1">
      <c r="A46" s="16" t="s">
        <v>65</v>
      </c>
      <c r="B46" s="17"/>
      <c r="C46" s="22" t="s">
        <v>66</v>
      </c>
      <c r="D46" s="9"/>
      <c r="E46" s="18">
        <v>34000.0</v>
      </c>
      <c r="F46" s="19">
        <f t="shared" si="6"/>
        <v>0</v>
      </c>
    </row>
    <row r="47" ht="24.0" customHeight="1">
      <c r="A47" s="16" t="s">
        <v>67</v>
      </c>
      <c r="B47" s="17"/>
      <c r="C47" s="22" t="s">
        <v>68</v>
      </c>
      <c r="D47" s="9"/>
      <c r="E47" s="18">
        <v>3000.0</v>
      </c>
      <c r="F47" s="19">
        <f t="shared" si="6"/>
        <v>0</v>
      </c>
    </row>
    <row r="48" ht="24.0" customHeight="1">
      <c r="A48" s="16" t="s">
        <v>71</v>
      </c>
      <c r="B48" s="17">
        <v>2.0</v>
      </c>
      <c r="C48" s="22" t="s">
        <v>70</v>
      </c>
      <c r="D48" s="9"/>
      <c r="E48" s="18">
        <v>22000.0</v>
      </c>
      <c r="F48" s="19">
        <f t="shared" si="6"/>
        <v>44000</v>
      </c>
      <c r="G48" s="15"/>
      <c r="H48" s="15"/>
      <c r="I48" s="15"/>
    </row>
    <row r="49" ht="24.0" customHeight="1">
      <c r="A49" s="16" t="s">
        <v>71</v>
      </c>
      <c r="B49" s="17">
        <v>0.0</v>
      </c>
      <c r="C49" s="22" t="s">
        <v>70</v>
      </c>
      <c r="D49" s="9"/>
      <c r="E49" s="18">
        <v>22000.0</v>
      </c>
      <c r="F49" s="19">
        <f>E49*B49</f>
        <v>0</v>
      </c>
      <c r="G49" s="15"/>
      <c r="H49" s="15"/>
      <c r="I49" s="15"/>
    </row>
    <row r="50" ht="15.75" customHeight="1">
      <c r="A50" s="16" t="s">
        <v>72</v>
      </c>
      <c r="B50" s="17"/>
      <c r="C50" s="22" t="s">
        <v>61</v>
      </c>
      <c r="D50" s="9"/>
      <c r="E50" s="18">
        <v>160000.0</v>
      </c>
      <c r="F50" s="19">
        <f t="shared" ref="F50:F53" si="7">+B50*E50</f>
        <v>0</v>
      </c>
    </row>
    <row r="51" ht="15.75" customHeight="1">
      <c r="A51" s="16" t="s">
        <v>73</v>
      </c>
      <c r="B51" s="17">
        <v>0.1</v>
      </c>
      <c r="C51" s="22" t="s">
        <v>74</v>
      </c>
      <c r="D51" s="9"/>
      <c r="E51" s="18">
        <v>4500.0</v>
      </c>
      <c r="F51" s="19">
        <f t="shared" si="7"/>
        <v>450</v>
      </c>
    </row>
    <row r="52" ht="15.75" customHeight="1">
      <c r="A52" s="16" t="s">
        <v>75</v>
      </c>
      <c r="B52" s="17"/>
      <c r="C52" s="22" t="s">
        <v>21</v>
      </c>
      <c r="D52" s="9"/>
      <c r="E52" s="18">
        <v>20000.0</v>
      </c>
      <c r="F52" s="19">
        <f t="shared" si="7"/>
        <v>0</v>
      </c>
    </row>
    <row r="53" ht="15.75" customHeight="1">
      <c r="A53" s="16" t="s">
        <v>76</v>
      </c>
      <c r="B53" s="17">
        <v>1.5</v>
      </c>
      <c r="C53" s="22" t="s">
        <v>77</v>
      </c>
      <c r="D53" s="9"/>
      <c r="E53" s="18">
        <v>23000.0</v>
      </c>
      <c r="F53" s="19">
        <f t="shared" si="7"/>
        <v>34500</v>
      </c>
    </row>
    <row r="54" ht="15.75" customHeight="1">
      <c r="A54" s="16" t="s">
        <v>78</v>
      </c>
      <c r="B54" s="37"/>
      <c r="C54" s="22"/>
      <c r="D54" s="9"/>
      <c r="E54" s="18"/>
      <c r="F54" s="19">
        <f>SUM(F39:F53)</f>
        <v>267950</v>
      </c>
    </row>
    <row r="55" ht="15.75" customHeight="1">
      <c r="A55" s="23" t="s">
        <v>79</v>
      </c>
      <c r="B55" s="11"/>
      <c r="C55" s="9"/>
      <c r="D55" s="17"/>
      <c r="E55" s="17"/>
      <c r="F55" s="19">
        <f>+F54*10%</f>
        <v>26795</v>
      </c>
    </row>
    <row r="56" ht="15.75" customHeight="1">
      <c r="A56" s="27" t="s">
        <v>80</v>
      </c>
      <c r="B56" s="11"/>
      <c r="C56" s="9"/>
      <c r="D56" s="28"/>
      <c r="E56" s="9"/>
      <c r="F56" s="29">
        <v>477895.0</v>
      </c>
      <c r="G56" s="1"/>
    </row>
    <row r="57" ht="15.75" customHeight="1">
      <c r="A57" s="36" t="s">
        <v>51</v>
      </c>
      <c r="B57" s="10" t="s">
        <v>81</v>
      </c>
      <c r="C57" s="9"/>
      <c r="D57" s="22"/>
      <c r="E57" s="9"/>
      <c r="F57" s="24"/>
      <c r="G57" s="15"/>
    </row>
    <row r="58" ht="15.75" customHeight="1">
      <c r="A58" s="33" t="s">
        <v>53</v>
      </c>
      <c r="B58" s="17">
        <v>1.0</v>
      </c>
      <c r="C58" s="22" t="s">
        <v>82</v>
      </c>
      <c r="D58" s="9"/>
      <c r="E58" s="18">
        <v>73500.0</v>
      </c>
      <c r="F58" s="19">
        <f t="shared" ref="F58:F60" si="8">E58*B58</f>
        <v>73500</v>
      </c>
      <c r="G58" s="15" t="s">
        <v>14</v>
      </c>
    </row>
    <row r="59" ht="15.75" customHeight="1">
      <c r="A59" s="16" t="s">
        <v>55</v>
      </c>
      <c r="B59" s="17">
        <v>1.0</v>
      </c>
      <c r="C59" s="22" t="s">
        <v>54</v>
      </c>
      <c r="D59" s="9"/>
      <c r="E59" s="18">
        <v>63000.0</v>
      </c>
      <c r="F59" s="19">
        <f t="shared" si="8"/>
        <v>63000</v>
      </c>
      <c r="G59" s="15"/>
    </row>
    <row r="60" ht="15.75" customHeight="1">
      <c r="A60" s="16" t="s">
        <v>83</v>
      </c>
      <c r="B60" s="17"/>
      <c r="C60" s="17"/>
      <c r="D60" s="17"/>
      <c r="E60" s="18">
        <v>2100.0</v>
      </c>
      <c r="F60" s="19">
        <f t="shared" si="8"/>
        <v>0</v>
      </c>
      <c r="G60" s="15"/>
    </row>
    <row r="61" ht="15.75" customHeight="1">
      <c r="A61" s="16" t="s">
        <v>56</v>
      </c>
      <c r="B61" s="17">
        <v>1.5</v>
      </c>
      <c r="C61" s="22" t="s">
        <v>57</v>
      </c>
      <c r="D61" s="9"/>
      <c r="E61" s="18">
        <v>18000.0</v>
      </c>
      <c r="F61" s="19">
        <f t="shared" ref="F61:F72" si="9">+B61*E61</f>
        <v>27000</v>
      </c>
      <c r="G61" s="15" t="s">
        <v>14</v>
      </c>
    </row>
    <row r="62" ht="15.75" customHeight="1">
      <c r="A62" s="16" t="s">
        <v>58</v>
      </c>
      <c r="B62" s="17"/>
      <c r="C62" s="22" t="s">
        <v>59</v>
      </c>
      <c r="D62" s="9"/>
      <c r="E62" s="18">
        <v>2000.0</v>
      </c>
      <c r="F62" s="19">
        <f t="shared" si="9"/>
        <v>0</v>
      </c>
      <c r="G62" s="15"/>
    </row>
    <row r="63" ht="15.75" customHeight="1">
      <c r="A63" s="16" t="s">
        <v>60</v>
      </c>
      <c r="B63" s="17"/>
      <c r="C63" s="22" t="s">
        <v>61</v>
      </c>
      <c r="D63" s="9"/>
      <c r="E63" s="18"/>
      <c r="F63" s="19">
        <f t="shared" si="9"/>
        <v>0</v>
      </c>
      <c r="G63" s="15"/>
      <c r="I63" s="1"/>
    </row>
    <row r="64" ht="15.75" customHeight="1">
      <c r="A64" s="16" t="s">
        <v>84</v>
      </c>
      <c r="B64" s="17">
        <v>2.0</v>
      </c>
      <c r="C64" s="22" t="s">
        <v>63</v>
      </c>
      <c r="D64" s="9"/>
      <c r="E64" s="18">
        <v>2000.0</v>
      </c>
      <c r="F64" s="19">
        <f t="shared" si="9"/>
        <v>4000</v>
      </c>
      <c r="G64" s="15" t="s">
        <v>14</v>
      </c>
    </row>
    <row r="65" ht="15.75" customHeight="1">
      <c r="A65" s="16" t="s">
        <v>85</v>
      </c>
      <c r="B65" s="17"/>
      <c r="C65" s="22" t="s">
        <v>63</v>
      </c>
      <c r="D65" s="9"/>
      <c r="E65" s="18">
        <v>2000.0</v>
      </c>
      <c r="F65" s="19">
        <f t="shared" si="9"/>
        <v>0</v>
      </c>
      <c r="G65" s="15"/>
    </row>
    <row r="66" ht="15.75" customHeight="1">
      <c r="A66" s="16" t="s">
        <v>86</v>
      </c>
      <c r="B66" s="17">
        <v>1.5</v>
      </c>
      <c r="C66" s="22" t="s">
        <v>66</v>
      </c>
      <c r="D66" s="9"/>
      <c r="E66" s="18">
        <v>23000.0</v>
      </c>
      <c r="F66" s="19">
        <f t="shared" si="9"/>
        <v>34500</v>
      </c>
      <c r="G66" s="15" t="s">
        <v>14</v>
      </c>
    </row>
    <row r="67" ht="15.75" customHeight="1">
      <c r="A67" s="16" t="s">
        <v>87</v>
      </c>
      <c r="B67" s="17"/>
      <c r="C67" s="22" t="s">
        <v>88</v>
      </c>
      <c r="D67" s="9"/>
      <c r="E67" s="18">
        <v>18000.0</v>
      </c>
      <c r="F67" s="19">
        <f t="shared" si="9"/>
        <v>0</v>
      </c>
      <c r="G67" s="15"/>
    </row>
    <row r="68" ht="15.75" customHeight="1">
      <c r="A68" s="16" t="s">
        <v>89</v>
      </c>
      <c r="B68" s="17">
        <v>2.0</v>
      </c>
      <c r="C68" s="22" t="s">
        <v>70</v>
      </c>
      <c r="D68" s="9"/>
      <c r="E68" s="18">
        <v>21000.0</v>
      </c>
      <c r="F68" s="19">
        <f t="shared" si="9"/>
        <v>42000</v>
      </c>
      <c r="G68" s="15" t="s">
        <v>14</v>
      </c>
    </row>
    <row r="69" ht="15.75" customHeight="1">
      <c r="A69" s="16" t="s">
        <v>90</v>
      </c>
      <c r="B69" s="17"/>
      <c r="C69" s="22" t="s">
        <v>61</v>
      </c>
      <c r="D69" s="9"/>
      <c r="E69" s="18"/>
      <c r="F69" s="19">
        <f t="shared" si="9"/>
        <v>0</v>
      </c>
    </row>
    <row r="70" ht="15.75" customHeight="1">
      <c r="A70" s="16" t="s">
        <v>73</v>
      </c>
      <c r="B70" s="17"/>
      <c r="C70" s="22" t="s">
        <v>21</v>
      </c>
      <c r="D70" s="9"/>
      <c r="E70" s="18">
        <v>4.5</v>
      </c>
      <c r="F70" s="19">
        <f t="shared" si="9"/>
        <v>0</v>
      </c>
    </row>
    <row r="71" ht="15.75" customHeight="1">
      <c r="A71" s="16" t="s">
        <v>75</v>
      </c>
      <c r="B71" s="17"/>
      <c r="C71" s="22" t="s">
        <v>21</v>
      </c>
      <c r="D71" s="9"/>
      <c r="E71" s="18">
        <v>23000.0</v>
      </c>
      <c r="F71" s="19">
        <f t="shared" si="9"/>
        <v>0</v>
      </c>
    </row>
    <row r="72" ht="15.75" customHeight="1">
      <c r="A72" s="16" t="s">
        <v>542</v>
      </c>
      <c r="B72" s="38">
        <v>16.0</v>
      </c>
      <c r="C72" s="22" t="s">
        <v>94</v>
      </c>
      <c r="D72" s="9"/>
      <c r="E72" s="18">
        <v>100.0</v>
      </c>
      <c r="F72" s="19">
        <f t="shared" si="9"/>
        <v>1600</v>
      </c>
      <c r="G72" s="20" t="s">
        <v>14</v>
      </c>
    </row>
    <row r="73" ht="15.75" customHeight="1">
      <c r="A73" s="16" t="s">
        <v>78</v>
      </c>
      <c r="B73" s="17">
        <v>8.0</v>
      </c>
      <c r="C73" s="22"/>
      <c r="D73" s="9"/>
      <c r="E73" s="18">
        <v>6000.0</v>
      </c>
      <c r="F73" s="19">
        <f>E73*B73</f>
        <v>48000</v>
      </c>
      <c r="G73" s="273" t="s">
        <v>14</v>
      </c>
    </row>
    <row r="74" ht="15.75" customHeight="1">
      <c r="A74" s="23" t="s">
        <v>79</v>
      </c>
      <c r="B74" s="11"/>
      <c r="C74" s="9"/>
      <c r="D74" s="17"/>
      <c r="E74" s="17"/>
      <c r="F74" s="19">
        <v>2400.0</v>
      </c>
      <c r="G74" s="1"/>
    </row>
    <row r="75" ht="15.75" customHeight="1">
      <c r="A75" s="27" t="s">
        <v>80</v>
      </c>
      <c r="B75" s="11"/>
      <c r="C75" s="9"/>
      <c r="D75" s="28"/>
      <c r="E75" s="9"/>
      <c r="F75" s="29">
        <f>SUM(F58:F74)</f>
        <v>296000</v>
      </c>
      <c r="G75" s="1"/>
    </row>
    <row r="76" ht="15.75" customHeight="1">
      <c r="A76" s="39" t="s">
        <v>92</v>
      </c>
      <c r="B76" s="9"/>
      <c r="C76" s="22"/>
      <c r="D76" s="9"/>
      <c r="E76" s="17"/>
      <c r="F76" s="26"/>
      <c r="G76" s="1"/>
    </row>
    <row r="77" ht="15.75" customHeight="1">
      <c r="A77" s="16" t="s">
        <v>93</v>
      </c>
      <c r="B77" s="40"/>
      <c r="C77" s="22" t="s">
        <v>94</v>
      </c>
      <c r="D77" s="9"/>
      <c r="E77" s="17">
        <v>10500.0</v>
      </c>
      <c r="F77" s="24">
        <f t="shared" ref="F77:F79" si="10">E77*B77</f>
        <v>0</v>
      </c>
      <c r="G77" s="1"/>
      <c r="H77" s="1"/>
      <c r="I77" s="1"/>
    </row>
    <row r="78" ht="15.75" customHeight="1">
      <c r="A78" s="16" t="s">
        <v>95</v>
      </c>
      <c r="B78" s="40"/>
      <c r="C78" s="22" t="s">
        <v>96</v>
      </c>
      <c r="D78" s="9"/>
      <c r="E78" s="17">
        <v>20000.0</v>
      </c>
      <c r="F78" s="24">
        <f t="shared" si="10"/>
        <v>0</v>
      </c>
      <c r="G78" s="1"/>
      <c r="H78" s="1"/>
      <c r="I78" s="1"/>
    </row>
    <row r="79" ht="15.75" customHeight="1">
      <c r="A79" s="16" t="s">
        <v>97</v>
      </c>
      <c r="B79" s="41"/>
      <c r="C79" s="22" t="s">
        <v>94</v>
      </c>
      <c r="D79" s="9"/>
      <c r="E79" s="17">
        <v>20000.0</v>
      </c>
      <c r="F79" s="24">
        <f t="shared" si="10"/>
        <v>0</v>
      </c>
      <c r="G79" s="1"/>
    </row>
    <row r="80" ht="15.75" customHeight="1">
      <c r="A80" s="16" t="s">
        <v>98</v>
      </c>
      <c r="B80" s="17"/>
      <c r="C80" s="22" t="s">
        <v>99</v>
      </c>
      <c r="D80" s="9"/>
      <c r="E80" s="42">
        <v>100000.0</v>
      </c>
      <c r="F80" s="34">
        <f t="shared" ref="F80:F88" si="11">+B80*E80</f>
        <v>0</v>
      </c>
      <c r="G80" s="21"/>
    </row>
    <row r="81" ht="15.75" customHeight="1">
      <c r="A81" s="16" t="s">
        <v>100</v>
      </c>
      <c r="B81" s="17"/>
      <c r="C81" s="22" t="s">
        <v>101</v>
      </c>
      <c r="D81" s="9"/>
      <c r="E81" s="42">
        <v>3000.0</v>
      </c>
      <c r="F81" s="34">
        <f t="shared" si="11"/>
        <v>0</v>
      </c>
      <c r="G81" s="21"/>
    </row>
    <row r="82" ht="15.75" customHeight="1">
      <c r="A82" s="16" t="s">
        <v>102</v>
      </c>
      <c r="B82" s="17"/>
      <c r="C82" s="22" t="s">
        <v>25</v>
      </c>
      <c r="D82" s="9"/>
      <c r="E82" s="43">
        <v>1500.0</v>
      </c>
      <c r="F82" s="34">
        <f t="shared" si="11"/>
        <v>0</v>
      </c>
      <c r="G82" s="15"/>
      <c r="H82" s="15"/>
      <c r="I82" s="15"/>
    </row>
    <row r="83" ht="15.75" customHeight="1">
      <c r="A83" s="16" t="s">
        <v>103</v>
      </c>
      <c r="B83" s="17"/>
      <c r="C83" s="22" t="s">
        <v>99</v>
      </c>
      <c r="D83" s="9"/>
      <c r="E83" s="43">
        <v>2000.0</v>
      </c>
      <c r="F83" s="34">
        <f t="shared" si="11"/>
        <v>0</v>
      </c>
      <c r="G83" s="15"/>
      <c r="H83" s="15"/>
      <c r="I83" s="15"/>
    </row>
    <row r="84" ht="15.75" customHeight="1">
      <c r="A84" s="16" t="s">
        <v>104</v>
      </c>
      <c r="B84" s="17"/>
      <c r="C84" s="22" t="s">
        <v>25</v>
      </c>
      <c r="D84" s="9"/>
      <c r="E84" s="43">
        <v>160000.0</v>
      </c>
      <c r="F84" s="34">
        <f t="shared" si="11"/>
        <v>0</v>
      </c>
      <c r="G84" s="15"/>
      <c r="H84" s="15"/>
      <c r="I84" s="15"/>
    </row>
    <row r="85" ht="15.75" customHeight="1">
      <c r="A85" s="16" t="s">
        <v>68</v>
      </c>
      <c r="B85" s="17"/>
      <c r="C85" s="22" t="s">
        <v>105</v>
      </c>
      <c r="D85" s="9"/>
      <c r="E85" s="42">
        <v>26800.0</v>
      </c>
      <c r="F85" s="34">
        <f t="shared" si="11"/>
        <v>0</v>
      </c>
      <c r="G85" s="15"/>
      <c r="H85" s="15"/>
      <c r="I85" s="15"/>
    </row>
    <row r="86" ht="15.75" customHeight="1">
      <c r="A86" s="16" t="s">
        <v>106</v>
      </c>
      <c r="B86" s="17"/>
      <c r="C86" s="22" t="s">
        <v>99</v>
      </c>
      <c r="D86" s="9"/>
      <c r="E86" s="42">
        <v>3000.0</v>
      </c>
      <c r="F86" s="34">
        <f t="shared" si="11"/>
        <v>0</v>
      </c>
      <c r="G86" s="15"/>
      <c r="H86" s="15"/>
      <c r="I86" s="15"/>
    </row>
    <row r="87" ht="15.75" customHeight="1">
      <c r="A87" s="16" t="s">
        <v>107</v>
      </c>
      <c r="B87" s="17"/>
      <c r="C87" s="22" t="s">
        <v>59</v>
      </c>
      <c r="D87" s="9"/>
      <c r="E87" s="42">
        <v>8000.0</v>
      </c>
      <c r="F87" s="34">
        <f t="shared" si="11"/>
        <v>0</v>
      </c>
      <c r="G87" s="15"/>
      <c r="H87" s="15"/>
      <c r="I87" s="15"/>
    </row>
    <row r="88" ht="15.75" customHeight="1">
      <c r="A88" s="16" t="s">
        <v>108</v>
      </c>
      <c r="B88" s="17">
        <v>1.0</v>
      </c>
      <c r="C88" s="22" t="s">
        <v>59</v>
      </c>
      <c r="D88" s="9"/>
      <c r="E88" s="43">
        <v>150000.0</v>
      </c>
      <c r="F88" s="34">
        <f t="shared" si="11"/>
        <v>150000</v>
      </c>
      <c r="G88" s="15"/>
      <c r="H88" s="15"/>
      <c r="I88" s="15"/>
    </row>
    <row r="89" ht="15.75" customHeight="1">
      <c r="A89" s="10" t="s">
        <v>109</v>
      </c>
      <c r="B89" s="11"/>
      <c r="C89" s="11"/>
      <c r="D89" s="9"/>
      <c r="E89" s="44"/>
      <c r="F89" s="45">
        <f>SUM(F77:F88)</f>
        <v>150000</v>
      </c>
      <c r="G89" s="15"/>
      <c r="H89" s="15"/>
      <c r="I89" s="15"/>
    </row>
    <row r="90" ht="15.75" customHeight="1">
      <c r="A90" s="16"/>
      <c r="B90" s="17"/>
      <c r="C90" s="22"/>
      <c r="D90" s="9"/>
      <c r="E90" s="42"/>
      <c r="F90" s="24">
        <f t="shared" ref="F90:F91" si="12">+B90*E90</f>
        <v>0</v>
      </c>
      <c r="G90" s="15"/>
      <c r="H90" s="15"/>
      <c r="I90" s="15"/>
    </row>
    <row r="91" ht="15.75" customHeight="1">
      <c r="A91" s="39" t="s">
        <v>110</v>
      </c>
      <c r="B91" s="9"/>
      <c r="C91" s="22"/>
      <c r="D91" s="9"/>
      <c r="E91" s="42"/>
      <c r="F91" s="24">
        <f t="shared" si="12"/>
        <v>0</v>
      </c>
      <c r="G91" s="15"/>
      <c r="H91" s="15"/>
      <c r="I91" s="15"/>
    </row>
    <row r="92" ht="15.75" customHeight="1">
      <c r="A92" s="16" t="s">
        <v>111</v>
      </c>
      <c r="B92" s="17">
        <v>600.0</v>
      </c>
      <c r="C92" s="22" t="s">
        <v>112</v>
      </c>
      <c r="D92" s="9"/>
      <c r="E92" s="42">
        <v>140.0</v>
      </c>
      <c r="F92" s="24">
        <f t="shared" ref="F92:F100" si="13">E92*B92</f>
        <v>84000</v>
      </c>
      <c r="G92" s="20" t="s">
        <v>14</v>
      </c>
    </row>
    <row r="93" ht="15.75" customHeight="1">
      <c r="A93" s="16" t="s">
        <v>537</v>
      </c>
      <c r="B93" s="17">
        <v>4.0</v>
      </c>
      <c r="C93" s="22" t="s">
        <v>101</v>
      </c>
      <c r="D93" s="9"/>
      <c r="E93" s="42">
        <v>4000.0</v>
      </c>
      <c r="F93" s="24">
        <f t="shared" si="13"/>
        <v>16000</v>
      </c>
      <c r="G93" s="20" t="s">
        <v>14</v>
      </c>
    </row>
    <row r="94" ht="15.75" customHeight="1">
      <c r="A94" s="16" t="s">
        <v>22</v>
      </c>
      <c r="B94" s="17">
        <v>6.0</v>
      </c>
      <c r="C94" s="22" t="s">
        <v>23</v>
      </c>
      <c r="D94" s="9"/>
      <c r="E94" s="42">
        <v>1000.0</v>
      </c>
      <c r="F94" s="24">
        <f t="shared" si="13"/>
        <v>6000</v>
      </c>
      <c r="G94" s="20" t="s">
        <v>14</v>
      </c>
    </row>
    <row r="95" ht="15.75" customHeight="1">
      <c r="A95" s="16" t="s">
        <v>114</v>
      </c>
      <c r="B95" s="17">
        <v>1.0</v>
      </c>
      <c r="C95" s="22" t="s">
        <v>16</v>
      </c>
      <c r="D95" s="9"/>
      <c r="E95" s="42">
        <v>140000.0</v>
      </c>
      <c r="F95" s="24">
        <f t="shared" si="13"/>
        <v>140000</v>
      </c>
      <c r="G95" s="20" t="s">
        <v>14</v>
      </c>
    </row>
    <row r="96" ht="15.75" customHeight="1">
      <c r="A96" s="16" t="s">
        <v>20</v>
      </c>
      <c r="B96" s="17">
        <v>0.4</v>
      </c>
      <c r="C96" s="22" t="s">
        <v>21</v>
      </c>
      <c r="D96" s="9"/>
      <c r="E96" s="42">
        <v>14000.0</v>
      </c>
      <c r="F96" s="24">
        <f t="shared" si="13"/>
        <v>5600</v>
      </c>
      <c r="G96" s="20" t="s">
        <v>14</v>
      </c>
    </row>
    <row r="97" ht="15.75" customHeight="1">
      <c r="A97" s="16" t="s">
        <v>29</v>
      </c>
      <c r="B97" s="17">
        <v>40.0</v>
      </c>
      <c r="C97" s="22" t="s">
        <v>94</v>
      </c>
      <c r="D97" s="9"/>
      <c r="E97" s="42">
        <v>100.0</v>
      </c>
      <c r="F97" s="24">
        <f t="shared" si="13"/>
        <v>4000</v>
      </c>
      <c r="G97" s="20" t="s">
        <v>14</v>
      </c>
    </row>
    <row r="98" ht="15.75" customHeight="1">
      <c r="A98" s="16" t="s">
        <v>543</v>
      </c>
      <c r="B98" s="17">
        <v>6.0</v>
      </c>
      <c r="C98" s="22" t="s">
        <v>116</v>
      </c>
      <c r="D98" s="9"/>
      <c r="E98" s="42">
        <v>2100.0</v>
      </c>
      <c r="F98" s="24">
        <f t="shared" si="13"/>
        <v>12600</v>
      </c>
      <c r="G98" s="20" t="s">
        <v>14</v>
      </c>
    </row>
    <row r="99" ht="15.75" customHeight="1">
      <c r="A99" s="16" t="s">
        <v>49</v>
      </c>
      <c r="B99" s="17">
        <v>1.0</v>
      </c>
      <c r="C99" s="22" t="s">
        <v>94</v>
      </c>
      <c r="D99" s="9"/>
      <c r="E99" s="42">
        <v>63000.0</v>
      </c>
      <c r="F99" s="24">
        <f t="shared" si="13"/>
        <v>63000</v>
      </c>
      <c r="G99" s="20" t="s">
        <v>14</v>
      </c>
    </row>
    <row r="100" ht="15.75" customHeight="1">
      <c r="A100" s="16" t="s">
        <v>117</v>
      </c>
      <c r="B100" s="17">
        <v>1.0</v>
      </c>
      <c r="C100" s="22" t="s">
        <v>94</v>
      </c>
      <c r="D100" s="9"/>
      <c r="E100" s="42">
        <v>10500.0</v>
      </c>
      <c r="F100" s="24">
        <f t="shared" si="13"/>
        <v>10500</v>
      </c>
      <c r="G100" s="20" t="s">
        <v>14</v>
      </c>
    </row>
    <row r="101" ht="15.75" customHeight="1">
      <c r="A101" s="46" t="s">
        <v>118</v>
      </c>
      <c r="B101" s="47"/>
      <c r="C101" s="48"/>
      <c r="D101" s="9"/>
      <c r="E101" s="49"/>
      <c r="F101" s="29">
        <f>SUM(F90:F100)</f>
        <v>341700</v>
      </c>
    </row>
    <row r="102" ht="15.75" customHeight="1">
      <c r="A102" s="39" t="s">
        <v>119</v>
      </c>
      <c r="B102" s="9"/>
      <c r="C102" s="10" t="s">
        <v>120</v>
      </c>
      <c r="D102" s="9"/>
      <c r="E102" s="42"/>
      <c r="F102" s="24"/>
    </row>
    <row r="103" ht="15.75" customHeight="1">
      <c r="A103" s="16" t="s">
        <v>544</v>
      </c>
      <c r="B103" s="17">
        <v>8.0</v>
      </c>
      <c r="C103" s="22" t="s">
        <v>122</v>
      </c>
      <c r="D103" s="9"/>
      <c r="E103" s="43">
        <v>34000.0</v>
      </c>
      <c r="F103" s="34">
        <f t="shared" ref="F103:F104" si="14">+B103*E103</f>
        <v>272000</v>
      </c>
      <c r="G103" s="20" t="s">
        <v>14</v>
      </c>
    </row>
    <row r="104" ht="15.75" customHeight="1">
      <c r="A104" s="16" t="s">
        <v>129</v>
      </c>
      <c r="B104" s="17"/>
      <c r="C104" s="22" t="s">
        <v>16</v>
      </c>
      <c r="D104" s="9"/>
      <c r="E104" s="43">
        <v>41340.0</v>
      </c>
      <c r="F104" s="34">
        <f t="shared" si="14"/>
        <v>0</v>
      </c>
      <c r="G104" s="1" t="s">
        <v>14</v>
      </c>
    </row>
    <row r="105" ht="15.75" customHeight="1">
      <c r="A105" s="16" t="s">
        <v>46</v>
      </c>
      <c r="B105" s="17">
        <v>0.5</v>
      </c>
      <c r="C105" s="22" t="s">
        <v>124</v>
      </c>
      <c r="D105" s="9"/>
      <c r="E105" s="43">
        <v>12000.0</v>
      </c>
      <c r="F105" s="34">
        <f t="shared" ref="F105:F106" si="15">E105*B105</f>
        <v>6000</v>
      </c>
      <c r="G105" s="1" t="s">
        <v>14</v>
      </c>
    </row>
    <row r="106" ht="15.75" customHeight="1">
      <c r="A106" s="16" t="s">
        <v>545</v>
      </c>
      <c r="B106" s="17">
        <v>33.0</v>
      </c>
      <c r="C106" s="22" t="s">
        <v>127</v>
      </c>
      <c r="D106" s="9"/>
      <c r="E106" s="43">
        <v>100.0</v>
      </c>
      <c r="F106" s="34">
        <f t="shared" si="15"/>
        <v>3300</v>
      </c>
      <c r="G106" s="1" t="s">
        <v>14</v>
      </c>
    </row>
    <row r="107" ht="15.75" customHeight="1">
      <c r="A107" s="16" t="s">
        <v>128</v>
      </c>
      <c r="B107" s="17">
        <v>3.0</v>
      </c>
      <c r="C107" s="22" t="s">
        <v>127</v>
      </c>
      <c r="D107" s="9"/>
      <c r="E107" s="43">
        <v>30000.0</v>
      </c>
      <c r="F107" s="34">
        <f t="shared" ref="F107:F114" si="16">+B107*E107</f>
        <v>90000</v>
      </c>
      <c r="G107" s="1" t="s">
        <v>14</v>
      </c>
    </row>
    <row r="108" ht="15.75" customHeight="1">
      <c r="A108" s="16" t="s">
        <v>519</v>
      </c>
      <c r="B108" s="17"/>
      <c r="C108" s="22" t="s">
        <v>16</v>
      </c>
      <c r="D108" s="9"/>
      <c r="E108" s="43">
        <v>9804.0</v>
      </c>
      <c r="F108" s="34">
        <f t="shared" si="16"/>
        <v>0</v>
      </c>
      <c r="G108" s="1"/>
    </row>
    <row r="109" ht="15.75" customHeight="1">
      <c r="A109" s="16" t="s">
        <v>130</v>
      </c>
      <c r="B109" s="17"/>
      <c r="C109" s="22" t="s">
        <v>131</v>
      </c>
      <c r="D109" s="9"/>
      <c r="E109" s="43">
        <v>1000.0</v>
      </c>
      <c r="F109" s="34">
        <f t="shared" si="16"/>
        <v>0</v>
      </c>
      <c r="G109" s="1"/>
    </row>
    <row r="110" ht="15.75" customHeight="1">
      <c r="A110" s="16" t="s">
        <v>132</v>
      </c>
      <c r="B110" s="17"/>
      <c r="C110" s="22" t="s">
        <v>101</v>
      </c>
      <c r="D110" s="9"/>
      <c r="E110" s="43">
        <v>3500.0</v>
      </c>
      <c r="F110" s="34">
        <f t="shared" si="16"/>
        <v>0</v>
      </c>
      <c r="G110" s="1" t="s">
        <v>14</v>
      </c>
    </row>
    <row r="111" ht="15.75" customHeight="1">
      <c r="A111" s="16" t="s">
        <v>133</v>
      </c>
      <c r="B111" s="17"/>
      <c r="C111" s="22" t="s">
        <v>105</v>
      </c>
      <c r="D111" s="9"/>
      <c r="E111" s="43">
        <v>25000.0</v>
      </c>
      <c r="F111" s="34">
        <f t="shared" si="16"/>
        <v>0</v>
      </c>
      <c r="G111" s="1" t="s">
        <v>14</v>
      </c>
    </row>
    <row r="112" ht="15.75" customHeight="1">
      <c r="A112" s="16" t="s">
        <v>468</v>
      </c>
      <c r="B112" s="17"/>
      <c r="C112" s="22" t="s">
        <v>77</v>
      </c>
      <c r="D112" s="9"/>
      <c r="E112" s="43">
        <v>43000.0</v>
      </c>
      <c r="F112" s="34">
        <f t="shared" si="16"/>
        <v>0</v>
      </c>
      <c r="G112" s="1"/>
    </row>
    <row r="113" ht="15.75" customHeight="1">
      <c r="A113" s="16" t="s">
        <v>136</v>
      </c>
      <c r="B113" s="17">
        <v>0.166</v>
      </c>
      <c r="C113" s="22" t="s">
        <v>21</v>
      </c>
      <c r="D113" s="9"/>
      <c r="E113" s="43">
        <v>19000.0</v>
      </c>
      <c r="F113" s="34">
        <f t="shared" si="16"/>
        <v>3154</v>
      </c>
      <c r="G113" s="1" t="s">
        <v>14</v>
      </c>
    </row>
    <row r="114" ht="15.75" customHeight="1">
      <c r="A114" s="16" t="s">
        <v>137</v>
      </c>
      <c r="B114" s="17"/>
      <c r="C114" s="22" t="s">
        <v>99</v>
      </c>
      <c r="D114" s="9"/>
      <c r="E114" s="43">
        <v>5500.0</v>
      </c>
      <c r="F114" s="34">
        <f t="shared" si="16"/>
        <v>0</v>
      </c>
      <c r="G114" s="1" t="s">
        <v>14</v>
      </c>
    </row>
    <row r="115" ht="15.75" customHeight="1">
      <c r="A115" s="16" t="s">
        <v>138</v>
      </c>
      <c r="B115" s="17">
        <v>1.0</v>
      </c>
      <c r="C115" s="22"/>
      <c r="D115" s="9"/>
      <c r="E115" s="43">
        <v>210000.0</v>
      </c>
      <c r="F115" s="34">
        <f t="shared" ref="F115:F116" si="17">E115*B115</f>
        <v>210000</v>
      </c>
      <c r="G115" s="1"/>
    </row>
    <row r="116" ht="15.75" customHeight="1">
      <c r="A116" s="16" t="s">
        <v>140</v>
      </c>
      <c r="B116" s="17"/>
      <c r="C116" s="22" t="s">
        <v>122</v>
      </c>
      <c r="D116" s="9"/>
      <c r="E116" s="43">
        <v>2650.0</v>
      </c>
      <c r="F116" s="34">
        <f t="shared" si="17"/>
        <v>0</v>
      </c>
      <c r="G116" s="1"/>
    </row>
    <row r="117" ht="15.75" customHeight="1">
      <c r="A117" s="46" t="s">
        <v>141</v>
      </c>
      <c r="B117" s="47"/>
      <c r="C117" s="48"/>
      <c r="D117" s="9"/>
      <c r="E117" s="49"/>
      <c r="F117" s="29">
        <f>SUM(F103:F116)</f>
        <v>584454</v>
      </c>
    </row>
    <row r="118" ht="15.75" customHeight="1">
      <c r="A118" s="50" t="s">
        <v>142</v>
      </c>
      <c r="B118" s="51"/>
      <c r="C118" s="51"/>
      <c r="D118" s="51"/>
      <c r="E118" s="51"/>
      <c r="F118" s="52">
        <f>F117+F101+F89+F75+F56+F37+F20</f>
        <v>3405749.1</v>
      </c>
    </row>
    <row r="119" ht="15.75" customHeight="1">
      <c r="A119" s="53"/>
      <c r="B119" s="54" t="s">
        <v>143</v>
      </c>
      <c r="C119" s="55"/>
      <c r="D119" s="55"/>
      <c r="E119" s="55"/>
      <c r="F119" s="56">
        <f>+F118*30%</f>
        <v>1021724.73</v>
      </c>
    </row>
    <row r="120" ht="15.75" customHeight="1">
      <c r="A120" s="57"/>
      <c r="B120" s="58" t="s">
        <v>144</v>
      </c>
      <c r="C120" s="55"/>
      <c r="D120" s="55"/>
      <c r="E120" s="59"/>
      <c r="F120" s="60">
        <f>SUM(F118:F119)</f>
        <v>4427473.83</v>
      </c>
    </row>
    <row r="121" ht="15.75" customHeight="1">
      <c r="A121" s="57"/>
      <c r="B121" s="54" t="s">
        <v>145</v>
      </c>
      <c r="C121" s="55"/>
      <c r="D121" s="55"/>
      <c r="E121" s="55"/>
      <c r="F121" s="56">
        <f>+F120*16%</f>
        <v>708395.8128</v>
      </c>
    </row>
    <row r="122" ht="15.75" customHeight="1">
      <c r="A122" s="57"/>
      <c r="B122" s="61" t="s">
        <v>146</v>
      </c>
      <c r="C122" s="55"/>
      <c r="D122" s="55"/>
      <c r="E122" s="59"/>
      <c r="F122" s="60">
        <f>SUM(F120:F121)</f>
        <v>5135869.643</v>
      </c>
    </row>
    <row r="123" ht="15.75" customHeight="1">
      <c r="A123" s="57"/>
      <c r="B123" s="54"/>
      <c r="C123" s="55"/>
      <c r="D123" s="55"/>
      <c r="E123" s="55"/>
      <c r="F123" s="56"/>
    </row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6">
    <mergeCell ref="A2:F2"/>
    <mergeCell ref="A3:F3"/>
    <mergeCell ref="A4:F4"/>
    <mergeCell ref="A5:F5"/>
    <mergeCell ref="A6:B6"/>
    <mergeCell ref="C6:F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A17:C17"/>
    <mergeCell ref="D17:E17"/>
    <mergeCell ref="A18:E18"/>
    <mergeCell ref="A19:C19"/>
    <mergeCell ref="D19:E19"/>
    <mergeCell ref="A20:C20"/>
    <mergeCell ref="D20:E20"/>
    <mergeCell ref="A21:B21"/>
    <mergeCell ref="C21:F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A35:E35"/>
    <mergeCell ref="A36:C36"/>
    <mergeCell ref="D36:E36"/>
    <mergeCell ref="D37:E37"/>
    <mergeCell ref="A37:C37"/>
    <mergeCell ref="B38:C38"/>
    <mergeCell ref="D38:E38"/>
    <mergeCell ref="C39:D39"/>
    <mergeCell ref="C40:D40"/>
    <mergeCell ref="C41:D41"/>
    <mergeCell ref="C42:D42"/>
    <mergeCell ref="A89:D89"/>
    <mergeCell ref="C90:D90"/>
    <mergeCell ref="A91:B91"/>
    <mergeCell ref="C91:D91"/>
    <mergeCell ref="C92:D92"/>
    <mergeCell ref="C93:D93"/>
    <mergeCell ref="C94:D94"/>
    <mergeCell ref="A102:B102"/>
    <mergeCell ref="C102:D102"/>
    <mergeCell ref="C95:D95"/>
    <mergeCell ref="C96:D96"/>
    <mergeCell ref="C97:D97"/>
    <mergeCell ref="C98:D98"/>
    <mergeCell ref="C99:D99"/>
    <mergeCell ref="C100:D100"/>
    <mergeCell ref="C101:D101"/>
    <mergeCell ref="C103:D103"/>
    <mergeCell ref="C104:D104"/>
    <mergeCell ref="C105:D105"/>
    <mergeCell ref="C106:D106"/>
    <mergeCell ref="C107:D107"/>
    <mergeCell ref="C108:D108"/>
    <mergeCell ref="C109:D109"/>
    <mergeCell ref="C117:D117"/>
    <mergeCell ref="A118:E118"/>
    <mergeCell ref="A119:A123"/>
    <mergeCell ref="B119:E119"/>
    <mergeCell ref="B120:E120"/>
    <mergeCell ref="B121:E121"/>
    <mergeCell ref="B122:E122"/>
    <mergeCell ref="B123:E123"/>
    <mergeCell ref="C110:D110"/>
    <mergeCell ref="C111:D111"/>
    <mergeCell ref="C112:D112"/>
    <mergeCell ref="C113:D113"/>
    <mergeCell ref="C114:D114"/>
    <mergeCell ref="C115:D115"/>
    <mergeCell ref="C116:D116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A55:C55"/>
    <mergeCell ref="D56:E56"/>
    <mergeCell ref="A56:C56"/>
    <mergeCell ref="B57:C57"/>
    <mergeCell ref="D57:E57"/>
    <mergeCell ref="C58:D58"/>
    <mergeCell ref="C59:D59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A74:C74"/>
    <mergeCell ref="A75:C75"/>
    <mergeCell ref="D75:E75"/>
    <mergeCell ref="A76:B76"/>
    <mergeCell ref="C76:D76"/>
    <mergeCell ref="C77:D77"/>
    <mergeCell ref="C78:D78"/>
    <mergeCell ref="C79:D79"/>
    <mergeCell ref="C80:D80"/>
    <mergeCell ref="C81:D81"/>
    <mergeCell ref="C82:D82"/>
    <mergeCell ref="C83:D83"/>
    <mergeCell ref="C84:D84"/>
    <mergeCell ref="C85:D85"/>
    <mergeCell ref="C86:D86"/>
    <mergeCell ref="C87:D87"/>
    <mergeCell ref="C88:D88"/>
  </mergeCells>
  <printOptions/>
  <pageMargins bottom="0.7480314960629921" footer="0.0" header="0.0" left="0.31496062992125984" right="0.31496062992125984" top="0.7480314960629921"/>
  <pageSetup paperSize="9" orientation="portrait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10.71"/>
    <col customWidth="1" min="3" max="3" width="17.0"/>
    <col customWidth="1" min="4" max="4" width="10.71"/>
    <col customWidth="1" min="5" max="5" width="15.43"/>
    <col customWidth="1" min="6" max="6" width="20.57"/>
    <col customWidth="1" min="7" max="9" width="10.71"/>
  </cols>
  <sheetData>
    <row r="1" ht="15.75" customHeight="1">
      <c r="A1" s="1" t="s">
        <v>0</v>
      </c>
    </row>
    <row r="2" ht="15.75" customHeight="1">
      <c r="A2" s="2" t="s">
        <v>1</v>
      </c>
      <c r="B2" s="3"/>
      <c r="C2" s="3"/>
      <c r="D2" s="3"/>
      <c r="E2" s="3"/>
      <c r="F2" s="3"/>
    </row>
    <row r="3" ht="15.75" customHeight="1">
      <c r="A3" s="4" t="s">
        <v>2</v>
      </c>
    </row>
    <row r="4" ht="15.75" customHeight="1">
      <c r="A4" s="4" t="s">
        <v>3</v>
      </c>
    </row>
    <row r="5" ht="15.75" customHeight="1">
      <c r="A5" s="5" t="s">
        <v>4</v>
      </c>
      <c r="B5" s="6"/>
      <c r="C5" s="6"/>
      <c r="D5" s="6"/>
      <c r="E5" s="6"/>
      <c r="F5" s="7"/>
    </row>
    <row r="6" ht="15.75" customHeight="1">
      <c r="A6" s="8" t="s">
        <v>5</v>
      </c>
      <c r="B6" s="9"/>
      <c r="C6" s="10" t="s">
        <v>546</v>
      </c>
      <c r="D6" s="11"/>
      <c r="E6" s="11"/>
      <c r="F6" s="9"/>
    </row>
    <row r="7" ht="15.0" customHeight="1">
      <c r="A7" s="12" t="s">
        <v>7</v>
      </c>
      <c r="B7" s="12" t="s">
        <v>8</v>
      </c>
      <c r="C7" s="13" t="s">
        <v>9</v>
      </c>
      <c r="D7" s="9"/>
      <c r="E7" s="12" t="s">
        <v>10</v>
      </c>
      <c r="F7" s="14" t="s">
        <v>11</v>
      </c>
      <c r="G7" s="15"/>
    </row>
    <row r="8" ht="18.0" customHeight="1">
      <c r="A8" s="16" t="s">
        <v>12</v>
      </c>
      <c r="B8" s="17">
        <v>1756.0</v>
      </c>
      <c r="C8" s="13" t="s">
        <v>13</v>
      </c>
      <c r="D8" s="9"/>
      <c r="E8" s="18">
        <v>140.0</v>
      </c>
      <c r="F8" s="19">
        <f t="shared" ref="F8:F10" si="1">+B8*E8</f>
        <v>245840</v>
      </c>
      <c r="G8" s="1" t="s">
        <v>14</v>
      </c>
    </row>
    <row r="9">
      <c r="A9" s="16" t="s">
        <v>498</v>
      </c>
      <c r="B9" s="17">
        <v>1.125</v>
      </c>
      <c r="C9" s="13" t="s">
        <v>16</v>
      </c>
      <c r="D9" s="9"/>
      <c r="E9" s="18">
        <v>65000.0</v>
      </c>
      <c r="F9" s="19">
        <f t="shared" si="1"/>
        <v>73125</v>
      </c>
      <c r="H9" s="21"/>
    </row>
    <row r="10">
      <c r="A10" s="16" t="s">
        <v>416</v>
      </c>
      <c r="B10" s="17">
        <v>1.0</v>
      </c>
      <c r="C10" s="22" t="s">
        <v>16</v>
      </c>
      <c r="D10" s="9"/>
      <c r="E10" s="18">
        <v>140000.0</v>
      </c>
      <c r="F10" s="19">
        <f t="shared" si="1"/>
        <v>140000</v>
      </c>
      <c r="G10" s="1" t="s">
        <v>14</v>
      </c>
    </row>
    <row r="11">
      <c r="A11" s="16" t="s">
        <v>19</v>
      </c>
      <c r="B11" s="17"/>
      <c r="C11" s="22" t="s">
        <v>16</v>
      </c>
      <c r="D11" s="9"/>
      <c r="E11" s="18">
        <v>130000.0</v>
      </c>
      <c r="F11" s="19">
        <f>E11*B11</f>
        <v>0</v>
      </c>
    </row>
    <row r="12">
      <c r="A12" s="16" t="s">
        <v>20</v>
      </c>
      <c r="B12" s="17">
        <v>1.6</v>
      </c>
      <c r="C12" s="22" t="s">
        <v>21</v>
      </c>
      <c r="D12" s="9"/>
      <c r="E12" s="18">
        <v>14000.0</v>
      </c>
      <c r="F12" s="19">
        <f>+B12*E12</f>
        <v>22400</v>
      </c>
      <c r="G12" s="1" t="s">
        <v>14</v>
      </c>
    </row>
    <row r="13">
      <c r="A13" s="16" t="s">
        <v>22</v>
      </c>
      <c r="B13" s="17">
        <v>10.0</v>
      </c>
      <c r="C13" s="22" t="s">
        <v>23</v>
      </c>
      <c r="D13" s="9"/>
      <c r="E13" s="18">
        <v>5000.0</v>
      </c>
      <c r="F13" s="19">
        <f>E13*B13</f>
        <v>50000</v>
      </c>
    </row>
    <row r="14">
      <c r="A14" s="16" t="s">
        <v>24</v>
      </c>
      <c r="B14" s="17">
        <v>1.0</v>
      </c>
      <c r="C14" s="22" t="s">
        <v>25</v>
      </c>
      <c r="D14" s="9"/>
      <c r="E14" s="18">
        <v>20000.0</v>
      </c>
      <c r="F14" s="19">
        <f t="shared" ref="F14:F16" si="2">+B14*E14</f>
        <v>20000</v>
      </c>
    </row>
    <row r="15" ht="15.75" customHeight="1">
      <c r="A15" s="16" t="s">
        <v>547</v>
      </c>
      <c r="B15" s="17">
        <v>45.0</v>
      </c>
      <c r="C15" s="22" t="s">
        <v>28</v>
      </c>
      <c r="D15" s="9"/>
      <c r="E15" s="18">
        <v>1000.0</v>
      </c>
      <c r="F15" s="19">
        <f t="shared" si="2"/>
        <v>45000</v>
      </c>
    </row>
    <row r="16" ht="15.75" customHeight="1">
      <c r="A16" s="16" t="s">
        <v>29</v>
      </c>
      <c r="B16" s="17">
        <v>500.0</v>
      </c>
      <c r="C16" s="22" t="s">
        <v>30</v>
      </c>
      <c r="D16" s="9"/>
      <c r="E16" s="18">
        <v>100.0</v>
      </c>
      <c r="F16" s="19">
        <f t="shared" si="2"/>
        <v>50000</v>
      </c>
    </row>
    <row r="17" ht="15.75" customHeight="1">
      <c r="A17" s="23" t="s">
        <v>31</v>
      </c>
      <c r="B17" s="11"/>
      <c r="C17" s="9"/>
      <c r="D17" s="22" t="s">
        <v>286</v>
      </c>
      <c r="E17" s="9"/>
      <c r="F17" s="24">
        <v>315000.0</v>
      </c>
      <c r="G17" s="1"/>
      <c r="H17" s="21"/>
    </row>
    <row r="18" ht="15.75" customHeight="1">
      <c r="A18" s="25" t="s">
        <v>33</v>
      </c>
      <c r="B18" s="11"/>
      <c r="C18" s="11"/>
      <c r="D18" s="11"/>
      <c r="E18" s="9"/>
      <c r="F18" s="26">
        <f>SUM(F8:F17)</f>
        <v>961365</v>
      </c>
    </row>
    <row r="19" ht="15.75" customHeight="1">
      <c r="A19" s="23" t="s">
        <v>34</v>
      </c>
      <c r="B19" s="11"/>
      <c r="C19" s="9"/>
      <c r="D19" s="22" t="s">
        <v>35</v>
      </c>
      <c r="E19" s="9"/>
      <c r="F19" s="24">
        <v>48068.0</v>
      </c>
    </row>
    <row r="20" ht="15.75" customHeight="1">
      <c r="A20" s="27" t="s">
        <v>36</v>
      </c>
      <c r="B20" s="11"/>
      <c r="C20" s="9"/>
      <c r="D20" s="28"/>
      <c r="E20" s="9"/>
      <c r="F20" s="29">
        <f>SUM(F18:F19)</f>
        <v>1009433</v>
      </c>
    </row>
    <row r="21" ht="15.0" customHeight="1">
      <c r="A21" s="8" t="s">
        <v>5</v>
      </c>
      <c r="B21" s="9"/>
      <c r="C21" s="30" t="s">
        <v>37</v>
      </c>
      <c r="D21" s="11"/>
      <c r="E21" s="11"/>
      <c r="F21" s="9"/>
    </row>
    <row r="22" ht="15.0" customHeight="1">
      <c r="A22" s="12" t="s">
        <v>7</v>
      </c>
      <c r="B22" s="12" t="s">
        <v>8</v>
      </c>
      <c r="C22" s="13" t="s">
        <v>9</v>
      </c>
      <c r="D22" s="9"/>
      <c r="E22" s="12" t="s">
        <v>10</v>
      </c>
      <c r="F22" s="14" t="s">
        <v>11</v>
      </c>
    </row>
    <row r="23" ht="15.0" customHeight="1">
      <c r="A23" s="16" t="s">
        <v>38</v>
      </c>
      <c r="B23" s="17">
        <v>6.0</v>
      </c>
      <c r="C23" s="13" t="s">
        <v>25</v>
      </c>
      <c r="D23" s="9"/>
      <c r="E23" s="18">
        <v>28000.0</v>
      </c>
      <c r="F23" s="19">
        <f t="shared" ref="F23:F27" si="3">E23*B23</f>
        <v>168000</v>
      </c>
      <c r="G23" s="1"/>
      <c r="H23" s="1"/>
    </row>
    <row r="24" ht="15.0" customHeight="1">
      <c r="A24" s="16" t="s">
        <v>539</v>
      </c>
      <c r="B24" s="17"/>
      <c r="C24" s="13" t="s">
        <v>540</v>
      </c>
      <c r="D24" s="9"/>
      <c r="E24" s="18">
        <v>38999.0</v>
      </c>
      <c r="F24" s="19">
        <f t="shared" si="3"/>
        <v>0</v>
      </c>
      <c r="G24" s="1"/>
      <c r="H24" s="1"/>
    </row>
    <row r="25" ht="15.0" customHeight="1">
      <c r="A25" s="16" t="s">
        <v>541</v>
      </c>
      <c r="B25" s="17"/>
      <c r="C25" s="13" t="s">
        <v>94</v>
      </c>
      <c r="D25" s="9"/>
      <c r="E25" s="18">
        <v>10000.0</v>
      </c>
      <c r="F25" s="19">
        <f t="shared" si="3"/>
        <v>0</v>
      </c>
      <c r="G25" s="1"/>
      <c r="H25" s="1"/>
    </row>
    <row r="26" ht="15.75" customHeight="1">
      <c r="A26" s="16" t="s">
        <v>39</v>
      </c>
      <c r="B26" s="17"/>
      <c r="C26" s="22" t="s">
        <v>40</v>
      </c>
      <c r="D26" s="9"/>
      <c r="E26" s="18">
        <v>65000.0</v>
      </c>
      <c r="F26" s="19">
        <f t="shared" si="3"/>
        <v>0</v>
      </c>
      <c r="G26" s="1"/>
      <c r="H26" s="1"/>
    </row>
    <row r="27" ht="15.75" customHeight="1">
      <c r="A27" s="16" t="s">
        <v>41</v>
      </c>
      <c r="B27" s="17"/>
      <c r="C27" s="22" t="s">
        <v>42</v>
      </c>
      <c r="D27" s="9"/>
      <c r="E27" s="18">
        <v>130000.0</v>
      </c>
      <c r="F27" s="31">
        <f t="shared" si="3"/>
        <v>0</v>
      </c>
      <c r="G27" s="1"/>
      <c r="H27" s="1"/>
    </row>
    <row r="28" ht="15.75" customHeight="1">
      <c r="A28" s="16" t="s">
        <v>43</v>
      </c>
      <c r="B28" s="17"/>
      <c r="C28" s="22" t="s">
        <v>44</v>
      </c>
      <c r="D28" s="9"/>
      <c r="E28" s="18">
        <v>140.0</v>
      </c>
      <c r="F28" s="32">
        <v>0.0</v>
      </c>
      <c r="G28" s="1"/>
      <c r="H28" s="1"/>
    </row>
    <row r="29" ht="15.75" customHeight="1">
      <c r="A29" s="16" t="s">
        <v>20</v>
      </c>
      <c r="B29" s="17"/>
      <c r="C29" s="22" t="s">
        <v>45</v>
      </c>
      <c r="D29" s="9"/>
      <c r="E29" s="18">
        <v>14000.0</v>
      </c>
      <c r="F29" s="19">
        <f t="shared" ref="F29:F34" si="4">E29*B29</f>
        <v>0</v>
      </c>
      <c r="G29" s="1"/>
      <c r="H29" s="1"/>
    </row>
    <row r="30" ht="15.75" customHeight="1">
      <c r="A30" s="16" t="s">
        <v>46</v>
      </c>
      <c r="B30" s="17"/>
      <c r="C30" s="22" t="s">
        <v>30</v>
      </c>
      <c r="D30" s="9"/>
      <c r="E30" s="18">
        <v>600.0</v>
      </c>
      <c r="F30" s="19">
        <f t="shared" si="4"/>
        <v>0</v>
      </c>
    </row>
    <row r="31" ht="15.0" customHeight="1">
      <c r="A31" s="16" t="s">
        <v>47</v>
      </c>
      <c r="B31" s="17"/>
      <c r="C31" s="22" t="s">
        <v>48</v>
      </c>
      <c r="D31" s="9"/>
      <c r="E31" s="18">
        <v>1000.0</v>
      </c>
      <c r="F31" s="19">
        <f t="shared" si="4"/>
        <v>0</v>
      </c>
    </row>
    <row r="32" ht="15.75" customHeight="1">
      <c r="A32" s="16" t="s">
        <v>49</v>
      </c>
      <c r="B32" s="17">
        <v>2.0</v>
      </c>
      <c r="C32" s="22" t="s">
        <v>25</v>
      </c>
      <c r="D32" s="9"/>
      <c r="E32" s="18">
        <v>250000.0</v>
      </c>
      <c r="F32" s="19">
        <f t="shared" si="4"/>
        <v>500000</v>
      </c>
    </row>
    <row r="33" ht="12.75" customHeight="1">
      <c r="A33" s="16" t="s">
        <v>29</v>
      </c>
      <c r="B33" s="17"/>
      <c r="C33" s="22" t="s">
        <v>30</v>
      </c>
      <c r="D33" s="9"/>
      <c r="E33" s="18">
        <v>100.0</v>
      </c>
      <c r="F33" s="19">
        <f t="shared" si="4"/>
        <v>0</v>
      </c>
    </row>
    <row r="34" ht="15.75" customHeight="1">
      <c r="A34" s="33"/>
      <c r="B34" s="17"/>
      <c r="C34" s="22"/>
      <c r="D34" s="9"/>
      <c r="E34" s="17"/>
      <c r="F34" s="34">
        <f t="shared" si="4"/>
        <v>0</v>
      </c>
    </row>
    <row r="35" ht="15.75" customHeight="1">
      <c r="A35" s="25" t="s">
        <v>33</v>
      </c>
      <c r="B35" s="11"/>
      <c r="C35" s="11"/>
      <c r="D35" s="11"/>
      <c r="E35" s="9"/>
      <c r="F35" s="26">
        <f>SUM(F23:F34)</f>
        <v>668000</v>
      </c>
    </row>
    <row r="36" ht="16.5" customHeight="1">
      <c r="A36" s="23" t="s">
        <v>50</v>
      </c>
      <c r="B36" s="11"/>
      <c r="C36" s="9"/>
      <c r="D36" s="22" t="s">
        <v>35</v>
      </c>
      <c r="E36" s="9"/>
      <c r="F36" s="24">
        <v>28820.0</v>
      </c>
    </row>
    <row r="37" ht="24.0" customHeight="1">
      <c r="A37" s="27" t="s">
        <v>36</v>
      </c>
      <c r="B37" s="11"/>
      <c r="C37" s="9"/>
      <c r="D37" s="28"/>
      <c r="E37" s="9"/>
      <c r="F37" s="35">
        <f>F36+F35</f>
        <v>696820</v>
      </c>
    </row>
    <row r="38" ht="24.0" customHeight="1">
      <c r="A38" s="36" t="s">
        <v>51</v>
      </c>
      <c r="B38" s="10" t="s">
        <v>52</v>
      </c>
      <c r="C38" s="9"/>
      <c r="D38" s="22"/>
      <c r="E38" s="9"/>
      <c r="F38" s="24"/>
      <c r="G38" s="1"/>
      <c r="H38" s="1"/>
    </row>
    <row r="39" ht="24.0" customHeight="1">
      <c r="A39" s="33" t="s">
        <v>53</v>
      </c>
      <c r="B39" s="17">
        <v>2.0</v>
      </c>
      <c r="C39" s="22" t="s">
        <v>54</v>
      </c>
      <c r="D39" s="9"/>
      <c r="E39" s="18">
        <v>36750.0</v>
      </c>
      <c r="F39" s="19">
        <f t="shared" ref="F39:F40" si="5">E39*B39</f>
        <v>73500</v>
      </c>
      <c r="G39" s="15"/>
      <c r="H39" s="1"/>
    </row>
    <row r="40" ht="24.0" customHeight="1">
      <c r="A40" s="16" t="s">
        <v>55</v>
      </c>
      <c r="B40" s="17">
        <v>2.0</v>
      </c>
      <c r="C40" s="22" t="s">
        <v>54</v>
      </c>
      <c r="D40" s="9"/>
      <c r="E40" s="18">
        <v>36750.0</v>
      </c>
      <c r="F40" s="19">
        <f t="shared" si="5"/>
        <v>73500</v>
      </c>
      <c r="G40" s="15"/>
      <c r="H40" s="1"/>
    </row>
    <row r="41" ht="24.0" customHeight="1">
      <c r="A41" s="16" t="s">
        <v>56</v>
      </c>
      <c r="B41" s="17">
        <v>2.0</v>
      </c>
      <c r="C41" s="22" t="s">
        <v>57</v>
      </c>
      <c r="D41" s="9"/>
      <c r="E41" s="18">
        <v>18000.0</v>
      </c>
      <c r="F41" s="19">
        <f t="shared" ref="F41:F48" si="6">+B41*E41</f>
        <v>36000</v>
      </c>
    </row>
    <row r="42" ht="24.0" customHeight="1">
      <c r="A42" s="16" t="s">
        <v>58</v>
      </c>
      <c r="B42" s="17">
        <v>1.5</v>
      </c>
      <c r="C42" s="22" t="s">
        <v>59</v>
      </c>
      <c r="D42" s="9"/>
      <c r="E42" s="18">
        <v>2000.0</v>
      </c>
      <c r="F42" s="19">
        <f t="shared" si="6"/>
        <v>3000</v>
      </c>
    </row>
    <row r="43" ht="24.0" customHeight="1">
      <c r="A43" s="16" t="s">
        <v>60</v>
      </c>
      <c r="B43" s="17"/>
      <c r="C43" s="22" t="s">
        <v>61</v>
      </c>
      <c r="D43" s="9"/>
      <c r="E43" s="18">
        <v>70000.0</v>
      </c>
      <c r="F43" s="19">
        <f t="shared" si="6"/>
        <v>0</v>
      </c>
    </row>
    <row r="44" ht="24.0" customHeight="1">
      <c r="A44" s="16" t="s">
        <v>62</v>
      </c>
      <c r="B44" s="17"/>
      <c r="C44" s="22" t="s">
        <v>63</v>
      </c>
      <c r="D44" s="9"/>
      <c r="E44" s="18">
        <v>45000.0</v>
      </c>
      <c r="F44" s="19">
        <f t="shared" si="6"/>
        <v>0</v>
      </c>
    </row>
    <row r="45" ht="24.0" customHeight="1">
      <c r="A45" s="16" t="s">
        <v>64</v>
      </c>
      <c r="B45" s="17">
        <v>1.0</v>
      </c>
      <c r="C45" s="22" t="s">
        <v>63</v>
      </c>
      <c r="D45" s="9"/>
      <c r="E45" s="18">
        <v>3000.0</v>
      </c>
      <c r="F45" s="19">
        <f t="shared" si="6"/>
        <v>3000</v>
      </c>
    </row>
    <row r="46" ht="24.0" customHeight="1">
      <c r="A46" s="16" t="s">
        <v>65</v>
      </c>
      <c r="B46" s="17"/>
      <c r="C46" s="22" t="s">
        <v>66</v>
      </c>
      <c r="D46" s="9"/>
      <c r="E46" s="18">
        <v>34000.0</v>
      </c>
      <c r="F46" s="19">
        <f t="shared" si="6"/>
        <v>0</v>
      </c>
    </row>
    <row r="47" ht="24.0" customHeight="1">
      <c r="A47" s="16" t="s">
        <v>67</v>
      </c>
      <c r="B47" s="17"/>
      <c r="C47" s="22" t="s">
        <v>68</v>
      </c>
      <c r="D47" s="9"/>
      <c r="E47" s="18">
        <v>3000.0</v>
      </c>
      <c r="F47" s="19">
        <f t="shared" si="6"/>
        <v>0</v>
      </c>
    </row>
    <row r="48" ht="24.0" customHeight="1">
      <c r="A48" s="16" t="s">
        <v>71</v>
      </c>
      <c r="B48" s="17">
        <v>2.0</v>
      </c>
      <c r="C48" s="22" t="s">
        <v>70</v>
      </c>
      <c r="D48" s="9"/>
      <c r="E48" s="18">
        <v>22000.0</v>
      </c>
      <c r="F48" s="19">
        <f t="shared" si="6"/>
        <v>44000</v>
      </c>
      <c r="G48" s="15"/>
      <c r="H48" s="15"/>
      <c r="I48" s="15"/>
    </row>
    <row r="49" ht="24.0" customHeight="1">
      <c r="A49" s="16" t="s">
        <v>71</v>
      </c>
      <c r="B49" s="17">
        <v>0.0</v>
      </c>
      <c r="C49" s="22" t="s">
        <v>70</v>
      </c>
      <c r="D49" s="9"/>
      <c r="E49" s="18">
        <v>22000.0</v>
      </c>
      <c r="F49" s="19">
        <f>E49*B49</f>
        <v>0</v>
      </c>
      <c r="G49" s="15"/>
      <c r="H49" s="15"/>
      <c r="I49" s="15"/>
    </row>
    <row r="50" ht="15.75" customHeight="1">
      <c r="A50" s="16" t="s">
        <v>72</v>
      </c>
      <c r="B50" s="17"/>
      <c r="C50" s="22" t="s">
        <v>61</v>
      </c>
      <c r="D50" s="9"/>
      <c r="E50" s="18">
        <v>160000.0</v>
      </c>
      <c r="F50" s="19">
        <f t="shared" ref="F50:F53" si="7">+B50*E50</f>
        <v>0</v>
      </c>
    </row>
    <row r="51" ht="15.75" customHeight="1">
      <c r="A51" s="16" t="s">
        <v>73</v>
      </c>
      <c r="B51" s="17">
        <v>0.1</v>
      </c>
      <c r="C51" s="22" t="s">
        <v>74</v>
      </c>
      <c r="D51" s="9"/>
      <c r="E51" s="18">
        <v>4500.0</v>
      </c>
      <c r="F51" s="19">
        <f t="shared" si="7"/>
        <v>450</v>
      </c>
    </row>
    <row r="52" ht="15.75" customHeight="1">
      <c r="A52" s="16" t="s">
        <v>75</v>
      </c>
      <c r="B52" s="17"/>
      <c r="C52" s="22" t="s">
        <v>21</v>
      </c>
      <c r="D52" s="9"/>
      <c r="E52" s="18">
        <v>20000.0</v>
      </c>
      <c r="F52" s="19">
        <f t="shared" si="7"/>
        <v>0</v>
      </c>
    </row>
    <row r="53" ht="15.75" customHeight="1">
      <c r="A53" s="16" t="s">
        <v>76</v>
      </c>
      <c r="B53" s="17">
        <v>1.5</v>
      </c>
      <c r="C53" s="22" t="s">
        <v>77</v>
      </c>
      <c r="D53" s="9"/>
      <c r="E53" s="18">
        <v>23000.0</v>
      </c>
      <c r="F53" s="19">
        <f t="shared" si="7"/>
        <v>34500</v>
      </c>
    </row>
    <row r="54" ht="15.75" customHeight="1">
      <c r="A54" s="16" t="s">
        <v>78</v>
      </c>
      <c r="B54" s="37"/>
      <c r="C54" s="22"/>
      <c r="D54" s="9"/>
      <c r="E54" s="18"/>
      <c r="F54" s="19">
        <f>SUM(F39:F53)</f>
        <v>267950</v>
      </c>
    </row>
    <row r="55" ht="15.75" customHeight="1">
      <c r="A55" s="23" t="s">
        <v>79</v>
      </c>
      <c r="B55" s="11"/>
      <c r="C55" s="9"/>
      <c r="D55" s="17"/>
      <c r="E55" s="17"/>
      <c r="F55" s="19">
        <f>+F54*10%</f>
        <v>26795</v>
      </c>
    </row>
    <row r="56" ht="15.75" customHeight="1">
      <c r="A56" s="27" t="s">
        <v>80</v>
      </c>
      <c r="B56" s="11"/>
      <c r="C56" s="9"/>
      <c r="D56" s="28"/>
      <c r="E56" s="9"/>
      <c r="F56" s="29">
        <v>477895.0</v>
      </c>
      <c r="G56" s="1"/>
    </row>
    <row r="57" ht="15.75" customHeight="1">
      <c r="A57" s="36" t="s">
        <v>51</v>
      </c>
      <c r="B57" s="10" t="s">
        <v>81</v>
      </c>
      <c r="C57" s="9"/>
      <c r="D57" s="22"/>
      <c r="E57" s="9"/>
      <c r="F57" s="24"/>
      <c r="G57" s="15"/>
    </row>
    <row r="58" ht="15.75" customHeight="1">
      <c r="A58" s="33" t="s">
        <v>53</v>
      </c>
      <c r="B58" s="17"/>
      <c r="C58" s="22" t="s">
        <v>82</v>
      </c>
      <c r="D58" s="9"/>
      <c r="E58" s="18">
        <v>63000.0</v>
      </c>
      <c r="F58" s="19">
        <f t="shared" ref="F58:F60" si="8">E58*B58</f>
        <v>0</v>
      </c>
      <c r="G58" s="15"/>
    </row>
    <row r="59" ht="15.75" customHeight="1">
      <c r="A59" s="16" t="s">
        <v>55</v>
      </c>
      <c r="B59" s="17"/>
      <c r="C59" s="22" t="s">
        <v>54</v>
      </c>
      <c r="D59" s="9"/>
      <c r="E59" s="18">
        <v>26250.0</v>
      </c>
      <c r="F59" s="19">
        <f t="shared" si="8"/>
        <v>0</v>
      </c>
      <c r="G59" s="15"/>
    </row>
    <row r="60" ht="15.75" customHeight="1">
      <c r="A60" s="16" t="s">
        <v>83</v>
      </c>
      <c r="B60" s="17"/>
      <c r="C60" s="17"/>
      <c r="D60" s="17"/>
      <c r="E60" s="18">
        <v>2100.0</v>
      </c>
      <c r="F60" s="19">
        <f t="shared" si="8"/>
        <v>0</v>
      </c>
      <c r="G60" s="15"/>
    </row>
    <row r="61" ht="15.75" customHeight="1">
      <c r="A61" s="16" t="s">
        <v>56</v>
      </c>
      <c r="B61" s="17"/>
      <c r="C61" s="22" t="s">
        <v>57</v>
      </c>
      <c r="D61" s="9"/>
      <c r="E61" s="18">
        <v>18000.0</v>
      </c>
      <c r="F61" s="19">
        <f t="shared" ref="F61:F72" si="9">+B61*E61</f>
        <v>0</v>
      </c>
      <c r="G61" s="15"/>
    </row>
    <row r="62" ht="15.75" customHeight="1">
      <c r="A62" s="16" t="s">
        <v>58</v>
      </c>
      <c r="B62" s="17"/>
      <c r="C62" s="22" t="s">
        <v>59</v>
      </c>
      <c r="D62" s="9"/>
      <c r="E62" s="18">
        <v>2000.0</v>
      </c>
      <c r="F62" s="19">
        <f t="shared" si="9"/>
        <v>0</v>
      </c>
      <c r="G62" s="15"/>
    </row>
    <row r="63" ht="15.75" customHeight="1">
      <c r="A63" s="16" t="s">
        <v>60</v>
      </c>
      <c r="B63" s="17"/>
      <c r="C63" s="22" t="s">
        <v>61</v>
      </c>
      <c r="D63" s="9"/>
      <c r="E63" s="18"/>
      <c r="F63" s="19">
        <f t="shared" si="9"/>
        <v>0</v>
      </c>
      <c r="G63" s="15"/>
    </row>
    <row r="64" ht="15.75" customHeight="1">
      <c r="A64" s="16" t="s">
        <v>84</v>
      </c>
      <c r="B64" s="17"/>
      <c r="C64" s="22" t="s">
        <v>63</v>
      </c>
      <c r="D64" s="9"/>
      <c r="E64" s="18">
        <v>2000.0</v>
      </c>
      <c r="F64" s="19">
        <f t="shared" si="9"/>
        <v>0</v>
      </c>
      <c r="G64" s="15"/>
    </row>
    <row r="65" ht="15.75" customHeight="1">
      <c r="A65" s="16" t="s">
        <v>85</v>
      </c>
      <c r="B65" s="17"/>
      <c r="C65" s="22" t="s">
        <v>63</v>
      </c>
      <c r="D65" s="9"/>
      <c r="E65" s="18">
        <v>2000.0</v>
      </c>
      <c r="F65" s="19">
        <f t="shared" si="9"/>
        <v>0</v>
      </c>
      <c r="G65" s="15"/>
    </row>
    <row r="66" ht="15.75" customHeight="1">
      <c r="A66" s="16" t="s">
        <v>86</v>
      </c>
      <c r="B66" s="17"/>
      <c r="C66" s="22" t="s">
        <v>66</v>
      </c>
      <c r="D66" s="9"/>
      <c r="E66" s="18">
        <v>23000.0</v>
      </c>
      <c r="F66" s="19">
        <f t="shared" si="9"/>
        <v>0</v>
      </c>
      <c r="G66" s="15"/>
    </row>
    <row r="67" ht="15.75" customHeight="1">
      <c r="A67" s="16" t="s">
        <v>87</v>
      </c>
      <c r="B67" s="17"/>
      <c r="C67" s="22" t="s">
        <v>88</v>
      </c>
      <c r="D67" s="9"/>
      <c r="E67" s="18">
        <v>18000.0</v>
      </c>
      <c r="F67" s="19">
        <f t="shared" si="9"/>
        <v>0</v>
      </c>
      <c r="G67" s="15"/>
    </row>
    <row r="68" ht="15.75" customHeight="1">
      <c r="A68" s="16" t="s">
        <v>89</v>
      </c>
      <c r="B68" s="17"/>
      <c r="C68" s="22" t="s">
        <v>70</v>
      </c>
      <c r="D68" s="9"/>
      <c r="E68" s="18">
        <v>20000.0</v>
      </c>
      <c r="F68" s="19">
        <f t="shared" si="9"/>
        <v>0</v>
      </c>
      <c r="G68" s="15"/>
    </row>
    <row r="69" ht="15.75" customHeight="1">
      <c r="A69" s="16" t="s">
        <v>90</v>
      </c>
      <c r="B69" s="17"/>
      <c r="C69" s="22" t="s">
        <v>61</v>
      </c>
      <c r="D69" s="9"/>
      <c r="E69" s="18"/>
      <c r="F69" s="19">
        <f t="shared" si="9"/>
        <v>0</v>
      </c>
    </row>
    <row r="70" ht="15.75" customHeight="1">
      <c r="A70" s="16" t="s">
        <v>73</v>
      </c>
      <c r="B70" s="17"/>
      <c r="C70" s="22" t="s">
        <v>21</v>
      </c>
      <c r="D70" s="9"/>
      <c r="E70" s="18">
        <v>4.5</v>
      </c>
      <c r="F70" s="19">
        <f t="shared" si="9"/>
        <v>0</v>
      </c>
    </row>
    <row r="71" ht="15.75" customHeight="1">
      <c r="A71" s="16" t="s">
        <v>75</v>
      </c>
      <c r="B71" s="17"/>
      <c r="C71" s="22" t="s">
        <v>21</v>
      </c>
      <c r="D71" s="9"/>
      <c r="E71" s="18">
        <v>23000.0</v>
      </c>
      <c r="F71" s="19">
        <f t="shared" si="9"/>
        <v>0</v>
      </c>
    </row>
    <row r="72" ht="15.75" customHeight="1">
      <c r="A72" s="16" t="s">
        <v>542</v>
      </c>
      <c r="B72" s="38">
        <v>16.0</v>
      </c>
      <c r="C72" s="22" t="s">
        <v>94</v>
      </c>
      <c r="D72" s="9"/>
      <c r="E72" s="18">
        <v>100.0</v>
      </c>
      <c r="F72" s="19">
        <f t="shared" si="9"/>
        <v>1600</v>
      </c>
      <c r="G72" s="20" t="s">
        <v>14</v>
      </c>
    </row>
    <row r="73" ht="15.75" customHeight="1">
      <c r="A73" s="16" t="s">
        <v>78</v>
      </c>
      <c r="B73" s="17">
        <v>8.0</v>
      </c>
      <c r="C73" s="22"/>
      <c r="D73" s="9"/>
      <c r="E73" s="18">
        <v>6000.0</v>
      </c>
      <c r="F73" s="19">
        <f>E73*B73</f>
        <v>48000</v>
      </c>
      <c r="G73" s="1" t="s">
        <v>14</v>
      </c>
    </row>
    <row r="74" ht="15.75" customHeight="1">
      <c r="A74" s="23" t="s">
        <v>79</v>
      </c>
      <c r="B74" s="11"/>
      <c r="C74" s="9"/>
      <c r="D74" s="17"/>
      <c r="E74" s="17"/>
      <c r="F74" s="19">
        <v>2400.0</v>
      </c>
      <c r="G74" s="1"/>
    </row>
    <row r="75" ht="15.75" customHeight="1">
      <c r="A75" s="27" t="s">
        <v>80</v>
      </c>
      <c r="B75" s="11"/>
      <c r="C75" s="9"/>
      <c r="D75" s="28"/>
      <c r="E75" s="9"/>
      <c r="F75" s="29">
        <f>F73+F74</f>
        <v>50400</v>
      </c>
      <c r="G75" s="1"/>
    </row>
    <row r="76" ht="15.75" customHeight="1">
      <c r="A76" s="39" t="s">
        <v>92</v>
      </c>
      <c r="B76" s="9"/>
      <c r="C76" s="22"/>
      <c r="D76" s="9"/>
      <c r="E76" s="17"/>
      <c r="F76" s="26"/>
      <c r="G76" s="1"/>
    </row>
    <row r="77" ht="15.75" customHeight="1">
      <c r="A77" s="16" t="s">
        <v>548</v>
      </c>
      <c r="B77" s="40">
        <v>1.0</v>
      </c>
      <c r="C77" s="22" t="s">
        <v>549</v>
      </c>
      <c r="D77" s="9"/>
      <c r="E77" s="17">
        <v>90000.0</v>
      </c>
      <c r="F77" s="24">
        <f t="shared" ref="F77:F79" si="10">E77*B77</f>
        <v>90000</v>
      </c>
      <c r="G77" s="1" t="s">
        <v>14</v>
      </c>
      <c r="H77" s="1"/>
      <c r="I77" s="1"/>
    </row>
    <row r="78" ht="15.75" customHeight="1">
      <c r="A78" s="16" t="s">
        <v>95</v>
      </c>
      <c r="B78" s="40"/>
      <c r="C78" s="22" t="s">
        <v>96</v>
      </c>
      <c r="D78" s="9"/>
      <c r="E78" s="17">
        <v>20000.0</v>
      </c>
      <c r="F78" s="24">
        <f t="shared" si="10"/>
        <v>0</v>
      </c>
      <c r="G78" s="1"/>
      <c r="H78" s="1"/>
      <c r="I78" s="1"/>
    </row>
    <row r="79" ht="15.75" customHeight="1">
      <c r="A79" s="16" t="s">
        <v>97</v>
      </c>
      <c r="B79" s="41"/>
      <c r="C79" s="22" t="s">
        <v>94</v>
      </c>
      <c r="D79" s="9"/>
      <c r="E79" s="17">
        <v>20000.0</v>
      </c>
      <c r="F79" s="24">
        <f t="shared" si="10"/>
        <v>0</v>
      </c>
      <c r="G79" s="1"/>
    </row>
    <row r="80" ht="15.75" customHeight="1">
      <c r="A80" s="16" t="s">
        <v>98</v>
      </c>
      <c r="B80" s="17"/>
      <c r="C80" s="22" t="s">
        <v>99</v>
      </c>
      <c r="D80" s="9"/>
      <c r="E80" s="42">
        <v>100000.0</v>
      </c>
      <c r="F80" s="34">
        <f t="shared" ref="F80:F88" si="11">+B80*E80</f>
        <v>0</v>
      </c>
      <c r="G80" s="21"/>
    </row>
    <row r="81" ht="15.75" customHeight="1">
      <c r="A81" s="16" t="s">
        <v>100</v>
      </c>
      <c r="B81" s="17"/>
      <c r="C81" s="22" t="s">
        <v>101</v>
      </c>
      <c r="D81" s="9"/>
      <c r="E81" s="42">
        <v>3000.0</v>
      </c>
      <c r="F81" s="34">
        <f t="shared" si="11"/>
        <v>0</v>
      </c>
      <c r="G81" s="21"/>
    </row>
    <row r="82" ht="15.75" customHeight="1">
      <c r="A82" s="16" t="s">
        <v>102</v>
      </c>
      <c r="B82" s="17"/>
      <c r="C82" s="22" t="s">
        <v>25</v>
      </c>
      <c r="D82" s="9"/>
      <c r="E82" s="43">
        <v>1500.0</v>
      </c>
      <c r="F82" s="34">
        <f t="shared" si="11"/>
        <v>0</v>
      </c>
      <c r="G82" s="15"/>
      <c r="H82" s="15"/>
      <c r="I82" s="15"/>
    </row>
    <row r="83" ht="15.75" customHeight="1">
      <c r="A83" s="16" t="s">
        <v>103</v>
      </c>
      <c r="B83" s="17"/>
      <c r="C83" s="22" t="s">
        <v>99</v>
      </c>
      <c r="D83" s="9"/>
      <c r="E83" s="43">
        <v>2000.0</v>
      </c>
      <c r="F83" s="34">
        <f t="shared" si="11"/>
        <v>0</v>
      </c>
      <c r="G83" s="15"/>
      <c r="H83" s="15"/>
      <c r="I83" s="15"/>
    </row>
    <row r="84" ht="15.75" customHeight="1">
      <c r="A84" s="16" t="s">
        <v>104</v>
      </c>
      <c r="B84" s="17"/>
      <c r="C84" s="22" t="s">
        <v>25</v>
      </c>
      <c r="D84" s="9"/>
      <c r="E84" s="43">
        <v>160000.0</v>
      </c>
      <c r="F84" s="34">
        <f t="shared" si="11"/>
        <v>0</v>
      </c>
      <c r="G84" s="15"/>
      <c r="H84" s="15"/>
      <c r="I84" s="15"/>
    </row>
    <row r="85" ht="15.75" customHeight="1">
      <c r="A85" s="16" t="s">
        <v>68</v>
      </c>
      <c r="B85" s="17"/>
      <c r="C85" s="22" t="s">
        <v>105</v>
      </c>
      <c r="D85" s="9"/>
      <c r="E85" s="42">
        <v>26800.0</v>
      </c>
      <c r="F85" s="34">
        <f t="shared" si="11"/>
        <v>0</v>
      </c>
      <c r="G85" s="15"/>
      <c r="H85" s="15"/>
      <c r="I85" s="15"/>
    </row>
    <row r="86" ht="15.75" customHeight="1">
      <c r="A86" s="16" t="s">
        <v>106</v>
      </c>
      <c r="B86" s="17"/>
      <c r="C86" s="22" t="s">
        <v>99</v>
      </c>
      <c r="D86" s="9"/>
      <c r="E86" s="42">
        <v>3000.0</v>
      </c>
      <c r="F86" s="34">
        <f t="shared" si="11"/>
        <v>0</v>
      </c>
      <c r="G86" s="15"/>
      <c r="H86" s="15"/>
      <c r="I86" s="15"/>
    </row>
    <row r="87" ht="15.75" customHeight="1">
      <c r="A87" s="16" t="s">
        <v>107</v>
      </c>
      <c r="B87" s="17"/>
      <c r="C87" s="22" t="s">
        <v>59</v>
      </c>
      <c r="D87" s="9"/>
      <c r="E87" s="42">
        <v>8000.0</v>
      </c>
      <c r="F87" s="34">
        <f t="shared" si="11"/>
        <v>0</v>
      </c>
      <c r="G87" s="15"/>
      <c r="H87" s="15"/>
      <c r="I87" s="15"/>
    </row>
    <row r="88" ht="15.75" customHeight="1">
      <c r="A88" s="16" t="s">
        <v>108</v>
      </c>
      <c r="B88" s="17">
        <v>1.0</v>
      </c>
      <c r="C88" s="22" t="s">
        <v>59</v>
      </c>
      <c r="D88" s="9"/>
      <c r="E88" s="43">
        <v>150000.0</v>
      </c>
      <c r="F88" s="34">
        <f t="shared" si="11"/>
        <v>150000</v>
      </c>
      <c r="G88" s="15"/>
      <c r="H88" s="15"/>
      <c r="I88" s="15"/>
    </row>
    <row r="89" ht="15.75" customHeight="1">
      <c r="A89" s="10" t="s">
        <v>109</v>
      </c>
      <c r="B89" s="11"/>
      <c r="C89" s="11"/>
      <c r="D89" s="9"/>
      <c r="E89" s="44"/>
      <c r="F89" s="45">
        <f>SUM(F77:F88)</f>
        <v>240000</v>
      </c>
      <c r="G89" s="15"/>
      <c r="H89" s="15"/>
      <c r="I89" s="15"/>
    </row>
    <row r="90" ht="15.75" customHeight="1">
      <c r="A90" s="16"/>
      <c r="B90" s="17"/>
      <c r="C90" s="22"/>
      <c r="D90" s="9"/>
      <c r="E90" s="42"/>
      <c r="F90" s="24">
        <f t="shared" ref="F90:F91" si="12">+B90*E90</f>
        <v>0</v>
      </c>
      <c r="G90" s="15"/>
      <c r="H90" s="15"/>
      <c r="I90" s="15"/>
    </row>
    <row r="91" ht="15.75" customHeight="1">
      <c r="A91" s="39" t="s">
        <v>110</v>
      </c>
      <c r="B91" s="9"/>
      <c r="C91" s="22"/>
      <c r="D91" s="9"/>
      <c r="E91" s="42"/>
      <c r="F91" s="24">
        <f t="shared" si="12"/>
        <v>0</v>
      </c>
      <c r="G91" s="15"/>
      <c r="H91" s="15"/>
      <c r="I91" s="15"/>
    </row>
    <row r="92" ht="15.75" customHeight="1">
      <c r="A92" s="16" t="s">
        <v>111</v>
      </c>
      <c r="B92" s="17">
        <v>600.0</v>
      </c>
      <c r="C92" s="22" t="s">
        <v>112</v>
      </c>
      <c r="D92" s="9"/>
      <c r="E92" s="42">
        <v>140.0</v>
      </c>
      <c r="F92" s="24">
        <f t="shared" ref="F92:F100" si="13">E92*B92</f>
        <v>84000</v>
      </c>
      <c r="G92" s="20" t="s">
        <v>14</v>
      </c>
    </row>
    <row r="93" ht="15.75" customHeight="1">
      <c r="A93" s="16" t="s">
        <v>537</v>
      </c>
      <c r="B93" s="17">
        <v>4.0</v>
      </c>
      <c r="C93" s="22" t="s">
        <v>101</v>
      </c>
      <c r="D93" s="9"/>
      <c r="E93" s="42">
        <v>4000.0</v>
      </c>
      <c r="F93" s="24">
        <f t="shared" si="13"/>
        <v>16000</v>
      </c>
      <c r="G93" s="20" t="s">
        <v>14</v>
      </c>
    </row>
    <row r="94" ht="15.75" customHeight="1">
      <c r="A94" s="16" t="s">
        <v>22</v>
      </c>
      <c r="B94" s="17">
        <v>6.0</v>
      </c>
      <c r="C94" s="22" t="s">
        <v>23</v>
      </c>
      <c r="D94" s="9"/>
      <c r="E94" s="42">
        <v>1000.0</v>
      </c>
      <c r="F94" s="24">
        <f t="shared" si="13"/>
        <v>6000</v>
      </c>
      <c r="G94" s="20" t="s">
        <v>14</v>
      </c>
    </row>
    <row r="95" ht="15.75" customHeight="1">
      <c r="A95" s="16" t="s">
        <v>114</v>
      </c>
      <c r="B95" s="17">
        <v>1.0</v>
      </c>
      <c r="C95" s="22" t="s">
        <v>16</v>
      </c>
      <c r="D95" s="9"/>
      <c r="E95" s="42">
        <v>140000.0</v>
      </c>
      <c r="F95" s="24">
        <f t="shared" si="13"/>
        <v>140000</v>
      </c>
      <c r="G95" s="20" t="s">
        <v>14</v>
      </c>
    </row>
    <row r="96" ht="15.75" customHeight="1">
      <c r="A96" s="16" t="s">
        <v>20</v>
      </c>
      <c r="B96" s="17">
        <v>0.4</v>
      </c>
      <c r="C96" s="22" t="s">
        <v>21</v>
      </c>
      <c r="D96" s="9"/>
      <c r="E96" s="42">
        <v>14000.0</v>
      </c>
      <c r="F96" s="24">
        <f t="shared" si="13"/>
        <v>5600</v>
      </c>
      <c r="G96" s="20" t="s">
        <v>14</v>
      </c>
    </row>
    <row r="97" ht="15.75" customHeight="1">
      <c r="A97" s="16" t="s">
        <v>29</v>
      </c>
      <c r="B97" s="17">
        <v>40.0</v>
      </c>
      <c r="C97" s="22" t="s">
        <v>94</v>
      </c>
      <c r="D97" s="9"/>
      <c r="E97" s="42">
        <v>100.0</v>
      </c>
      <c r="F97" s="24">
        <f t="shared" si="13"/>
        <v>4000</v>
      </c>
      <c r="G97" s="20" t="s">
        <v>14</v>
      </c>
    </row>
    <row r="98" ht="15.75" customHeight="1">
      <c r="A98" s="16" t="s">
        <v>543</v>
      </c>
      <c r="B98" s="17">
        <v>6.0</v>
      </c>
      <c r="C98" s="22" t="s">
        <v>116</v>
      </c>
      <c r="D98" s="9"/>
      <c r="E98" s="42">
        <v>2100.0</v>
      </c>
      <c r="F98" s="24">
        <f t="shared" si="13"/>
        <v>12600</v>
      </c>
      <c r="G98" s="20" t="s">
        <v>14</v>
      </c>
    </row>
    <row r="99" ht="15.75" customHeight="1">
      <c r="A99" s="16" t="s">
        <v>49</v>
      </c>
      <c r="B99" s="17">
        <v>1.0</v>
      </c>
      <c r="C99" s="22" t="s">
        <v>94</v>
      </c>
      <c r="D99" s="9"/>
      <c r="E99" s="42">
        <v>63000.0</v>
      </c>
      <c r="F99" s="24">
        <f t="shared" si="13"/>
        <v>63000</v>
      </c>
      <c r="G99" s="20" t="s">
        <v>14</v>
      </c>
    </row>
    <row r="100" ht="15.75" customHeight="1">
      <c r="A100" s="16" t="s">
        <v>117</v>
      </c>
      <c r="B100" s="17">
        <v>1.0</v>
      </c>
      <c r="C100" s="22" t="s">
        <v>94</v>
      </c>
      <c r="D100" s="9"/>
      <c r="E100" s="42">
        <v>10500.0</v>
      </c>
      <c r="F100" s="24">
        <f t="shared" si="13"/>
        <v>10500</v>
      </c>
      <c r="G100" s="20" t="s">
        <v>14</v>
      </c>
    </row>
    <row r="101" ht="15.75" customHeight="1">
      <c r="A101" s="46" t="s">
        <v>118</v>
      </c>
      <c r="B101" s="47"/>
      <c r="C101" s="48"/>
      <c r="D101" s="9"/>
      <c r="E101" s="49"/>
      <c r="F101" s="29">
        <f>SUM(F90:F100)</f>
        <v>341700</v>
      </c>
    </row>
    <row r="102" ht="15.75" customHeight="1">
      <c r="A102" s="39" t="s">
        <v>119</v>
      </c>
      <c r="B102" s="9"/>
      <c r="C102" s="10" t="s">
        <v>120</v>
      </c>
      <c r="D102" s="9"/>
      <c r="E102" s="42"/>
      <c r="F102" s="24"/>
    </row>
    <row r="103" ht="15.75" customHeight="1">
      <c r="A103" s="16" t="s">
        <v>550</v>
      </c>
      <c r="B103" s="17">
        <v>10.0</v>
      </c>
      <c r="C103" s="22" t="s">
        <v>122</v>
      </c>
      <c r="D103" s="9"/>
      <c r="E103" s="43">
        <v>31000.0</v>
      </c>
      <c r="F103" s="34">
        <f t="shared" ref="F103:F105" si="14">+B103*E103</f>
        <v>310000</v>
      </c>
      <c r="G103" s="20" t="s">
        <v>14</v>
      </c>
    </row>
    <row r="104" ht="15.75" customHeight="1">
      <c r="A104" s="16" t="s">
        <v>551</v>
      </c>
      <c r="B104" s="17">
        <v>2.0</v>
      </c>
      <c r="C104" s="22" t="s">
        <v>96</v>
      </c>
      <c r="D104" s="9"/>
      <c r="E104" s="43">
        <v>15000.0</v>
      </c>
      <c r="F104" s="34">
        <f t="shared" si="14"/>
        <v>30000</v>
      </c>
    </row>
    <row r="105" ht="15.75" customHeight="1">
      <c r="A105" s="16" t="s">
        <v>129</v>
      </c>
      <c r="B105" s="17">
        <v>0.75</v>
      </c>
      <c r="C105" s="22" t="s">
        <v>16</v>
      </c>
      <c r="D105" s="9"/>
      <c r="E105" s="43">
        <v>41340.0</v>
      </c>
      <c r="F105" s="34">
        <f t="shared" si="14"/>
        <v>31005</v>
      </c>
      <c r="G105" s="1" t="s">
        <v>14</v>
      </c>
    </row>
    <row r="106" ht="15.75" customHeight="1">
      <c r="A106" s="16" t="s">
        <v>46</v>
      </c>
      <c r="B106" s="17">
        <v>0.5</v>
      </c>
      <c r="C106" s="22" t="s">
        <v>124</v>
      </c>
      <c r="D106" s="9"/>
      <c r="E106" s="43">
        <v>12000.0</v>
      </c>
      <c r="F106" s="34">
        <f t="shared" ref="F106:F108" si="15">E106*B106</f>
        <v>6000</v>
      </c>
      <c r="G106" s="1" t="s">
        <v>14</v>
      </c>
    </row>
    <row r="107" ht="15.75" customHeight="1">
      <c r="A107" s="16" t="s">
        <v>545</v>
      </c>
      <c r="B107" s="17">
        <v>24.0</v>
      </c>
      <c r="C107" s="22" t="s">
        <v>127</v>
      </c>
      <c r="D107" s="9"/>
      <c r="E107" s="43">
        <v>100.0</v>
      </c>
      <c r="F107" s="34">
        <f t="shared" si="15"/>
        <v>2400</v>
      </c>
      <c r="G107" s="1" t="s">
        <v>14</v>
      </c>
    </row>
    <row r="108" ht="15.75" customHeight="1">
      <c r="A108" s="16" t="s">
        <v>426</v>
      </c>
      <c r="B108" s="17">
        <v>0.12</v>
      </c>
      <c r="C108" s="22" t="s">
        <v>99</v>
      </c>
      <c r="D108" s="9"/>
      <c r="E108" s="43">
        <v>43000.0</v>
      </c>
      <c r="F108" s="34">
        <f t="shared" si="15"/>
        <v>5160</v>
      </c>
      <c r="G108" s="1"/>
    </row>
    <row r="109" ht="15.75" customHeight="1">
      <c r="A109" s="16" t="s">
        <v>552</v>
      </c>
      <c r="B109" s="17">
        <v>0.75</v>
      </c>
      <c r="C109" s="22" t="s">
        <v>127</v>
      </c>
      <c r="D109" s="9"/>
      <c r="E109" s="43">
        <v>20000.0</v>
      </c>
      <c r="F109" s="34">
        <f t="shared" ref="F109:F119" si="16">+B109*E109</f>
        <v>15000</v>
      </c>
      <c r="G109" s="1" t="s">
        <v>14</v>
      </c>
    </row>
    <row r="110" ht="15.75" customHeight="1">
      <c r="A110" s="16" t="s">
        <v>519</v>
      </c>
      <c r="B110" s="17"/>
      <c r="C110" s="22" t="s">
        <v>16</v>
      </c>
      <c r="D110" s="9"/>
      <c r="E110" s="43">
        <v>9804.0</v>
      </c>
      <c r="F110" s="34">
        <f t="shared" si="16"/>
        <v>0</v>
      </c>
      <c r="G110" s="1"/>
    </row>
    <row r="111" ht="15.75" customHeight="1">
      <c r="A111" s="16" t="s">
        <v>130</v>
      </c>
      <c r="B111" s="17"/>
      <c r="C111" s="22" t="s">
        <v>131</v>
      </c>
      <c r="D111" s="9"/>
      <c r="E111" s="43">
        <v>1000.0</v>
      </c>
      <c r="F111" s="34">
        <f t="shared" si="16"/>
        <v>0</v>
      </c>
      <c r="G111" s="1"/>
    </row>
    <row r="112" ht="15.75" customHeight="1">
      <c r="A112" s="16" t="s">
        <v>553</v>
      </c>
      <c r="B112" s="17">
        <v>2.0</v>
      </c>
      <c r="C112" s="22" t="s">
        <v>99</v>
      </c>
      <c r="D112" s="9"/>
      <c r="E112" s="43">
        <v>14000.0</v>
      </c>
      <c r="F112" s="34">
        <f t="shared" si="16"/>
        <v>28000</v>
      </c>
      <c r="G112" s="1"/>
    </row>
    <row r="113" ht="15.75" customHeight="1">
      <c r="A113" s="16" t="s">
        <v>132</v>
      </c>
      <c r="B113" s="17">
        <v>2.0</v>
      </c>
      <c r="C113" s="22" t="s">
        <v>101</v>
      </c>
      <c r="D113" s="9"/>
      <c r="E113" s="43">
        <v>3500.0</v>
      </c>
      <c r="F113" s="34">
        <f t="shared" si="16"/>
        <v>7000</v>
      </c>
      <c r="G113" s="1" t="s">
        <v>14</v>
      </c>
    </row>
    <row r="114" ht="15.75" customHeight="1">
      <c r="A114" s="16" t="s">
        <v>133</v>
      </c>
      <c r="B114" s="17"/>
      <c r="C114" s="22" t="s">
        <v>105</v>
      </c>
      <c r="D114" s="9"/>
      <c r="E114" s="43">
        <v>25000.0</v>
      </c>
      <c r="F114" s="34">
        <f t="shared" si="16"/>
        <v>0</v>
      </c>
      <c r="G114" s="1" t="s">
        <v>14</v>
      </c>
    </row>
    <row r="115" ht="15.75" customHeight="1">
      <c r="A115" s="16" t="s">
        <v>322</v>
      </c>
      <c r="B115" s="17">
        <v>2.5</v>
      </c>
      <c r="C115" s="22" t="s">
        <v>96</v>
      </c>
      <c r="D115" s="9"/>
      <c r="E115" s="43">
        <v>18500.0</v>
      </c>
      <c r="F115" s="34">
        <f t="shared" si="16"/>
        <v>46250</v>
      </c>
      <c r="G115" s="1"/>
    </row>
    <row r="116" ht="15.75" customHeight="1">
      <c r="A116" s="16" t="s">
        <v>468</v>
      </c>
      <c r="B116" s="17"/>
      <c r="C116" s="22" t="s">
        <v>77</v>
      </c>
      <c r="D116" s="9"/>
      <c r="E116" s="43">
        <v>43000.0</v>
      </c>
      <c r="F116" s="34">
        <f t="shared" si="16"/>
        <v>0</v>
      </c>
      <c r="G116" s="1"/>
    </row>
    <row r="117" ht="15.75" customHeight="1">
      <c r="A117" s="16" t="s">
        <v>136</v>
      </c>
      <c r="B117" s="17">
        <v>0.3</v>
      </c>
      <c r="C117" s="22" t="s">
        <v>21</v>
      </c>
      <c r="D117" s="9"/>
      <c r="E117" s="43">
        <v>19000.0</v>
      </c>
      <c r="F117" s="34">
        <f t="shared" si="16"/>
        <v>5700</v>
      </c>
      <c r="G117" s="1" t="s">
        <v>14</v>
      </c>
    </row>
    <row r="118" ht="15.75" customHeight="1">
      <c r="A118" s="16" t="s">
        <v>137</v>
      </c>
      <c r="B118" s="17"/>
      <c r="C118" s="22" t="s">
        <v>99</v>
      </c>
      <c r="D118" s="9"/>
      <c r="E118" s="43">
        <v>5500.0</v>
      </c>
      <c r="F118" s="34">
        <f t="shared" si="16"/>
        <v>0</v>
      </c>
      <c r="G118" s="1" t="s">
        <v>14</v>
      </c>
    </row>
    <row r="119" ht="15.75" customHeight="1">
      <c r="A119" s="16" t="s">
        <v>268</v>
      </c>
      <c r="B119" s="17">
        <v>0.5</v>
      </c>
      <c r="C119" s="22" t="s">
        <v>99</v>
      </c>
      <c r="D119" s="9"/>
      <c r="E119" s="43">
        <v>13000.0</v>
      </c>
      <c r="F119" s="34">
        <f t="shared" si="16"/>
        <v>6500</v>
      </c>
      <c r="G119" s="1"/>
    </row>
    <row r="120" ht="15.75" customHeight="1">
      <c r="A120" s="16" t="s">
        <v>138</v>
      </c>
      <c r="B120" s="17">
        <v>1.0</v>
      </c>
      <c r="C120" s="22"/>
      <c r="D120" s="9"/>
      <c r="E120" s="43">
        <v>210000.0</v>
      </c>
      <c r="F120" s="34">
        <f t="shared" ref="F120:F121" si="17">E120*B120</f>
        <v>210000</v>
      </c>
      <c r="G120" s="1"/>
    </row>
    <row r="121" ht="15.75" customHeight="1">
      <c r="A121" s="16" t="s">
        <v>140</v>
      </c>
      <c r="B121" s="17"/>
      <c r="C121" s="22" t="s">
        <v>122</v>
      </c>
      <c r="D121" s="9"/>
      <c r="E121" s="43">
        <v>2650.0</v>
      </c>
      <c r="F121" s="34">
        <f t="shared" si="17"/>
        <v>0</v>
      </c>
      <c r="G121" s="1"/>
    </row>
    <row r="122" ht="15.75" customHeight="1">
      <c r="A122" s="46" t="s">
        <v>141</v>
      </c>
      <c r="B122" s="47"/>
      <c r="C122" s="48"/>
      <c r="D122" s="9"/>
      <c r="E122" s="49"/>
      <c r="F122" s="29">
        <f>SUM(F103:F121)</f>
        <v>703015</v>
      </c>
    </row>
    <row r="123" ht="15.75" customHeight="1">
      <c r="A123" s="50" t="s">
        <v>142</v>
      </c>
      <c r="B123" s="51"/>
      <c r="C123" s="51"/>
      <c r="D123" s="51"/>
      <c r="E123" s="51"/>
      <c r="F123" s="52">
        <f>F122+F101+F89+F75+F56+F37+F20</f>
        <v>3519263</v>
      </c>
    </row>
    <row r="124" ht="15.75" customHeight="1">
      <c r="A124" s="53"/>
      <c r="B124" s="54" t="s">
        <v>143</v>
      </c>
      <c r="C124" s="55"/>
      <c r="D124" s="55"/>
      <c r="E124" s="55"/>
      <c r="F124" s="56">
        <f>+F123*30%</f>
        <v>1055778.9</v>
      </c>
    </row>
    <row r="125" ht="15.75" customHeight="1">
      <c r="A125" s="57"/>
      <c r="B125" s="58" t="s">
        <v>144</v>
      </c>
      <c r="C125" s="55"/>
      <c r="D125" s="55"/>
      <c r="E125" s="59"/>
      <c r="F125" s="60">
        <f>SUM(F123:F124)</f>
        <v>4575041.9</v>
      </c>
    </row>
    <row r="126" ht="15.75" customHeight="1">
      <c r="A126" s="57"/>
      <c r="B126" s="54" t="s">
        <v>145</v>
      </c>
      <c r="C126" s="55"/>
      <c r="D126" s="55"/>
      <c r="E126" s="55"/>
      <c r="F126" s="56">
        <f>+F125*16%</f>
        <v>732006.704</v>
      </c>
    </row>
    <row r="127" ht="15.75" customHeight="1">
      <c r="A127" s="57"/>
      <c r="B127" s="61" t="s">
        <v>146</v>
      </c>
      <c r="C127" s="55"/>
      <c r="D127" s="55"/>
      <c r="E127" s="59"/>
      <c r="F127" s="60">
        <f>SUM(F125:F126)</f>
        <v>5307048.604</v>
      </c>
    </row>
    <row r="128" ht="15.75" customHeight="1">
      <c r="A128" s="57"/>
      <c r="B128" s="54"/>
      <c r="C128" s="55"/>
      <c r="D128" s="55"/>
      <c r="E128" s="55"/>
      <c r="F128" s="56"/>
    </row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1">
    <mergeCell ref="A2:F2"/>
    <mergeCell ref="A3:F3"/>
    <mergeCell ref="A4:F4"/>
    <mergeCell ref="A5:F5"/>
    <mergeCell ref="A6:B6"/>
    <mergeCell ref="C6:F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A17:C17"/>
    <mergeCell ref="D17:E17"/>
    <mergeCell ref="A18:E18"/>
    <mergeCell ref="A19:C19"/>
    <mergeCell ref="D19:E19"/>
    <mergeCell ref="A20:C20"/>
    <mergeCell ref="D20:E20"/>
    <mergeCell ref="A21:B21"/>
    <mergeCell ref="C21:F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A35:E35"/>
    <mergeCell ref="A36:C36"/>
    <mergeCell ref="D36:E36"/>
    <mergeCell ref="D37:E37"/>
    <mergeCell ref="A37:C37"/>
    <mergeCell ref="B38:C38"/>
    <mergeCell ref="D38:E38"/>
    <mergeCell ref="C39:D39"/>
    <mergeCell ref="C40:D40"/>
    <mergeCell ref="C41:D41"/>
    <mergeCell ref="C42:D42"/>
    <mergeCell ref="A89:D89"/>
    <mergeCell ref="C90:D90"/>
    <mergeCell ref="A91:B91"/>
    <mergeCell ref="C91:D91"/>
    <mergeCell ref="C92:D92"/>
    <mergeCell ref="C93:D93"/>
    <mergeCell ref="C94:D94"/>
    <mergeCell ref="A102:B102"/>
    <mergeCell ref="C102:D102"/>
    <mergeCell ref="C95:D95"/>
    <mergeCell ref="C96:D96"/>
    <mergeCell ref="C97:D97"/>
    <mergeCell ref="C98:D98"/>
    <mergeCell ref="C99:D99"/>
    <mergeCell ref="C100:D100"/>
    <mergeCell ref="C101:D101"/>
    <mergeCell ref="C103:D103"/>
    <mergeCell ref="C104:D104"/>
    <mergeCell ref="C105:D105"/>
    <mergeCell ref="C106:D106"/>
    <mergeCell ref="C107:D107"/>
    <mergeCell ref="C108:D108"/>
    <mergeCell ref="C109:D109"/>
    <mergeCell ref="C110:D110"/>
    <mergeCell ref="C111:D111"/>
    <mergeCell ref="C112:D112"/>
    <mergeCell ref="C113:D113"/>
    <mergeCell ref="C114:D114"/>
    <mergeCell ref="C115:D115"/>
    <mergeCell ref="C116:D116"/>
    <mergeCell ref="A123:E123"/>
    <mergeCell ref="B124:E124"/>
    <mergeCell ref="B125:E125"/>
    <mergeCell ref="B126:E126"/>
    <mergeCell ref="B127:E127"/>
    <mergeCell ref="B128:E128"/>
    <mergeCell ref="C117:D117"/>
    <mergeCell ref="C118:D118"/>
    <mergeCell ref="C119:D119"/>
    <mergeCell ref="C120:D120"/>
    <mergeCell ref="C121:D121"/>
    <mergeCell ref="C122:D122"/>
    <mergeCell ref="A124:A128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A55:C55"/>
    <mergeCell ref="D56:E56"/>
    <mergeCell ref="A56:C56"/>
    <mergeCell ref="B57:C57"/>
    <mergeCell ref="D57:E57"/>
    <mergeCell ref="C58:D58"/>
    <mergeCell ref="C59:D59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A74:C74"/>
    <mergeCell ref="A75:C75"/>
    <mergeCell ref="D75:E75"/>
    <mergeCell ref="A76:B76"/>
    <mergeCell ref="C76:D76"/>
    <mergeCell ref="C77:D77"/>
    <mergeCell ref="C78:D78"/>
    <mergeCell ref="C79:D79"/>
    <mergeCell ref="C80:D80"/>
    <mergeCell ref="C81:D81"/>
    <mergeCell ref="C82:D82"/>
    <mergeCell ref="C83:D83"/>
    <mergeCell ref="C84:D84"/>
    <mergeCell ref="C85:D85"/>
    <mergeCell ref="C86:D86"/>
    <mergeCell ref="C87:D87"/>
    <mergeCell ref="C88:D88"/>
  </mergeCells>
  <printOptions/>
  <pageMargins bottom="0.7480314960629921" footer="0.0" header="0.0" left="0.31496062992125984" right="0.31496062992125984" top="0.7480314960629921"/>
  <pageSetup paperSize="9" orientation="portrait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10.71"/>
    <col customWidth="1" min="3" max="3" width="17.0"/>
    <col customWidth="1" min="4" max="4" width="10.71"/>
    <col customWidth="1" min="5" max="5" width="15.43"/>
    <col customWidth="1" min="6" max="6" width="20.57"/>
    <col customWidth="1" min="7" max="15" width="10.71"/>
  </cols>
  <sheetData>
    <row r="1" ht="15.75" customHeight="1">
      <c r="A1" s="1" t="s">
        <v>0</v>
      </c>
    </row>
    <row r="2" ht="15.75" customHeight="1">
      <c r="A2" s="2" t="s">
        <v>1</v>
      </c>
      <c r="B2" s="3"/>
      <c r="C2" s="3"/>
      <c r="D2" s="3"/>
      <c r="E2" s="3"/>
      <c r="F2" s="3"/>
    </row>
    <row r="3" ht="15.75" customHeight="1">
      <c r="A3" s="4" t="s">
        <v>2</v>
      </c>
    </row>
    <row r="4" ht="15.75" customHeight="1">
      <c r="A4" s="4" t="s">
        <v>3</v>
      </c>
    </row>
    <row r="5" ht="15.75" customHeight="1">
      <c r="A5" s="270" t="s">
        <v>4</v>
      </c>
      <c r="B5" s="271"/>
      <c r="C5" s="271"/>
      <c r="D5" s="271"/>
      <c r="E5" s="271"/>
      <c r="F5" s="272"/>
    </row>
    <row r="6" ht="15.75" customHeight="1">
      <c r="A6" s="8" t="s">
        <v>5</v>
      </c>
      <c r="B6" s="9"/>
      <c r="C6" s="10" t="s">
        <v>554</v>
      </c>
      <c r="D6" s="11"/>
      <c r="E6" s="11"/>
      <c r="F6" s="9"/>
    </row>
    <row r="7" ht="15.0" customHeight="1">
      <c r="A7" s="12" t="s">
        <v>7</v>
      </c>
      <c r="B7" s="12" t="s">
        <v>8</v>
      </c>
      <c r="C7" s="13" t="s">
        <v>9</v>
      </c>
      <c r="D7" s="9"/>
      <c r="E7" s="12" t="s">
        <v>10</v>
      </c>
      <c r="F7" s="14" t="s">
        <v>11</v>
      </c>
      <c r="G7" s="15"/>
      <c r="H7" s="15"/>
      <c r="I7" s="15"/>
      <c r="J7" s="15"/>
      <c r="K7" s="15"/>
      <c r="L7" s="15"/>
      <c r="M7" s="15"/>
    </row>
    <row r="8" ht="18.0" customHeight="1">
      <c r="A8" s="16" t="s">
        <v>12</v>
      </c>
      <c r="B8" s="17">
        <v>2778.0</v>
      </c>
      <c r="C8" s="13" t="s">
        <v>13</v>
      </c>
      <c r="D8" s="9"/>
      <c r="E8" s="18">
        <v>140.0</v>
      </c>
      <c r="F8" s="19">
        <f t="shared" ref="F8:F11" si="1">+B8*E8</f>
        <v>388920</v>
      </c>
    </row>
    <row r="9" ht="18.0" customHeight="1">
      <c r="A9" s="16" t="s">
        <v>555</v>
      </c>
      <c r="B9" s="17">
        <v>1.0</v>
      </c>
      <c r="C9" s="13" t="s">
        <v>405</v>
      </c>
      <c r="D9" s="9"/>
      <c r="E9" s="18">
        <v>65000.0</v>
      </c>
      <c r="F9" s="19">
        <f t="shared" si="1"/>
        <v>65000</v>
      </c>
    </row>
    <row r="10" ht="15.0" customHeight="1">
      <c r="A10" s="16" t="s">
        <v>556</v>
      </c>
      <c r="B10" s="17">
        <v>2.0</v>
      </c>
      <c r="C10" s="13" t="s">
        <v>531</v>
      </c>
      <c r="D10" s="9"/>
      <c r="E10" s="18">
        <v>14000.0</v>
      </c>
      <c r="F10" s="19">
        <f t="shared" si="1"/>
        <v>28000</v>
      </c>
    </row>
    <row r="11" ht="16.5" customHeight="1">
      <c r="A11" s="16" t="s">
        <v>18</v>
      </c>
      <c r="B11" s="17">
        <v>0.16</v>
      </c>
      <c r="C11" s="22" t="s">
        <v>16</v>
      </c>
      <c r="D11" s="9"/>
      <c r="E11" s="18">
        <v>210000.0</v>
      </c>
      <c r="F11" s="19">
        <f t="shared" si="1"/>
        <v>33600</v>
      </c>
    </row>
    <row r="12">
      <c r="A12" s="16" t="s">
        <v>557</v>
      </c>
      <c r="B12" s="17">
        <v>0.33</v>
      </c>
      <c r="C12" s="22" t="s">
        <v>16</v>
      </c>
      <c r="D12" s="9"/>
      <c r="E12" s="18">
        <v>175000.0</v>
      </c>
      <c r="F12" s="19">
        <f>E12*B12</f>
        <v>57750</v>
      </c>
    </row>
    <row r="13">
      <c r="A13" s="16" t="s">
        <v>20</v>
      </c>
      <c r="B13" s="17">
        <v>0.5</v>
      </c>
      <c r="C13" s="22" t="s">
        <v>21</v>
      </c>
      <c r="D13" s="9"/>
      <c r="E13" s="18">
        <v>14000.0</v>
      </c>
      <c r="F13" s="19">
        <f>+B13*E13</f>
        <v>7000</v>
      </c>
    </row>
    <row r="14">
      <c r="A14" s="16" t="s">
        <v>22</v>
      </c>
      <c r="B14" s="17">
        <v>30.0</v>
      </c>
      <c r="C14" s="22" t="s">
        <v>23</v>
      </c>
      <c r="D14" s="9"/>
      <c r="E14" s="18">
        <v>500.0</v>
      </c>
      <c r="F14" s="19">
        <f>E14*B14</f>
        <v>15000</v>
      </c>
      <c r="G14" s="1" t="s">
        <v>14</v>
      </c>
      <c r="H14" s="1"/>
      <c r="I14" s="1"/>
      <c r="J14" s="1"/>
      <c r="K14" s="1"/>
      <c r="L14" s="1"/>
      <c r="M14" s="1"/>
    </row>
    <row r="15">
      <c r="A15" s="16" t="s">
        <v>24</v>
      </c>
      <c r="B15" s="17">
        <v>1.0</v>
      </c>
      <c r="C15" s="22" t="s">
        <v>25</v>
      </c>
      <c r="D15" s="9"/>
      <c r="E15" s="18">
        <v>20000.0</v>
      </c>
      <c r="F15" s="19">
        <f t="shared" ref="F15:F17" si="2">+B15*E15</f>
        <v>20000</v>
      </c>
    </row>
    <row r="16" ht="15.75" customHeight="1">
      <c r="A16" s="16" t="s">
        <v>27</v>
      </c>
      <c r="B16" s="17">
        <v>20.0</v>
      </c>
      <c r="C16" s="22" t="s">
        <v>28</v>
      </c>
      <c r="D16" s="9"/>
      <c r="E16" s="18">
        <v>1000.0</v>
      </c>
      <c r="F16" s="19">
        <f t="shared" si="2"/>
        <v>20000</v>
      </c>
    </row>
    <row r="17" ht="15.75" customHeight="1">
      <c r="A17" s="16" t="s">
        <v>29</v>
      </c>
      <c r="B17" s="17">
        <v>300.0</v>
      </c>
      <c r="C17" s="22" t="s">
        <v>30</v>
      </c>
      <c r="D17" s="9"/>
      <c r="E17" s="18">
        <v>100.0</v>
      </c>
      <c r="F17" s="19">
        <f t="shared" si="2"/>
        <v>30000</v>
      </c>
    </row>
    <row r="18" ht="15.75" customHeight="1">
      <c r="A18" s="23" t="s">
        <v>558</v>
      </c>
      <c r="B18" s="11"/>
      <c r="C18" s="9"/>
      <c r="D18" s="22" t="s">
        <v>286</v>
      </c>
      <c r="E18" s="9"/>
      <c r="F18" s="24">
        <v>315000.0</v>
      </c>
      <c r="G18" s="1"/>
      <c r="H18" s="1"/>
      <c r="I18" s="1"/>
      <c r="J18" s="1"/>
      <c r="K18" s="1"/>
      <c r="L18" s="1"/>
      <c r="M18" s="1"/>
    </row>
    <row r="19" ht="15.75" customHeight="1">
      <c r="A19" s="25" t="s">
        <v>33</v>
      </c>
      <c r="B19" s="11"/>
      <c r="C19" s="11"/>
      <c r="D19" s="11"/>
      <c r="E19" s="9"/>
      <c r="F19" s="26">
        <f>SUM(F8:F18)</f>
        <v>980270</v>
      </c>
    </row>
    <row r="20" ht="15.75" customHeight="1">
      <c r="A20" s="23" t="s">
        <v>34</v>
      </c>
      <c r="B20" s="11"/>
      <c r="C20" s="9"/>
      <c r="D20" s="22" t="s">
        <v>35</v>
      </c>
      <c r="E20" s="9"/>
      <c r="F20" s="24">
        <v>49013.5</v>
      </c>
    </row>
    <row r="21" ht="15.75" customHeight="1">
      <c r="A21" s="27" t="s">
        <v>36</v>
      </c>
      <c r="B21" s="11"/>
      <c r="C21" s="9"/>
      <c r="D21" s="28"/>
      <c r="E21" s="9"/>
      <c r="F21" s="29">
        <f>SUM(F19:F20)</f>
        <v>1029283.5</v>
      </c>
    </row>
    <row r="22" ht="15.0" customHeight="1">
      <c r="A22" s="8" t="s">
        <v>5</v>
      </c>
      <c r="B22" s="9"/>
      <c r="C22" s="30" t="s">
        <v>37</v>
      </c>
      <c r="D22" s="11"/>
      <c r="E22" s="11"/>
      <c r="F22" s="9"/>
    </row>
    <row r="23" ht="15.0" customHeight="1">
      <c r="A23" s="12" t="s">
        <v>7</v>
      </c>
      <c r="B23" s="12" t="s">
        <v>8</v>
      </c>
      <c r="C23" s="13" t="s">
        <v>9</v>
      </c>
      <c r="D23" s="9"/>
      <c r="E23" s="12" t="s">
        <v>10</v>
      </c>
      <c r="F23" s="14" t="s">
        <v>11</v>
      </c>
    </row>
    <row r="24" ht="15.0" customHeight="1">
      <c r="A24" s="16" t="s">
        <v>38</v>
      </c>
      <c r="B24" s="17">
        <v>2.0</v>
      </c>
      <c r="C24" s="13" t="s">
        <v>25</v>
      </c>
      <c r="D24" s="9"/>
      <c r="E24" s="18">
        <v>28000.0</v>
      </c>
      <c r="F24" s="19">
        <f t="shared" ref="F24:F28" si="3">E24*B24</f>
        <v>56000</v>
      </c>
      <c r="G24" s="1"/>
      <c r="H24" s="1"/>
      <c r="I24" s="1"/>
      <c r="J24" s="1"/>
      <c r="K24" s="1"/>
      <c r="L24" s="1"/>
      <c r="M24" s="1"/>
    </row>
    <row r="25" ht="15.0" customHeight="1">
      <c r="A25" s="16" t="s">
        <v>539</v>
      </c>
      <c r="B25" s="17"/>
      <c r="C25" s="13" t="s">
        <v>540</v>
      </c>
      <c r="D25" s="9"/>
      <c r="E25" s="18">
        <v>38999.0</v>
      </c>
      <c r="F25" s="19">
        <f t="shared" si="3"/>
        <v>0</v>
      </c>
      <c r="G25" s="1"/>
      <c r="H25" s="1"/>
      <c r="I25" s="1"/>
      <c r="J25" s="1"/>
      <c r="K25" s="1"/>
      <c r="L25" s="1"/>
      <c r="M25" s="1"/>
    </row>
    <row r="26" ht="15.0" customHeight="1">
      <c r="A26" s="16" t="s">
        <v>541</v>
      </c>
      <c r="B26" s="17">
        <v>2.0</v>
      </c>
      <c r="C26" s="13" t="s">
        <v>94</v>
      </c>
      <c r="D26" s="9"/>
      <c r="E26" s="18">
        <v>10000.0</v>
      </c>
      <c r="F26" s="19">
        <f t="shared" si="3"/>
        <v>20000</v>
      </c>
      <c r="G26" s="1"/>
      <c r="H26" s="1"/>
      <c r="I26" s="1"/>
      <c r="J26" s="1"/>
      <c r="K26" s="1"/>
      <c r="L26" s="1"/>
      <c r="M26" s="1"/>
    </row>
    <row r="27" ht="15.75" customHeight="1">
      <c r="A27" s="16" t="s">
        <v>39</v>
      </c>
      <c r="B27" s="17"/>
      <c r="C27" s="22" t="s">
        <v>40</v>
      </c>
      <c r="D27" s="9"/>
      <c r="E27" s="18">
        <v>65000.0</v>
      </c>
      <c r="F27" s="19">
        <f t="shared" si="3"/>
        <v>0</v>
      </c>
      <c r="G27" s="1"/>
      <c r="H27" s="1"/>
      <c r="I27" s="1"/>
      <c r="J27" s="1"/>
      <c r="K27" s="1"/>
      <c r="L27" s="1"/>
      <c r="M27" s="1"/>
    </row>
    <row r="28" ht="15.75" customHeight="1">
      <c r="A28" s="16" t="s">
        <v>41</v>
      </c>
      <c r="B28" s="17"/>
      <c r="C28" s="22" t="s">
        <v>42</v>
      </c>
      <c r="D28" s="9"/>
      <c r="E28" s="18">
        <v>130000.0</v>
      </c>
      <c r="F28" s="31">
        <f t="shared" si="3"/>
        <v>0</v>
      </c>
      <c r="G28" s="1"/>
      <c r="H28" s="1"/>
      <c r="I28" s="1"/>
      <c r="J28" s="1"/>
      <c r="K28" s="1"/>
      <c r="L28" s="1"/>
      <c r="M28" s="1"/>
    </row>
    <row r="29" ht="15.75" customHeight="1">
      <c r="A29" s="16" t="s">
        <v>43</v>
      </c>
      <c r="B29" s="17"/>
      <c r="C29" s="22" t="s">
        <v>44</v>
      </c>
      <c r="D29" s="9"/>
      <c r="E29" s="18">
        <v>140.0</v>
      </c>
      <c r="F29" s="32">
        <v>0.0</v>
      </c>
      <c r="G29" s="1"/>
      <c r="H29" s="1"/>
      <c r="I29" s="1"/>
      <c r="J29" s="1"/>
      <c r="K29" s="1"/>
      <c r="L29" s="1"/>
      <c r="M29" s="1"/>
    </row>
    <row r="30" ht="15.75" customHeight="1">
      <c r="A30" s="16" t="s">
        <v>20</v>
      </c>
      <c r="B30" s="17"/>
      <c r="C30" s="22" t="s">
        <v>45</v>
      </c>
      <c r="D30" s="9"/>
      <c r="E30" s="18">
        <v>14000.0</v>
      </c>
      <c r="F30" s="19">
        <f t="shared" ref="F30:F35" si="4">E30*B30</f>
        <v>0</v>
      </c>
      <c r="G30" s="1"/>
      <c r="H30" s="1"/>
      <c r="I30" s="1"/>
      <c r="J30" s="1"/>
      <c r="K30" s="1"/>
      <c r="L30" s="1"/>
      <c r="M30" s="1"/>
    </row>
    <row r="31" ht="15.75" customHeight="1">
      <c r="A31" s="16" t="s">
        <v>46</v>
      </c>
      <c r="B31" s="17"/>
      <c r="C31" s="22" t="s">
        <v>30</v>
      </c>
      <c r="D31" s="9"/>
      <c r="E31" s="18">
        <v>600.0</v>
      </c>
      <c r="F31" s="19">
        <f t="shared" si="4"/>
        <v>0</v>
      </c>
    </row>
    <row r="32" ht="15.0" customHeight="1">
      <c r="A32" s="16" t="s">
        <v>47</v>
      </c>
      <c r="B32" s="17"/>
      <c r="C32" s="22" t="s">
        <v>48</v>
      </c>
      <c r="D32" s="9"/>
      <c r="E32" s="18">
        <v>1000.0</v>
      </c>
      <c r="F32" s="19">
        <f t="shared" si="4"/>
        <v>0</v>
      </c>
    </row>
    <row r="33" ht="15.75" customHeight="1">
      <c r="A33" s="16" t="s">
        <v>49</v>
      </c>
      <c r="B33" s="17">
        <v>2.0</v>
      </c>
      <c r="C33" s="22" t="s">
        <v>25</v>
      </c>
      <c r="D33" s="9"/>
      <c r="E33" s="18">
        <v>250000.0</v>
      </c>
      <c r="F33" s="19">
        <f t="shared" si="4"/>
        <v>500000</v>
      </c>
    </row>
    <row r="34" ht="12.75" customHeight="1">
      <c r="A34" s="16" t="s">
        <v>29</v>
      </c>
      <c r="B34" s="17">
        <v>4.0</v>
      </c>
      <c r="C34" s="22" t="s">
        <v>30</v>
      </c>
      <c r="D34" s="9"/>
      <c r="E34" s="18">
        <v>100.0</v>
      </c>
      <c r="F34" s="19">
        <f t="shared" si="4"/>
        <v>400</v>
      </c>
    </row>
    <row r="35" ht="15.75" customHeight="1">
      <c r="A35" s="33"/>
      <c r="B35" s="17"/>
      <c r="C35" s="22"/>
      <c r="D35" s="9"/>
      <c r="E35" s="17"/>
      <c r="F35" s="34">
        <f t="shared" si="4"/>
        <v>0</v>
      </c>
    </row>
    <row r="36" ht="15.75" customHeight="1">
      <c r="A36" s="25" t="s">
        <v>33</v>
      </c>
      <c r="B36" s="11"/>
      <c r="C36" s="11"/>
      <c r="D36" s="11"/>
      <c r="E36" s="9"/>
      <c r="F36" s="26">
        <f>SUM(F24:F35)</f>
        <v>576400</v>
      </c>
    </row>
    <row r="37" ht="16.5" customHeight="1">
      <c r="A37" s="23" t="s">
        <v>50</v>
      </c>
      <c r="B37" s="11"/>
      <c r="C37" s="9"/>
      <c r="D37" s="22" t="s">
        <v>35</v>
      </c>
      <c r="E37" s="9"/>
      <c r="F37" s="24">
        <v>28820.0</v>
      </c>
    </row>
    <row r="38" ht="24.0" customHeight="1">
      <c r="A38" s="27" t="s">
        <v>36</v>
      </c>
      <c r="B38" s="11"/>
      <c r="C38" s="9"/>
      <c r="D38" s="28"/>
      <c r="E38" s="9"/>
      <c r="F38" s="35">
        <f>F37+F36</f>
        <v>605220</v>
      </c>
    </row>
    <row r="39" ht="24.0" customHeight="1">
      <c r="A39" s="36" t="s">
        <v>51</v>
      </c>
      <c r="B39" s="10" t="s">
        <v>52</v>
      </c>
      <c r="C39" s="9"/>
      <c r="D39" s="22"/>
      <c r="E39" s="9"/>
      <c r="F39" s="24"/>
      <c r="G39" s="1"/>
      <c r="H39" s="1"/>
      <c r="I39" s="1"/>
      <c r="J39" s="1"/>
      <c r="K39" s="1"/>
      <c r="L39" s="1"/>
      <c r="M39" s="1"/>
    </row>
    <row r="40" ht="24.0" customHeight="1">
      <c r="A40" s="33" t="s">
        <v>53</v>
      </c>
      <c r="B40" s="17">
        <v>2.0</v>
      </c>
      <c r="C40" s="22" t="s">
        <v>54</v>
      </c>
      <c r="D40" s="9"/>
      <c r="E40" s="18">
        <v>36750.0</v>
      </c>
      <c r="F40" s="19">
        <f t="shared" ref="F40:F41" si="5">E40*B40</f>
        <v>73500</v>
      </c>
      <c r="G40" s="15"/>
      <c r="H40" s="15"/>
      <c r="I40" s="15"/>
      <c r="J40" s="15"/>
      <c r="K40" s="15"/>
      <c r="L40" s="15"/>
      <c r="M40" s="15"/>
    </row>
    <row r="41" ht="24.0" customHeight="1">
      <c r="A41" s="16" t="s">
        <v>55</v>
      </c>
      <c r="B41" s="17">
        <v>2.0</v>
      </c>
      <c r="C41" s="22" t="s">
        <v>54</v>
      </c>
      <c r="D41" s="9"/>
      <c r="E41" s="18">
        <v>36750.0</v>
      </c>
      <c r="F41" s="19">
        <f t="shared" si="5"/>
        <v>73500</v>
      </c>
      <c r="G41" s="15"/>
      <c r="H41" s="15"/>
      <c r="I41" s="15"/>
      <c r="J41" s="15"/>
      <c r="K41" s="15"/>
      <c r="L41" s="15"/>
      <c r="M41" s="15"/>
    </row>
    <row r="42" ht="24.0" customHeight="1">
      <c r="A42" s="16" t="s">
        <v>56</v>
      </c>
      <c r="B42" s="17">
        <v>2.0</v>
      </c>
      <c r="C42" s="22" t="s">
        <v>57</v>
      </c>
      <c r="D42" s="9"/>
      <c r="E42" s="18">
        <v>18000.0</v>
      </c>
      <c r="F42" s="19">
        <f t="shared" ref="F42:F49" si="6">+B42*E42</f>
        <v>36000</v>
      </c>
    </row>
    <row r="43" ht="24.0" customHeight="1">
      <c r="A43" s="16" t="s">
        <v>58</v>
      </c>
      <c r="B43" s="17">
        <v>1.5</v>
      </c>
      <c r="C43" s="22" t="s">
        <v>59</v>
      </c>
      <c r="D43" s="9"/>
      <c r="E43" s="18">
        <v>2000.0</v>
      </c>
      <c r="F43" s="19">
        <f t="shared" si="6"/>
        <v>3000</v>
      </c>
    </row>
    <row r="44" ht="24.0" customHeight="1">
      <c r="A44" s="16" t="s">
        <v>60</v>
      </c>
      <c r="B44" s="17"/>
      <c r="C44" s="22" t="s">
        <v>61</v>
      </c>
      <c r="D44" s="9"/>
      <c r="E44" s="18">
        <v>70000.0</v>
      </c>
      <c r="F44" s="19">
        <f t="shared" si="6"/>
        <v>0</v>
      </c>
    </row>
    <row r="45" ht="24.0" customHeight="1">
      <c r="A45" s="16" t="s">
        <v>62</v>
      </c>
      <c r="B45" s="17"/>
      <c r="C45" s="22" t="s">
        <v>63</v>
      </c>
      <c r="D45" s="9"/>
      <c r="E45" s="18">
        <v>45000.0</v>
      </c>
      <c r="F45" s="19">
        <f t="shared" si="6"/>
        <v>0</v>
      </c>
    </row>
    <row r="46" ht="24.0" customHeight="1">
      <c r="A46" s="16" t="s">
        <v>64</v>
      </c>
      <c r="B46" s="17">
        <v>1.0</v>
      </c>
      <c r="C46" s="22" t="s">
        <v>63</v>
      </c>
      <c r="D46" s="9"/>
      <c r="E46" s="18">
        <v>3000.0</v>
      </c>
      <c r="F46" s="19">
        <f t="shared" si="6"/>
        <v>3000</v>
      </c>
    </row>
    <row r="47" ht="24.0" customHeight="1">
      <c r="A47" s="16" t="s">
        <v>65</v>
      </c>
      <c r="B47" s="17"/>
      <c r="C47" s="22" t="s">
        <v>66</v>
      </c>
      <c r="D47" s="9"/>
      <c r="E47" s="18">
        <v>34000.0</v>
      </c>
      <c r="F47" s="19">
        <f t="shared" si="6"/>
        <v>0</v>
      </c>
    </row>
    <row r="48" ht="24.0" customHeight="1">
      <c r="A48" s="16" t="s">
        <v>67</v>
      </c>
      <c r="B48" s="17"/>
      <c r="C48" s="22" t="s">
        <v>68</v>
      </c>
      <c r="D48" s="9"/>
      <c r="E48" s="18">
        <v>3000.0</v>
      </c>
      <c r="F48" s="19">
        <f t="shared" si="6"/>
        <v>0</v>
      </c>
    </row>
    <row r="49" ht="24.0" customHeight="1">
      <c r="A49" s="16" t="s">
        <v>71</v>
      </c>
      <c r="B49" s="17">
        <v>2.0</v>
      </c>
      <c r="C49" s="22" t="s">
        <v>70</v>
      </c>
      <c r="D49" s="9"/>
      <c r="E49" s="18">
        <v>22000.0</v>
      </c>
      <c r="F49" s="19">
        <f t="shared" si="6"/>
        <v>44000</v>
      </c>
      <c r="G49" s="15"/>
      <c r="H49" s="15"/>
      <c r="I49" s="15"/>
      <c r="J49" s="15"/>
      <c r="K49" s="15"/>
      <c r="L49" s="15"/>
      <c r="M49" s="15"/>
      <c r="N49" s="15"/>
      <c r="O49" s="15"/>
    </row>
    <row r="50" ht="24.0" customHeight="1">
      <c r="A50" s="16" t="s">
        <v>71</v>
      </c>
      <c r="B50" s="17">
        <v>0.0</v>
      </c>
      <c r="C50" s="22" t="s">
        <v>70</v>
      </c>
      <c r="D50" s="9"/>
      <c r="E50" s="18">
        <v>22000.0</v>
      </c>
      <c r="F50" s="19">
        <f>E50*B50</f>
        <v>0</v>
      </c>
      <c r="G50" s="15"/>
      <c r="H50" s="15"/>
      <c r="I50" s="15"/>
      <c r="J50" s="15"/>
      <c r="K50" s="15"/>
      <c r="L50" s="15"/>
      <c r="M50" s="15"/>
      <c r="N50" s="15"/>
      <c r="O50" s="15"/>
    </row>
    <row r="51" ht="15.75" customHeight="1">
      <c r="A51" s="16" t="s">
        <v>72</v>
      </c>
      <c r="B51" s="17"/>
      <c r="C51" s="22" t="s">
        <v>61</v>
      </c>
      <c r="D51" s="9"/>
      <c r="E51" s="18">
        <v>160000.0</v>
      </c>
      <c r="F51" s="19">
        <f t="shared" ref="F51:F54" si="7">+B51*E51</f>
        <v>0</v>
      </c>
    </row>
    <row r="52" ht="15.75" customHeight="1">
      <c r="A52" s="16" t="s">
        <v>73</v>
      </c>
      <c r="B52" s="17">
        <v>0.1</v>
      </c>
      <c r="C52" s="22" t="s">
        <v>74</v>
      </c>
      <c r="D52" s="9"/>
      <c r="E52" s="18">
        <v>4500.0</v>
      </c>
      <c r="F52" s="19">
        <f t="shared" si="7"/>
        <v>450</v>
      </c>
    </row>
    <row r="53" ht="15.75" customHeight="1">
      <c r="A53" s="16" t="s">
        <v>75</v>
      </c>
      <c r="B53" s="17"/>
      <c r="C53" s="22" t="s">
        <v>21</v>
      </c>
      <c r="D53" s="9"/>
      <c r="E53" s="18">
        <v>20000.0</v>
      </c>
      <c r="F53" s="19">
        <f t="shared" si="7"/>
        <v>0</v>
      </c>
    </row>
    <row r="54" ht="15.75" customHeight="1">
      <c r="A54" s="16" t="s">
        <v>76</v>
      </c>
      <c r="B54" s="17">
        <v>1.5</v>
      </c>
      <c r="C54" s="22" t="s">
        <v>77</v>
      </c>
      <c r="D54" s="9"/>
      <c r="E54" s="18">
        <v>23000.0</v>
      </c>
      <c r="F54" s="19">
        <f t="shared" si="7"/>
        <v>34500</v>
      </c>
    </row>
    <row r="55" ht="15.75" customHeight="1">
      <c r="A55" s="16" t="s">
        <v>78</v>
      </c>
      <c r="B55" s="37"/>
      <c r="C55" s="22"/>
      <c r="D55" s="9"/>
      <c r="E55" s="18"/>
      <c r="F55" s="19">
        <f>SUM(F40:F54)</f>
        <v>267950</v>
      </c>
    </row>
    <row r="56" ht="15.75" customHeight="1">
      <c r="A56" s="23" t="s">
        <v>79</v>
      </c>
      <c r="B56" s="11"/>
      <c r="C56" s="9"/>
      <c r="D56" s="17"/>
      <c r="E56" s="17"/>
      <c r="F56" s="19">
        <f>+F55*10%</f>
        <v>26795</v>
      </c>
    </row>
    <row r="57" ht="15.75" customHeight="1">
      <c r="A57" s="27" t="s">
        <v>80</v>
      </c>
      <c r="B57" s="11"/>
      <c r="C57" s="9"/>
      <c r="D57" s="28"/>
      <c r="E57" s="9"/>
      <c r="F57" s="29">
        <v>477895.0</v>
      </c>
      <c r="G57" s="1"/>
      <c r="H57" s="1"/>
      <c r="I57" s="1"/>
      <c r="J57" s="1"/>
      <c r="K57" s="1"/>
      <c r="L57" s="1"/>
      <c r="M57" s="1"/>
    </row>
    <row r="58" ht="15.75" customHeight="1">
      <c r="A58" s="36" t="s">
        <v>51</v>
      </c>
      <c r="B58" s="10" t="s">
        <v>81</v>
      </c>
      <c r="C58" s="9"/>
      <c r="D58" s="22"/>
      <c r="E58" s="9"/>
      <c r="F58" s="24"/>
      <c r="G58" s="15"/>
      <c r="H58" s="15"/>
      <c r="I58" s="15"/>
      <c r="J58" s="15"/>
      <c r="K58" s="15"/>
      <c r="L58" s="15"/>
      <c r="M58" s="15"/>
    </row>
    <row r="59" ht="15.75" customHeight="1">
      <c r="A59" s="33" t="s">
        <v>53</v>
      </c>
      <c r="B59" s="17">
        <v>1.0</v>
      </c>
      <c r="C59" s="22" t="s">
        <v>82</v>
      </c>
      <c r="D59" s="9"/>
      <c r="E59" s="18">
        <v>47250.0</v>
      </c>
      <c r="F59" s="19">
        <f t="shared" ref="F59:F61" si="8">E59*B59</f>
        <v>47250</v>
      </c>
      <c r="G59" s="15"/>
      <c r="H59" s="15"/>
      <c r="I59" s="15"/>
      <c r="J59" s="15"/>
      <c r="K59" s="15"/>
      <c r="L59" s="15"/>
      <c r="M59" s="15"/>
    </row>
    <row r="60" ht="15.75" customHeight="1">
      <c r="A60" s="16" t="s">
        <v>55</v>
      </c>
      <c r="B60" s="17">
        <v>1.0</v>
      </c>
      <c r="C60" s="22" t="s">
        <v>54</v>
      </c>
      <c r="D60" s="9"/>
      <c r="E60" s="18">
        <v>78750.0</v>
      </c>
      <c r="F60" s="19">
        <f t="shared" si="8"/>
        <v>78750</v>
      </c>
      <c r="G60" s="15"/>
      <c r="H60" s="15"/>
      <c r="I60" s="15"/>
      <c r="J60" s="15"/>
      <c r="K60" s="15"/>
      <c r="L60" s="15"/>
      <c r="M60" s="15"/>
    </row>
    <row r="61" ht="15.75" customHeight="1">
      <c r="A61" s="16" t="s">
        <v>83</v>
      </c>
      <c r="B61" s="17"/>
      <c r="C61" s="17"/>
      <c r="D61" s="17"/>
      <c r="E61" s="18">
        <v>2100.0</v>
      </c>
      <c r="F61" s="19">
        <f t="shared" si="8"/>
        <v>0</v>
      </c>
      <c r="G61" s="15"/>
      <c r="H61" s="15"/>
      <c r="I61" s="15"/>
      <c r="J61" s="15"/>
      <c r="K61" s="15"/>
      <c r="L61" s="15"/>
      <c r="M61" s="15"/>
    </row>
    <row r="62" ht="15.75" customHeight="1">
      <c r="A62" s="16" t="s">
        <v>56</v>
      </c>
      <c r="B62" s="17">
        <v>2.0</v>
      </c>
      <c r="C62" s="22" t="s">
        <v>57</v>
      </c>
      <c r="D62" s="9"/>
      <c r="E62" s="18">
        <v>18000.0</v>
      </c>
      <c r="F62" s="19">
        <f t="shared" ref="F62:F73" si="9">+B62*E62</f>
        <v>36000</v>
      </c>
      <c r="G62" s="15"/>
      <c r="H62" s="15"/>
      <c r="I62" s="15"/>
      <c r="J62" s="15"/>
      <c r="K62" s="15"/>
      <c r="L62" s="15"/>
      <c r="M62" s="15"/>
    </row>
    <row r="63" ht="15.75" customHeight="1">
      <c r="A63" s="16" t="s">
        <v>58</v>
      </c>
      <c r="B63" s="17"/>
      <c r="C63" s="22" t="s">
        <v>59</v>
      </c>
      <c r="D63" s="9"/>
      <c r="E63" s="18">
        <v>2000.0</v>
      </c>
      <c r="F63" s="19">
        <f t="shared" si="9"/>
        <v>0</v>
      </c>
      <c r="G63" s="15"/>
      <c r="H63" s="15"/>
      <c r="I63" s="15"/>
      <c r="J63" s="15"/>
      <c r="K63" s="15"/>
      <c r="L63" s="15"/>
      <c r="M63" s="15"/>
    </row>
    <row r="64" ht="15.75" customHeight="1">
      <c r="A64" s="16" t="s">
        <v>60</v>
      </c>
      <c r="B64" s="17"/>
      <c r="C64" s="22" t="s">
        <v>61</v>
      </c>
      <c r="D64" s="9"/>
      <c r="E64" s="18"/>
      <c r="F64" s="19">
        <f t="shared" si="9"/>
        <v>0</v>
      </c>
      <c r="G64" s="15"/>
      <c r="H64" s="15"/>
      <c r="I64" s="15"/>
      <c r="J64" s="15"/>
      <c r="K64" s="15"/>
      <c r="L64" s="15"/>
      <c r="M64" s="15"/>
    </row>
    <row r="65" ht="15.75" customHeight="1">
      <c r="A65" s="16" t="s">
        <v>84</v>
      </c>
      <c r="B65" s="17"/>
      <c r="C65" s="22" t="s">
        <v>63</v>
      </c>
      <c r="D65" s="9"/>
      <c r="E65" s="18">
        <v>2000.0</v>
      </c>
      <c r="F65" s="19">
        <f t="shared" si="9"/>
        <v>0</v>
      </c>
      <c r="G65" s="15"/>
      <c r="H65" s="15"/>
      <c r="I65" s="15"/>
      <c r="J65" s="15"/>
      <c r="K65" s="15"/>
      <c r="L65" s="15"/>
      <c r="M65" s="15"/>
    </row>
    <row r="66" ht="15.75" customHeight="1">
      <c r="A66" s="16" t="s">
        <v>85</v>
      </c>
      <c r="B66" s="17"/>
      <c r="C66" s="22" t="s">
        <v>63</v>
      </c>
      <c r="D66" s="9"/>
      <c r="E66" s="18">
        <v>2000.0</v>
      </c>
      <c r="F66" s="19">
        <f t="shared" si="9"/>
        <v>0</v>
      </c>
      <c r="G66" s="15"/>
      <c r="H66" s="15"/>
      <c r="I66" s="15"/>
      <c r="J66" s="15"/>
      <c r="K66" s="15"/>
      <c r="L66" s="15"/>
      <c r="M66" s="15"/>
    </row>
    <row r="67" ht="15.75" customHeight="1">
      <c r="A67" s="16" t="s">
        <v>86</v>
      </c>
      <c r="B67" s="17">
        <v>2.0</v>
      </c>
      <c r="C67" s="22" t="s">
        <v>66</v>
      </c>
      <c r="D67" s="9"/>
      <c r="E67" s="18">
        <v>23000.0</v>
      </c>
      <c r="F67" s="19">
        <f t="shared" si="9"/>
        <v>46000</v>
      </c>
      <c r="G67" s="15"/>
      <c r="H67" s="15"/>
      <c r="I67" s="15"/>
      <c r="J67" s="15"/>
      <c r="K67" s="15"/>
      <c r="L67" s="15"/>
      <c r="M67" s="15"/>
    </row>
    <row r="68" ht="15.75" customHeight="1">
      <c r="A68" s="16" t="s">
        <v>87</v>
      </c>
      <c r="B68" s="17"/>
      <c r="C68" s="22" t="s">
        <v>88</v>
      </c>
      <c r="D68" s="9"/>
      <c r="E68" s="18">
        <v>18000.0</v>
      </c>
      <c r="F68" s="19">
        <f t="shared" si="9"/>
        <v>0</v>
      </c>
      <c r="G68" s="15"/>
      <c r="H68" s="15"/>
      <c r="I68" s="15"/>
      <c r="J68" s="15"/>
      <c r="K68" s="15"/>
      <c r="L68" s="15"/>
      <c r="M68" s="15"/>
    </row>
    <row r="69" ht="15.75" customHeight="1">
      <c r="A69" s="16" t="s">
        <v>89</v>
      </c>
      <c r="B69" s="17">
        <v>2.5</v>
      </c>
      <c r="C69" s="22" t="s">
        <v>70</v>
      </c>
      <c r="D69" s="9"/>
      <c r="E69" s="18">
        <v>20000.0</v>
      </c>
      <c r="F69" s="19">
        <f t="shared" si="9"/>
        <v>50000</v>
      </c>
      <c r="G69" s="15"/>
      <c r="H69" s="15"/>
      <c r="I69" s="15"/>
      <c r="J69" s="15"/>
      <c r="K69" s="15"/>
      <c r="L69" s="15"/>
      <c r="M69" s="15"/>
    </row>
    <row r="70" ht="15.75" customHeight="1">
      <c r="A70" s="16" t="s">
        <v>90</v>
      </c>
      <c r="B70" s="17"/>
      <c r="C70" s="22" t="s">
        <v>61</v>
      </c>
      <c r="D70" s="9"/>
      <c r="E70" s="18"/>
      <c r="F70" s="19">
        <f t="shared" si="9"/>
        <v>0</v>
      </c>
    </row>
    <row r="71" ht="15.75" customHeight="1">
      <c r="A71" s="16" t="s">
        <v>73</v>
      </c>
      <c r="B71" s="17">
        <v>2.5</v>
      </c>
      <c r="C71" s="22" t="s">
        <v>21</v>
      </c>
      <c r="D71" s="9"/>
      <c r="E71" s="18">
        <v>3000.0</v>
      </c>
      <c r="F71" s="19">
        <f t="shared" si="9"/>
        <v>7500</v>
      </c>
    </row>
    <row r="72" ht="15.75" customHeight="1">
      <c r="A72" s="16" t="s">
        <v>75</v>
      </c>
      <c r="B72" s="17"/>
      <c r="C72" s="22" t="s">
        <v>21</v>
      </c>
      <c r="D72" s="9"/>
      <c r="E72" s="18">
        <v>23000.0</v>
      </c>
      <c r="F72" s="19">
        <f t="shared" si="9"/>
        <v>0</v>
      </c>
    </row>
    <row r="73" ht="15.75" customHeight="1">
      <c r="A73" s="16" t="s">
        <v>542</v>
      </c>
      <c r="B73" s="38">
        <v>16.0</v>
      </c>
      <c r="C73" s="22" t="s">
        <v>94</v>
      </c>
      <c r="D73" s="9"/>
      <c r="E73" s="18">
        <v>100.0</v>
      </c>
      <c r="F73" s="19">
        <f t="shared" si="9"/>
        <v>1600</v>
      </c>
      <c r="G73" s="20" t="s">
        <v>14</v>
      </c>
    </row>
    <row r="74" ht="15.75" customHeight="1">
      <c r="A74" s="16" t="s">
        <v>78</v>
      </c>
      <c r="B74" s="17">
        <v>8.0</v>
      </c>
      <c r="C74" s="22"/>
      <c r="D74" s="9"/>
      <c r="E74" s="18">
        <v>6000.0</v>
      </c>
      <c r="F74" s="19">
        <f>E74*B74</f>
        <v>48000</v>
      </c>
      <c r="G74" s="1" t="s">
        <v>14</v>
      </c>
      <c r="H74" s="1"/>
      <c r="I74" s="1"/>
      <c r="J74" s="1"/>
      <c r="K74" s="1"/>
      <c r="L74" s="1"/>
      <c r="M74" s="1"/>
    </row>
    <row r="75" ht="15.75" customHeight="1">
      <c r="A75" s="23" t="s">
        <v>79</v>
      </c>
      <c r="B75" s="11"/>
      <c r="C75" s="9"/>
      <c r="D75" s="17"/>
      <c r="E75" s="17"/>
      <c r="F75" s="19">
        <v>2400.0</v>
      </c>
      <c r="G75" s="1"/>
      <c r="H75" s="1"/>
      <c r="I75" s="1"/>
      <c r="J75" s="1"/>
      <c r="K75" s="1"/>
      <c r="L75" s="1"/>
      <c r="M75" s="1"/>
    </row>
    <row r="76" ht="15.75" customHeight="1">
      <c r="A76" s="27" t="s">
        <v>80</v>
      </c>
      <c r="B76" s="11"/>
      <c r="C76" s="9"/>
      <c r="D76" s="28"/>
      <c r="E76" s="9"/>
      <c r="F76" s="29">
        <f>SUM(F59:F75)</f>
        <v>317500</v>
      </c>
      <c r="G76" s="1"/>
      <c r="H76" s="1"/>
      <c r="I76" s="1"/>
      <c r="J76" s="1"/>
      <c r="K76" s="1"/>
      <c r="L76" s="1"/>
      <c r="M76" s="1"/>
    </row>
    <row r="77" ht="15.75" customHeight="1">
      <c r="A77" s="39" t="s">
        <v>92</v>
      </c>
      <c r="B77" s="9"/>
      <c r="C77" s="22"/>
      <c r="D77" s="9"/>
      <c r="E77" s="17"/>
      <c r="F77" s="26"/>
      <c r="G77" s="1"/>
      <c r="H77" s="1"/>
      <c r="I77" s="1"/>
      <c r="J77" s="1"/>
      <c r="K77" s="1"/>
      <c r="L77" s="1"/>
      <c r="M77" s="1"/>
    </row>
    <row r="78" ht="15.75" customHeight="1">
      <c r="A78" s="16" t="s">
        <v>93</v>
      </c>
      <c r="B78" s="40"/>
      <c r="C78" s="22" t="s">
        <v>94</v>
      </c>
      <c r="D78" s="9"/>
      <c r="E78" s="17">
        <v>10500.0</v>
      </c>
      <c r="F78" s="24">
        <f t="shared" ref="F78:F80" si="10">E78*B78</f>
        <v>0</v>
      </c>
      <c r="G78" s="1"/>
      <c r="H78" s="1"/>
      <c r="I78" s="1"/>
      <c r="J78" s="1"/>
      <c r="K78" s="1"/>
      <c r="L78" s="1"/>
      <c r="M78" s="1"/>
      <c r="N78" s="1"/>
      <c r="O78" s="1"/>
    </row>
    <row r="79" ht="15.75" customHeight="1">
      <c r="A79" s="16" t="s">
        <v>95</v>
      </c>
      <c r="B79" s="40"/>
      <c r="C79" s="22" t="s">
        <v>96</v>
      </c>
      <c r="D79" s="9"/>
      <c r="E79" s="17">
        <v>20000.0</v>
      </c>
      <c r="F79" s="24">
        <f t="shared" si="10"/>
        <v>0</v>
      </c>
      <c r="G79" s="1"/>
      <c r="H79" s="1"/>
      <c r="I79" s="1"/>
      <c r="J79" s="1"/>
      <c r="K79" s="1"/>
      <c r="L79" s="1"/>
      <c r="M79" s="1"/>
      <c r="N79" s="1"/>
      <c r="O79" s="1"/>
    </row>
    <row r="80" ht="15.75" customHeight="1">
      <c r="A80" s="16" t="s">
        <v>97</v>
      </c>
      <c r="B80" s="41"/>
      <c r="C80" s="22" t="s">
        <v>94</v>
      </c>
      <c r="D80" s="9"/>
      <c r="E80" s="17">
        <v>20000.0</v>
      </c>
      <c r="F80" s="24">
        <f t="shared" si="10"/>
        <v>0</v>
      </c>
      <c r="G80" s="1"/>
      <c r="H80" s="1"/>
      <c r="I80" s="1"/>
      <c r="J80" s="1"/>
      <c r="K80" s="1"/>
      <c r="L80" s="1"/>
      <c r="M80" s="1"/>
    </row>
    <row r="81" ht="15.75" customHeight="1">
      <c r="A81" s="16" t="s">
        <v>98</v>
      </c>
      <c r="B81" s="17"/>
      <c r="C81" s="22" t="s">
        <v>99</v>
      </c>
      <c r="D81" s="9"/>
      <c r="E81" s="42">
        <v>100000.0</v>
      </c>
      <c r="F81" s="34">
        <f t="shared" ref="F81:F89" si="11">+B81*E81</f>
        <v>0</v>
      </c>
      <c r="G81" s="21"/>
      <c r="H81" s="21"/>
      <c r="I81" s="21"/>
      <c r="J81" s="21"/>
      <c r="K81" s="21"/>
      <c r="L81" s="21"/>
      <c r="M81" s="21"/>
    </row>
    <row r="82" ht="15.75" customHeight="1">
      <c r="A82" s="16" t="s">
        <v>100</v>
      </c>
      <c r="B82" s="17"/>
      <c r="C82" s="22" t="s">
        <v>101</v>
      </c>
      <c r="D82" s="9"/>
      <c r="E82" s="42">
        <v>3000.0</v>
      </c>
      <c r="F82" s="34">
        <f t="shared" si="11"/>
        <v>0</v>
      </c>
      <c r="G82" s="21"/>
      <c r="H82" s="21"/>
      <c r="I82" s="21"/>
      <c r="J82" s="21"/>
      <c r="K82" s="21"/>
      <c r="L82" s="21"/>
      <c r="M82" s="21"/>
    </row>
    <row r="83" ht="15.75" customHeight="1">
      <c r="A83" s="16" t="s">
        <v>102</v>
      </c>
      <c r="B83" s="17"/>
      <c r="C83" s="22" t="s">
        <v>25</v>
      </c>
      <c r="D83" s="9"/>
      <c r="E83" s="43">
        <v>1500.0</v>
      </c>
      <c r="F83" s="34">
        <f t="shared" si="11"/>
        <v>0</v>
      </c>
      <c r="G83" s="15"/>
      <c r="H83" s="15"/>
      <c r="I83" s="15"/>
      <c r="J83" s="15"/>
      <c r="K83" s="15"/>
      <c r="L83" s="15"/>
      <c r="M83" s="15"/>
      <c r="N83" s="15"/>
      <c r="O83" s="15"/>
    </row>
    <row r="84" ht="15.75" customHeight="1">
      <c r="A84" s="16" t="s">
        <v>103</v>
      </c>
      <c r="B84" s="17"/>
      <c r="C84" s="22" t="s">
        <v>99</v>
      </c>
      <c r="D84" s="9"/>
      <c r="E84" s="43">
        <v>2000.0</v>
      </c>
      <c r="F84" s="34">
        <f t="shared" si="11"/>
        <v>0</v>
      </c>
      <c r="G84" s="15"/>
      <c r="H84" s="15"/>
      <c r="I84" s="15"/>
      <c r="J84" s="15"/>
      <c r="K84" s="15"/>
      <c r="L84" s="15"/>
      <c r="M84" s="15"/>
      <c r="N84" s="15"/>
      <c r="O84" s="15"/>
    </row>
    <row r="85" ht="15.75" customHeight="1">
      <c r="A85" s="16" t="s">
        <v>104</v>
      </c>
      <c r="B85" s="17"/>
      <c r="C85" s="22" t="s">
        <v>25</v>
      </c>
      <c r="D85" s="9"/>
      <c r="E85" s="43">
        <v>160000.0</v>
      </c>
      <c r="F85" s="34">
        <f t="shared" si="11"/>
        <v>0</v>
      </c>
      <c r="G85" s="15"/>
      <c r="H85" s="15"/>
      <c r="I85" s="15"/>
      <c r="J85" s="15"/>
      <c r="K85" s="15"/>
      <c r="L85" s="15"/>
      <c r="M85" s="15"/>
      <c r="N85" s="15"/>
      <c r="O85" s="15"/>
    </row>
    <row r="86" ht="15.75" customHeight="1">
      <c r="A86" s="16" t="s">
        <v>68</v>
      </c>
      <c r="B86" s="17"/>
      <c r="C86" s="22" t="s">
        <v>105</v>
      </c>
      <c r="D86" s="9"/>
      <c r="E86" s="42">
        <v>26800.0</v>
      </c>
      <c r="F86" s="34">
        <f t="shared" si="11"/>
        <v>0</v>
      </c>
      <c r="G86" s="15"/>
      <c r="H86" s="15"/>
      <c r="I86" s="15"/>
      <c r="J86" s="15"/>
      <c r="K86" s="15"/>
      <c r="L86" s="15"/>
      <c r="M86" s="15"/>
      <c r="N86" s="15"/>
      <c r="O86" s="15"/>
    </row>
    <row r="87" ht="15.75" customHeight="1">
      <c r="A87" s="16" t="s">
        <v>106</v>
      </c>
      <c r="B87" s="17"/>
      <c r="C87" s="22" t="s">
        <v>99</v>
      </c>
      <c r="D87" s="9"/>
      <c r="E87" s="42">
        <v>3000.0</v>
      </c>
      <c r="F87" s="34">
        <f t="shared" si="11"/>
        <v>0</v>
      </c>
      <c r="G87" s="15"/>
      <c r="H87" s="15"/>
      <c r="I87" s="15"/>
      <c r="J87" s="15"/>
      <c r="K87" s="15"/>
      <c r="L87" s="15"/>
      <c r="M87" s="15"/>
      <c r="N87" s="15"/>
      <c r="O87" s="15"/>
    </row>
    <row r="88" ht="15.75" customHeight="1">
      <c r="A88" s="16" t="s">
        <v>107</v>
      </c>
      <c r="B88" s="17"/>
      <c r="C88" s="22" t="s">
        <v>59</v>
      </c>
      <c r="D88" s="9"/>
      <c r="E88" s="42">
        <v>8000.0</v>
      </c>
      <c r="F88" s="34">
        <f t="shared" si="11"/>
        <v>0</v>
      </c>
      <c r="G88" s="15"/>
      <c r="H88" s="15"/>
      <c r="I88" s="15"/>
      <c r="J88" s="15"/>
      <c r="K88" s="15"/>
      <c r="L88" s="15"/>
      <c r="M88" s="15"/>
      <c r="N88" s="15"/>
      <c r="O88" s="15"/>
    </row>
    <row r="89" ht="15.75" customHeight="1">
      <c r="A89" s="16" t="s">
        <v>108</v>
      </c>
      <c r="B89" s="17">
        <v>1.0</v>
      </c>
      <c r="C89" s="22" t="s">
        <v>59</v>
      </c>
      <c r="D89" s="9"/>
      <c r="E89" s="43">
        <v>150000.0</v>
      </c>
      <c r="F89" s="34">
        <f t="shared" si="11"/>
        <v>150000</v>
      </c>
      <c r="G89" s="15"/>
      <c r="H89" s="15"/>
      <c r="I89" s="15"/>
      <c r="J89" s="15"/>
      <c r="K89" s="15"/>
      <c r="L89" s="15"/>
      <c r="M89" s="15"/>
      <c r="N89" s="15"/>
      <c r="O89" s="15"/>
    </row>
    <row r="90" ht="15.75" customHeight="1">
      <c r="A90" s="10" t="s">
        <v>109</v>
      </c>
      <c r="B90" s="11"/>
      <c r="C90" s="11"/>
      <c r="D90" s="9"/>
      <c r="E90" s="44"/>
      <c r="F90" s="45">
        <f>SUM(F78:F89)</f>
        <v>150000</v>
      </c>
      <c r="G90" s="15"/>
      <c r="H90" s="15"/>
      <c r="I90" s="15"/>
      <c r="J90" s="15"/>
      <c r="K90" s="15"/>
      <c r="L90" s="15"/>
      <c r="M90" s="15"/>
      <c r="N90" s="15"/>
      <c r="O90" s="15"/>
    </row>
    <row r="91" ht="15.75" customHeight="1">
      <c r="A91" s="16"/>
      <c r="B91" s="17"/>
      <c r="C91" s="22"/>
      <c r="D91" s="9"/>
      <c r="E91" s="42"/>
      <c r="F91" s="24">
        <f t="shared" ref="F91:F92" si="12">+B91*E91</f>
        <v>0</v>
      </c>
      <c r="G91" s="15"/>
      <c r="H91" s="15"/>
      <c r="I91" s="15"/>
      <c r="J91" s="15"/>
      <c r="K91" s="15"/>
      <c r="L91" s="15"/>
      <c r="M91" s="15"/>
      <c r="N91" s="15"/>
      <c r="O91" s="15"/>
    </row>
    <row r="92" ht="15.75" customHeight="1">
      <c r="A92" s="39" t="s">
        <v>110</v>
      </c>
      <c r="B92" s="9"/>
      <c r="C92" s="22"/>
      <c r="D92" s="9"/>
      <c r="E92" s="42"/>
      <c r="F92" s="24">
        <f t="shared" si="12"/>
        <v>0</v>
      </c>
      <c r="G92" s="15"/>
      <c r="H92" s="15"/>
      <c r="I92" s="15"/>
      <c r="J92" s="15"/>
      <c r="K92" s="15"/>
      <c r="L92" s="15"/>
      <c r="M92" s="15"/>
      <c r="N92" s="15"/>
      <c r="O92" s="15"/>
    </row>
    <row r="93" ht="15.75" customHeight="1">
      <c r="A93" s="16" t="s">
        <v>111</v>
      </c>
      <c r="B93" s="17">
        <v>600.0</v>
      </c>
      <c r="C93" s="22" t="s">
        <v>112</v>
      </c>
      <c r="D93" s="9"/>
      <c r="E93" s="42">
        <v>140.0</v>
      </c>
      <c r="F93" s="24">
        <f t="shared" ref="F93:F101" si="13">E93*B93</f>
        <v>84000</v>
      </c>
      <c r="G93" s="20" t="s">
        <v>14</v>
      </c>
    </row>
    <row r="94" ht="15.75" customHeight="1">
      <c r="A94" s="16" t="s">
        <v>537</v>
      </c>
      <c r="B94" s="17">
        <v>4.0</v>
      </c>
      <c r="C94" s="22" t="s">
        <v>101</v>
      </c>
      <c r="D94" s="9"/>
      <c r="E94" s="42">
        <v>4000.0</v>
      </c>
      <c r="F94" s="24">
        <f t="shared" si="13"/>
        <v>16000</v>
      </c>
      <c r="G94" s="20" t="s">
        <v>14</v>
      </c>
    </row>
    <row r="95" ht="15.75" customHeight="1">
      <c r="A95" s="16" t="s">
        <v>22</v>
      </c>
      <c r="B95" s="17">
        <v>6.0</v>
      </c>
      <c r="C95" s="22" t="s">
        <v>23</v>
      </c>
      <c r="D95" s="9"/>
      <c r="E95" s="42">
        <v>1000.0</v>
      </c>
      <c r="F95" s="24">
        <f t="shared" si="13"/>
        <v>6000</v>
      </c>
      <c r="G95" s="20" t="s">
        <v>14</v>
      </c>
    </row>
    <row r="96" ht="15.75" customHeight="1">
      <c r="A96" s="16" t="s">
        <v>114</v>
      </c>
      <c r="B96" s="17">
        <v>1.0</v>
      </c>
      <c r="C96" s="22" t="s">
        <v>16</v>
      </c>
      <c r="D96" s="9"/>
      <c r="E96" s="42">
        <v>140000.0</v>
      </c>
      <c r="F96" s="24">
        <f t="shared" si="13"/>
        <v>140000</v>
      </c>
      <c r="G96" s="20" t="s">
        <v>14</v>
      </c>
    </row>
    <row r="97" ht="15.75" customHeight="1">
      <c r="A97" s="16" t="s">
        <v>20</v>
      </c>
      <c r="B97" s="17">
        <v>0.4</v>
      </c>
      <c r="C97" s="22" t="s">
        <v>21</v>
      </c>
      <c r="D97" s="9"/>
      <c r="E97" s="42">
        <v>14000.0</v>
      </c>
      <c r="F97" s="24">
        <f t="shared" si="13"/>
        <v>5600</v>
      </c>
      <c r="G97" s="20" t="s">
        <v>14</v>
      </c>
    </row>
    <row r="98" ht="15.75" customHeight="1">
      <c r="A98" s="16" t="s">
        <v>29</v>
      </c>
      <c r="B98" s="17">
        <v>40.0</v>
      </c>
      <c r="C98" s="22" t="s">
        <v>94</v>
      </c>
      <c r="D98" s="9"/>
      <c r="E98" s="42">
        <v>100.0</v>
      </c>
      <c r="F98" s="24">
        <f t="shared" si="13"/>
        <v>4000</v>
      </c>
      <c r="G98" s="20" t="s">
        <v>14</v>
      </c>
    </row>
    <row r="99" ht="15.75" customHeight="1">
      <c r="A99" s="16" t="s">
        <v>543</v>
      </c>
      <c r="B99" s="17">
        <v>6.0</v>
      </c>
      <c r="C99" s="22" t="s">
        <v>116</v>
      </c>
      <c r="D99" s="9"/>
      <c r="E99" s="42">
        <v>2100.0</v>
      </c>
      <c r="F99" s="24">
        <f t="shared" si="13"/>
        <v>12600</v>
      </c>
      <c r="G99" s="20" t="s">
        <v>14</v>
      </c>
    </row>
    <row r="100" ht="15.75" customHeight="1">
      <c r="A100" s="16" t="s">
        <v>49</v>
      </c>
      <c r="B100" s="17">
        <v>1.0</v>
      </c>
      <c r="C100" s="22" t="s">
        <v>94</v>
      </c>
      <c r="D100" s="9"/>
      <c r="E100" s="42">
        <v>63000.0</v>
      </c>
      <c r="F100" s="24">
        <f t="shared" si="13"/>
        <v>63000</v>
      </c>
      <c r="G100" s="20" t="s">
        <v>14</v>
      </c>
    </row>
    <row r="101" ht="15.75" customHeight="1">
      <c r="A101" s="16" t="s">
        <v>117</v>
      </c>
      <c r="B101" s="17">
        <v>1.0</v>
      </c>
      <c r="C101" s="22" t="s">
        <v>94</v>
      </c>
      <c r="D101" s="9"/>
      <c r="E101" s="42">
        <v>10500.0</v>
      </c>
      <c r="F101" s="24">
        <f t="shared" si="13"/>
        <v>10500</v>
      </c>
      <c r="G101" s="20" t="s">
        <v>14</v>
      </c>
    </row>
    <row r="102" ht="15.75" customHeight="1">
      <c r="A102" s="46" t="s">
        <v>118</v>
      </c>
      <c r="B102" s="47"/>
      <c r="C102" s="48"/>
      <c r="D102" s="9"/>
      <c r="E102" s="49"/>
      <c r="F102" s="29">
        <f>SUM(F91:F101)</f>
        <v>341700</v>
      </c>
    </row>
    <row r="103" ht="15.75" customHeight="1">
      <c r="A103" s="39" t="s">
        <v>119</v>
      </c>
      <c r="B103" s="9"/>
      <c r="C103" s="10" t="s">
        <v>120</v>
      </c>
      <c r="D103" s="9"/>
      <c r="E103" s="42"/>
      <c r="F103" s="24"/>
    </row>
    <row r="104" ht="15.75" customHeight="1">
      <c r="A104" s="16" t="s">
        <v>559</v>
      </c>
      <c r="B104" s="17"/>
      <c r="C104" s="22" t="s">
        <v>122</v>
      </c>
      <c r="D104" s="9"/>
      <c r="E104" s="43">
        <v>33500.0</v>
      </c>
      <c r="F104" s="34">
        <f t="shared" ref="F104:F105" si="14">+B104*E104</f>
        <v>0</v>
      </c>
      <c r="G104" s="20" t="s">
        <v>14</v>
      </c>
    </row>
    <row r="105" ht="15.75" customHeight="1">
      <c r="A105" s="16" t="s">
        <v>129</v>
      </c>
      <c r="B105" s="17">
        <v>0.83</v>
      </c>
      <c r="C105" s="22" t="s">
        <v>16</v>
      </c>
      <c r="D105" s="9"/>
      <c r="E105" s="43">
        <v>41340.0</v>
      </c>
      <c r="F105" s="34">
        <f t="shared" si="14"/>
        <v>34312.2</v>
      </c>
      <c r="G105" s="1" t="s">
        <v>14</v>
      </c>
      <c r="H105" s="1"/>
      <c r="I105" s="1"/>
      <c r="J105" s="1"/>
      <c r="K105" s="1"/>
      <c r="L105" s="1"/>
      <c r="M105" s="1"/>
    </row>
    <row r="106" ht="15.75" customHeight="1">
      <c r="A106" s="16" t="s">
        <v>46</v>
      </c>
      <c r="B106" s="17">
        <v>0.5</v>
      </c>
      <c r="C106" s="22" t="s">
        <v>124</v>
      </c>
      <c r="D106" s="9"/>
      <c r="E106" s="43">
        <v>12000.0</v>
      </c>
      <c r="F106" s="34">
        <f t="shared" ref="F106:F107" si="15">E106*B106</f>
        <v>6000</v>
      </c>
      <c r="G106" s="1" t="s">
        <v>14</v>
      </c>
      <c r="H106" s="1"/>
      <c r="I106" s="1"/>
      <c r="J106" s="1"/>
      <c r="K106" s="1"/>
      <c r="L106" s="1"/>
      <c r="M106" s="1"/>
    </row>
    <row r="107" ht="15.75" customHeight="1">
      <c r="A107" s="16" t="s">
        <v>545</v>
      </c>
      <c r="B107" s="17">
        <v>46.0</v>
      </c>
      <c r="C107" s="22" t="s">
        <v>127</v>
      </c>
      <c r="D107" s="9"/>
      <c r="E107" s="43">
        <v>100.0</v>
      </c>
      <c r="F107" s="34">
        <f t="shared" si="15"/>
        <v>4600</v>
      </c>
      <c r="G107" s="1" t="s">
        <v>14</v>
      </c>
      <c r="H107" s="1"/>
      <c r="I107" s="1"/>
      <c r="J107" s="1"/>
      <c r="K107" s="1"/>
      <c r="L107" s="1"/>
      <c r="M107" s="1"/>
    </row>
    <row r="108" ht="15.75" customHeight="1">
      <c r="A108" s="16" t="s">
        <v>128</v>
      </c>
      <c r="B108" s="17">
        <v>1.5</v>
      </c>
      <c r="C108" s="22" t="s">
        <v>127</v>
      </c>
      <c r="D108" s="9"/>
      <c r="E108" s="43">
        <v>30000.0</v>
      </c>
      <c r="F108" s="34">
        <f t="shared" ref="F108:F116" si="16">+B108*E108</f>
        <v>45000</v>
      </c>
      <c r="G108" s="1" t="s">
        <v>14</v>
      </c>
      <c r="H108" s="1"/>
      <c r="I108" s="1"/>
      <c r="J108" s="1"/>
      <c r="K108" s="1"/>
      <c r="L108" s="1"/>
      <c r="M108" s="1"/>
    </row>
    <row r="109" ht="15.75" customHeight="1">
      <c r="A109" s="16" t="s">
        <v>560</v>
      </c>
      <c r="B109" s="17">
        <v>0.16</v>
      </c>
      <c r="C109" s="22" t="s">
        <v>99</v>
      </c>
      <c r="D109" s="9"/>
      <c r="E109" s="43">
        <v>20000.0</v>
      </c>
      <c r="F109" s="34">
        <f t="shared" si="16"/>
        <v>3200</v>
      </c>
      <c r="G109" s="1"/>
      <c r="H109" s="1"/>
      <c r="I109" s="1"/>
      <c r="J109" s="1"/>
      <c r="K109" s="1"/>
      <c r="L109" s="1"/>
      <c r="M109" s="1"/>
    </row>
    <row r="110" ht="15.75" customHeight="1">
      <c r="A110" s="16" t="s">
        <v>561</v>
      </c>
      <c r="B110" s="17">
        <v>1.5</v>
      </c>
      <c r="C110" s="22" t="s">
        <v>16</v>
      </c>
      <c r="D110" s="9"/>
      <c r="E110" s="43">
        <v>12500.0</v>
      </c>
      <c r="F110" s="34">
        <f t="shared" si="16"/>
        <v>18750</v>
      </c>
      <c r="G110" s="1"/>
      <c r="H110" s="1"/>
      <c r="I110" s="1"/>
      <c r="J110" s="1"/>
      <c r="K110" s="1"/>
      <c r="L110" s="1"/>
      <c r="M110" s="1"/>
    </row>
    <row r="111" ht="15.75" customHeight="1">
      <c r="A111" s="16" t="s">
        <v>130</v>
      </c>
      <c r="B111" s="17"/>
      <c r="C111" s="22" t="s">
        <v>131</v>
      </c>
      <c r="D111" s="9"/>
      <c r="E111" s="43">
        <v>1000.0</v>
      </c>
      <c r="F111" s="34">
        <f t="shared" si="16"/>
        <v>0</v>
      </c>
      <c r="G111" s="1"/>
      <c r="H111" s="1"/>
      <c r="I111" s="1"/>
      <c r="J111" s="1"/>
      <c r="K111" s="1"/>
      <c r="L111" s="1"/>
      <c r="M111" s="1"/>
    </row>
    <row r="112" ht="15.75" customHeight="1">
      <c r="A112" s="16" t="s">
        <v>132</v>
      </c>
      <c r="B112" s="17">
        <v>2.2</v>
      </c>
      <c r="C112" s="22" t="s">
        <v>101</v>
      </c>
      <c r="D112" s="9"/>
      <c r="E112" s="43">
        <v>3500.0</v>
      </c>
      <c r="F112" s="34">
        <f t="shared" si="16"/>
        <v>7700</v>
      </c>
      <c r="G112" s="1" t="s">
        <v>14</v>
      </c>
      <c r="H112" s="1"/>
      <c r="I112" s="1"/>
      <c r="J112" s="1"/>
      <c r="K112" s="1"/>
      <c r="L112" s="1"/>
      <c r="M112" s="1"/>
    </row>
    <row r="113" ht="15.75" customHeight="1">
      <c r="A113" s="16" t="s">
        <v>133</v>
      </c>
      <c r="B113" s="17">
        <v>0.3</v>
      </c>
      <c r="C113" s="22" t="s">
        <v>105</v>
      </c>
      <c r="D113" s="9"/>
      <c r="E113" s="43">
        <v>25000.0</v>
      </c>
      <c r="F113" s="34">
        <f t="shared" si="16"/>
        <v>7500</v>
      </c>
      <c r="G113" s="1" t="s">
        <v>14</v>
      </c>
      <c r="H113" s="1"/>
      <c r="I113" s="1"/>
      <c r="J113" s="1"/>
      <c r="K113" s="1"/>
      <c r="L113" s="1"/>
      <c r="M113" s="1"/>
    </row>
    <row r="114" ht="15.75" customHeight="1">
      <c r="A114" s="16" t="s">
        <v>468</v>
      </c>
      <c r="B114" s="17">
        <v>0.5</v>
      </c>
      <c r="C114" s="22" t="s">
        <v>77</v>
      </c>
      <c r="D114" s="9"/>
      <c r="E114" s="43">
        <v>13000.0</v>
      </c>
      <c r="F114" s="34">
        <f t="shared" si="16"/>
        <v>6500</v>
      </c>
      <c r="G114" s="1"/>
      <c r="H114" s="1"/>
      <c r="I114" s="1"/>
      <c r="J114" s="1"/>
      <c r="K114" s="1"/>
      <c r="L114" s="1"/>
      <c r="M114" s="1"/>
    </row>
    <row r="115" ht="15.75" customHeight="1">
      <c r="A115" s="16" t="s">
        <v>136</v>
      </c>
      <c r="B115" s="17">
        <v>0.5</v>
      </c>
      <c r="C115" s="22" t="s">
        <v>21</v>
      </c>
      <c r="D115" s="9"/>
      <c r="E115" s="43">
        <v>19000.0</v>
      </c>
      <c r="F115" s="34">
        <f t="shared" si="16"/>
        <v>9500</v>
      </c>
      <c r="G115" s="1" t="s">
        <v>14</v>
      </c>
      <c r="H115" s="1"/>
      <c r="I115" s="1"/>
      <c r="J115" s="1"/>
      <c r="K115" s="1"/>
      <c r="L115" s="1"/>
      <c r="M115" s="1"/>
    </row>
    <row r="116" ht="15.75" customHeight="1">
      <c r="A116" s="16" t="s">
        <v>137</v>
      </c>
      <c r="B116" s="17"/>
      <c r="C116" s="22" t="s">
        <v>99</v>
      </c>
      <c r="D116" s="9"/>
      <c r="E116" s="43">
        <v>5500.0</v>
      </c>
      <c r="F116" s="34">
        <f t="shared" si="16"/>
        <v>0</v>
      </c>
      <c r="G116" s="1" t="s">
        <v>14</v>
      </c>
      <c r="H116" s="1"/>
      <c r="I116" s="1"/>
      <c r="J116" s="1"/>
      <c r="K116" s="1"/>
      <c r="L116" s="1"/>
      <c r="M116" s="1"/>
    </row>
    <row r="117" ht="15.75" customHeight="1">
      <c r="A117" s="16" t="s">
        <v>138</v>
      </c>
      <c r="B117" s="17">
        <v>1.0</v>
      </c>
      <c r="C117" s="22"/>
      <c r="D117" s="9"/>
      <c r="E117" s="43">
        <v>210000.0</v>
      </c>
      <c r="F117" s="34">
        <f t="shared" ref="F117:F118" si="17">E117*B117</f>
        <v>210000</v>
      </c>
      <c r="G117" s="1"/>
      <c r="H117" s="1"/>
      <c r="I117" s="1"/>
      <c r="J117" s="1"/>
      <c r="K117" s="1"/>
      <c r="L117" s="1"/>
      <c r="M117" s="1"/>
    </row>
    <row r="118" ht="15.75" customHeight="1">
      <c r="A118" s="16" t="s">
        <v>140</v>
      </c>
      <c r="B118" s="17">
        <v>1.93</v>
      </c>
      <c r="C118" s="22" t="s">
        <v>122</v>
      </c>
      <c r="D118" s="9"/>
      <c r="E118" s="43">
        <v>4000.0</v>
      </c>
      <c r="F118" s="34">
        <f t="shared" si="17"/>
        <v>7720</v>
      </c>
      <c r="G118" s="1"/>
      <c r="H118" s="1"/>
      <c r="I118" s="1"/>
      <c r="J118" s="1"/>
      <c r="K118" s="1"/>
      <c r="L118" s="1"/>
      <c r="M118" s="1"/>
    </row>
    <row r="119" ht="15.75" customHeight="1">
      <c r="A119" s="46" t="s">
        <v>141</v>
      </c>
      <c r="B119" s="47"/>
      <c r="C119" s="48"/>
      <c r="D119" s="9"/>
      <c r="E119" s="49"/>
      <c r="F119" s="29">
        <f>SUM(F104:F118)</f>
        <v>360782.2</v>
      </c>
    </row>
    <row r="120" ht="15.75" customHeight="1">
      <c r="A120" s="250" t="s">
        <v>142</v>
      </c>
      <c r="B120" s="251"/>
      <c r="C120" s="251"/>
      <c r="D120" s="251"/>
      <c r="E120" s="251"/>
      <c r="F120" s="52">
        <f>F119+F102+F90+F76+F57+F38+F21</f>
        <v>3282380.7</v>
      </c>
    </row>
    <row r="121" ht="15.75" customHeight="1">
      <c r="A121" s="53"/>
      <c r="B121" s="54" t="s">
        <v>143</v>
      </c>
      <c r="C121" s="55"/>
      <c r="D121" s="55"/>
      <c r="E121" s="55"/>
      <c r="F121" s="56">
        <f>+F120*30%</f>
        <v>984714.21</v>
      </c>
    </row>
    <row r="122" ht="15.75" customHeight="1">
      <c r="A122" s="57"/>
      <c r="B122" s="58" t="s">
        <v>144</v>
      </c>
      <c r="C122" s="55"/>
      <c r="D122" s="55"/>
      <c r="E122" s="59"/>
      <c r="F122" s="60">
        <f>SUM(F120:F121)</f>
        <v>4267094.91</v>
      </c>
    </row>
    <row r="123" ht="15.75" customHeight="1">
      <c r="A123" s="57"/>
      <c r="B123" s="54" t="s">
        <v>145</v>
      </c>
      <c r="C123" s="55"/>
      <c r="D123" s="55"/>
      <c r="E123" s="55"/>
      <c r="F123" s="56">
        <f>+F122*16%</f>
        <v>682735.1856</v>
      </c>
    </row>
    <row r="124" ht="15.75" customHeight="1">
      <c r="A124" s="57"/>
      <c r="B124" s="61" t="s">
        <v>146</v>
      </c>
      <c r="C124" s="55"/>
      <c r="D124" s="55"/>
      <c r="E124" s="59"/>
      <c r="F124" s="60">
        <f>SUM(F122:F123)</f>
        <v>4949830.096</v>
      </c>
    </row>
    <row r="125" ht="15.75" customHeight="1">
      <c r="A125" s="57"/>
      <c r="B125" s="54"/>
      <c r="C125" s="55"/>
      <c r="D125" s="55"/>
      <c r="E125" s="55"/>
      <c r="F125" s="56"/>
    </row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8">
    <mergeCell ref="A2:F2"/>
    <mergeCell ref="A3:F3"/>
    <mergeCell ref="A4:F4"/>
    <mergeCell ref="A5:F5"/>
    <mergeCell ref="A6:B6"/>
    <mergeCell ref="C6:F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A18:C18"/>
    <mergeCell ref="D18:E18"/>
    <mergeCell ref="A19:E19"/>
    <mergeCell ref="D20:E20"/>
    <mergeCell ref="A20:C20"/>
    <mergeCell ref="A21:C21"/>
    <mergeCell ref="D21:E21"/>
    <mergeCell ref="A22:B22"/>
    <mergeCell ref="C22:F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A36:E36"/>
    <mergeCell ref="A37:C37"/>
    <mergeCell ref="D37:E37"/>
    <mergeCell ref="A38:C38"/>
    <mergeCell ref="D38:E38"/>
    <mergeCell ref="B39:C39"/>
    <mergeCell ref="D39:E39"/>
    <mergeCell ref="C40:D40"/>
    <mergeCell ref="C41:D41"/>
    <mergeCell ref="C42:D42"/>
    <mergeCell ref="C89:D89"/>
    <mergeCell ref="A90:D90"/>
    <mergeCell ref="C91:D91"/>
    <mergeCell ref="A92:B92"/>
    <mergeCell ref="C92:D92"/>
    <mergeCell ref="C93:D93"/>
    <mergeCell ref="C94:D94"/>
    <mergeCell ref="C95:D95"/>
    <mergeCell ref="C96:D96"/>
    <mergeCell ref="C97:D97"/>
    <mergeCell ref="C98:D98"/>
    <mergeCell ref="C99:D99"/>
    <mergeCell ref="C100:D100"/>
    <mergeCell ref="C101:D101"/>
    <mergeCell ref="C102:D102"/>
    <mergeCell ref="A103:B103"/>
    <mergeCell ref="C103:D103"/>
    <mergeCell ref="C104:D104"/>
    <mergeCell ref="C105:D105"/>
    <mergeCell ref="C106:D106"/>
    <mergeCell ref="C107:D107"/>
    <mergeCell ref="C108:D108"/>
    <mergeCell ref="C109:D109"/>
    <mergeCell ref="C110:D110"/>
    <mergeCell ref="C111:D111"/>
    <mergeCell ref="C112:D112"/>
    <mergeCell ref="C113:D113"/>
    <mergeCell ref="C114:D114"/>
    <mergeCell ref="B121:E121"/>
    <mergeCell ref="B122:E122"/>
    <mergeCell ref="B123:E123"/>
    <mergeCell ref="B124:E124"/>
    <mergeCell ref="C115:D115"/>
    <mergeCell ref="C116:D116"/>
    <mergeCell ref="C117:D117"/>
    <mergeCell ref="C118:D118"/>
    <mergeCell ref="C119:D119"/>
    <mergeCell ref="A120:E120"/>
    <mergeCell ref="A121:A125"/>
    <mergeCell ref="B125:E125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A56:C56"/>
    <mergeCell ref="A57:C57"/>
    <mergeCell ref="D57:E57"/>
    <mergeCell ref="B58:C58"/>
    <mergeCell ref="D58:E58"/>
    <mergeCell ref="C59:D59"/>
    <mergeCell ref="C60:D60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A75:C75"/>
    <mergeCell ref="D76:E76"/>
    <mergeCell ref="A76:C76"/>
    <mergeCell ref="A77:B77"/>
    <mergeCell ref="C77:D77"/>
    <mergeCell ref="C78:D78"/>
    <mergeCell ref="C79:D79"/>
    <mergeCell ref="C80:D80"/>
    <mergeCell ref="C81:D81"/>
    <mergeCell ref="C82:D82"/>
    <mergeCell ref="C83:D83"/>
    <mergeCell ref="C84:D84"/>
    <mergeCell ref="C85:D85"/>
    <mergeCell ref="C86:D86"/>
    <mergeCell ref="C87:D87"/>
    <mergeCell ref="C88:D88"/>
  </mergeCells>
  <printOptions/>
  <pageMargins bottom="0.7480314960629921" footer="0.0" header="0.0" left="0.31496062992125984" right="0.31496062992125984" top="0.7480314960629921"/>
  <pageSetup paperSize="9" orientation="portrait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10.71"/>
    <col customWidth="1" min="3" max="3" width="17.0"/>
    <col customWidth="1" min="4" max="4" width="10.71"/>
    <col customWidth="1" min="5" max="5" width="15.43"/>
    <col customWidth="1" min="6" max="6" width="20.57"/>
    <col customWidth="1" min="7" max="15" width="10.71"/>
  </cols>
  <sheetData>
    <row r="1" ht="15.75" customHeight="1">
      <c r="A1" s="1" t="s">
        <v>0</v>
      </c>
    </row>
    <row r="2" ht="15.75" customHeight="1">
      <c r="A2" s="2" t="s">
        <v>1</v>
      </c>
      <c r="B2" s="3"/>
      <c r="C2" s="3"/>
      <c r="D2" s="3"/>
      <c r="E2" s="3"/>
      <c r="F2" s="3"/>
    </row>
    <row r="3" ht="15.75" customHeight="1">
      <c r="A3" s="4" t="s">
        <v>2</v>
      </c>
    </row>
    <row r="4" ht="15.75" customHeight="1">
      <c r="A4" s="4" t="s">
        <v>3</v>
      </c>
    </row>
    <row r="5" ht="15.75" customHeight="1">
      <c r="A5" s="5" t="s">
        <v>4</v>
      </c>
      <c r="B5" s="6"/>
      <c r="C5" s="6"/>
      <c r="D5" s="6"/>
      <c r="E5" s="6"/>
      <c r="F5" s="7"/>
    </row>
    <row r="6" ht="15.75" customHeight="1">
      <c r="A6" s="8" t="s">
        <v>5</v>
      </c>
      <c r="B6" s="9"/>
      <c r="C6" s="10" t="s">
        <v>538</v>
      </c>
      <c r="D6" s="11"/>
      <c r="E6" s="11"/>
      <c r="F6" s="9"/>
    </row>
    <row r="7" ht="15.0" customHeight="1">
      <c r="A7" s="12" t="s">
        <v>7</v>
      </c>
      <c r="B7" s="12" t="s">
        <v>8</v>
      </c>
      <c r="C7" s="13" t="s">
        <v>9</v>
      </c>
      <c r="D7" s="9"/>
      <c r="E7" s="12" t="s">
        <v>10</v>
      </c>
      <c r="F7" s="14" t="s">
        <v>11</v>
      </c>
      <c r="G7" s="15"/>
    </row>
    <row r="8" ht="18.0" customHeight="1">
      <c r="A8" s="16" t="s">
        <v>12</v>
      </c>
      <c r="B8" s="17">
        <v>1400.0</v>
      </c>
      <c r="C8" s="13" t="s">
        <v>13</v>
      </c>
      <c r="D8" s="9"/>
      <c r="E8" s="18">
        <v>140.0</v>
      </c>
      <c r="F8" s="19">
        <f t="shared" ref="F8:F10" si="1">+B8*E8</f>
        <v>196000</v>
      </c>
    </row>
    <row r="9">
      <c r="A9" s="16" t="s">
        <v>498</v>
      </c>
      <c r="B9" s="17">
        <v>0.6</v>
      </c>
      <c r="C9" s="13" t="s">
        <v>16</v>
      </c>
      <c r="D9" s="9"/>
      <c r="E9" s="18">
        <v>65000.0</v>
      </c>
      <c r="F9" s="19">
        <f t="shared" si="1"/>
        <v>39000</v>
      </c>
      <c r="H9" s="21"/>
    </row>
    <row r="10">
      <c r="A10" s="16" t="s">
        <v>18</v>
      </c>
      <c r="B10" s="17">
        <v>0.4</v>
      </c>
      <c r="C10" s="22" t="s">
        <v>16</v>
      </c>
      <c r="D10" s="9"/>
      <c r="E10" s="18">
        <v>210000.0</v>
      </c>
      <c r="F10" s="19">
        <f t="shared" si="1"/>
        <v>84000</v>
      </c>
    </row>
    <row r="11">
      <c r="A11" s="16" t="s">
        <v>19</v>
      </c>
      <c r="B11" s="17"/>
      <c r="C11" s="22" t="s">
        <v>16</v>
      </c>
      <c r="D11" s="9"/>
      <c r="E11" s="18">
        <v>130000.0</v>
      </c>
      <c r="F11" s="19">
        <f>E11*B11</f>
        <v>0</v>
      </c>
    </row>
    <row r="12">
      <c r="A12" s="16" t="s">
        <v>20</v>
      </c>
      <c r="B12" s="17">
        <v>0.7</v>
      </c>
      <c r="C12" s="22" t="s">
        <v>21</v>
      </c>
      <c r="D12" s="9"/>
      <c r="E12" s="18">
        <v>14000.0</v>
      </c>
      <c r="F12" s="19">
        <f>+B12*E12</f>
        <v>9800</v>
      </c>
    </row>
    <row r="13">
      <c r="A13" s="16" t="s">
        <v>22</v>
      </c>
      <c r="B13" s="17">
        <v>3.0</v>
      </c>
      <c r="C13" s="22" t="s">
        <v>23</v>
      </c>
      <c r="D13" s="9"/>
      <c r="E13" s="18">
        <v>5000.0</v>
      </c>
      <c r="F13" s="19">
        <f>E13*B13</f>
        <v>15000</v>
      </c>
    </row>
    <row r="14">
      <c r="A14" s="16" t="s">
        <v>24</v>
      </c>
      <c r="B14" s="17">
        <v>1.0</v>
      </c>
      <c r="C14" s="22" t="s">
        <v>25</v>
      </c>
      <c r="D14" s="9"/>
      <c r="E14" s="18">
        <v>20000.0</v>
      </c>
      <c r="F14" s="19">
        <f t="shared" ref="F14:F16" si="2">+B14*E14</f>
        <v>20000</v>
      </c>
    </row>
    <row r="15" ht="15.75" customHeight="1">
      <c r="A15" s="16" t="s">
        <v>27</v>
      </c>
      <c r="B15" s="17">
        <v>8.0</v>
      </c>
      <c r="C15" s="22" t="s">
        <v>28</v>
      </c>
      <c r="D15" s="9"/>
      <c r="E15" s="18">
        <v>1000.0</v>
      </c>
      <c r="F15" s="19">
        <f t="shared" si="2"/>
        <v>8000</v>
      </c>
    </row>
    <row r="16" ht="15.75" customHeight="1">
      <c r="A16" s="16" t="s">
        <v>29</v>
      </c>
      <c r="B16" s="17">
        <v>120.0</v>
      </c>
      <c r="C16" s="22" t="s">
        <v>30</v>
      </c>
      <c r="D16" s="9"/>
      <c r="E16" s="18">
        <v>100.0</v>
      </c>
      <c r="F16" s="19">
        <f t="shared" si="2"/>
        <v>12000</v>
      </c>
    </row>
    <row r="17" ht="15.75" customHeight="1">
      <c r="A17" s="23" t="s">
        <v>31</v>
      </c>
      <c r="B17" s="11"/>
      <c r="C17" s="9"/>
      <c r="D17" s="22" t="s">
        <v>286</v>
      </c>
      <c r="E17" s="9"/>
      <c r="F17" s="24">
        <v>315000.0</v>
      </c>
      <c r="G17" s="1"/>
      <c r="H17" s="21"/>
    </row>
    <row r="18" ht="15.75" customHeight="1">
      <c r="A18" s="25" t="s">
        <v>33</v>
      </c>
      <c r="B18" s="11"/>
      <c r="C18" s="11"/>
      <c r="D18" s="11"/>
      <c r="E18" s="9"/>
      <c r="F18" s="26">
        <f>SUM(F8:F17)</f>
        <v>698800</v>
      </c>
    </row>
    <row r="19" ht="15.75" customHeight="1">
      <c r="A19" s="23" t="s">
        <v>34</v>
      </c>
      <c r="B19" s="11"/>
      <c r="C19" s="9"/>
      <c r="D19" s="22" t="s">
        <v>35</v>
      </c>
      <c r="E19" s="9"/>
      <c r="F19" s="24">
        <v>69800.0</v>
      </c>
    </row>
    <row r="20" ht="15.75" customHeight="1">
      <c r="A20" s="27" t="s">
        <v>36</v>
      </c>
      <c r="B20" s="11"/>
      <c r="C20" s="9"/>
      <c r="D20" s="28"/>
      <c r="E20" s="9"/>
      <c r="F20" s="29">
        <f>SUM(F18:F19)</f>
        <v>768600</v>
      </c>
    </row>
    <row r="21" ht="15.0" customHeight="1">
      <c r="A21" s="8" t="s">
        <v>5</v>
      </c>
      <c r="B21" s="9"/>
      <c r="C21" s="30" t="s">
        <v>37</v>
      </c>
      <c r="D21" s="11"/>
      <c r="E21" s="11"/>
      <c r="F21" s="9"/>
    </row>
    <row r="22" ht="15.0" customHeight="1">
      <c r="A22" s="12" t="s">
        <v>7</v>
      </c>
      <c r="B22" s="12" t="s">
        <v>8</v>
      </c>
      <c r="C22" s="13" t="s">
        <v>9</v>
      </c>
      <c r="D22" s="9"/>
      <c r="E22" s="12" t="s">
        <v>10</v>
      </c>
      <c r="F22" s="14" t="s">
        <v>11</v>
      </c>
    </row>
    <row r="23" ht="15.0" customHeight="1">
      <c r="A23" s="16" t="s">
        <v>38</v>
      </c>
      <c r="B23" s="17">
        <v>2.0</v>
      </c>
      <c r="C23" s="13" t="s">
        <v>25</v>
      </c>
      <c r="D23" s="9"/>
      <c r="E23" s="18">
        <v>28000.0</v>
      </c>
      <c r="F23" s="19">
        <f t="shared" ref="F23:F27" si="3">E23*B23</f>
        <v>56000</v>
      </c>
      <c r="G23" s="1"/>
      <c r="H23" s="1"/>
    </row>
    <row r="24" ht="15.0" customHeight="1">
      <c r="A24" s="16" t="s">
        <v>539</v>
      </c>
      <c r="B24" s="17"/>
      <c r="C24" s="13" t="s">
        <v>540</v>
      </c>
      <c r="D24" s="9"/>
      <c r="E24" s="18">
        <v>38999.0</v>
      </c>
      <c r="F24" s="19">
        <f t="shared" si="3"/>
        <v>0</v>
      </c>
      <c r="G24" s="1"/>
      <c r="H24" s="1"/>
    </row>
    <row r="25" ht="15.0" customHeight="1">
      <c r="A25" s="16" t="s">
        <v>541</v>
      </c>
      <c r="B25" s="17">
        <v>2.0</v>
      </c>
      <c r="C25" s="13" t="s">
        <v>94</v>
      </c>
      <c r="D25" s="9"/>
      <c r="E25" s="18">
        <v>10000.0</v>
      </c>
      <c r="F25" s="19">
        <f t="shared" si="3"/>
        <v>20000</v>
      </c>
      <c r="G25" s="1"/>
      <c r="H25" s="1"/>
    </row>
    <row r="26" ht="15.75" customHeight="1">
      <c r="A26" s="16" t="s">
        <v>39</v>
      </c>
      <c r="B26" s="17"/>
      <c r="C26" s="22" t="s">
        <v>40</v>
      </c>
      <c r="D26" s="9"/>
      <c r="E26" s="18">
        <v>65000.0</v>
      </c>
      <c r="F26" s="19">
        <f t="shared" si="3"/>
        <v>0</v>
      </c>
      <c r="G26" s="1"/>
      <c r="H26" s="1"/>
    </row>
    <row r="27" ht="15.75" customHeight="1">
      <c r="A27" s="16" t="s">
        <v>41</v>
      </c>
      <c r="B27" s="17"/>
      <c r="C27" s="22" t="s">
        <v>42</v>
      </c>
      <c r="D27" s="9"/>
      <c r="E27" s="18">
        <v>130000.0</v>
      </c>
      <c r="F27" s="31">
        <f t="shared" si="3"/>
        <v>0</v>
      </c>
      <c r="G27" s="1"/>
      <c r="H27" s="1"/>
    </row>
    <row r="28" ht="15.75" customHeight="1">
      <c r="A28" s="16" t="s">
        <v>43</v>
      </c>
      <c r="B28" s="17"/>
      <c r="C28" s="22" t="s">
        <v>44</v>
      </c>
      <c r="D28" s="9"/>
      <c r="E28" s="18">
        <v>140.0</v>
      </c>
      <c r="F28" s="32">
        <v>0.0</v>
      </c>
      <c r="G28" s="1"/>
      <c r="H28" s="1"/>
    </row>
    <row r="29" ht="15.75" customHeight="1">
      <c r="A29" s="16" t="s">
        <v>20</v>
      </c>
      <c r="B29" s="17"/>
      <c r="C29" s="22" t="s">
        <v>45</v>
      </c>
      <c r="D29" s="9"/>
      <c r="E29" s="18">
        <v>14000.0</v>
      </c>
      <c r="F29" s="19">
        <f t="shared" ref="F29:F34" si="4">E29*B29</f>
        <v>0</v>
      </c>
      <c r="G29" s="1"/>
      <c r="H29" s="1"/>
    </row>
    <row r="30" ht="15.75" customHeight="1">
      <c r="A30" s="16" t="s">
        <v>46</v>
      </c>
      <c r="B30" s="17"/>
      <c r="C30" s="22" t="s">
        <v>30</v>
      </c>
      <c r="D30" s="9"/>
      <c r="E30" s="18">
        <v>600.0</v>
      </c>
      <c r="F30" s="19">
        <f t="shared" si="4"/>
        <v>0</v>
      </c>
    </row>
    <row r="31" ht="15.0" customHeight="1">
      <c r="A31" s="16" t="s">
        <v>47</v>
      </c>
      <c r="B31" s="17"/>
      <c r="C31" s="22" t="s">
        <v>48</v>
      </c>
      <c r="D31" s="9"/>
      <c r="E31" s="18">
        <v>1000.0</v>
      </c>
      <c r="F31" s="19">
        <f t="shared" si="4"/>
        <v>0</v>
      </c>
    </row>
    <row r="32" ht="15.75" customHeight="1">
      <c r="A32" s="16" t="s">
        <v>49</v>
      </c>
      <c r="B32" s="17">
        <v>2.0</v>
      </c>
      <c r="C32" s="22" t="s">
        <v>25</v>
      </c>
      <c r="D32" s="9"/>
      <c r="E32" s="18">
        <v>250000.0</v>
      </c>
      <c r="F32" s="19">
        <f t="shared" si="4"/>
        <v>500000</v>
      </c>
    </row>
    <row r="33" ht="12.75" customHeight="1">
      <c r="A33" s="16" t="s">
        <v>29</v>
      </c>
      <c r="B33" s="17">
        <v>4.0</v>
      </c>
      <c r="C33" s="22" t="s">
        <v>30</v>
      </c>
      <c r="D33" s="9"/>
      <c r="E33" s="18">
        <v>100.0</v>
      </c>
      <c r="F33" s="19">
        <f t="shared" si="4"/>
        <v>400</v>
      </c>
    </row>
    <row r="34" ht="15.75" customHeight="1">
      <c r="A34" s="33"/>
      <c r="B34" s="17"/>
      <c r="C34" s="22"/>
      <c r="D34" s="9"/>
      <c r="E34" s="17"/>
      <c r="F34" s="34">
        <f t="shared" si="4"/>
        <v>0</v>
      </c>
    </row>
    <row r="35" ht="15.75" customHeight="1">
      <c r="A35" s="25" t="s">
        <v>33</v>
      </c>
      <c r="B35" s="11"/>
      <c r="C35" s="11"/>
      <c r="D35" s="11"/>
      <c r="E35" s="9"/>
      <c r="F35" s="26">
        <f>SUM(F23:F34)</f>
        <v>576400</v>
      </c>
    </row>
    <row r="36" ht="16.5" customHeight="1">
      <c r="A36" s="23" t="s">
        <v>50</v>
      </c>
      <c r="B36" s="11"/>
      <c r="C36" s="9"/>
      <c r="D36" s="22" t="s">
        <v>35</v>
      </c>
      <c r="E36" s="9"/>
      <c r="F36" s="24">
        <v>28820.0</v>
      </c>
    </row>
    <row r="37" ht="24.0" customHeight="1">
      <c r="A37" s="27" t="s">
        <v>36</v>
      </c>
      <c r="B37" s="11"/>
      <c r="C37" s="9"/>
      <c r="D37" s="28"/>
      <c r="E37" s="9"/>
      <c r="F37" s="35">
        <f>F36+F35</f>
        <v>605220</v>
      </c>
    </row>
    <row r="38" ht="24.0" customHeight="1">
      <c r="A38" s="36" t="s">
        <v>51</v>
      </c>
      <c r="B38" s="10" t="s">
        <v>52</v>
      </c>
      <c r="C38" s="9"/>
      <c r="D38" s="22"/>
      <c r="E38" s="9"/>
      <c r="F38" s="24"/>
      <c r="G38" s="1"/>
      <c r="H38" s="1"/>
    </row>
    <row r="39" ht="24.0" customHeight="1">
      <c r="A39" s="33" t="s">
        <v>53</v>
      </c>
      <c r="B39" s="17">
        <v>2.0</v>
      </c>
      <c r="C39" s="22" t="s">
        <v>54</v>
      </c>
      <c r="D39" s="9"/>
      <c r="E39" s="18">
        <v>36750.0</v>
      </c>
      <c r="F39" s="19">
        <f t="shared" ref="F39:F40" si="5">E39*B39</f>
        <v>73500</v>
      </c>
      <c r="G39" s="15"/>
      <c r="H39" s="1"/>
    </row>
    <row r="40" ht="24.0" customHeight="1">
      <c r="A40" s="16" t="s">
        <v>55</v>
      </c>
      <c r="B40" s="17">
        <v>2.0</v>
      </c>
      <c r="C40" s="22" t="s">
        <v>54</v>
      </c>
      <c r="D40" s="9"/>
      <c r="E40" s="18">
        <v>36750.0</v>
      </c>
      <c r="F40" s="19">
        <f t="shared" si="5"/>
        <v>73500</v>
      </c>
      <c r="G40" s="15"/>
      <c r="H40" s="1"/>
    </row>
    <row r="41" ht="24.0" customHeight="1">
      <c r="A41" s="16" t="s">
        <v>56</v>
      </c>
      <c r="B41" s="17">
        <v>2.0</v>
      </c>
      <c r="C41" s="22" t="s">
        <v>57</v>
      </c>
      <c r="D41" s="9"/>
      <c r="E41" s="18">
        <v>18000.0</v>
      </c>
      <c r="F41" s="19">
        <f t="shared" ref="F41:F48" si="6">+B41*E41</f>
        <v>36000</v>
      </c>
    </row>
    <row r="42" ht="24.0" customHeight="1">
      <c r="A42" s="16" t="s">
        <v>58</v>
      </c>
      <c r="B42" s="17">
        <v>1.5</v>
      </c>
      <c r="C42" s="22" t="s">
        <v>59</v>
      </c>
      <c r="D42" s="9"/>
      <c r="E42" s="18">
        <v>2000.0</v>
      </c>
      <c r="F42" s="19">
        <f t="shared" si="6"/>
        <v>3000</v>
      </c>
    </row>
    <row r="43" ht="24.0" customHeight="1">
      <c r="A43" s="16" t="s">
        <v>60</v>
      </c>
      <c r="B43" s="17"/>
      <c r="C43" s="22" t="s">
        <v>61</v>
      </c>
      <c r="D43" s="9"/>
      <c r="E43" s="18">
        <v>70000.0</v>
      </c>
      <c r="F43" s="19">
        <f t="shared" si="6"/>
        <v>0</v>
      </c>
    </row>
    <row r="44" ht="24.0" customHeight="1">
      <c r="A44" s="16" t="s">
        <v>62</v>
      </c>
      <c r="B44" s="17"/>
      <c r="C44" s="22" t="s">
        <v>63</v>
      </c>
      <c r="D44" s="9"/>
      <c r="E44" s="18">
        <v>45000.0</v>
      </c>
      <c r="F44" s="19">
        <f t="shared" si="6"/>
        <v>0</v>
      </c>
    </row>
    <row r="45" ht="24.0" customHeight="1">
      <c r="A45" s="16" t="s">
        <v>64</v>
      </c>
      <c r="B45" s="17">
        <v>1.0</v>
      </c>
      <c r="C45" s="22" t="s">
        <v>63</v>
      </c>
      <c r="D45" s="9"/>
      <c r="E45" s="18">
        <v>3000.0</v>
      </c>
      <c r="F45" s="19">
        <f t="shared" si="6"/>
        <v>3000</v>
      </c>
    </row>
    <row r="46" ht="24.0" customHeight="1">
      <c r="A46" s="16" t="s">
        <v>65</v>
      </c>
      <c r="B46" s="17"/>
      <c r="C46" s="22" t="s">
        <v>66</v>
      </c>
      <c r="D46" s="9"/>
      <c r="E46" s="18">
        <v>34000.0</v>
      </c>
      <c r="F46" s="19">
        <f t="shared" si="6"/>
        <v>0</v>
      </c>
    </row>
    <row r="47" ht="24.0" customHeight="1">
      <c r="A47" s="16" t="s">
        <v>67</v>
      </c>
      <c r="B47" s="17"/>
      <c r="C47" s="22" t="s">
        <v>68</v>
      </c>
      <c r="D47" s="9"/>
      <c r="E47" s="18">
        <v>3000.0</v>
      </c>
      <c r="F47" s="19">
        <f t="shared" si="6"/>
        <v>0</v>
      </c>
    </row>
    <row r="48" ht="24.0" customHeight="1">
      <c r="A48" s="16" t="s">
        <v>71</v>
      </c>
      <c r="B48" s="17">
        <v>2.0</v>
      </c>
      <c r="C48" s="22" t="s">
        <v>70</v>
      </c>
      <c r="D48" s="9"/>
      <c r="E48" s="18">
        <v>22000.0</v>
      </c>
      <c r="F48" s="19">
        <f t="shared" si="6"/>
        <v>44000</v>
      </c>
      <c r="G48" s="15"/>
      <c r="H48" s="15"/>
      <c r="I48" s="15"/>
      <c r="J48" s="15"/>
      <c r="K48" s="15"/>
      <c r="L48" s="15"/>
      <c r="M48" s="15"/>
      <c r="N48" s="15"/>
      <c r="O48" s="15"/>
    </row>
    <row r="49" ht="24.0" customHeight="1">
      <c r="A49" s="16" t="s">
        <v>71</v>
      </c>
      <c r="B49" s="17">
        <v>0.0</v>
      </c>
      <c r="C49" s="22" t="s">
        <v>70</v>
      </c>
      <c r="D49" s="9"/>
      <c r="E49" s="18">
        <v>22000.0</v>
      </c>
      <c r="F49" s="19">
        <f>E49*B49</f>
        <v>0</v>
      </c>
      <c r="G49" s="15"/>
      <c r="H49" s="15"/>
      <c r="I49" s="15"/>
      <c r="J49" s="15"/>
      <c r="K49" s="15"/>
      <c r="L49" s="15"/>
      <c r="M49" s="15"/>
      <c r="N49" s="15"/>
      <c r="O49" s="15"/>
    </row>
    <row r="50" ht="15.75" customHeight="1">
      <c r="A50" s="16" t="s">
        <v>72</v>
      </c>
      <c r="B50" s="17"/>
      <c r="C50" s="22" t="s">
        <v>61</v>
      </c>
      <c r="D50" s="9"/>
      <c r="E50" s="18">
        <v>160000.0</v>
      </c>
      <c r="F50" s="19">
        <f t="shared" ref="F50:F53" si="7">+B50*E50</f>
        <v>0</v>
      </c>
    </row>
    <row r="51" ht="15.75" customHeight="1">
      <c r="A51" s="16" t="s">
        <v>73</v>
      </c>
      <c r="B51" s="17">
        <v>0.1</v>
      </c>
      <c r="C51" s="22" t="s">
        <v>74</v>
      </c>
      <c r="D51" s="9"/>
      <c r="E51" s="18">
        <v>4500.0</v>
      </c>
      <c r="F51" s="19">
        <f t="shared" si="7"/>
        <v>450</v>
      </c>
    </row>
    <row r="52" ht="15.75" customHeight="1">
      <c r="A52" s="16" t="s">
        <v>75</v>
      </c>
      <c r="B52" s="17"/>
      <c r="C52" s="22" t="s">
        <v>21</v>
      </c>
      <c r="D52" s="9"/>
      <c r="E52" s="18">
        <v>20000.0</v>
      </c>
      <c r="F52" s="19">
        <f t="shared" si="7"/>
        <v>0</v>
      </c>
    </row>
    <row r="53" ht="15.75" customHeight="1">
      <c r="A53" s="16" t="s">
        <v>76</v>
      </c>
      <c r="B53" s="17">
        <v>1.5</v>
      </c>
      <c r="C53" s="22" t="s">
        <v>77</v>
      </c>
      <c r="D53" s="9"/>
      <c r="E53" s="18">
        <v>23000.0</v>
      </c>
      <c r="F53" s="19">
        <f t="shared" si="7"/>
        <v>34500</v>
      </c>
    </row>
    <row r="54" ht="15.75" customHeight="1">
      <c r="A54" s="16" t="s">
        <v>78</v>
      </c>
      <c r="B54" s="37"/>
      <c r="C54" s="22"/>
      <c r="D54" s="9"/>
      <c r="E54" s="18"/>
      <c r="F54" s="19">
        <f>SUM(F39:F53)</f>
        <v>267950</v>
      </c>
    </row>
    <row r="55" ht="15.75" customHeight="1">
      <c r="A55" s="23" t="s">
        <v>79</v>
      </c>
      <c r="B55" s="11"/>
      <c r="C55" s="9"/>
      <c r="D55" s="17"/>
      <c r="E55" s="17"/>
      <c r="F55" s="19">
        <f>+F54*10%</f>
        <v>26795</v>
      </c>
    </row>
    <row r="56" ht="15.75" customHeight="1">
      <c r="A56" s="27" t="s">
        <v>80</v>
      </c>
      <c r="B56" s="11"/>
      <c r="C56" s="9"/>
      <c r="D56" s="28"/>
      <c r="E56" s="9"/>
      <c r="F56" s="29">
        <v>477895.0</v>
      </c>
      <c r="G56" s="1"/>
    </row>
    <row r="57" ht="15.75" customHeight="1">
      <c r="A57" s="36" t="s">
        <v>51</v>
      </c>
      <c r="B57" s="10" t="s">
        <v>81</v>
      </c>
      <c r="C57" s="9"/>
      <c r="D57" s="22"/>
      <c r="E57" s="9"/>
      <c r="F57" s="24"/>
      <c r="G57" s="15"/>
    </row>
    <row r="58" ht="15.75" customHeight="1">
      <c r="A58" s="33" t="s">
        <v>53</v>
      </c>
      <c r="B58" s="17"/>
      <c r="C58" s="22" t="s">
        <v>82</v>
      </c>
      <c r="D58" s="9"/>
      <c r="E58" s="18">
        <v>63000.0</v>
      </c>
      <c r="F58" s="19">
        <f t="shared" ref="F58:F60" si="8">E58*B58</f>
        <v>0</v>
      </c>
      <c r="G58" s="15"/>
    </row>
    <row r="59" ht="15.75" customHeight="1">
      <c r="A59" s="16" t="s">
        <v>55</v>
      </c>
      <c r="B59" s="17"/>
      <c r="C59" s="22" t="s">
        <v>54</v>
      </c>
      <c r="D59" s="9"/>
      <c r="E59" s="18">
        <v>26250.0</v>
      </c>
      <c r="F59" s="19">
        <f t="shared" si="8"/>
        <v>0</v>
      </c>
      <c r="G59" s="15"/>
    </row>
    <row r="60" ht="15.75" customHeight="1">
      <c r="A60" s="16" t="s">
        <v>83</v>
      </c>
      <c r="B60" s="17"/>
      <c r="C60" s="17"/>
      <c r="D60" s="17"/>
      <c r="E60" s="18">
        <v>2100.0</v>
      </c>
      <c r="F60" s="19">
        <f t="shared" si="8"/>
        <v>0</v>
      </c>
      <c r="G60" s="15"/>
    </row>
    <row r="61" ht="15.75" customHeight="1">
      <c r="A61" s="16" t="s">
        <v>56</v>
      </c>
      <c r="B61" s="17"/>
      <c r="C61" s="22" t="s">
        <v>57</v>
      </c>
      <c r="D61" s="9"/>
      <c r="E61" s="18">
        <v>18000.0</v>
      </c>
      <c r="F61" s="19">
        <f t="shared" ref="F61:F72" si="9">+B61*E61</f>
        <v>0</v>
      </c>
      <c r="G61" s="15"/>
    </row>
    <row r="62" ht="15.75" customHeight="1">
      <c r="A62" s="16" t="s">
        <v>58</v>
      </c>
      <c r="B62" s="17"/>
      <c r="C62" s="22" t="s">
        <v>59</v>
      </c>
      <c r="D62" s="9"/>
      <c r="E62" s="18">
        <v>2000.0</v>
      </c>
      <c r="F62" s="19">
        <f t="shared" si="9"/>
        <v>0</v>
      </c>
      <c r="G62" s="15"/>
    </row>
    <row r="63" ht="15.75" customHeight="1">
      <c r="A63" s="16" t="s">
        <v>60</v>
      </c>
      <c r="B63" s="17"/>
      <c r="C63" s="22" t="s">
        <v>61</v>
      </c>
      <c r="D63" s="9"/>
      <c r="E63" s="18"/>
      <c r="F63" s="19">
        <f t="shared" si="9"/>
        <v>0</v>
      </c>
      <c r="G63" s="15"/>
      <c r="I63" s="1"/>
    </row>
    <row r="64" ht="15.75" customHeight="1">
      <c r="A64" s="16" t="s">
        <v>84</v>
      </c>
      <c r="B64" s="17"/>
      <c r="C64" s="22" t="s">
        <v>63</v>
      </c>
      <c r="D64" s="9"/>
      <c r="E64" s="18">
        <v>2000.0</v>
      </c>
      <c r="F64" s="19">
        <f t="shared" si="9"/>
        <v>0</v>
      </c>
      <c r="G64" s="15"/>
    </row>
    <row r="65" ht="15.75" customHeight="1">
      <c r="A65" s="16" t="s">
        <v>85</v>
      </c>
      <c r="B65" s="17"/>
      <c r="C65" s="22" t="s">
        <v>63</v>
      </c>
      <c r="D65" s="9"/>
      <c r="E65" s="18">
        <v>2000.0</v>
      </c>
      <c r="F65" s="19">
        <f t="shared" si="9"/>
        <v>0</v>
      </c>
      <c r="G65" s="15"/>
    </row>
    <row r="66" ht="15.75" customHeight="1">
      <c r="A66" s="16" t="s">
        <v>86</v>
      </c>
      <c r="B66" s="17"/>
      <c r="C66" s="22" t="s">
        <v>66</v>
      </c>
      <c r="D66" s="9"/>
      <c r="E66" s="18">
        <v>23000.0</v>
      </c>
      <c r="F66" s="19">
        <f t="shared" si="9"/>
        <v>0</v>
      </c>
      <c r="G66" s="15"/>
    </row>
    <row r="67" ht="15.75" customHeight="1">
      <c r="A67" s="16" t="s">
        <v>87</v>
      </c>
      <c r="B67" s="17"/>
      <c r="C67" s="22" t="s">
        <v>88</v>
      </c>
      <c r="D67" s="9"/>
      <c r="E67" s="18">
        <v>18000.0</v>
      </c>
      <c r="F67" s="19">
        <f t="shared" si="9"/>
        <v>0</v>
      </c>
      <c r="G67" s="15"/>
    </row>
    <row r="68" ht="15.75" customHeight="1">
      <c r="A68" s="16" t="s">
        <v>89</v>
      </c>
      <c r="B68" s="17"/>
      <c r="C68" s="22" t="s">
        <v>70</v>
      </c>
      <c r="D68" s="9"/>
      <c r="E68" s="18">
        <v>20000.0</v>
      </c>
      <c r="F68" s="19">
        <f t="shared" si="9"/>
        <v>0</v>
      </c>
      <c r="G68" s="15"/>
    </row>
    <row r="69" ht="15.75" customHeight="1">
      <c r="A69" s="16" t="s">
        <v>90</v>
      </c>
      <c r="B69" s="17"/>
      <c r="C69" s="22" t="s">
        <v>61</v>
      </c>
      <c r="D69" s="9"/>
      <c r="E69" s="18"/>
      <c r="F69" s="19">
        <f t="shared" si="9"/>
        <v>0</v>
      </c>
    </row>
    <row r="70" ht="15.75" customHeight="1">
      <c r="A70" s="16" t="s">
        <v>73</v>
      </c>
      <c r="B70" s="17"/>
      <c r="C70" s="22" t="s">
        <v>21</v>
      </c>
      <c r="D70" s="9"/>
      <c r="E70" s="18">
        <v>4.5</v>
      </c>
      <c r="F70" s="19">
        <f t="shared" si="9"/>
        <v>0</v>
      </c>
    </row>
    <row r="71" ht="15.75" customHeight="1">
      <c r="A71" s="16" t="s">
        <v>75</v>
      </c>
      <c r="B71" s="17"/>
      <c r="C71" s="22" t="s">
        <v>21</v>
      </c>
      <c r="D71" s="9"/>
      <c r="E71" s="18">
        <v>23000.0</v>
      </c>
      <c r="F71" s="19">
        <f t="shared" si="9"/>
        <v>0</v>
      </c>
    </row>
    <row r="72" ht="15.75" customHeight="1">
      <c r="A72" s="16" t="s">
        <v>542</v>
      </c>
      <c r="B72" s="38">
        <v>16.0</v>
      </c>
      <c r="C72" s="22" t="s">
        <v>94</v>
      </c>
      <c r="D72" s="9"/>
      <c r="E72" s="18">
        <v>100.0</v>
      </c>
      <c r="F72" s="19">
        <f t="shared" si="9"/>
        <v>1600</v>
      </c>
      <c r="G72" s="20" t="s">
        <v>14</v>
      </c>
    </row>
    <row r="73" ht="15.75" customHeight="1">
      <c r="A73" s="16" t="s">
        <v>78</v>
      </c>
      <c r="B73" s="17">
        <v>8.0</v>
      </c>
      <c r="C73" s="22"/>
      <c r="D73" s="9"/>
      <c r="E73" s="18">
        <v>6000.0</v>
      </c>
      <c r="F73" s="19">
        <f>E73*B73</f>
        <v>48000</v>
      </c>
      <c r="G73" s="1" t="s">
        <v>14</v>
      </c>
    </row>
    <row r="74" ht="15.75" customHeight="1">
      <c r="A74" s="23" t="s">
        <v>79</v>
      </c>
      <c r="B74" s="11"/>
      <c r="C74" s="9"/>
      <c r="D74" s="17"/>
      <c r="E74" s="17"/>
      <c r="F74" s="19">
        <v>2400.0</v>
      </c>
      <c r="G74" s="1"/>
    </row>
    <row r="75" ht="15.75" customHeight="1">
      <c r="A75" s="27" t="s">
        <v>80</v>
      </c>
      <c r="B75" s="11"/>
      <c r="C75" s="9"/>
      <c r="D75" s="28"/>
      <c r="E75" s="9"/>
      <c r="F75" s="29">
        <f>F73+F74</f>
        <v>50400</v>
      </c>
      <c r="G75" s="1"/>
    </row>
    <row r="76" ht="15.75" customHeight="1">
      <c r="A76" s="39" t="s">
        <v>92</v>
      </c>
      <c r="B76" s="9"/>
      <c r="C76" s="22"/>
      <c r="D76" s="9"/>
      <c r="E76" s="17"/>
      <c r="F76" s="26"/>
      <c r="G76" s="1"/>
    </row>
    <row r="77" ht="15.75" customHeight="1">
      <c r="A77" s="16" t="s">
        <v>93</v>
      </c>
      <c r="B77" s="40"/>
      <c r="C77" s="22" t="s">
        <v>94</v>
      </c>
      <c r="D77" s="9"/>
      <c r="E77" s="17">
        <v>10500.0</v>
      </c>
      <c r="F77" s="24">
        <f t="shared" ref="F77:F79" si="10">E77*B77</f>
        <v>0</v>
      </c>
      <c r="G77" s="1"/>
      <c r="H77" s="1"/>
      <c r="I77" s="1"/>
      <c r="J77" s="1"/>
      <c r="K77" s="1"/>
      <c r="L77" s="1"/>
      <c r="M77" s="1"/>
      <c r="N77" s="1"/>
      <c r="O77" s="1"/>
    </row>
    <row r="78" ht="15.75" customHeight="1">
      <c r="A78" s="16" t="s">
        <v>95</v>
      </c>
      <c r="B78" s="40"/>
      <c r="C78" s="22" t="s">
        <v>96</v>
      </c>
      <c r="D78" s="9"/>
      <c r="E78" s="17">
        <v>20000.0</v>
      </c>
      <c r="F78" s="24">
        <f t="shared" si="10"/>
        <v>0</v>
      </c>
      <c r="G78" s="1"/>
      <c r="H78" s="1"/>
      <c r="I78" s="1"/>
      <c r="J78" s="1"/>
      <c r="K78" s="1"/>
      <c r="L78" s="1"/>
      <c r="M78" s="1"/>
      <c r="N78" s="1"/>
      <c r="O78" s="1"/>
    </row>
    <row r="79" ht="15.75" customHeight="1">
      <c r="A79" s="16" t="s">
        <v>97</v>
      </c>
      <c r="B79" s="41"/>
      <c r="C79" s="22" t="s">
        <v>94</v>
      </c>
      <c r="D79" s="9"/>
      <c r="E79" s="17">
        <v>20000.0</v>
      </c>
      <c r="F79" s="24">
        <f t="shared" si="10"/>
        <v>0</v>
      </c>
      <c r="G79" s="1"/>
    </row>
    <row r="80" ht="15.75" customHeight="1">
      <c r="A80" s="16" t="s">
        <v>98</v>
      </c>
      <c r="B80" s="17"/>
      <c r="C80" s="22" t="s">
        <v>99</v>
      </c>
      <c r="D80" s="9"/>
      <c r="E80" s="42">
        <v>100000.0</v>
      </c>
      <c r="F80" s="34">
        <f t="shared" ref="F80:F88" si="11">+B80*E80</f>
        <v>0</v>
      </c>
      <c r="G80" s="21"/>
    </row>
    <row r="81" ht="15.75" customHeight="1">
      <c r="A81" s="16" t="s">
        <v>100</v>
      </c>
      <c r="B81" s="17"/>
      <c r="C81" s="22" t="s">
        <v>101</v>
      </c>
      <c r="D81" s="9"/>
      <c r="E81" s="42">
        <v>3000.0</v>
      </c>
      <c r="F81" s="34">
        <f t="shared" si="11"/>
        <v>0</v>
      </c>
      <c r="G81" s="21"/>
    </row>
    <row r="82" ht="15.75" customHeight="1">
      <c r="A82" s="16" t="s">
        <v>102</v>
      </c>
      <c r="B82" s="17"/>
      <c r="C82" s="22" t="s">
        <v>25</v>
      </c>
      <c r="D82" s="9"/>
      <c r="E82" s="43">
        <v>1500.0</v>
      </c>
      <c r="F82" s="34">
        <f t="shared" si="11"/>
        <v>0</v>
      </c>
      <c r="G82" s="15"/>
      <c r="H82" s="15"/>
      <c r="I82" s="15"/>
      <c r="J82" s="15"/>
      <c r="K82" s="15"/>
      <c r="L82" s="15"/>
      <c r="M82" s="15"/>
      <c r="N82" s="15"/>
      <c r="O82" s="15"/>
    </row>
    <row r="83" ht="15.75" customHeight="1">
      <c r="A83" s="16" t="s">
        <v>103</v>
      </c>
      <c r="B83" s="17"/>
      <c r="C83" s="22" t="s">
        <v>99</v>
      </c>
      <c r="D83" s="9"/>
      <c r="E83" s="43">
        <v>2000.0</v>
      </c>
      <c r="F83" s="34">
        <f t="shared" si="11"/>
        <v>0</v>
      </c>
      <c r="G83" s="15"/>
      <c r="H83" s="15"/>
      <c r="I83" s="15"/>
      <c r="J83" s="15"/>
      <c r="K83" s="15"/>
      <c r="L83" s="15"/>
      <c r="M83" s="15"/>
      <c r="N83" s="15"/>
      <c r="O83" s="15"/>
    </row>
    <row r="84" ht="15.75" customHeight="1">
      <c r="A84" s="16" t="s">
        <v>104</v>
      </c>
      <c r="B84" s="17"/>
      <c r="C84" s="22" t="s">
        <v>25</v>
      </c>
      <c r="D84" s="9"/>
      <c r="E84" s="43">
        <v>160000.0</v>
      </c>
      <c r="F84" s="34">
        <f t="shared" si="11"/>
        <v>0</v>
      </c>
      <c r="G84" s="15"/>
      <c r="H84" s="15"/>
      <c r="I84" s="15"/>
      <c r="J84" s="15"/>
      <c r="K84" s="15"/>
      <c r="L84" s="15"/>
      <c r="M84" s="15"/>
      <c r="N84" s="15"/>
      <c r="O84" s="15"/>
    </row>
    <row r="85" ht="15.75" customHeight="1">
      <c r="A85" s="16" t="s">
        <v>68</v>
      </c>
      <c r="B85" s="17"/>
      <c r="C85" s="22" t="s">
        <v>105</v>
      </c>
      <c r="D85" s="9"/>
      <c r="E85" s="42">
        <v>26800.0</v>
      </c>
      <c r="F85" s="34">
        <f t="shared" si="11"/>
        <v>0</v>
      </c>
      <c r="G85" s="15"/>
      <c r="H85" s="15"/>
      <c r="I85" s="15"/>
      <c r="J85" s="15"/>
      <c r="K85" s="15"/>
      <c r="L85" s="15"/>
      <c r="M85" s="15"/>
      <c r="N85" s="15"/>
      <c r="O85" s="15"/>
    </row>
    <row r="86" ht="15.75" customHeight="1">
      <c r="A86" s="16" t="s">
        <v>106</v>
      </c>
      <c r="B86" s="17"/>
      <c r="C86" s="22" t="s">
        <v>99</v>
      </c>
      <c r="D86" s="9"/>
      <c r="E86" s="42">
        <v>3000.0</v>
      </c>
      <c r="F86" s="34">
        <f t="shared" si="11"/>
        <v>0</v>
      </c>
      <c r="G86" s="15"/>
      <c r="H86" s="15"/>
      <c r="I86" s="15"/>
      <c r="J86" s="15"/>
      <c r="K86" s="15"/>
      <c r="L86" s="15"/>
      <c r="M86" s="15"/>
      <c r="N86" s="15"/>
      <c r="O86" s="15"/>
    </row>
    <row r="87" ht="15.75" customHeight="1">
      <c r="A87" s="16" t="s">
        <v>107</v>
      </c>
      <c r="B87" s="17"/>
      <c r="C87" s="22" t="s">
        <v>59</v>
      </c>
      <c r="D87" s="9"/>
      <c r="E87" s="42">
        <v>8000.0</v>
      </c>
      <c r="F87" s="34">
        <f t="shared" si="11"/>
        <v>0</v>
      </c>
      <c r="G87" s="15"/>
      <c r="H87" s="15"/>
      <c r="I87" s="15"/>
      <c r="J87" s="15"/>
      <c r="K87" s="15"/>
      <c r="L87" s="15"/>
      <c r="M87" s="15"/>
      <c r="N87" s="15"/>
      <c r="O87" s="15"/>
    </row>
    <row r="88" ht="15.75" customHeight="1">
      <c r="A88" s="16" t="s">
        <v>108</v>
      </c>
      <c r="B88" s="17">
        <v>1.0</v>
      </c>
      <c r="C88" s="22" t="s">
        <v>59</v>
      </c>
      <c r="D88" s="9"/>
      <c r="E88" s="43">
        <v>150000.0</v>
      </c>
      <c r="F88" s="34">
        <f t="shared" si="11"/>
        <v>150000</v>
      </c>
      <c r="G88" s="15"/>
      <c r="H88" s="15"/>
      <c r="I88" s="15"/>
      <c r="J88" s="15"/>
      <c r="K88" s="15"/>
      <c r="L88" s="15"/>
      <c r="M88" s="15"/>
      <c r="N88" s="15"/>
      <c r="O88" s="15"/>
    </row>
    <row r="89" ht="15.75" customHeight="1">
      <c r="A89" s="10" t="s">
        <v>109</v>
      </c>
      <c r="B89" s="11"/>
      <c r="C89" s="11"/>
      <c r="D89" s="9"/>
      <c r="E89" s="44"/>
      <c r="F89" s="45">
        <f>SUM(F77:F88)</f>
        <v>150000</v>
      </c>
      <c r="G89" s="15"/>
      <c r="H89" s="15"/>
      <c r="I89" s="15"/>
      <c r="J89" s="15"/>
      <c r="K89" s="15"/>
      <c r="L89" s="15"/>
      <c r="M89" s="15"/>
      <c r="N89" s="15"/>
      <c r="O89" s="15"/>
    </row>
    <row r="90" ht="15.75" customHeight="1">
      <c r="A90" s="16"/>
      <c r="B90" s="17"/>
      <c r="C90" s="22"/>
      <c r="D90" s="9"/>
      <c r="E90" s="42"/>
      <c r="F90" s="24">
        <f t="shared" ref="F90:F91" si="12">+B90*E90</f>
        <v>0</v>
      </c>
      <c r="G90" s="15"/>
      <c r="H90" s="15"/>
      <c r="I90" s="15"/>
      <c r="J90" s="15"/>
      <c r="K90" s="15"/>
      <c r="L90" s="15"/>
      <c r="M90" s="15"/>
      <c r="N90" s="15"/>
      <c r="O90" s="15"/>
    </row>
    <row r="91" ht="15.75" customHeight="1">
      <c r="A91" s="39" t="s">
        <v>110</v>
      </c>
      <c r="B91" s="9"/>
      <c r="C91" s="22"/>
      <c r="D91" s="9"/>
      <c r="E91" s="42"/>
      <c r="F91" s="24">
        <f t="shared" si="12"/>
        <v>0</v>
      </c>
      <c r="G91" s="15"/>
      <c r="H91" s="15"/>
      <c r="I91" s="15"/>
      <c r="J91" s="15"/>
      <c r="K91" s="15"/>
      <c r="L91" s="15"/>
      <c r="M91" s="15"/>
      <c r="N91" s="15"/>
      <c r="O91" s="15"/>
    </row>
    <row r="92" ht="15.75" customHeight="1">
      <c r="A92" s="16" t="s">
        <v>111</v>
      </c>
      <c r="B92" s="17">
        <v>600.0</v>
      </c>
      <c r="C92" s="22" t="s">
        <v>112</v>
      </c>
      <c r="D92" s="9"/>
      <c r="E92" s="42">
        <v>140.0</v>
      </c>
      <c r="F92" s="24">
        <f t="shared" ref="F92:F100" si="13">E92*B92</f>
        <v>84000</v>
      </c>
      <c r="G92" s="20" t="s">
        <v>14</v>
      </c>
    </row>
    <row r="93" ht="15.75" customHeight="1">
      <c r="A93" s="16" t="s">
        <v>537</v>
      </c>
      <c r="B93" s="17">
        <v>4.0</v>
      </c>
      <c r="C93" s="22" t="s">
        <v>101</v>
      </c>
      <c r="D93" s="9"/>
      <c r="E93" s="42">
        <v>4000.0</v>
      </c>
      <c r="F93" s="24">
        <f t="shared" si="13"/>
        <v>16000</v>
      </c>
      <c r="G93" s="20" t="s">
        <v>14</v>
      </c>
    </row>
    <row r="94" ht="15.75" customHeight="1">
      <c r="A94" s="16" t="s">
        <v>22</v>
      </c>
      <c r="B94" s="17">
        <v>6.0</v>
      </c>
      <c r="C94" s="22" t="s">
        <v>23</v>
      </c>
      <c r="D94" s="9"/>
      <c r="E94" s="42">
        <v>1000.0</v>
      </c>
      <c r="F94" s="24">
        <f t="shared" si="13"/>
        <v>6000</v>
      </c>
      <c r="G94" s="20" t="s">
        <v>14</v>
      </c>
    </row>
    <row r="95" ht="15.75" customHeight="1">
      <c r="A95" s="16" t="s">
        <v>114</v>
      </c>
      <c r="B95" s="17">
        <v>1.0</v>
      </c>
      <c r="C95" s="22" t="s">
        <v>16</v>
      </c>
      <c r="D95" s="9"/>
      <c r="E95" s="42">
        <v>140000.0</v>
      </c>
      <c r="F95" s="24">
        <f t="shared" si="13"/>
        <v>140000</v>
      </c>
      <c r="G95" s="20" t="s">
        <v>14</v>
      </c>
    </row>
    <row r="96" ht="15.75" customHeight="1">
      <c r="A96" s="16" t="s">
        <v>20</v>
      </c>
      <c r="B96" s="17">
        <v>0.4</v>
      </c>
      <c r="C96" s="22" t="s">
        <v>21</v>
      </c>
      <c r="D96" s="9"/>
      <c r="E96" s="42">
        <v>14000.0</v>
      </c>
      <c r="F96" s="24">
        <f t="shared" si="13"/>
        <v>5600</v>
      </c>
      <c r="G96" s="20" t="s">
        <v>14</v>
      </c>
    </row>
    <row r="97" ht="15.75" customHeight="1">
      <c r="A97" s="16" t="s">
        <v>29</v>
      </c>
      <c r="B97" s="17">
        <v>40.0</v>
      </c>
      <c r="C97" s="22" t="s">
        <v>94</v>
      </c>
      <c r="D97" s="9"/>
      <c r="E97" s="42">
        <v>100.0</v>
      </c>
      <c r="F97" s="24">
        <f t="shared" si="13"/>
        <v>4000</v>
      </c>
      <c r="G97" s="20" t="s">
        <v>14</v>
      </c>
    </row>
    <row r="98" ht="15.75" customHeight="1">
      <c r="A98" s="16" t="s">
        <v>543</v>
      </c>
      <c r="B98" s="17">
        <v>6.0</v>
      </c>
      <c r="C98" s="22" t="s">
        <v>116</v>
      </c>
      <c r="D98" s="9"/>
      <c r="E98" s="42">
        <v>2100.0</v>
      </c>
      <c r="F98" s="24">
        <f t="shared" si="13"/>
        <v>12600</v>
      </c>
      <c r="G98" s="20" t="s">
        <v>14</v>
      </c>
    </row>
    <row r="99" ht="15.75" customHeight="1">
      <c r="A99" s="16" t="s">
        <v>49</v>
      </c>
      <c r="B99" s="17">
        <v>1.0</v>
      </c>
      <c r="C99" s="22" t="s">
        <v>94</v>
      </c>
      <c r="D99" s="9"/>
      <c r="E99" s="42">
        <v>63000.0</v>
      </c>
      <c r="F99" s="24">
        <f t="shared" si="13"/>
        <v>63000</v>
      </c>
      <c r="G99" s="20" t="s">
        <v>14</v>
      </c>
    </row>
    <row r="100" ht="15.75" customHeight="1">
      <c r="A100" s="16" t="s">
        <v>117</v>
      </c>
      <c r="B100" s="17">
        <v>1.0</v>
      </c>
      <c r="C100" s="22" t="s">
        <v>94</v>
      </c>
      <c r="D100" s="9"/>
      <c r="E100" s="42">
        <v>10500.0</v>
      </c>
      <c r="F100" s="24">
        <f t="shared" si="13"/>
        <v>10500</v>
      </c>
      <c r="G100" s="20" t="s">
        <v>14</v>
      </c>
    </row>
    <row r="101" ht="15.75" customHeight="1">
      <c r="A101" s="46" t="s">
        <v>118</v>
      </c>
      <c r="B101" s="47"/>
      <c r="C101" s="48"/>
      <c r="D101" s="9"/>
      <c r="E101" s="49"/>
      <c r="F101" s="29">
        <f>SUM(F90:F100)</f>
        <v>341700</v>
      </c>
    </row>
    <row r="102" ht="15.75" customHeight="1">
      <c r="A102" s="39" t="s">
        <v>119</v>
      </c>
      <c r="B102" s="9"/>
      <c r="C102" s="10" t="s">
        <v>120</v>
      </c>
      <c r="D102" s="9"/>
      <c r="E102" s="42"/>
      <c r="F102" s="24"/>
    </row>
    <row r="103" ht="15.75" customHeight="1">
      <c r="A103" s="16" t="s">
        <v>559</v>
      </c>
      <c r="B103" s="17">
        <v>13.0</v>
      </c>
      <c r="C103" s="22" t="s">
        <v>122</v>
      </c>
      <c r="D103" s="9"/>
      <c r="E103" s="43">
        <v>33500.0</v>
      </c>
      <c r="F103" s="34">
        <f t="shared" ref="F103:F104" si="14">+B103*E103</f>
        <v>435500</v>
      </c>
      <c r="G103" s="20" t="s">
        <v>14</v>
      </c>
    </row>
    <row r="104" ht="15.75" customHeight="1">
      <c r="A104" s="16" t="s">
        <v>129</v>
      </c>
      <c r="B104" s="17">
        <v>2.5</v>
      </c>
      <c r="C104" s="22" t="s">
        <v>16</v>
      </c>
      <c r="D104" s="9"/>
      <c r="E104" s="43">
        <v>41340.0</v>
      </c>
      <c r="F104" s="34">
        <f t="shared" si="14"/>
        <v>103350</v>
      </c>
      <c r="G104" s="1" t="s">
        <v>14</v>
      </c>
    </row>
    <row r="105" ht="15.75" customHeight="1">
      <c r="A105" s="16" t="s">
        <v>46</v>
      </c>
      <c r="B105" s="17">
        <v>0.5</v>
      </c>
      <c r="C105" s="22" t="s">
        <v>124</v>
      </c>
      <c r="D105" s="9"/>
      <c r="E105" s="43">
        <v>12000.0</v>
      </c>
      <c r="F105" s="34">
        <f t="shared" ref="F105:F106" si="15">E105*B105</f>
        <v>6000</v>
      </c>
      <c r="G105" s="1" t="s">
        <v>14</v>
      </c>
    </row>
    <row r="106" ht="15.75" customHeight="1">
      <c r="A106" s="16" t="s">
        <v>545</v>
      </c>
      <c r="B106" s="17">
        <v>20.0</v>
      </c>
      <c r="C106" s="22" t="s">
        <v>127</v>
      </c>
      <c r="D106" s="9"/>
      <c r="E106" s="43">
        <v>100.0</v>
      </c>
      <c r="F106" s="34">
        <f t="shared" si="15"/>
        <v>2000</v>
      </c>
      <c r="G106" s="1" t="s">
        <v>14</v>
      </c>
    </row>
    <row r="107" ht="15.75" customHeight="1">
      <c r="A107" s="16" t="s">
        <v>128</v>
      </c>
      <c r="B107" s="17">
        <v>5.0</v>
      </c>
      <c r="C107" s="22" t="s">
        <v>127</v>
      </c>
      <c r="D107" s="9"/>
      <c r="E107" s="43">
        <v>30000.0</v>
      </c>
      <c r="F107" s="34">
        <f t="shared" ref="F107:F114" si="16">+B107*E107</f>
        <v>150000</v>
      </c>
      <c r="G107" s="1" t="s">
        <v>14</v>
      </c>
    </row>
    <row r="108" ht="15.75" customHeight="1">
      <c r="A108" s="16" t="s">
        <v>519</v>
      </c>
      <c r="B108" s="17"/>
      <c r="C108" s="22" t="s">
        <v>16</v>
      </c>
      <c r="D108" s="9"/>
      <c r="E108" s="43">
        <v>9804.0</v>
      </c>
      <c r="F108" s="34">
        <f t="shared" si="16"/>
        <v>0</v>
      </c>
      <c r="G108" s="1"/>
    </row>
    <row r="109" ht="15.75" customHeight="1">
      <c r="A109" s="16" t="s">
        <v>130</v>
      </c>
      <c r="B109" s="17"/>
      <c r="C109" s="22" t="s">
        <v>131</v>
      </c>
      <c r="D109" s="9"/>
      <c r="E109" s="43">
        <v>1000.0</v>
      </c>
      <c r="F109" s="34">
        <f t="shared" si="16"/>
        <v>0</v>
      </c>
      <c r="G109" s="1"/>
    </row>
    <row r="110" ht="15.75" customHeight="1">
      <c r="A110" s="16" t="s">
        <v>132</v>
      </c>
      <c r="B110" s="17">
        <v>5.0</v>
      </c>
      <c r="C110" s="22" t="s">
        <v>101</v>
      </c>
      <c r="D110" s="9"/>
      <c r="E110" s="43">
        <v>3500.0</v>
      </c>
      <c r="F110" s="34">
        <f t="shared" si="16"/>
        <v>17500</v>
      </c>
      <c r="G110" s="1" t="s">
        <v>14</v>
      </c>
    </row>
    <row r="111" ht="15.75" customHeight="1">
      <c r="A111" s="16" t="s">
        <v>133</v>
      </c>
      <c r="B111" s="17">
        <v>0.5</v>
      </c>
      <c r="C111" s="22" t="s">
        <v>105</v>
      </c>
      <c r="D111" s="9"/>
      <c r="E111" s="43">
        <v>25000.0</v>
      </c>
      <c r="F111" s="34">
        <f t="shared" si="16"/>
        <v>12500</v>
      </c>
      <c r="G111" s="1" t="s">
        <v>14</v>
      </c>
    </row>
    <row r="112" ht="15.75" customHeight="1">
      <c r="A112" s="16" t="s">
        <v>468</v>
      </c>
      <c r="B112" s="17"/>
      <c r="C112" s="22" t="s">
        <v>77</v>
      </c>
      <c r="D112" s="9"/>
      <c r="E112" s="43">
        <v>43000.0</v>
      </c>
      <c r="F112" s="34">
        <f t="shared" si="16"/>
        <v>0</v>
      </c>
      <c r="G112" s="1"/>
    </row>
    <row r="113" ht="15.75" customHeight="1">
      <c r="A113" s="16" t="s">
        <v>136</v>
      </c>
      <c r="B113" s="17">
        <v>0.3</v>
      </c>
      <c r="C113" s="22" t="s">
        <v>21</v>
      </c>
      <c r="D113" s="9"/>
      <c r="E113" s="43">
        <v>19000.0</v>
      </c>
      <c r="F113" s="34">
        <f t="shared" si="16"/>
        <v>5700</v>
      </c>
      <c r="G113" s="1" t="s">
        <v>14</v>
      </c>
    </row>
    <row r="114" ht="15.75" customHeight="1">
      <c r="A114" s="16" t="s">
        <v>137</v>
      </c>
      <c r="B114" s="17">
        <v>4.0</v>
      </c>
      <c r="C114" s="22" t="s">
        <v>99</v>
      </c>
      <c r="D114" s="9"/>
      <c r="E114" s="43">
        <v>5500.0</v>
      </c>
      <c r="F114" s="34">
        <f t="shared" si="16"/>
        <v>22000</v>
      </c>
      <c r="G114" s="1" t="s">
        <v>14</v>
      </c>
    </row>
    <row r="115" ht="15.75" customHeight="1">
      <c r="A115" s="16" t="s">
        <v>138</v>
      </c>
      <c r="B115" s="17">
        <v>1.0</v>
      </c>
      <c r="C115" s="22"/>
      <c r="D115" s="9"/>
      <c r="E115" s="43">
        <v>210000.0</v>
      </c>
      <c r="F115" s="34">
        <f t="shared" ref="F115:F116" si="17">E115*B115</f>
        <v>210000</v>
      </c>
      <c r="G115" s="1"/>
    </row>
    <row r="116" ht="15.75" customHeight="1">
      <c r="A116" s="16" t="s">
        <v>140</v>
      </c>
      <c r="B116" s="17"/>
      <c r="C116" s="22" t="s">
        <v>122</v>
      </c>
      <c r="D116" s="9"/>
      <c r="E116" s="43">
        <v>2650.0</v>
      </c>
      <c r="F116" s="34">
        <f t="shared" si="17"/>
        <v>0</v>
      </c>
      <c r="G116" s="1"/>
    </row>
    <row r="117" ht="15.75" customHeight="1">
      <c r="A117" s="46" t="s">
        <v>141</v>
      </c>
      <c r="B117" s="47"/>
      <c r="C117" s="48"/>
      <c r="D117" s="9"/>
      <c r="E117" s="49"/>
      <c r="F117" s="29">
        <f>SUM(F103:F116)</f>
        <v>964550</v>
      </c>
    </row>
    <row r="118" ht="15.75" customHeight="1">
      <c r="A118" s="50" t="s">
        <v>142</v>
      </c>
      <c r="B118" s="51"/>
      <c r="C118" s="51"/>
      <c r="D118" s="51"/>
      <c r="E118" s="51"/>
      <c r="F118" s="52">
        <f>F117+F101+F89+F75+F56+F37+F20</f>
        <v>3358365</v>
      </c>
    </row>
    <row r="119" ht="15.75" customHeight="1">
      <c r="A119" s="53"/>
      <c r="B119" s="54" t="s">
        <v>143</v>
      </c>
      <c r="C119" s="55"/>
      <c r="D119" s="55"/>
      <c r="E119" s="55"/>
      <c r="F119" s="56">
        <f>+F118*30%</f>
        <v>1007509.5</v>
      </c>
    </row>
    <row r="120" ht="15.75" customHeight="1">
      <c r="A120" s="57"/>
      <c r="B120" s="58" t="s">
        <v>144</v>
      </c>
      <c r="C120" s="55"/>
      <c r="D120" s="55"/>
      <c r="E120" s="59"/>
      <c r="F120" s="60">
        <f>SUM(F118:F119)</f>
        <v>4365874.5</v>
      </c>
    </row>
    <row r="121" ht="15.75" customHeight="1">
      <c r="A121" s="57"/>
      <c r="B121" s="54" t="s">
        <v>145</v>
      </c>
      <c r="C121" s="55"/>
      <c r="D121" s="55"/>
      <c r="E121" s="55"/>
      <c r="F121" s="56">
        <f>+F120*16%</f>
        <v>698539.92</v>
      </c>
    </row>
    <row r="122" ht="15.75" customHeight="1">
      <c r="A122" s="57"/>
      <c r="B122" s="61" t="s">
        <v>146</v>
      </c>
      <c r="C122" s="55"/>
      <c r="D122" s="55"/>
      <c r="E122" s="59"/>
      <c r="F122" s="60">
        <f>SUM(F120:F121)</f>
        <v>5064414.42</v>
      </c>
    </row>
    <row r="123" ht="15.75" customHeight="1">
      <c r="A123" s="57"/>
      <c r="B123" s="54"/>
      <c r="C123" s="55"/>
      <c r="D123" s="55"/>
      <c r="E123" s="55"/>
      <c r="F123" s="56"/>
    </row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6">
    <mergeCell ref="A2:F2"/>
    <mergeCell ref="A3:F3"/>
    <mergeCell ref="A4:F4"/>
    <mergeCell ref="A5:F5"/>
    <mergeCell ref="A6:B6"/>
    <mergeCell ref="C6:F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A17:C17"/>
    <mergeCell ref="D17:E17"/>
    <mergeCell ref="A18:E18"/>
    <mergeCell ref="A19:C19"/>
    <mergeCell ref="D19:E19"/>
    <mergeCell ref="A20:C20"/>
    <mergeCell ref="D20:E20"/>
    <mergeCell ref="A21:B21"/>
    <mergeCell ref="C21:F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A35:E35"/>
    <mergeCell ref="A36:C36"/>
    <mergeCell ref="D36:E36"/>
    <mergeCell ref="D37:E37"/>
    <mergeCell ref="A37:C37"/>
    <mergeCell ref="B38:C38"/>
    <mergeCell ref="D38:E38"/>
    <mergeCell ref="C39:D39"/>
    <mergeCell ref="C40:D40"/>
    <mergeCell ref="C41:D41"/>
    <mergeCell ref="C42:D42"/>
    <mergeCell ref="A89:D89"/>
    <mergeCell ref="C90:D90"/>
    <mergeCell ref="A91:B91"/>
    <mergeCell ref="C91:D91"/>
    <mergeCell ref="C92:D92"/>
    <mergeCell ref="C93:D93"/>
    <mergeCell ref="C94:D94"/>
    <mergeCell ref="A102:B102"/>
    <mergeCell ref="C102:D102"/>
    <mergeCell ref="C95:D95"/>
    <mergeCell ref="C96:D96"/>
    <mergeCell ref="C97:D97"/>
    <mergeCell ref="C98:D98"/>
    <mergeCell ref="C99:D99"/>
    <mergeCell ref="C100:D100"/>
    <mergeCell ref="C101:D101"/>
    <mergeCell ref="C103:D103"/>
    <mergeCell ref="C104:D104"/>
    <mergeCell ref="C105:D105"/>
    <mergeCell ref="C106:D106"/>
    <mergeCell ref="C107:D107"/>
    <mergeCell ref="C108:D108"/>
    <mergeCell ref="C109:D109"/>
    <mergeCell ref="C117:D117"/>
    <mergeCell ref="A118:E118"/>
    <mergeCell ref="A119:A123"/>
    <mergeCell ref="B119:E119"/>
    <mergeCell ref="B120:E120"/>
    <mergeCell ref="B121:E121"/>
    <mergeCell ref="B122:E122"/>
    <mergeCell ref="B123:E123"/>
    <mergeCell ref="C110:D110"/>
    <mergeCell ref="C111:D111"/>
    <mergeCell ref="C112:D112"/>
    <mergeCell ref="C113:D113"/>
    <mergeCell ref="C114:D114"/>
    <mergeCell ref="C115:D115"/>
    <mergeCell ref="C116:D116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A55:C55"/>
    <mergeCell ref="D56:E56"/>
    <mergeCell ref="A56:C56"/>
    <mergeCell ref="B57:C57"/>
    <mergeCell ref="D57:E57"/>
    <mergeCell ref="C58:D58"/>
    <mergeCell ref="C59:D59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A74:C74"/>
    <mergeCell ref="A75:C75"/>
    <mergeCell ref="D75:E75"/>
    <mergeCell ref="A76:B76"/>
    <mergeCell ref="C76:D76"/>
    <mergeCell ref="C77:D77"/>
    <mergeCell ref="C78:D78"/>
    <mergeCell ref="C79:D79"/>
    <mergeCell ref="C80:D80"/>
    <mergeCell ref="C81:D81"/>
    <mergeCell ref="C82:D82"/>
    <mergeCell ref="C83:D83"/>
    <mergeCell ref="C84:D84"/>
    <mergeCell ref="C85:D85"/>
    <mergeCell ref="C86:D86"/>
    <mergeCell ref="C87:D87"/>
    <mergeCell ref="C88:D88"/>
  </mergeCells>
  <printOptions/>
  <pageMargins bottom="0.7480314960629921" footer="0.0" header="0.0" left="0.31496062992125984" right="0.31496062992125984" top="0.7480314960629921"/>
  <pageSetup paperSize="9" orientation="portrait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10.71"/>
    <col customWidth="1" min="3" max="3" width="17.0"/>
    <col customWidth="1" min="4" max="4" width="10.71"/>
    <col customWidth="1" min="5" max="5" width="15.43"/>
    <col customWidth="1" min="6" max="6" width="20.57"/>
    <col customWidth="1" min="7" max="15" width="10.71"/>
  </cols>
  <sheetData>
    <row r="1" ht="15.75" customHeight="1">
      <c r="A1" s="1" t="s">
        <v>0</v>
      </c>
    </row>
    <row r="2" ht="15.75" customHeight="1">
      <c r="A2" s="2" t="s">
        <v>1</v>
      </c>
      <c r="B2" s="3"/>
      <c r="C2" s="3"/>
      <c r="D2" s="3"/>
      <c r="E2" s="3"/>
      <c r="F2" s="3"/>
    </row>
    <row r="3" ht="15.75" customHeight="1">
      <c r="A3" s="4" t="s">
        <v>2</v>
      </c>
    </row>
    <row r="4" ht="15.75" customHeight="1">
      <c r="A4" s="4" t="s">
        <v>3</v>
      </c>
    </row>
    <row r="5" ht="15.75" customHeight="1">
      <c r="A5" s="5" t="s">
        <v>4</v>
      </c>
      <c r="B5" s="6"/>
      <c r="C5" s="6"/>
      <c r="D5" s="6"/>
      <c r="E5" s="6"/>
      <c r="F5" s="7"/>
    </row>
    <row r="6" ht="15.75" customHeight="1">
      <c r="A6" s="8" t="s">
        <v>5</v>
      </c>
      <c r="B6" s="9"/>
      <c r="C6" s="10" t="s">
        <v>562</v>
      </c>
      <c r="D6" s="11"/>
      <c r="E6" s="11"/>
      <c r="F6" s="9"/>
    </row>
    <row r="7" ht="15.0" customHeight="1">
      <c r="A7" s="12" t="s">
        <v>7</v>
      </c>
      <c r="B7" s="12" t="s">
        <v>8</v>
      </c>
      <c r="C7" s="13" t="s">
        <v>9</v>
      </c>
      <c r="D7" s="9"/>
      <c r="E7" s="12" t="s">
        <v>10</v>
      </c>
      <c r="F7" s="14" t="s">
        <v>11</v>
      </c>
      <c r="G7" s="15"/>
    </row>
    <row r="8" ht="18.0" customHeight="1">
      <c r="A8" s="16" t="s">
        <v>12</v>
      </c>
      <c r="B8" s="17">
        <v>1300.0</v>
      </c>
      <c r="C8" s="13" t="s">
        <v>13</v>
      </c>
      <c r="D8" s="9"/>
      <c r="E8" s="18">
        <v>140.0</v>
      </c>
      <c r="F8" s="19">
        <f t="shared" ref="F8:F10" si="1">+B8*E8</f>
        <v>182000</v>
      </c>
    </row>
    <row r="9">
      <c r="A9" s="16" t="s">
        <v>15</v>
      </c>
      <c r="B9" s="17">
        <v>0.5</v>
      </c>
      <c r="C9" s="13" t="s">
        <v>16</v>
      </c>
      <c r="D9" s="9"/>
      <c r="E9" s="18">
        <v>67000.0</v>
      </c>
      <c r="F9" s="19">
        <f t="shared" si="1"/>
        <v>33500</v>
      </c>
      <c r="H9" s="21"/>
    </row>
    <row r="10">
      <c r="A10" s="16" t="s">
        <v>18</v>
      </c>
      <c r="B10" s="17">
        <v>0.3</v>
      </c>
      <c r="C10" s="22" t="s">
        <v>16</v>
      </c>
      <c r="D10" s="9"/>
      <c r="E10" s="18">
        <v>220000.0</v>
      </c>
      <c r="F10" s="19">
        <f t="shared" si="1"/>
        <v>66000</v>
      </c>
    </row>
    <row r="11">
      <c r="A11" s="16" t="s">
        <v>563</v>
      </c>
      <c r="B11" s="17">
        <v>0.75</v>
      </c>
      <c r="C11" s="22" t="s">
        <v>16</v>
      </c>
      <c r="D11" s="9"/>
      <c r="E11" s="18">
        <v>140000.0</v>
      </c>
      <c r="F11" s="19">
        <f>E11*B11</f>
        <v>105000</v>
      </c>
    </row>
    <row r="12">
      <c r="A12" s="16" t="s">
        <v>20</v>
      </c>
      <c r="B12" s="17">
        <v>2.0</v>
      </c>
      <c r="C12" s="22" t="s">
        <v>21</v>
      </c>
      <c r="D12" s="9"/>
      <c r="E12" s="18">
        <v>14000.0</v>
      </c>
      <c r="F12" s="19">
        <f>+B12*E12</f>
        <v>28000</v>
      </c>
    </row>
    <row r="13">
      <c r="A13" s="16" t="s">
        <v>22</v>
      </c>
      <c r="B13" s="17">
        <v>0.5</v>
      </c>
      <c r="C13" s="22" t="s">
        <v>23</v>
      </c>
      <c r="D13" s="9"/>
      <c r="E13" s="18">
        <v>12000.0</v>
      </c>
      <c r="F13" s="19">
        <f t="shared" ref="F13:F14" si="2">E13*B13</f>
        <v>6000</v>
      </c>
    </row>
    <row r="14">
      <c r="A14" s="16" t="s">
        <v>24</v>
      </c>
      <c r="B14" s="17">
        <v>1.0</v>
      </c>
      <c r="C14" s="22" t="s">
        <v>25</v>
      </c>
      <c r="D14" s="9"/>
      <c r="E14" s="18">
        <v>20000.0</v>
      </c>
      <c r="F14" s="19">
        <f t="shared" si="2"/>
        <v>20000</v>
      </c>
      <c r="H14" s="20" t="s">
        <v>26</v>
      </c>
    </row>
    <row r="15" ht="15.75" customHeight="1">
      <c r="A15" s="16" t="s">
        <v>27</v>
      </c>
      <c r="B15" s="17">
        <v>7.0</v>
      </c>
      <c r="C15" s="22" t="s">
        <v>28</v>
      </c>
      <c r="D15" s="9"/>
      <c r="E15" s="18">
        <v>1000.0</v>
      </c>
      <c r="F15" s="19">
        <f t="shared" ref="F15:F16" si="3">+B15*E15</f>
        <v>7000</v>
      </c>
    </row>
    <row r="16" ht="15.75" customHeight="1">
      <c r="A16" s="16" t="s">
        <v>29</v>
      </c>
      <c r="B16" s="17">
        <v>250.0</v>
      </c>
      <c r="C16" s="22" t="s">
        <v>30</v>
      </c>
      <c r="D16" s="9"/>
      <c r="E16" s="18">
        <v>100.0</v>
      </c>
      <c r="F16" s="19">
        <f t="shared" si="3"/>
        <v>25000</v>
      </c>
    </row>
    <row r="17" ht="15.75" customHeight="1">
      <c r="A17" s="23" t="s">
        <v>31</v>
      </c>
      <c r="B17" s="11"/>
      <c r="C17" s="9"/>
      <c r="D17" s="22" t="s">
        <v>32</v>
      </c>
      <c r="E17" s="9"/>
      <c r="F17" s="24">
        <v>315000.0</v>
      </c>
      <c r="G17" s="1"/>
      <c r="H17" s="21"/>
    </row>
    <row r="18" ht="15.75" customHeight="1">
      <c r="A18" s="25" t="s">
        <v>33</v>
      </c>
      <c r="B18" s="11"/>
      <c r="C18" s="11"/>
      <c r="D18" s="11"/>
      <c r="E18" s="9"/>
      <c r="F18" s="26">
        <f>SUM(F8:F17)</f>
        <v>787500</v>
      </c>
    </row>
    <row r="19" ht="15.75" customHeight="1">
      <c r="A19" s="23" t="s">
        <v>34</v>
      </c>
      <c r="B19" s="11"/>
      <c r="C19" s="9"/>
      <c r="D19" s="22" t="s">
        <v>35</v>
      </c>
      <c r="E19" s="9"/>
      <c r="F19" s="24">
        <f>F18*10%</f>
        <v>78750</v>
      </c>
    </row>
    <row r="20" ht="15.75" customHeight="1">
      <c r="A20" s="27" t="s">
        <v>36</v>
      </c>
      <c r="B20" s="11"/>
      <c r="C20" s="9"/>
      <c r="D20" s="28"/>
      <c r="E20" s="9"/>
      <c r="F20" s="29">
        <f>F18+F19</f>
        <v>866250</v>
      </c>
      <c r="G20" s="262"/>
    </row>
    <row r="21" ht="15.0" customHeight="1">
      <c r="A21" s="8" t="s">
        <v>5</v>
      </c>
      <c r="B21" s="9"/>
      <c r="C21" s="30" t="s">
        <v>564</v>
      </c>
      <c r="D21" s="11"/>
      <c r="E21" s="11"/>
      <c r="F21" s="9"/>
      <c r="G21" s="20" t="s">
        <v>14</v>
      </c>
    </row>
    <row r="22" ht="15.0" customHeight="1">
      <c r="A22" s="12" t="s">
        <v>7</v>
      </c>
      <c r="B22" s="12" t="s">
        <v>8</v>
      </c>
      <c r="C22" s="13" t="s">
        <v>9</v>
      </c>
      <c r="D22" s="9"/>
      <c r="E22" s="12" t="s">
        <v>10</v>
      </c>
      <c r="F22" s="14" t="s">
        <v>11</v>
      </c>
    </row>
    <row r="23" ht="15.0" customHeight="1">
      <c r="A23" s="16" t="s">
        <v>38</v>
      </c>
      <c r="B23" s="17">
        <v>2.0</v>
      </c>
      <c r="C23" s="13" t="s">
        <v>25</v>
      </c>
      <c r="D23" s="9"/>
      <c r="E23" s="18">
        <v>250000.0</v>
      </c>
      <c r="F23" s="19">
        <f t="shared" ref="F23:F25" si="4">E23*B23</f>
        <v>500000</v>
      </c>
      <c r="G23" s="1"/>
      <c r="H23" s="1"/>
    </row>
    <row r="24" ht="15.75" customHeight="1">
      <c r="A24" s="16" t="s">
        <v>107</v>
      </c>
      <c r="B24" s="17">
        <v>4.0</v>
      </c>
      <c r="C24" s="22" t="s">
        <v>40</v>
      </c>
      <c r="D24" s="9"/>
      <c r="E24" s="18">
        <v>15000.0</v>
      </c>
      <c r="F24" s="19">
        <f t="shared" si="4"/>
        <v>60000</v>
      </c>
      <c r="G24" s="1"/>
      <c r="H24" s="1"/>
    </row>
    <row r="25" ht="15.75" customHeight="1">
      <c r="A25" s="16" t="s">
        <v>41</v>
      </c>
      <c r="B25" s="17"/>
      <c r="C25" s="22" t="s">
        <v>42</v>
      </c>
      <c r="D25" s="9"/>
      <c r="E25" s="18">
        <v>130000.0</v>
      </c>
      <c r="F25" s="31">
        <f t="shared" si="4"/>
        <v>0</v>
      </c>
      <c r="G25" s="1"/>
      <c r="H25" s="1"/>
    </row>
    <row r="26" ht="15.75" customHeight="1">
      <c r="A26" s="16" t="s">
        <v>43</v>
      </c>
      <c r="B26" s="17"/>
      <c r="C26" s="22" t="s">
        <v>44</v>
      </c>
      <c r="D26" s="9"/>
      <c r="E26" s="18">
        <v>140.0</v>
      </c>
      <c r="F26" s="32"/>
      <c r="G26" s="1"/>
      <c r="H26" s="1"/>
    </row>
    <row r="27" ht="15.75" customHeight="1">
      <c r="A27" s="16" t="s">
        <v>20</v>
      </c>
      <c r="B27" s="17"/>
      <c r="C27" s="22" t="s">
        <v>45</v>
      </c>
      <c r="D27" s="9"/>
      <c r="E27" s="18">
        <v>14000.0</v>
      </c>
      <c r="F27" s="19">
        <f t="shared" ref="F27:F32" si="5">E27*B27</f>
        <v>0</v>
      </c>
      <c r="G27" s="1"/>
      <c r="H27" s="1"/>
    </row>
    <row r="28" ht="15.75" customHeight="1">
      <c r="A28" s="16" t="s">
        <v>46</v>
      </c>
      <c r="B28" s="17"/>
      <c r="C28" s="22" t="s">
        <v>30</v>
      </c>
      <c r="D28" s="9"/>
      <c r="E28" s="18">
        <v>600.0</v>
      </c>
      <c r="F28" s="19">
        <f t="shared" si="5"/>
        <v>0</v>
      </c>
    </row>
    <row r="29" ht="15.0" customHeight="1">
      <c r="A29" s="16" t="s">
        <v>47</v>
      </c>
      <c r="B29" s="17"/>
      <c r="C29" s="22" t="s">
        <v>48</v>
      </c>
      <c r="D29" s="9"/>
      <c r="E29" s="18">
        <v>1000.0</v>
      </c>
      <c r="F29" s="19">
        <f t="shared" si="5"/>
        <v>0</v>
      </c>
    </row>
    <row r="30" ht="15.75" customHeight="1">
      <c r="A30" s="16" t="s">
        <v>49</v>
      </c>
      <c r="B30" s="17"/>
      <c r="C30" s="22" t="s">
        <v>25</v>
      </c>
      <c r="D30" s="9"/>
      <c r="E30" s="18">
        <v>157500.0</v>
      </c>
      <c r="F30" s="19">
        <f t="shared" si="5"/>
        <v>0</v>
      </c>
    </row>
    <row r="31" ht="12.75" customHeight="1">
      <c r="A31" s="16" t="s">
        <v>29</v>
      </c>
      <c r="B31" s="17"/>
      <c r="C31" s="22" t="s">
        <v>30</v>
      </c>
      <c r="D31" s="9"/>
      <c r="E31" s="18">
        <v>100.0</v>
      </c>
      <c r="F31" s="19">
        <f t="shared" si="5"/>
        <v>0</v>
      </c>
    </row>
    <row r="32" ht="15.75" customHeight="1">
      <c r="A32" s="33"/>
      <c r="B32" s="17"/>
      <c r="C32" s="22"/>
      <c r="D32" s="9"/>
      <c r="E32" s="17"/>
      <c r="F32" s="34">
        <f t="shared" si="5"/>
        <v>0</v>
      </c>
    </row>
    <row r="33" ht="15.75" customHeight="1">
      <c r="A33" s="25" t="s">
        <v>33</v>
      </c>
      <c r="B33" s="11"/>
      <c r="C33" s="11"/>
      <c r="D33" s="11"/>
      <c r="E33" s="9"/>
      <c r="F33" s="26">
        <f>SUM(F23:F32)</f>
        <v>560000</v>
      </c>
    </row>
    <row r="34" ht="16.5" customHeight="1">
      <c r="A34" s="23" t="s">
        <v>50</v>
      </c>
      <c r="B34" s="11"/>
      <c r="C34" s="9"/>
      <c r="D34" s="22" t="s">
        <v>35</v>
      </c>
      <c r="E34" s="9"/>
      <c r="F34" s="24">
        <f>F33*5%</f>
        <v>28000</v>
      </c>
    </row>
    <row r="35" ht="24.0" customHeight="1">
      <c r="A35" s="27" t="s">
        <v>36</v>
      </c>
      <c r="B35" s="11"/>
      <c r="C35" s="9"/>
      <c r="D35" s="28"/>
      <c r="E35" s="9"/>
      <c r="F35" s="35">
        <f>F34+F33</f>
        <v>588000</v>
      </c>
      <c r="G35" s="262"/>
    </row>
    <row r="36" ht="24.0" customHeight="1">
      <c r="A36" s="36" t="s">
        <v>51</v>
      </c>
      <c r="B36" s="10" t="s">
        <v>52</v>
      </c>
      <c r="C36" s="9"/>
      <c r="D36" s="22"/>
      <c r="E36" s="9"/>
      <c r="F36" s="24"/>
      <c r="G36" s="1"/>
      <c r="H36" s="1"/>
    </row>
    <row r="37" ht="24.0" customHeight="1">
      <c r="A37" s="33" t="s">
        <v>53</v>
      </c>
      <c r="B37" s="17">
        <v>2.0</v>
      </c>
      <c r="C37" s="22" t="s">
        <v>54</v>
      </c>
      <c r="D37" s="9"/>
      <c r="E37" s="18">
        <v>36750.0</v>
      </c>
      <c r="F37" s="19">
        <f t="shared" ref="F37:F38" si="6">E37*B37</f>
        <v>73500</v>
      </c>
      <c r="G37" s="15"/>
      <c r="H37" s="1"/>
    </row>
    <row r="38" ht="24.0" customHeight="1">
      <c r="A38" s="16" t="s">
        <v>55</v>
      </c>
      <c r="B38" s="17">
        <v>2.0</v>
      </c>
      <c r="C38" s="22" t="s">
        <v>54</v>
      </c>
      <c r="D38" s="9"/>
      <c r="E38" s="18">
        <v>36750.0</v>
      </c>
      <c r="F38" s="19">
        <f t="shared" si="6"/>
        <v>73500</v>
      </c>
      <c r="G38" s="15"/>
      <c r="H38" s="1"/>
    </row>
    <row r="39" ht="24.0" customHeight="1">
      <c r="A39" s="16" t="s">
        <v>56</v>
      </c>
      <c r="B39" s="17">
        <v>2.5</v>
      </c>
      <c r="C39" s="22" t="s">
        <v>57</v>
      </c>
      <c r="D39" s="9"/>
      <c r="E39" s="18">
        <v>18000.0</v>
      </c>
      <c r="F39" s="19">
        <f t="shared" ref="F39:F46" si="7">+B39*E39</f>
        <v>45000</v>
      </c>
    </row>
    <row r="40" ht="24.0" customHeight="1">
      <c r="A40" s="16" t="s">
        <v>58</v>
      </c>
      <c r="B40" s="17">
        <v>2.0</v>
      </c>
      <c r="C40" s="22" t="s">
        <v>59</v>
      </c>
      <c r="D40" s="9"/>
      <c r="E40" s="18">
        <v>2000.0</v>
      </c>
      <c r="F40" s="19">
        <f t="shared" si="7"/>
        <v>4000</v>
      </c>
    </row>
    <row r="41" ht="24.0" customHeight="1">
      <c r="A41" s="16" t="s">
        <v>60</v>
      </c>
      <c r="B41" s="17"/>
      <c r="C41" s="22" t="s">
        <v>61</v>
      </c>
      <c r="D41" s="9"/>
      <c r="E41" s="18">
        <v>70000.0</v>
      </c>
      <c r="F41" s="19">
        <f t="shared" si="7"/>
        <v>0</v>
      </c>
    </row>
    <row r="42" ht="24.0" customHeight="1">
      <c r="A42" s="16" t="s">
        <v>62</v>
      </c>
      <c r="B42" s="17"/>
      <c r="C42" s="22" t="s">
        <v>63</v>
      </c>
      <c r="D42" s="9"/>
      <c r="E42" s="18">
        <v>45000.0</v>
      </c>
      <c r="F42" s="19">
        <f t="shared" si="7"/>
        <v>0</v>
      </c>
    </row>
    <row r="43" ht="24.0" customHeight="1">
      <c r="A43" s="16" t="s">
        <v>64</v>
      </c>
      <c r="B43" s="17"/>
      <c r="C43" s="22" t="s">
        <v>63</v>
      </c>
      <c r="D43" s="9"/>
      <c r="E43" s="18">
        <v>2500.0</v>
      </c>
      <c r="F43" s="19">
        <f t="shared" si="7"/>
        <v>0</v>
      </c>
    </row>
    <row r="44" ht="24.0" customHeight="1">
      <c r="A44" s="16" t="s">
        <v>65</v>
      </c>
      <c r="B44" s="17"/>
      <c r="C44" s="22" t="s">
        <v>66</v>
      </c>
      <c r="D44" s="9"/>
      <c r="E44" s="18">
        <v>34000.0</v>
      </c>
      <c r="F44" s="19">
        <f t="shared" si="7"/>
        <v>0</v>
      </c>
    </row>
    <row r="45" ht="24.0" customHeight="1">
      <c r="A45" s="16" t="s">
        <v>67</v>
      </c>
      <c r="B45" s="17"/>
      <c r="C45" s="22" t="s">
        <v>68</v>
      </c>
      <c r="D45" s="9"/>
      <c r="E45" s="18">
        <v>3000.0</v>
      </c>
      <c r="F45" s="19">
        <f t="shared" si="7"/>
        <v>0</v>
      </c>
    </row>
    <row r="46" ht="24.0" customHeight="1">
      <c r="A46" s="16" t="s">
        <v>69</v>
      </c>
      <c r="B46" s="17">
        <v>1.5</v>
      </c>
      <c r="C46" s="22" t="s">
        <v>70</v>
      </c>
      <c r="D46" s="9"/>
      <c r="E46" s="18">
        <v>57500.0</v>
      </c>
      <c r="F46" s="19">
        <f t="shared" si="7"/>
        <v>86250</v>
      </c>
      <c r="G46" s="15"/>
      <c r="H46" s="15"/>
      <c r="I46" s="15"/>
      <c r="J46" s="15"/>
      <c r="K46" s="15"/>
      <c r="L46" s="15"/>
      <c r="M46" s="15"/>
      <c r="N46" s="15"/>
      <c r="O46" s="15"/>
    </row>
    <row r="47" ht="24.0" customHeight="1">
      <c r="A47" s="16" t="s">
        <v>71</v>
      </c>
      <c r="B47" s="17">
        <v>2.0</v>
      </c>
      <c r="C47" s="22" t="s">
        <v>70</v>
      </c>
      <c r="D47" s="9"/>
      <c r="E47" s="18">
        <v>22000.0</v>
      </c>
      <c r="F47" s="19">
        <f>E47*B47</f>
        <v>44000</v>
      </c>
      <c r="G47" s="15"/>
      <c r="H47" s="15"/>
      <c r="I47" s="15"/>
      <c r="J47" s="15"/>
      <c r="K47" s="15"/>
      <c r="L47" s="15"/>
      <c r="M47" s="15"/>
      <c r="N47" s="15"/>
      <c r="O47" s="15"/>
    </row>
    <row r="48" ht="15.75" customHeight="1">
      <c r="A48" s="16" t="s">
        <v>72</v>
      </c>
      <c r="B48" s="17"/>
      <c r="C48" s="22" t="s">
        <v>61</v>
      </c>
      <c r="D48" s="9"/>
      <c r="E48" s="18">
        <v>160000.0</v>
      </c>
      <c r="F48" s="19">
        <f t="shared" ref="F48:F51" si="8">+B48*E48</f>
        <v>0</v>
      </c>
    </row>
    <row r="49" ht="15.75" customHeight="1">
      <c r="A49" s="16" t="s">
        <v>73</v>
      </c>
      <c r="B49" s="17">
        <v>0.5</v>
      </c>
      <c r="C49" s="22" t="s">
        <v>74</v>
      </c>
      <c r="D49" s="9"/>
      <c r="E49" s="18">
        <v>4500.0</v>
      </c>
      <c r="F49" s="19">
        <f t="shared" si="8"/>
        <v>2250</v>
      </c>
    </row>
    <row r="50" ht="15.75" customHeight="1">
      <c r="A50" s="16" t="s">
        <v>75</v>
      </c>
      <c r="B50" s="17">
        <v>0.5</v>
      </c>
      <c r="C50" s="22" t="s">
        <v>21</v>
      </c>
      <c r="D50" s="9"/>
      <c r="E50" s="18">
        <v>20000.0</v>
      </c>
      <c r="F50" s="19">
        <f t="shared" si="8"/>
        <v>10000</v>
      </c>
    </row>
    <row r="51" ht="15.75" customHeight="1">
      <c r="A51" s="16" t="s">
        <v>76</v>
      </c>
      <c r="B51" s="17">
        <v>2.0</v>
      </c>
      <c r="C51" s="22" t="s">
        <v>77</v>
      </c>
      <c r="D51" s="9"/>
      <c r="E51" s="18">
        <v>23000.0</v>
      </c>
      <c r="F51" s="19">
        <f t="shared" si="8"/>
        <v>46000</v>
      </c>
    </row>
    <row r="52" ht="15.75" customHeight="1">
      <c r="A52" s="16" t="s">
        <v>78</v>
      </c>
      <c r="B52" s="37"/>
      <c r="C52" s="22"/>
      <c r="D52" s="9"/>
      <c r="E52" s="18"/>
      <c r="F52" s="19">
        <f>SUM(F37:F51)</f>
        <v>384500</v>
      </c>
    </row>
    <row r="53" ht="15.75" customHeight="1">
      <c r="A53" s="23" t="s">
        <v>79</v>
      </c>
      <c r="B53" s="11"/>
      <c r="C53" s="9"/>
      <c r="D53" s="17"/>
      <c r="E53" s="17"/>
      <c r="F53" s="19">
        <f>+F52*10%</f>
        <v>38450</v>
      </c>
    </row>
    <row r="54" ht="15.75" customHeight="1">
      <c r="A54" s="27" t="s">
        <v>80</v>
      </c>
      <c r="B54" s="11"/>
      <c r="C54" s="9"/>
      <c r="D54" s="28"/>
      <c r="E54" s="9"/>
      <c r="F54" s="29">
        <v>477895.0</v>
      </c>
      <c r="G54" s="262"/>
    </row>
    <row r="55" ht="15.75" customHeight="1">
      <c r="A55" s="36" t="s">
        <v>51</v>
      </c>
      <c r="B55" s="10" t="s">
        <v>81</v>
      </c>
      <c r="C55" s="9"/>
      <c r="D55" s="22"/>
      <c r="E55" s="9"/>
      <c r="F55" s="24"/>
      <c r="G55" s="15"/>
    </row>
    <row r="56" ht="15.75" customHeight="1">
      <c r="A56" s="33" t="s">
        <v>53</v>
      </c>
      <c r="B56" s="17">
        <v>8.0</v>
      </c>
      <c r="C56" s="22" t="s">
        <v>82</v>
      </c>
      <c r="D56" s="9"/>
      <c r="E56" s="18">
        <v>1050.0</v>
      </c>
      <c r="F56" s="19">
        <f t="shared" ref="F56:F58" si="9">E56*B56</f>
        <v>8400</v>
      </c>
      <c r="G56" s="15"/>
    </row>
    <row r="57" ht="15.75" customHeight="1">
      <c r="A57" s="16" t="s">
        <v>55</v>
      </c>
      <c r="B57" s="17">
        <v>8.0</v>
      </c>
      <c r="C57" s="22" t="s">
        <v>54</v>
      </c>
      <c r="D57" s="9"/>
      <c r="E57" s="18">
        <v>2100.0</v>
      </c>
      <c r="F57" s="19">
        <f t="shared" si="9"/>
        <v>16800</v>
      </c>
      <c r="G57" s="15"/>
    </row>
    <row r="58" ht="15.75" customHeight="1">
      <c r="A58" s="16" t="s">
        <v>83</v>
      </c>
      <c r="B58" s="17"/>
      <c r="C58" s="17"/>
      <c r="D58" s="17"/>
      <c r="E58" s="18">
        <v>2100.0</v>
      </c>
      <c r="F58" s="19">
        <f t="shared" si="9"/>
        <v>0</v>
      </c>
      <c r="G58" s="15"/>
    </row>
    <row r="59" ht="15.75" customHeight="1">
      <c r="A59" s="16" t="s">
        <v>56</v>
      </c>
      <c r="B59" s="17">
        <v>0.23</v>
      </c>
      <c r="C59" s="22" t="s">
        <v>57</v>
      </c>
      <c r="D59" s="9"/>
      <c r="E59" s="18">
        <v>18000.0</v>
      </c>
      <c r="F59" s="19">
        <f t="shared" ref="F59:F70" si="10">+B59*E59</f>
        <v>4140</v>
      </c>
      <c r="G59" s="15"/>
    </row>
    <row r="60" ht="15.75" customHeight="1">
      <c r="A60" s="16" t="s">
        <v>58</v>
      </c>
      <c r="B60" s="17">
        <v>0.5</v>
      </c>
      <c r="C60" s="22" t="s">
        <v>59</v>
      </c>
      <c r="D60" s="9"/>
      <c r="E60" s="18">
        <v>2000.0</v>
      </c>
      <c r="F60" s="19">
        <f t="shared" si="10"/>
        <v>1000</v>
      </c>
      <c r="G60" s="15"/>
    </row>
    <row r="61" ht="15.75" customHeight="1">
      <c r="A61" s="16" t="s">
        <v>60</v>
      </c>
      <c r="B61" s="17"/>
      <c r="C61" s="22" t="s">
        <v>61</v>
      </c>
      <c r="D61" s="9"/>
      <c r="E61" s="18"/>
      <c r="F61" s="19">
        <f t="shared" si="10"/>
        <v>0</v>
      </c>
      <c r="G61" s="15"/>
      <c r="I61" s="1"/>
    </row>
    <row r="62" ht="15.75" customHeight="1">
      <c r="A62" s="16" t="s">
        <v>84</v>
      </c>
      <c r="B62" s="17"/>
      <c r="C62" s="22" t="s">
        <v>63</v>
      </c>
      <c r="D62" s="9"/>
      <c r="E62" s="18">
        <v>2000.0</v>
      </c>
      <c r="F62" s="19">
        <f t="shared" si="10"/>
        <v>0</v>
      </c>
      <c r="G62" s="15"/>
    </row>
    <row r="63" ht="15.75" customHeight="1">
      <c r="A63" s="16" t="s">
        <v>85</v>
      </c>
      <c r="B63" s="17"/>
      <c r="C63" s="22" t="s">
        <v>63</v>
      </c>
      <c r="D63" s="9"/>
      <c r="E63" s="18">
        <v>2000.0</v>
      </c>
      <c r="F63" s="19">
        <f t="shared" si="10"/>
        <v>0</v>
      </c>
      <c r="G63" s="15"/>
    </row>
    <row r="64" ht="15.75" customHeight="1">
      <c r="A64" s="16" t="s">
        <v>86</v>
      </c>
      <c r="B64" s="17">
        <v>0.2</v>
      </c>
      <c r="C64" s="22" t="s">
        <v>66</v>
      </c>
      <c r="D64" s="9"/>
      <c r="E64" s="18">
        <v>23000.0</v>
      </c>
      <c r="F64" s="19">
        <f t="shared" si="10"/>
        <v>4600</v>
      </c>
      <c r="G64" s="15"/>
    </row>
    <row r="65" ht="15.75" customHeight="1">
      <c r="A65" s="16" t="s">
        <v>87</v>
      </c>
      <c r="B65" s="17"/>
      <c r="C65" s="22" t="s">
        <v>88</v>
      </c>
      <c r="D65" s="9"/>
      <c r="E65" s="18">
        <v>18000.0</v>
      </c>
      <c r="F65" s="19">
        <f t="shared" si="10"/>
        <v>0</v>
      </c>
      <c r="G65" s="15"/>
    </row>
    <row r="66" ht="15.75" customHeight="1">
      <c r="A66" s="16" t="s">
        <v>89</v>
      </c>
      <c r="B66" s="17">
        <v>0.25</v>
      </c>
      <c r="C66" s="22" t="s">
        <v>70</v>
      </c>
      <c r="D66" s="9"/>
      <c r="E66" s="18">
        <v>22000.0</v>
      </c>
      <c r="F66" s="19">
        <f t="shared" si="10"/>
        <v>5500</v>
      </c>
      <c r="G66" s="15"/>
    </row>
    <row r="67" ht="15.75" customHeight="1">
      <c r="A67" s="16" t="s">
        <v>90</v>
      </c>
      <c r="B67" s="17"/>
      <c r="C67" s="22" t="s">
        <v>61</v>
      </c>
      <c r="D67" s="9"/>
      <c r="E67" s="18"/>
      <c r="F67" s="19">
        <f t="shared" si="10"/>
        <v>0</v>
      </c>
    </row>
    <row r="68" ht="15.75" customHeight="1">
      <c r="A68" s="16" t="s">
        <v>73</v>
      </c>
      <c r="B68" s="17"/>
      <c r="C68" s="22" t="s">
        <v>21</v>
      </c>
      <c r="D68" s="9"/>
      <c r="E68" s="18">
        <v>4.5</v>
      </c>
      <c r="F68" s="19">
        <f t="shared" si="10"/>
        <v>0</v>
      </c>
    </row>
    <row r="69" ht="15.75" customHeight="1">
      <c r="A69" s="16" t="s">
        <v>75</v>
      </c>
      <c r="B69" s="17"/>
      <c r="C69" s="22" t="s">
        <v>21</v>
      </c>
      <c r="D69" s="9"/>
      <c r="E69" s="18">
        <v>23000.0</v>
      </c>
      <c r="F69" s="19">
        <f t="shared" si="10"/>
        <v>0</v>
      </c>
    </row>
    <row r="70" ht="15.75" customHeight="1">
      <c r="A70" s="16" t="s">
        <v>91</v>
      </c>
      <c r="B70" s="38"/>
      <c r="C70" s="22" t="s">
        <v>77</v>
      </c>
      <c r="D70" s="9"/>
      <c r="E70" s="18">
        <v>23000.0</v>
      </c>
      <c r="F70" s="19">
        <f t="shared" si="10"/>
        <v>0</v>
      </c>
    </row>
    <row r="71" ht="15.75" customHeight="1">
      <c r="A71" s="16" t="s">
        <v>78</v>
      </c>
      <c r="B71" s="17"/>
      <c r="C71" s="22"/>
      <c r="D71" s="9"/>
      <c r="E71" s="18"/>
      <c r="F71" s="19"/>
      <c r="G71" s="1"/>
    </row>
    <row r="72" ht="15.75" customHeight="1">
      <c r="A72" s="23" t="s">
        <v>79</v>
      </c>
      <c r="B72" s="11"/>
      <c r="C72" s="9"/>
      <c r="D72" s="17"/>
      <c r="E72" s="17"/>
      <c r="F72" s="19">
        <v>32095.1</v>
      </c>
      <c r="G72" s="1"/>
    </row>
    <row r="73" ht="15.75" customHeight="1">
      <c r="A73" s="27" t="s">
        <v>80</v>
      </c>
      <c r="B73" s="11"/>
      <c r="C73" s="9"/>
      <c r="D73" s="28"/>
      <c r="E73" s="9"/>
      <c r="F73" s="29">
        <f>F71+F72</f>
        <v>32095.1</v>
      </c>
      <c r="G73" s="1"/>
    </row>
    <row r="74" ht="15.75" customHeight="1">
      <c r="A74" s="39" t="s">
        <v>92</v>
      </c>
      <c r="B74" s="9"/>
      <c r="C74" s="22"/>
      <c r="D74" s="9"/>
      <c r="E74" s="17"/>
      <c r="F74" s="26"/>
      <c r="G74" s="1" t="s">
        <v>14</v>
      </c>
    </row>
    <row r="75" ht="15.75" customHeight="1">
      <c r="A75" s="16" t="s">
        <v>93</v>
      </c>
      <c r="B75" s="40"/>
      <c r="C75" s="22" t="s">
        <v>94</v>
      </c>
      <c r="D75" s="9"/>
      <c r="E75" s="17">
        <v>10500.0</v>
      </c>
      <c r="F75" s="24">
        <f t="shared" ref="F75:F77" si="11">E75*B75</f>
        <v>0</v>
      </c>
      <c r="G75" s="1"/>
      <c r="H75" s="1"/>
      <c r="I75" s="1"/>
      <c r="J75" s="1"/>
      <c r="K75" s="1"/>
      <c r="L75" s="1"/>
      <c r="M75" s="1"/>
      <c r="N75" s="1"/>
      <c r="O75" s="1"/>
    </row>
    <row r="76" ht="15.75" customHeight="1">
      <c r="A76" s="16" t="s">
        <v>95</v>
      </c>
      <c r="B76" s="40"/>
      <c r="C76" s="22" t="s">
        <v>96</v>
      </c>
      <c r="D76" s="9"/>
      <c r="E76" s="17">
        <v>20000.0</v>
      </c>
      <c r="F76" s="24">
        <f t="shared" si="11"/>
        <v>0</v>
      </c>
      <c r="G76" s="1"/>
      <c r="H76" s="1"/>
      <c r="I76" s="1"/>
      <c r="J76" s="1"/>
      <c r="K76" s="1"/>
      <c r="L76" s="1"/>
      <c r="M76" s="1"/>
      <c r="N76" s="1"/>
      <c r="O76" s="1"/>
    </row>
    <row r="77" ht="15.75" customHeight="1">
      <c r="A77" s="16" t="s">
        <v>97</v>
      </c>
      <c r="B77" s="41"/>
      <c r="C77" s="22" t="s">
        <v>94</v>
      </c>
      <c r="D77" s="9"/>
      <c r="E77" s="17">
        <v>20000.0</v>
      </c>
      <c r="F77" s="24">
        <f t="shared" si="11"/>
        <v>0</v>
      </c>
      <c r="G77" s="1"/>
    </row>
    <row r="78" ht="15.75" customHeight="1">
      <c r="A78" s="16" t="s">
        <v>98</v>
      </c>
      <c r="B78" s="17"/>
      <c r="C78" s="22" t="s">
        <v>99</v>
      </c>
      <c r="D78" s="9"/>
      <c r="E78" s="42">
        <v>100000.0</v>
      </c>
      <c r="F78" s="34">
        <f t="shared" ref="F78:F86" si="12">+B78*E78</f>
        <v>0</v>
      </c>
      <c r="G78" s="21"/>
    </row>
    <row r="79" ht="15.75" customHeight="1">
      <c r="A79" s="16" t="s">
        <v>100</v>
      </c>
      <c r="B79" s="17"/>
      <c r="C79" s="22" t="s">
        <v>101</v>
      </c>
      <c r="D79" s="9"/>
      <c r="E79" s="42">
        <v>3000.0</v>
      </c>
      <c r="F79" s="34">
        <f t="shared" si="12"/>
        <v>0</v>
      </c>
      <c r="G79" s="21"/>
    </row>
    <row r="80" ht="15.75" customHeight="1">
      <c r="A80" s="16" t="s">
        <v>102</v>
      </c>
      <c r="B80" s="17"/>
      <c r="C80" s="22" t="s">
        <v>25</v>
      </c>
      <c r="D80" s="9"/>
      <c r="E80" s="43">
        <v>1500.0</v>
      </c>
      <c r="F80" s="34">
        <f t="shared" si="12"/>
        <v>0</v>
      </c>
      <c r="G80" s="15"/>
      <c r="H80" s="15"/>
      <c r="I80" s="15"/>
      <c r="J80" s="15"/>
      <c r="K80" s="15"/>
      <c r="L80" s="15"/>
      <c r="M80" s="15"/>
      <c r="N80" s="15"/>
      <c r="O80" s="15"/>
    </row>
    <row r="81" ht="15.75" customHeight="1">
      <c r="A81" s="16" t="s">
        <v>103</v>
      </c>
      <c r="B81" s="17"/>
      <c r="C81" s="22" t="s">
        <v>99</v>
      </c>
      <c r="D81" s="9"/>
      <c r="E81" s="43">
        <v>2000.0</v>
      </c>
      <c r="F81" s="34">
        <f t="shared" si="12"/>
        <v>0</v>
      </c>
      <c r="G81" s="15"/>
      <c r="H81" s="15"/>
      <c r="I81" s="15"/>
      <c r="J81" s="15"/>
      <c r="K81" s="15"/>
      <c r="L81" s="15"/>
      <c r="M81" s="15"/>
      <c r="N81" s="15"/>
      <c r="O81" s="15"/>
    </row>
    <row r="82" ht="15.75" customHeight="1">
      <c r="A82" s="16" t="s">
        <v>104</v>
      </c>
      <c r="B82" s="17"/>
      <c r="C82" s="22" t="s">
        <v>25</v>
      </c>
      <c r="D82" s="9"/>
      <c r="E82" s="43">
        <v>160000.0</v>
      </c>
      <c r="F82" s="34">
        <f t="shared" si="12"/>
        <v>0</v>
      </c>
      <c r="G82" s="15"/>
      <c r="H82" s="15"/>
      <c r="I82" s="15"/>
      <c r="J82" s="15"/>
      <c r="K82" s="15"/>
      <c r="L82" s="15"/>
      <c r="M82" s="15"/>
      <c r="N82" s="15"/>
      <c r="O82" s="15"/>
    </row>
    <row r="83" ht="15.75" customHeight="1">
      <c r="A83" s="16" t="s">
        <v>68</v>
      </c>
      <c r="B83" s="17"/>
      <c r="C83" s="22" t="s">
        <v>105</v>
      </c>
      <c r="D83" s="9"/>
      <c r="E83" s="42">
        <v>26800.0</v>
      </c>
      <c r="F83" s="34">
        <f t="shared" si="12"/>
        <v>0</v>
      </c>
      <c r="G83" s="15"/>
      <c r="H83" s="15"/>
      <c r="I83" s="15"/>
      <c r="J83" s="15"/>
      <c r="K83" s="15"/>
      <c r="L83" s="15"/>
      <c r="M83" s="15"/>
      <c r="N83" s="15"/>
      <c r="O83" s="15"/>
    </row>
    <row r="84" ht="15.75" customHeight="1">
      <c r="A84" s="16" t="s">
        <v>106</v>
      </c>
      <c r="B84" s="17"/>
      <c r="C84" s="22" t="s">
        <v>99</v>
      </c>
      <c r="D84" s="9"/>
      <c r="E84" s="42">
        <v>3000.0</v>
      </c>
      <c r="F84" s="34">
        <f t="shared" si="12"/>
        <v>0</v>
      </c>
      <c r="G84" s="15"/>
      <c r="H84" s="15"/>
      <c r="I84" s="15"/>
      <c r="J84" s="15"/>
      <c r="K84" s="15"/>
      <c r="L84" s="15"/>
      <c r="M84" s="15"/>
      <c r="N84" s="15"/>
      <c r="O84" s="15"/>
    </row>
    <row r="85" ht="15.75" customHeight="1">
      <c r="A85" s="16" t="s">
        <v>107</v>
      </c>
      <c r="B85" s="17"/>
      <c r="C85" s="22" t="s">
        <v>59</v>
      </c>
      <c r="D85" s="9"/>
      <c r="E85" s="42">
        <v>8000.0</v>
      </c>
      <c r="F85" s="34">
        <f t="shared" si="12"/>
        <v>0</v>
      </c>
      <c r="G85" s="15"/>
      <c r="H85" s="15"/>
      <c r="I85" s="15"/>
      <c r="J85" s="15"/>
      <c r="K85" s="15"/>
      <c r="L85" s="15"/>
      <c r="M85" s="15"/>
      <c r="N85" s="15"/>
      <c r="O85" s="15"/>
    </row>
    <row r="86" ht="15.75" customHeight="1">
      <c r="A86" s="16" t="s">
        <v>108</v>
      </c>
      <c r="B86" s="17">
        <v>1.0</v>
      </c>
      <c r="C86" s="22" t="s">
        <v>59</v>
      </c>
      <c r="D86" s="9"/>
      <c r="E86" s="43">
        <v>150000.0</v>
      </c>
      <c r="F86" s="34">
        <f t="shared" si="12"/>
        <v>150000</v>
      </c>
      <c r="G86" s="15"/>
      <c r="H86" s="15"/>
      <c r="I86" s="15"/>
      <c r="J86" s="15"/>
      <c r="K86" s="15"/>
      <c r="L86" s="15"/>
      <c r="M86" s="15"/>
      <c r="N86" s="15"/>
      <c r="O86" s="15"/>
    </row>
    <row r="87" ht="15.75" customHeight="1">
      <c r="A87" s="10" t="s">
        <v>109</v>
      </c>
      <c r="B87" s="11"/>
      <c r="C87" s="11"/>
      <c r="D87" s="9"/>
      <c r="E87" s="44"/>
      <c r="F87" s="45">
        <f>SUM(F75:F86)</f>
        <v>150000</v>
      </c>
      <c r="G87" s="15"/>
      <c r="H87" s="15"/>
      <c r="I87" s="15"/>
      <c r="J87" s="15"/>
      <c r="K87" s="15"/>
      <c r="L87" s="15"/>
      <c r="M87" s="15"/>
      <c r="N87" s="15"/>
      <c r="O87" s="15"/>
    </row>
    <row r="88" ht="15.75" customHeight="1">
      <c r="A88" s="16"/>
      <c r="B88" s="17"/>
      <c r="C88" s="22"/>
      <c r="D88" s="9"/>
      <c r="E88" s="42"/>
      <c r="F88" s="24">
        <f t="shared" ref="F88:F89" si="13">+B88*E88</f>
        <v>0</v>
      </c>
      <c r="G88" s="15"/>
      <c r="H88" s="15"/>
      <c r="I88" s="15"/>
      <c r="J88" s="15"/>
      <c r="K88" s="15"/>
      <c r="L88" s="15"/>
      <c r="M88" s="15"/>
      <c r="N88" s="15"/>
      <c r="O88" s="15"/>
    </row>
    <row r="89" ht="15.75" customHeight="1">
      <c r="A89" s="39" t="s">
        <v>110</v>
      </c>
      <c r="B89" s="9"/>
      <c r="C89" s="22"/>
      <c r="D89" s="9"/>
      <c r="E89" s="42"/>
      <c r="F89" s="24">
        <f t="shared" si="13"/>
        <v>0</v>
      </c>
      <c r="G89" s="15" t="s">
        <v>14</v>
      </c>
      <c r="H89" s="15"/>
      <c r="I89" s="15"/>
      <c r="J89" s="15"/>
      <c r="K89" s="15"/>
      <c r="L89" s="15"/>
      <c r="M89" s="15"/>
      <c r="N89" s="15"/>
      <c r="O89" s="15"/>
    </row>
    <row r="90" ht="15.75" customHeight="1">
      <c r="A90" s="16" t="s">
        <v>111</v>
      </c>
      <c r="B90" s="17">
        <v>614.0</v>
      </c>
      <c r="C90" s="22" t="s">
        <v>112</v>
      </c>
      <c r="D90" s="9"/>
      <c r="E90" s="42">
        <v>140.0</v>
      </c>
      <c r="F90" s="24">
        <f t="shared" ref="F90:F99" si="14">E90*B90</f>
        <v>85960</v>
      </c>
    </row>
    <row r="91" ht="15.75" customHeight="1">
      <c r="A91" s="16" t="s">
        <v>265</v>
      </c>
      <c r="B91" s="17">
        <v>2.0</v>
      </c>
      <c r="C91" s="22"/>
      <c r="D91" s="9"/>
      <c r="E91" s="42">
        <v>3500.0</v>
      </c>
      <c r="F91" s="24">
        <f t="shared" si="14"/>
        <v>7000</v>
      </c>
    </row>
    <row r="92" ht="15.75" customHeight="1">
      <c r="A92" s="16" t="s">
        <v>113</v>
      </c>
      <c r="B92" s="17">
        <v>12.0</v>
      </c>
      <c r="C92" s="22" t="s">
        <v>565</v>
      </c>
      <c r="D92" s="9"/>
      <c r="E92" s="42">
        <v>1050.0</v>
      </c>
      <c r="F92" s="24">
        <f t="shared" si="14"/>
        <v>12600</v>
      </c>
    </row>
    <row r="93" ht="15.75" customHeight="1">
      <c r="A93" s="16" t="s">
        <v>22</v>
      </c>
      <c r="B93" s="17">
        <v>0.1</v>
      </c>
      <c r="C93" s="22" t="s">
        <v>23</v>
      </c>
      <c r="D93" s="9"/>
      <c r="E93" s="42">
        <v>12000.0</v>
      </c>
      <c r="F93" s="24">
        <f t="shared" si="14"/>
        <v>1200</v>
      </c>
    </row>
    <row r="94" ht="15.75" customHeight="1">
      <c r="A94" s="16" t="s">
        <v>114</v>
      </c>
      <c r="B94" s="17">
        <v>1.0</v>
      </c>
      <c r="C94" s="22" t="s">
        <v>16</v>
      </c>
      <c r="D94" s="9"/>
      <c r="E94" s="42">
        <v>140000.0</v>
      </c>
      <c r="F94" s="24">
        <f t="shared" si="14"/>
        <v>140000</v>
      </c>
    </row>
    <row r="95" ht="15.75" customHeight="1">
      <c r="A95" s="16" t="s">
        <v>20</v>
      </c>
      <c r="B95" s="17">
        <v>0.2</v>
      </c>
      <c r="C95" s="22" t="s">
        <v>21</v>
      </c>
      <c r="D95" s="9"/>
      <c r="E95" s="42">
        <v>14000.0</v>
      </c>
      <c r="F95" s="24">
        <f t="shared" si="14"/>
        <v>2800</v>
      </c>
    </row>
    <row r="96" ht="15.75" customHeight="1">
      <c r="A96" s="16" t="s">
        <v>29</v>
      </c>
      <c r="B96" s="17">
        <v>40.0</v>
      </c>
      <c r="C96" s="22" t="s">
        <v>94</v>
      </c>
      <c r="D96" s="9"/>
      <c r="E96" s="42">
        <v>100.0</v>
      </c>
      <c r="F96" s="24">
        <f t="shared" si="14"/>
        <v>4000</v>
      </c>
    </row>
    <row r="97" ht="15.75" customHeight="1">
      <c r="A97" s="16" t="s">
        <v>115</v>
      </c>
      <c r="B97" s="17">
        <v>2.0</v>
      </c>
      <c r="C97" s="22" t="s">
        <v>116</v>
      </c>
      <c r="D97" s="9"/>
      <c r="E97" s="42">
        <v>1000.0</v>
      </c>
      <c r="F97" s="24">
        <f t="shared" si="14"/>
        <v>2000</v>
      </c>
    </row>
    <row r="98" ht="15.75" customHeight="1">
      <c r="A98" s="16" t="s">
        <v>49</v>
      </c>
      <c r="B98" s="17">
        <v>1.0</v>
      </c>
      <c r="C98" s="22" t="s">
        <v>94</v>
      </c>
      <c r="D98" s="9"/>
      <c r="E98" s="42">
        <v>63000.0</v>
      </c>
      <c r="F98" s="24">
        <f t="shared" si="14"/>
        <v>63000</v>
      </c>
    </row>
    <row r="99" ht="15.75" customHeight="1">
      <c r="A99" s="16" t="s">
        <v>117</v>
      </c>
      <c r="B99" s="17">
        <v>1.0</v>
      </c>
      <c r="C99" s="22" t="s">
        <v>96</v>
      </c>
      <c r="D99" s="9"/>
      <c r="E99" s="42">
        <v>10500.0</v>
      </c>
      <c r="F99" s="24">
        <f t="shared" si="14"/>
        <v>10500</v>
      </c>
    </row>
    <row r="100" ht="15.75" customHeight="1">
      <c r="A100" s="46" t="s">
        <v>118</v>
      </c>
      <c r="B100" s="47"/>
      <c r="C100" s="48"/>
      <c r="D100" s="9"/>
      <c r="E100" s="49"/>
      <c r="F100" s="29">
        <f>SUM(F88:F99)</f>
        <v>329060</v>
      </c>
    </row>
    <row r="101" ht="15.75" customHeight="1">
      <c r="A101" s="39" t="s">
        <v>119</v>
      </c>
      <c r="B101" s="9"/>
      <c r="C101" s="10" t="s">
        <v>120</v>
      </c>
      <c r="D101" s="9"/>
      <c r="E101" s="42"/>
      <c r="F101" s="24"/>
      <c r="G101" s="274"/>
      <c r="H101" s="274"/>
      <c r="I101" s="274"/>
      <c r="J101" s="274"/>
      <c r="K101" s="274"/>
      <c r="L101" s="274"/>
      <c r="M101" s="274"/>
      <c r="N101" s="274"/>
      <c r="O101" s="274"/>
      <c r="P101" s="21"/>
    </row>
    <row r="102" ht="15.75" customHeight="1">
      <c r="A102" s="16" t="s">
        <v>121</v>
      </c>
      <c r="B102" s="17">
        <v>13.0</v>
      </c>
      <c r="C102" s="22" t="s">
        <v>122</v>
      </c>
      <c r="D102" s="9"/>
      <c r="E102" s="43">
        <v>35000.0</v>
      </c>
      <c r="F102" s="34">
        <f t="shared" ref="F102:F103" si="15">+B102*E102</f>
        <v>455000</v>
      </c>
    </row>
    <row r="103" ht="15.75" customHeight="1">
      <c r="A103" s="16" t="s">
        <v>123</v>
      </c>
      <c r="B103" s="275">
        <v>0.5</v>
      </c>
      <c r="C103" s="22" t="s">
        <v>16</v>
      </c>
      <c r="D103" s="9"/>
      <c r="E103" s="43">
        <v>25125.0</v>
      </c>
      <c r="F103" s="34">
        <f t="shared" si="15"/>
        <v>12562.5</v>
      </c>
      <c r="G103" s="1" t="s">
        <v>14</v>
      </c>
    </row>
    <row r="104" ht="15.75" customHeight="1">
      <c r="A104" s="16" t="s">
        <v>46</v>
      </c>
      <c r="B104" s="17">
        <v>1.0</v>
      </c>
      <c r="C104" s="22" t="s">
        <v>124</v>
      </c>
      <c r="D104" s="9"/>
      <c r="E104" s="43">
        <v>12000.0</v>
      </c>
      <c r="F104" s="34">
        <f>E104*B104</f>
        <v>12000</v>
      </c>
      <c r="G104" s="1"/>
    </row>
    <row r="105" ht="15.75" customHeight="1">
      <c r="A105" s="16" t="s">
        <v>125</v>
      </c>
      <c r="B105" s="17"/>
      <c r="C105" s="22" t="s">
        <v>99</v>
      </c>
      <c r="D105" s="9"/>
      <c r="E105" s="43">
        <v>8000.0</v>
      </c>
      <c r="F105" s="34">
        <f>+B105*E105</f>
        <v>0</v>
      </c>
      <c r="G105" s="1"/>
    </row>
    <row r="106" ht="15.75" customHeight="1">
      <c r="A106" s="16" t="s">
        <v>126</v>
      </c>
      <c r="B106" s="17"/>
      <c r="C106" s="22" t="s">
        <v>127</v>
      </c>
      <c r="D106" s="9"/>
      <c r="E106" s="43">
        <v>100.0</v>
      </c>
      <c r="F106" s="34">
        <f>E106*B106</f>
        <v>0</v>
      </c>
      <c r="G106" s="1"/>
    </row>
    <row r="107" ht="15.75" customHeight="1">
      <c r="A107" s="16" t="s">
        <v>128</v>
      </c>
      <c r="B107" s="275">
        <v>1.0</v>
      </c>
      <c r="C107" s="22" t="s">
        <v>127</v>
      </c>
      <c r="D107" s="9"/>
      <c r="E107" s="43">
        <v>30000.0</v>
      </c>
      <c r="F107" s="34">
        <f t="shared" ref="F107:F115" si="16">+B107*E107</f>
        <v>30000</v>
      </c>
      <c r="G107" s="1"/>
    </row>
    <row r="108" ht="15.75" customHeight="1">
      <c r="A108" s="16" t="s">
        <v>129</v>
      </c>
      <c r="B108" s="275">
        <v>2.0</v>
      </c>
      <c r="C108" s="22" t="s">
        <v>16</v>
      </c>
      <c r="D108" s="9"/>
      <c r="E108" s="43">
        <v>40000.0</v>
      </c>
      <c r="F108" s="34">
        <f t="shared" si="16"/>
        <v>80000</v>
      </c>
      <c r="G108" s="1" t="s">
        <v>14</v>
      </c>
    </row>
    <row r="109" ht="15.75" customHeight="1">
      <c r="A109" s="16" t="s">
        <v>130</v>
      </c>
      <c r="B109" s="17"/>
      <c r="C109" s="22" t="s">
        <v>131</v>
      </c>
      <c r="D109" s="9"/>
      <c r="E109" s="43">
        <v>30000.0</v>
      </c>
      <c r="F109" s="34">
        <f t="shared" si="16"/>
        <v>0</v>
      </c>
      <c r="G109" s="1" t="s">
        <v>14</v>
      </c>
    </row>
    <row r="110" ht="15.75" customHeight="1">
      <c r="A110" s="16" t="s">
        <v>132</v>
      </c>
      <c r="B110" s="17"/>
      <c r="C110" s="22" t="s">
        <v>101</v>
      </c>
      <c r="D110" s="9"/>
      <c r="E110" s="43">
        <v>4000.0</v>
      </c>
      <c r="F110" s="34">
        <f t="shared" si="16"/>
        <v>0</v>
      </c>
      <c r="G110" s="1"/>
    </row>
    <row r="111" ht="15.75" customHeight="1">
      <c r="A111" s="16" t="s">
        <v>133</v>
      </c>
      <c r="B111" s="17">
        <v>0.5</v>
      </c>
      <c r="C111" s="22" t="s">
        <v>105</v>
      </c>
      <c r="D111" s="9"/>
      <c r="E111" s="43">
        <v>28000.0</v>
      </c>
      <c r="F111" s="34">
        <f t="shared" si="16"/>
        <v>14000</v>
      </c>
      <c r="G111" s="1"/>
    </row>
    <row r="112" ht="15.75" customHeight="1">
      <c r="A112" s="16" t="s">
        <v>268</v>
      </c>
      <c r="B112" s="17">
        <v>0.5</v>
      </c>
      <c r="C112" s="22"/>
      <c r="D112" s="9"/>
      <c r="E112" s="43">
        <v>18000.0</v>
      </c>
      <c r="F112" s="34">
        <f t="shared" si="16"/>
        <v>9000</v>
      </c>
      <c r="G112" s="1"/>
    </row>
    <row r="113" ht="15.75" customHeight="1">
      <c r="A113" s="16" t="s">
        <v>566</v>
      </c>
      <c r="B113" s="17"/>
      <c r="C113" s="22" t="s">
        <v>135</v>
      </c>
      <c r="D113" s="9"/>
      <c r="E113" s="43">
        <v>12000.0</v>
      </c>
      <c r="F113" s="34">
        <f t="shared" si="16"/>
        <v>0</v>
      </c>
      <c r="G113" s="1"/>
      <c r="H113" s="276"/>
      <c r="I113" s="276"/>
      <c r="J113" s="276"/>
      <c r="K113" s="276"/>
    </row>
    <row r="114" ht="15.75" customHeight="1">
      <c r="A114" s="16" t="s">
        <v>136</v>
      </c>
      <c r="B114" s="17">
        <v>2.0</v>
      </c>
      <c r="C114" s="22" t="s">
        <v>21</v>
      </c>
      <c r="D114" s="9"/>
      <c r="E114" s="43">
        <v>19000.0</v>
      </c>
      <c r="F114" s="34">
        <f t="shared" si="16"/>
        <v>38000</v>
      </c>
      <c r="G114" s="1"/>
      <c r="H114" s="276"/>
      <c r="I114" s="276"/>
      <c r="J114" s="276"/>
      <c r="K114" s="276"/>
    </row>
    <row r="115" ht="15.75" customHeight="1">
      <c r="A115" s="16" t="s">
        <v>137</v>
      </c>
      <c r="B115" s="17">
        <v>4.0</v>
      </c>
      <c r="C115" s="22" t="s">
        <v>99</v>
      </c>
      <c r="D115" s="9"/>
      <c r="E115" s="43">
        <v>5000.0</v>
      </c>
      <c r="F115" s="34">
        <f t="shared" si="16"/>
        <v>20000</v>
      </c>
      <c r="G115" s="1"/>
      <c r="H115" s="276"/>
      <c r="I115" s="276"/>
      <c r="J115" s="276"/>
      <c r="K115" s="276"/>
    </row>
    <row r="116" ht="15.75" customHeight="1">
      <c r="A116" s="16" t="s">
        <v>138</v>
      </c>
      <c r="B116" s="17">
        <v>1.0</v>
      </c>
      <c r="C116" s="22" t="s">
        <v>139</v>
      </c>
      <c r="D116" s="9"/>
      <c r="E116" s="43">
        <v>210000.0</v>
      </c>
      <c r="F116" s="34">
        <f t="shared" ref="F116:F117" si="17">E116*B116</f>
        <v>210000</v>
      </c>
      <c r="G116" s="1"/>
    </row>
    <row r="117" ht="15.75" customHeight="1">
      <c r="A117" s="16" t="s">
        <v>140</v>
      </c>
      <c r="B117" s="17">
        <v>4.0</v>
      </c>
      <c r="C117" s="22" t="s">
        <v>122</v>
      </c>
      <c r="D117" s="9"/>
      <c r="E117" s="43">
        <v>3500.0</v>
      </c>
      <c r="F117" s="34">
        <f t="shared" si="17"/>
        <v>14000</v>
      </c>
      <c r="G117" s="1"/>
    </row>
    <row r="118" ht="15.75" customHeight="1">
      <c r="A118" s="46" t="s">
        <v>141</v>
      </c>
      <c r="B118" s="47"/>
      <c r="C118" s="48"/>
      <c r="D118" s="9"/>
      <c r="E118" s="49"/>
      <c r="F118" s="29">
        <f>SUM(F102:F117)</f>
        <v>894562.5</v>
      </c>
    </row>
    <row r="119" ht="15.75" customHeight="1">
      <c r="A119" s="50" t="s">
        <v>142</v>
      </c>
      <c r="B119" s="51"/>
      <c r="C119" s="51"/>
      <c r="D119" s="51"/>
      <c r="E119" s="51"/>
      <c r="F119" s="52">
        <f>F118+F100+F87+F73+F54+F35+F20</f>
        <v>3337862.6</v>
      </c>
    </row>
    <row r="120" ht="15.75" customHeight="1">
      <c r="A120" s="53"/>
      <c r="B120" s="54" t="s">
        <v>143</v>
      </c>
      <c r="C120" s="55"/>
      <c r="D120" s="55"/>
      <c r="E120" s="55"/>
      <c r="F120" s="56">
        <f>+F119*30%</f>
        <v>1001358.78</v>
      </c>
    </row>
    <row r="121" ht="15.75" customHeight="1">
      <c r="A121" s="57"/>
      <c r="B121" s="58" t="s">
        <v>144</v>
      </c>
      <c r="C121" s="55"/>
      <c r="D121" s="55"/>
      <c r="E121" s="59"/>
      <c r="F121" s="60">
        <f>SUM(F119:F120)</f>
        <v>4339221.38</v>
      </c>
    </row>
    <row r="122" ht="15.75" customHeight="1">
      <c r="A122" s="57"/>
      <c r="B122" s="54" t="s">
        <v>145</v>
      </c>
      <c r="C122" s="55"/>
      <c r="D122" s="55"/>
      <c r="E122" s="55"/>
      <c r="F122" s="56">
        <f>+F121*16%</f>
        <v>694275.4208</v>
      </c>
    </row>
    <row r="123" ht="15.75" customHeight="1">
      <c r="A123" s="57"/>
      <c r="B123" s="61" t="s">
        <v>146</v>
      </c>
      <c r="C123" s="55"/>
      <c r="D123" s="55"/>
      <c r="E123" s="59"/>
      <c r="F123" s="60">
        <f>SUM(F121:F122)</f>
        <v>5033496.801</v>
      </c>
    </row>
    <row r="124" ht="15.75" customHeight="1">
      <c r="A124" s="57"/>
      <c r="B124" s="54"/>
      <c r="C124" s="55"/>
      <c r="D124" s="55"/>
      <c r="E124" s="55"/>
      <c r="F124" s="56"/>
    </row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7">
    <mergeCell ref="A2:F2"/>
    <mergeCell ref="A3:F3"/>
    <mergeCell ref="A4:F4"/>
    <mergeCell ref="A5:F5"/>
    <mergeCell ref="A6:B6"/>
    <mergeCell ref="C6:F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A17:C17"/>
    <mergeCell ref="D17:E17"/>
    <mergeCell ref="A18:E18"/>
    <mergeCell ref="A19:C19"/>
    <mergeCell ref="D19:E19"/>
    <mergeCell ref="A20:C20"/>
    <mergeCell ref="D20:E20"/>
    <mergeCell ref="A21:B21"/>
    <mergeCell ref="C21:F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A33:E33"/>
    <mergeCell ref="A34:C34"/>
    <mergeCell ref="D34:E34"/>
    <mergeCell ref="A35:C35"/>
    <mergeCell ref="D35:E35"/>
    <mergeCell ref="B36:C36"/>
    <mergeCell ref="D36:E36"/>
    <mergeCell ref="C37:D37"/>
    <mergeCell ref="C38:D38"/>
    <mergeCell ref="C39:D39"/>
    <mergeCell ref="C40:D40"/>
    <mergeCell ref="C41:D41"/>
    <mergeCell ref="C42:D42"/>
    <mergeCell ref="C82:D82"/>
    <mergeCell ref="C83:D83"/>
    <mergeCell ref="C84:D84"/>
    <mergeCell ref="C85:D85"/>
    <mergeCell ref="C86:D86"/>
    <mergeCell ref="A87:D87"/>
    <mergeCell ref="C88:D88"/>
    <mergeCell ref="A89:B89"/>
    <mergeCell ref="C89:D89"/>
    <mergeCell ref="C90:D90"/>
    <mergeCell ref="C91:D91"/>
    <mergeCell ref="C92:D92"/>
    <mergeCell ref="C93:D93"/>
    <mergeCell ref="C94:D94"/>
    <mergeCell ref="C101:D101"/>
    <mergeCell ref="C102:D102"/>
    <mergeCell ref="C103:D103"/>
    <mergeCell ref="C104:D104"/>
    <mergeCell ref="C105:D105"/>
    <mergeCell ref="C106:D106"/>
    <mergeCell ref="C107:D107"/>
    <mergeCell ref="C108:D108"/>
    <mergeCell ref="C109:D109"/>
    <mergeCell ref="C110:D110"/>
    <mergeCell ref="C111:D111"/>
    <mergeCell ref="C112:D112"/>
    <mergeCell ref="C113:D113"/>
    <mergeCell ref="C114:D114"/>
    <mergeCell ref="B121:E121"/>
    <mergeCell ref="B122:E122"/>
    <mergeCell ref="B123:E123"/>
    <mergeCell ref="B124:E124"/>
    <mergeCell ref="C115:D115"/>
    <mergeCell ref="C116:D116"/>
    <mergeCell ref="C117:D117"/>
    <mergeCell ref="C118:D118"/>
    <mergeCell ref="A119:E119"/>
    <mergeCell ref="A120:A124"/>
    <mergeCell ref="B120:E120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A53:C53"/>
    <mergeCell ref="A54:C54"/>
    <mergeCell ref="D54:E54"/>
    <mergeCell ref="B55:C55"/>
    <mergeCell ref="D55:E55"/>
    <mergeCell ref="C56:D56"/>
    <mergeCell ref="C57:D57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A72:C72"/>
    <mergeCell ref="A73:C73"/>
    <mergeCell ref="D73:E73"/>
    <mergeCell ref="A74:B74"/>
    <mergeCell ref="C74:D74"/>
    <mergeCell ref="C75:D75"/>
    <mergeCell ref="C76:D76"/>
    <mergeCell ref="C77:D77"/>
    <mergeCell ref="C78:D78"/>
    <mergeCell ref="C79:D79"/>
    <mergeCell ref="C80:D80"/>
    <mergeCell ref="C81:D81"/>
    <mergeCell ref="C95:D95"/>
    <mergeCell ref="C96:D96"/>
    <mergeCell ref="C97:D97"/>
    <mergeCell ref="C98:D98"/>
    <mergeCell ref="C99:D99"/>
    <mergeCell ref="C100:D100"/>
    <mergeCell ref="A101:B101"/>
  </mergeCells>
  <printOptions/>
  <pageMargins bottom="0.7480314960629921" footer="0.0" header="0.0" left="0.31496062992125984" right="0.31496062992125984" top="0.7480314960629921"/>
  <pageSetup paperSize="9" orientation="portrait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10.71"/>
    <col customWidth="1" min="3" max="3" width="17.0"/>
    <col customWidth="1" min="4" max="4" width="10.71"/>
    <col customWidth="1" min="5" max="5" width="15.43"/>
    <col customWidth="1" min="6" max="6" width="20.57"/>
    <col customWidth="1" min="7" max="15" width="10.71"/>
  </cols>
  <sheetData>
    <row r="1" ht="15.75" customHeight="1">
      <c r="A1" s="1" t="s">
        <v>0</v>
      </c>
    </row>
    <row r="2" ht="15.75" customHeight="1">
      <c r="A2" s="2" t="s">
        <v>1</v>
      </c>
      <c r="B2" s="3"/>
      <c r="C2" s="3"/>
      <c r="D2" s="3"/>
      <c r="E2" s="3"/>
      <c r="F2" s="3"/>
    </row>
    <row r="3" ht="15.75" customHeight="1">
      <c r="A3" s="4" t="s">
        <v>2</v>
      </c>
    </row>
    <row r="4" ht="15.75" customHeight="1">
      <c r="A4" s="4" t="s">
        <v>3</v>
      </c>
    </row>
    <row r="5" ht="15.75" customHeight="1">
      <c r="A5" s="5" t="s">
        <v>4</v>
      </c>
      <c r="B5" s="6"/>
      <c r="C5" s="6"/>
      <c r="D5" s="6"/>
      <c r="E5" s="6"/>
      <c r="F5" s="7"/>
    </row>
    <row r="6" ht="15.75" customHeight="1">
      <c r="A6" s="8" t="s">
        <v>5</v>
      </c>
      <c r="B6" s="9"/>
      <c r="C6" s="10" t="s">
        <v>567</v>
      </c>
      <c r="D6" s="11"/>
      <c r="E6" s="11"/>
      <c r="F6" s="9"/>
    </row>
    <row r="7" ht="15.0" customHeight="1">
      <c r="A7" s="12" t="s">
        <v>7</v>
      </c>
      <c r="B7" s="12" t="s">
        <v>8</v>
      </c>
      <c r="C7" s="13" t="s">
        <v>9</v>
      </c>
      <c r="D7" s="9"/>
      <c r="E7" s="12" t="s">
        <v>10</v>
      </c>
      <c r="F7" s="14" t="s">
        <v>11</v>
      </c>
      <c r="G7" s="15"/>
    </row>
    <row r="8" ht="18.0" customHeight="1">
      <c r="A8" s="16" t="s">
        <v>12</v>
      </c>
      <c r="B8" s="17">
        <v>800.0</v>
      </c>
      <c r="C8" s="13" t="s">
        <v>13</v>
      </c>
      <c r="D8" s="9"/>
      <c r="E8" s="18">
        <v>140.0</v>
      </c>
      <c r="F8" s="19">
        <f t="shared" ref="F8:F11" si="1">+B8*E8</f>
        <v>112000</v>
      </c>
    </row>
    <row r="9">
      <c r="A9" s="16" t="s">
        <v>15</v>
      </c>
      <c r="B9" s="17">
        <v>1.0</v>
      </c>
      <c r="C9" s="13" t="s">
        <v>16</v>
      </c>
      <c r="D9" s="9"/>
      <c r="E9" s="18">
        <v>67000.0</v>
      </c>
      <c r="F9" s="19">
        <f t="shared" si="1"/>
        <v>67000</v>
      </c>
      <c r="H9" s="21"/>
    </row>
    <row r="10">
      <c r="A10" s="16" t="s">
        <v>18</v>
      </c>
      <c r="B10" s="17">
        <v>0.25</v>
      </c>
      <c r="C10" s="22" t="s">
        <v>16</v>
      </c>
      <c r="D10" s="9"/>
      <c r="E10" s="18">
        <v>220000.0</v>
      </c>
      <c r="F10" s="19">
        <f t="shared" si="1"/>
        <v>55000</v>
      </c>
    </row>
    <row r="11">
      <c r="A11" s="16" t="s">
        <v>19</v>
      </c>
      <c r="B11" s="17"/>
      <c r="C11" s="22" t="s">
        <v>16</v>
      </c>
      <c r="D11" s="9"/>
      <c r="E11" s="18">
        <v>140000.0</v>
      </c>
      <c r="F11" s="19">
        <f t="shared" si="1"/>
        <v>0</v>
      </c>
    </row>
    <row r="12">
      <c r="A12" s="16" t="s">
        <v>416</v>
      </c>
      <c r="B12" s="17"/>
      <c r="C12" s="22" t="s">
        <v>16</v>
      </c>
      <c r="D12" s="9"/>
      <c r="E12" s="18">
        <v>140000.0</v>
      </c>
      <c r="F12" s="19">
        <f>E12*B12</f>
        <v>0</v>
      </c>
    </row>
    <row r="13">
      <c r="A13" s="16" t="s">
        <v>20</v>
      </c>
      <c r="B13" s="17">
        <v>1.0</v>
      </c>
      <c r="C13" s="22" t="s">
        <v>21</v>
      </c>
      <c r="D13" s="9"/>
      <c r="E13" s="18">
        <v>14000.0</v>
      </c>
      <c r="F13" s="19">
        <f>+B13*E13</f>
        <v>14000</v>
      </c>
    </row>
    <row r="14">
      <c r="A14" s="16" t="s">
        <v>22</v>
      </c>
      <c r="B14" s="17">
        <v>0.5</v>
      </c>
      <c r="C14" s="22" t="s">
        <v>23</v>
      </c>
      <c r="D14" s="9"/>
      <c r="E14" s="18">
        <v>12000.0</v>
      </c>
      <c r="F14" s="19">
        <f t="shared" ref="F14:F15" si="2">E14*B14</f>
        <v>6000</v>
      </c>
    </row>
    <row r="15">
      <c r="A15" s="16" t="s">
        <v>24</v>
      </c>
      <c r="B15" s="17">
        <v>1.0</v>
      </c>
      <c r="C15" s="22" t="s">
        <v>25</v>
      </c>
      <c r="D15" s="9"/>
      <c r="E15" s="18">
        <v>20000.0</v>
      </c>
      <c r="F15" s="19">
        <f t="shared" si="2"/>
        <v>20000</v>
      </c>
      <c r="H15" s="20" t="s">
        <v>26</v>
      </c>
    </row>
    <row r="16" ht="15.75" customHeight="1">
      <c r="A16" s="16" t="s">
        <v>27</v>
      </c>
      <c r="B16" s="17">
        <v>14.0</v>
      </c>
      <c r="C16" s="22" t="s">
        <v>28</v>
      </c>
      <c r="D16" s="9"/>
      <c r="E16" s="18">
        <v>1000.0</v>
      </c>
      <c r="F16" s="19">
        <f t="shared" ref="F16:F17" si="3">+B16*E16</f>
        <v>14000</v>
      </c>
    </row>
    <row r="17" ht="15.75" customHeight="1">
      <c r="A17" s="16" t="s">
        <v>29</v>
      </c>
      <c r="B17" s="17">
        <v>250.0</v>
      </c>
      <c r="C17" s="22" t="s">
        <v>30</v>
      </c>
      <c r="D17" s="9"/>
      <c r="E17" s="18">
        <v>100.0</v>
      </c>
      <c r="F17" s="19">
        <f t="shared" si="3"/>
        <v>25000</v>
      </c>
    </row>
    <row r="18" ht="15.75" customHeight="1">
      <c r="A18" s="23" t="s">
        <v>31</v>
      </c>
      <c r="B18" s="11"/>
      <c r="C18" s="9"/>
      <c r="D18" s="22" t="s">
        <v>32</v>
      </c>
      <c r="E18" s="9"/>
      <c r="F18" s="24">
        <v>315000.0</v>
      </c>
      <c r="G18" s="1"/>
      <c r="H18" s="21"/>
    </row>
    <row r="19" ht="15.75" customHeight="1">
      <c r="A19" s="25" t="s">
        <v>33</v>
      </c>
      <c r="B19" s="11"/>
      <c r="C19" s="11"/>
      <c r="D19" s="11"/>
      <c r="E19" s="9"/>
      <c r="F19" s="26">
        <f>SUM(F8:F18)</f>
        <v>628000</v>
      </c>
    </row>
    <row r="20" ht="15.75" customHeight="1">
      <c r="A20" s="23" t="s">
        <v>34</v>
      </c>
      <c r="B20" s="11"/>
      <c r="C20" s="9"/>
      <c r="D20" s="22" t="s">
        <v>35</v>
      </c>
      <c r="E20" s="9"/>
      <c r="F20" s="24">
        <f>F19*10%</f>
        <v>62800</v>
      </c>
    </row>
    <row r="21" ht="15.75" customHeight="1">
      <c r="A21" s="27" t="s">
        <v>36</v>
      </c>
      <c r="B21" s="11"/>
      <c r="C21" s="9"/>
      <c r="D21" s="28"/>
      <c r="E21" s="9"/>
      <c r="F21" s="29">
        <f>F19+F20</f>
        <v>690800</v>
      </c>
      <c r="G21" s="276"/>
    </row>
    <row r="22" ht="15.0" customHeight="1">
      <c r="A22" s="8" t="s">
        <v>5</v>
      </c>
      <c r="B22" s="9"/>
      <c r="C22" s="30" t="s">
        <v>564</v>
      </c>
      <c r="D22" s="11"/>
      <c r="E22" s="11"/>
      <c r="F22" s="9"/>
    </row>
    <row r="23" ht="15.0" customHeight="1">
      <c r="A23" s="12" t="s">
        <v>7</v>
      </c>
      <c r="B23" s="12" t="s">
        <v>8</v>
      </c>
      <c r="C23" s="13" t="s">
        <v>9</v>
      </c>
      <c r="D23" s="9"/>
      <c r="E23" s="12" t="s">
        <v>10</v>
      </c>
      <c r="F23" s="14" t="s">
        <v>11</v>
      </c>
    </row>
    <row r="24" ht="15.0" customHeight="1">
      <c r="A24" s="16" t="s">
        <v>38</v>
      </c>
      <c r="B24" s="17">
        <v>2.0</v>
      </c>
      <c r="C24" s="13" t="s">
        <v>25</v>
      </c>
      <c r="D24" s="9"/>
      <c r="E24" s="18">
        <v>250000.0</v>
      </c>
      <c r="F24" s="19">
        <f t="shared" ref="F24:F26" si="4">E24*B24</f>
        <v>500000</v>
      </c>
      <c r="G24" s="1"/>
      <c r="H24" s="1"/>
    </row>
    <row r="25" ht="15.75" customHeight="1">
      <c r="A25" s="16" t="s">
        <v>39</v>
      </c>
      <c r="B25" s="17"/>
      <c r="C25" s="22" t="s">
        <v>40</v>
      </c>
      <c r="D25" s="9"/>
      <c r="E25" s="18">
        <v>65000.0</v>
      </c>
      <c r="F25" s="19">
        <f t="shared" si="4"/>
        <v>0</v>
      </c>
      <c r="G25" s="1"/>
      <c r="H25" s="1"/>
    </row>
    <row r="26" ht="15.75" customHeight="1">
      <c r="A26" s="16" t="s">
        <v>41</v>
      </c>
      <c r="B26" s="17"/>
      <c r="C26" s="22" t="s">
        <v>42</v>
      </c>
      <c r="D26" s="9"/>
      <c r="E26" s="18">
        <v>130000.0</v>
      </c>
      <c r="F26" s="31">
        <f t="shared" si="4"/>
        <v>0</v>
      </c>
      <c r="G26" s="1"/>
      <c r="H26" s="1"/>
    </row>
    <row r="27" ht="15.75" customHeight="1">
      <c r="A27" s="16" t="s">
        <v>43</v>
      </c>
      <c r="B27" s="17"/>
      <c r="C27" s="22" t="s">
        <v>44</v>
      </c>
      <c r="D27" s="9"/>
      <c r="E27" s="18">
        <v>140.0</v>
      </c>
      <c r="F27" s="32"/>
      <c r="G27" s="1"/>
      <c r="H27" s="1"/>
    </row>
    <row r="28" ht="15.75" customHeight="1">
      <c r="A28" s="16" t="s">
        <v>107</v>
      </c>
      <c r="B28" s="17">
        <v>4.0</v>
      </c>
      <c r="C28" s="22" t="s">
        <v>99</v>
      </c>
      <c r="D28" s="9"/>
      <c r="E28" s="18">
        <v>15000.0</v>
      </c>
      <c r="F28" s="19">
        <f t="shared" ref="F28:F33" si="5">E28*B28</f>
        <v>60000</v>
      </c>
      <c r="G28" s="1"/>
      <c r="H28" s="1"/>
    </row>
    <row r="29" ht="15.75" customHeight="1">
      <c r="A29" s="16" t="s">
        <v>46</v>
      </c>
      <c r="B29" s="17"/>
      <c r="C29" s="22" t="s">
        <v>30</v>
      </c>
      <c r="D29" s="9"/>
      <c r="E29" s="18">
        <v>600.0</v>
      </c>
      <c r="F29" s="19">
        <f t="shared" si="5"/>
        <v>0</v>
      </c>
    </row>
    <row r="30" ht="15.0" customHeight="1">
      <c r="A30" s="16" t="s">
        <v>47</v>
      </c>
      <c r="B30" s="17"/>
      <c r="C30" s="22" t="s">
        <v>48</v>
      </c>
      <c r="D30" s="9"/>
      <c r="E30" s="18">
        <v>1000.0</v>
      </c>
      <c r="F30" s="19">
        <f t="shared" si="5"/>
        <v>0</v>
      </c>
    </row>
    <row r="31" ht="15.75" customHeight="1">
      <c r="A31" s="16" t="s">
        <v>49</v>
      </c>
      <c r="B31" s="17"/>
      <c r="C31" s="22" t="s">
        <v>25</v>
      </c>
      <c r="D31" s="9"/>
      <c r="E31" s="18">
        <v>157500.0</v>
      </c>
      <c r="F31" s="19">
        <f t="shared" si="5"/>
        <v>0</v>
      </c>
    </row>
    <row r="32" ht="12.75" customHeight="1">
      <c r="A32" s="16" t="s">
        <v>29</v>
      </c>
      <c r="B32" s="17"/>
      <c r="C32" s="22" t="s">
        <v>30</v>
      </c>
      <c r="D32" s="9"/>
      <c r="E32" s="18">
        <v>100.0</v>
      </c>
      <c r="F32" s="19">
        <f t="shared" si="5"/>
        <v>0</v>
      </c>
    </row>
    <row r="33" ht="15.75" customHeight="1">
      <c r="A33" s="33"/>
      <c r="B33" s="17"/>
      <c r="C33" s="22"/>
      <c r="D33" s="9"/>
      <c r="E33" s="17"/>
      <c r="F33" s="34">
        <f t="shared" si="5"/>
        <v>0</v>
      </c>
    </row>
    <row r="34" ht="15.75" customHeight="1">
      <c r="A34" s="25" t="s">
        <v>33</v>
      </c>
      <c r="B34" s="11"/>
      <c r="C34" s="11"/>
      <c r="D34" s="11"/>
      <c r="E34" s="9"/>
      <c r="F34" s="26">
        <f>SUM(F24:F33)</f>
        <v>560000</v>
      </c>
    </row>
    <row r="35" ht="16.5" customHeight="1">
      <c r="A35" s="23" t="s">
        <v>50</v>
      </c>
      <c r="B35" s="11"/>
      <c r="C35" s="9"/>
      <c r="D35" s="22" t="s">
        <v>35</v>
      </c>
      <c r="E35" s="9"/>
      <c r="F35" s="24">
        <f>F34*5%</f>
        <v>28000</v>
      </c>
    </row>
    <row r="36" ht="16.5" customHeight="1">
      <c r="A36" s="27" t="s">
        <v>36</v>
      </c>
      <c r="B36" s="11"/>
      <c r="C36" s="9"/>
      <c r="D36" s="28"/>
      <c r="E36" s="9"/>
      <c r="F36" s="35">
        <f>F35+F34</f>
        <v>588000</v>
      </c>
      <c r="G36" s="276"/>
    </row>
    <row r="37" ht="16.5" customHeight="1">
      <c r="A37" s="36" t="s">
        <v>51</v>
      </c>
      <c r="B37" s="10" t="s">
        <v>52</v>
      </c>
      <c r="C37" s="9"/>
      <c r="D37" s="22"/>
      <c r="E37" s="9"/>
      <c r="F37" s="24"/>
      <c r="G37" s="1"/>
      <c r="H37" s="1"/>
    </row>
    <row r="38" ht="16.5" customHeight="1">
      <c r="A38" s="33" t="s">
        <v>53</v>
      </c>
      <c r="B38" s="17">
        <v>2.0</v>
      </c>
      <c r="C38" s="22" t="s">
        <v>54</v>
      </c>
      <c r="D38" s="9"/>
      <c r="E38" s="18">
        <v>36750.0</v>
      </c>
      <c r="F38" s="19">
        <f t="shared" ref="F38:F39" si="6">E38*B38</f>
        <v>73500</v>
      </c>
      <c r="G38" s="15"/>
      <c r="H38" s="1"/>
    </row>
    <row r="39" ht="16.5" customHeight="1">
      <c r="A39" s="16" t="s">
        <v>55</v>
      </c>
      <c r="B39" s="17">
        <v>2.0</v>
      </c>
      <c r="C39" s="22" t="s">
        <v>54</v>
      </c>
      <c r="D39" s="9"/>
      <c r="E39" s="18">
        <v>36750.0</v>
      </c>
      <c r="F39" s="19">
        <f t="shared" si="6"/>
        <v>73500</v>
      </c>
      <c r="G39" s="15"/>
      <c r="H39" s="1"/>
    </row>
    <row r="40" ht="16.5" customHeight="1">
      <c r="A40" s="16" t="s">
        <v>56</v>
      </c>
      <c r="B40" s="17">
        <v>2.5</v>
      </c>
      <c r="C40" s="22" t="s">
        <v>57</v>
      </c>
      <c r="D40" s="9"/>
      <c r="E40" s="18">
        <v>18000.0</v>
      </c>
      <c r="F40" s="19">
        <f t="shared" ref="F40:F47" si="7">+B40*E40</f>
        <v>45000</v>
      </c>
    </row>
    <row r="41" ht="16.5" customHeight="1">
      <c r="A41" s="16" t="s">
        <v>58</v>
      </c>
      <c r="B41" s="17">
        <v>2.0</v>
      </c>
      <c r="C41" s="22" t="s">
        <v>59</v>
      </c>
      <c r="D41" s="9"/>
      <c r="E41" s="18">
        <v>2000.0</v>
      </c>
      <c r="F41" s="19">
        <f t="shared" si="7"/>
        <v>4000</v>
      </c>
    </row>
    <row r="42" ht="16.5" customHeight="1">
      <c r="A42" s="16" t="s">
        <v>60</v>
      </c>
      <c r="B42" s="17"/>
      <c r="C42" s="22" t="s">
        <v>61</v>
      </c>
      <c r="D42" s="9"/>
      <c r="E42" s="18">
        <v>70000.0</v>
      </c>
      <c r="F42" s="19">
        <f t="shared" si="7"/>
        <v>0</v>
      </c>
    </row>
    <row r="43" ht="16.5" customHeight="1">
      <c r="A43" s="16" t="s">
        <v>62</v>
      </c>
      <c r="B43" s="17"/>
      <c r="C43" s="22" t="s">
        <v>63</v>
      </c>
      <c r="D43" s="9"/>
      <c r="E43" s="18">
        <v>45000.0</v>
      </c>
      <c r="F43" s="19">
        <f t="shared" si="7"/>
        <v>0</v>
      </c>
    </row>
    <row r="44" ht="16.5" customHeight="1">
      <c r="A44" s="16" t="s">
        <v>64</v>
      </c>
      <c r="B44" s="17"/>
      <c r="C44" s="22" t="s">
        <v>63</v>
      </c>
      <c r="D44" s="9"/>
      <c r="E44" s="18">
        <v>2500.0</v>
      </c>
      <c r="F44" s="19">
        <f t="shared" si="7"/>
        <v>0</v>
      </c>
    </row>
    <row r="45" ht="16.5" customHeight="1">
      <c r="A45" s="16" t="s">
        <v>65</v>
      </c>
      <c r="B45" s="17"/>
      <c r="C45" s="22" t="s">
        <v>66</v>
      </c>
      <c r="D45" s="9"/>
      <c r="E45" s="18">
        <v>34000.0</v>
      </c>
      <c r="F45" s="19">
        <f t="shared" si="7"/>
        <v>0</v>
      </c>
    </row>
    <row r="46" ht="16.5" customHeight="1">
      <c r="A46" s="16" t="s">
        <v>67</v>
      </c>
      <c r="B46" s="17"/>
      <c r="C46" s="22" t="s">
        <v>68</v>
      </c>
      <c r="D46" s="9"/>
      <c r="E46" s="18">
        <v>3000.0</v>
      </c>
      <c r="F46" s="19">
        <f t="shared" si="7"/>
        <v>0</v>
      </c>
    </row>
    <row r="47" ht="16.5" customHeight="1">
      <c r="A47" s="16" t="s">
        <v>69</v>
      </c>
      <c r="B47" s="17">
        <v>1.5</v>
      </c>
      <c r="C47" s="22" t="s">
        <v>70</v>
      </c>
      <c r="D47" s="9"/>
      <c r="E47" s="18">
        <v>57500.0</v>
      </c>
      <c r="F47" s="19">
        <f t="shared" si="7"/>
        <v>86250</v>
      </c>
      <c r="G47" s="15"/>
      <c r="H47" s="15"/>
      <c r="I47" s="15"/>
      <c r="J47" s="15"/>
      <c r="K47" s="15"/>
      <c r="L47" s="15"/>
      <c r="M47" s="15"/>
      <c r="N47" s="15"/>
      <c r="O47" s="15"/>
    </row>
    <row r="48" ht="16.5" customHeight="1">
      <c r="A48" s="16" t="s">
        <v>71</v>
      </c>
      <c r="B48" s="17">
        <v>2.0</v>
      </c>
      <c r="C48" s="22" t="s">
        <v>70</v>
      </c>
      <c r="D48" s="9"/>
      <c r="E48" s="18">
        <v>22000.0</v>
      </c>
      <c r="F48" s="19">
        <f>E48*B48</f>
        <v>44000</v>
      </c>
      <c r="G48" s="15"/>
      <c r="H48" s="15"/>
      <c r="I48" s="15"/>
      <c r="J48" s="15"/>
      <c r="K48" s="15"/>
      <c r="L48" s="15"/>
      <c r="M48" s="15"/>
      <c r="N48" s="15"/>
      <c r="O48" s="15"/>
    </row>
    <row r="49" ht="16.5" customHeight="1">
      <c r="A49" s="16" t="s">
        <v>72</v>
      </c>
      <c r="B49" s="17"/>
      <c r="C49" s="22" t="s">
        <v>61</v>
      </c>
      <c r="D49" s="9"/>
      <c r="E49" s="18">
        <v>160000.0</v>
      </c>
      <c r="F49" s="19">
        <f t="shared" ref="F49:F52" si="8">+B49*E49</f>
        <v>0</v>
      </c>
    </row>
    <row r="50" ht="16.5" customHeight="1">
      <c r="A50" s="16" t="s">
        <v>73</v>
      </c>
      <c r="B50" s="17">
        <v>0.5</v>
      </c>
      <c r="C50" s="22" t="s">
        <v>74</v>
      </c>
      <c r="D50" s="9"/>
      <c r="E50" s="18">
        <v>4500.0</v>
      </c>
      <c r="F50" s="19">
        <f t="shared" si="8"/>
        <v>2250</v>
      </c>
    </row>
    <row r="51" ht="16.5" customHeight="1">
      <c r="A51" s="16" t="s">
        <v>75</v>
      </c>
      <c r="B51" s="17">
        <v>0.5</v>
      </c>
      <c r="C51" s="22" t="s">
        <v>21</v>
      </c>
      <c r="D51" s="9"/>
      <c r="E51" s="18">
        <v>20000.0</v>
      </c>
      <c r="F51" s="19">
        <f t="shared" si="8"/>
        <v>10000</v>
      </c>
    </row>
    <row r="52" ht="16.5" customHeight="1">
      <c r="A52" s="16" t="s">
        <v>76</v>
      </c>
      <c r="B52" s="17">
        <v>2.0</v>
      </c>
      <c r="C52" s="22" t="s">
        <v>77</v>
      </c>
      <c r="D52" s="9"/>
      <c r="E52" s="18">
        <v>23000.0</v>
      </c>
      <c r="F52" s="19">
        <f t="shared" si="8"/>
        <v>46000</v>
      </c>
    </row>
    <row r="53" ht="16.5" customHeight="1">
      <c r="A53" s="16" t="s">
        <v>78</v>
      </c>
      <c r="B53" s="37"/>
      <c r="C53" s="22"/>
      <c r="D53" s="9"/>
      <c r="E53" s="18"/>
      <c r="F53" s="19">
        <f>SUM(F38:F52)</f>
        <v>384500</v>
      </c>
    </row>
    <row r="54" ht="16.5" customHeight="1">
      <c r="A54" s="23" t="s">
        <v>79</v>
      </c>
      <c r="B54" s="11"/>
      <c r="C54" s="9"/>
      <c r="D54" s="17"/>
      <c r="E54" s="17"/>
      <c r="F54" s="19">
        <f>+F53*10%</f>
        <v>38450</v>
      </c>
    </row>
    <row r="55" ht="15.75" customHeight="1">
      <c r="A55" s="27" t="s">
        <v>80</v>
      </c>
      <c r="B55" s="11"/>
      <c r="C55" s="9"/>
      <c r="D55" s="28"/>
      <c r="E55" s="9"/>
      <c r="F55" s="29">
        <v>477895.0</v>
      </c>
      <c r="G55" s="262"/>
    </row>
    <row r="56" ht="15.75" customHeight="1">
      <c r="A56" s="36" t="s">
        <v>51</v>
      </c>
      <c r="B56" s="10" t="s">
        <v>81</v>
      </c>
      <c r="C56" s="9"/>
      <c r="D56" s="22"/>
      <c r="E56" s="9"/>
      <c r="F56" s="24"/>
      <c r="G56" s="15"/>
    </row>
    <row r="57" ht="15.75" customHeight="1">
      <c r="A57" s="33" t="s">
        <v>53</v>
      </c>
      <c r="B57" s="17">
        <v>4.0</v>
      </c>
      <c r="C57" s="22" t="s">
        <v>82</v>
      </c>
      <c r="D57" s="9"/>
      <c r="E57" s="18">
        <v>2625.0</v>
      </c>
      <c r="F57" s="19">
        <f t="shared" ref="F57:F59" si="9">E57*B57</f>
        <v>10500</v>
      </c>
      <c r="G57" s="15"/>
    </row>
    <row r="58" ht="15.75" customHeight="1">
      <c r="A58" s="16" t="s">
        <v>55</v>
      </c>
      <c r="B58" s="17">
        <v>4.0</v>
      </c>
      <c r="C58" s="22" t="s">
        <v>54</v>
      </c>
      <c r="D58" s="9"/>
      <c r="E58" s="18">
        <v>3150.0</v>
      </c>
      <c r="F58" s="19">
        <f t="shared" si="9"/>
        <v>12600</v>
      </c>
      <c r="G58" s="15"/>
    </row>
    <row r="59" ht="15.75" customHeight="1">
      <c r="A59" s="16" t="s">
        <v>83</v>
      </c>
      <c r="B59" s="17"/>
      <c r="C59" s="17"/>
      <c r="D59" s="17"/>
      <c r="E59" s="18">
        <v>2100.0</v>
      </c>
      <c r="F59" s="19">
        <f t="shared" si="9"/>
        <v>0</v>
      </c>
      <c r="G59" s="15"/>
    </row>
    <row r="60" ht="15.75" customHeight="1">
      <c r="A60" s="16" t="s">
        <v>56</v>
      </c>
      <c r="B60" s="17">
        <v>1.0</v>
      </c>
      <c r="C60" s="22" t="s">
        <v>57</v>
      </c>
      <c r="D60" s="9"/>
      <c r="E60" s="18">
        <v>18000.0</v>
      </c>
      <c r="F60" s="19">
        <f t="shared" ref="F60:F71" si="10">+B60*E60</f>
        <v>18000</v>
      </c>
      <c r="G60" s="15"/>
    </row>
    <row r="61" ht="15.75" customHeight="1">
      <c r="A61" s="16" t="s">
        <v>58</v>
      </c>
      <c r="B61" s="17"/>
      <c r="C61" s="22" t="s">
        <v>59</v>
      </c>
      <c r="D61" s="9"/>
      <c r="E61" s="18">
        <v>2000.0</v>
      </c>
      <c r="F61" s="19">
        <f t="shared" si="10"/>
        <v>0</v>
      </c>
      <c r="G61" s="15"/>
    </row>
    <row r="62" ht="15.75" customHeight="1">
      <c r="A62" s="16" t="s">
        <v>60</v>
      </c>
      <c r="B62" s="17"/>
      <c r="C62" s="22" t="s">
        <v>61</v>
      </c>
      <c r="D62" s="9"/>
      <c r="E62" s="18"/>
      <c r="F62" s="19">
        <f t="shared" si="10"/>
        <v>0</v>
      </c>
      <c r="G62" s="15"/>
      <c r="I62" s="1"/>
    </row>
    <row r="63" ht="15.75" customHeight="1">
      <c r="A63" s="16" t="s">
        <v>84</v>
      </c>
      <c r="B63" s="17">
        <v>1.5</v>
      </c>
      <c r="C63" s="22" t="s">
        <v>63</v>
      </c>
      <c r="D63" s="9"/>
      <c r="E63" s="18">
        <v>2000.0</v>
      </c>
      <c r="F63" s="19">
        <f t="shared" si="10"/>
        <v>3000</v>
      </c>
      <c r="G63" s="15"/>
    </row>
    <row r="64" ht="15.75" customHeight="1">
      <c r="A64" s="16" t="s">
        <v>85</v>
      </c>
      <c r="B64" s="17"/>
      <c r="C64" s="22" t="s">
        <v>63</v>
      </c>
      <c r="D64" s="9"/>
      <c r="E64" s="18">
        <v>2000.0</v>
      </c>
      <c r="F64" s="19">
        <f t="shared" si="10"/>
        <v>0</v>
      </c>
      <c r="G64" s="15"/>
    </row>
    <row r="65" ht="15.75" customHeight="1">
      <c r="A65" s="16" t="s">
        <v>86</v>
      </c>
      <c r="B65" s="17">
        <v>0.5</v>
      </c>
      <c r="C65" s="22" t="s">
        <v>66</v>
      </c>
      <c r="D65" s="9"/>
      <c r="E65" s="18">
        <v>23000.0</v>
      </c>
      <c r="F65" s="19">
        <f t="shared" si="10"/>
        <v>11500</v>
      </c>
      <c r="G65" s="15"/>
    </row>
    <row r="66" ht="15.75" customHeight="1">
      <c r="A66" s="16" t="s">
        <v>87</v>
      </c>
      <c r="B66" s="17"/>
      <c r="C66" s="22" t="s">
        <v>88</v>
      </c>
      <c r="D66" s="9"/>
      <c r="E66" s="18">
        <v>18000.0</v>
      </c>
      <c r="F66" s="19">
        <f t="shared" si="10"/>
        <v>0</v>
      </c>
      <c r="G66" s="15"/>
    </row>
    <row r="67" ht="15.75" customHeight="1">
      <c r="A67" s="16" t="s">
        <v>89</v>
      </c>
      <c r="B67" s="17">
        <v>0.5</v>
      </c>
      <c r="C67" s="22" t="s">
        <v>70</v>
      </c>
      <c r="D67" s="9"/>
      <c r="E67" s="18">
        <v>22000.0</v>
      </c>
      <c r="F67" s="19">
        <f t="shared" si="10"/>
        <v>11000</v>
      </c>
      <c r="G67" s="15"/>
    </row>
    <row r="68" ht="15.75" customHeight="1">
      <c r="A68" s="16" t="s">
        <v>90</v>
      </c>
      <c r="B68" s="17"/>
      <c r="C68" s="22" t="s">
        <v>61</v>
      </c>
      <c r="D68" s="9"/>
      <c r="E68" s="18"/>
      <c r="F68" s="19">
        <f t="shared" si="10"/>
        <v>0</v>
      </c>
    </row>
    <row r="69" ht="15.75" customHeight="1">
      <c r="A69" s="16" t="s">
        <v>73</v>
      </c>
      <c r="B69" s="17"/>
      <c r="C69" s="22" t="s">
        <v>21</v>
      </c>
      <c r="D69" s="9"/>
      <c r="E69" s="18">
        <v>4.5</v>
      </c>
      <c r="F69" s="19">
        <f t="shared" si="10"/>
        <v>0</v>
      </c>
    </row>
    <row r="70" ht="15.75" customHeight="1">
      <c r="A70" s="16" t="s">
        <v>75</v>
      </c>
      <c r="B70" s="17"/>
      <c r="C70" s="22" t="s">
        <v>21</v>
      </c>
      <c r="D70" s="9"/>
      <c r="E70" s="18">
        <v>23000.0</v>
      </c>
      <c r="F70" s="19">
        <f t="shared" si="10"/>
        <v>0</v>
      </c>
    </row>
    <row r="71" ht="15.75" customHeight="1">
      <c r="A71" s="16" t="s">
        <v>91</v>
      </c>
      <c r="B71" s="38"/>
      <c r="C71" s="22" t="s">
        <v>77</v>
      </c>
      <c r="D71" s="9"/>
      <c r="E71" s="18">
        <v>23000.0</v>
      </c>
      <c r="F71" s="19">
        <f t="shared" si="10"/>
        <v>0</v>
      </c>
    </row>
    <row r="72" ht="15.75" customHeight="1">
      <c r="A72" s="16" t="s">
        <v>78</v>
      </c>
      <c r="B72" s="17"/>
      <c r="C72" s="22"/>
      <c r="D72" s="9"/>
      <c r="E72" s="18"/>
      <c r="F72" s="19">
        <f>SUM(F57:F71)</f>
        <v>66600</v>
      </c>
      <c r="G72" s="1"/>
    </row>
    <row r="73" ht="15.75" customHeight="1">
      <c r="A73" s="23" t="s">
        <v>79</v>
      </c>
      <c r="B73" s="11"/>
      <c r="C73" s="9"/>
      <c r="D73" s="17"/>
      <c r="E73" s="17"/>
      <c r="F73" s="19">
        <v>6600.0</v>
      </c>
      <c r="G73" s="1"/>
    </row>
    <row r="74" ht="15.75" customHeight="1">
      <c r="A74" s="27" t="s">
        <v>80</v>
      </c>
      <c r="B74" s="11"/>
      <c r="C74" s="9"/>
      <c r="D74" s="28"/>
      <c r="E74" s="9"/>
      <c r="F74" s="29">
        <f>F72+F73</f>
        <v>73200</v>
      </c>
      <c r="G74" s="1"/>
    </row>
    <row r="75" ht="15.75" customHeight="1">
      <c r="A75" s="39" t="s">
        <v>92</v>
      </c>
      <c r="B75" s="9"/>
      <c r="C75" s="22"/>
      <c r="D75" s="9"/>
      <c r="E75" s="17"/>
      <c r="F75" s="26"/>
      <c r="G75" s="1"/>
    </row>
    <row r="76" ht="15.75" customHeight="1">
      <c r="A76" s="16" t="s">
        <v>568</v>
      </c>
      <c r="B76" s="40">
        <v>1.0</v>
      </c>
      <c r="C76" s="22" t="s">
        <v>531</v>
      </c>
      <c r="D76" s="9"/>
      <c r="E76" s="17">
        <v>40000.0</v>
      </c>
      <c r="F76" s="24">
        <f t="shared" ref="F76:F78" si="11">E76*B76</f>
        <v>40000</v>
      </c>
      <c r="G76" s="1"/>
      <c r="H76" s="1"/>
      <c r="I76" s="1"/>
      <c r="J76" s="1"/>
      <c r="K76" s="1"/>
      <c r="L76" s="1"/>
      <c r="M76" s="1"/>
      <c r="N76" s="1"/>
      <c r="O76" s="1"/>
    </row>
    <row r="77" ht="15.75" customHeight="1">
      <c r="A77" s="16" t="s">
        <v>106</v>
      </c>
      <c r="B77" s="40">
        <v>2.0</v>
      </c>
      <c r="C77" s="22" t="s">
        <v>531</v>
      </c>
      <c r="D77" s="9"/>
      <c r="E77" s="17">
        <v>6000.0</v>
      </c>
      <c r="F77" s="24">
        <f t="shared" si="11"/>
        <v>12000</v>
      </c>
      <c r="G77" s="1"/>
      <c r="H77" s="1"/>
      <c r="I77" s="1"/>
      <c r="J77" s="1"/>
      <c r="K77" s="1"/>
      <c r="L77" s="1"/>
      <c r="M77" s="1"/>
      <c r="N77" s="1"/>
      <c r="O77" s="1"/>
    </row>
    <row r="78" ht="15.75" customHeight="1">
      <c r="A78" s="16" t="s">
        <v>97</v>
      </c>
      <c r="B78" s="41"/>
      <c r="C78" s="22" t="s">
        <v>94</v>
      </c>
      <c r="D78" s="9"/>
      <c r="E78" s="17">
        <v>20000.0</v>
      </c>
      <c r="F78" s="24">
        <f t="shared" si="11"/>
        <v>0</v>
      </c>
      <c r="G78" s="1"/>
    </row>
    <row r="79" ht="15.75" customHeight="1">
      <c r="A79" s="16" t="s">
        <v>98</v>
      </c>
      <c r="B79" s="17"/>
      <c r="C79" s="22" t="s">
        <v>99</v>
      </c>
      <c r="D79" s="9"/>
      <c r="E79" s="42">
        <v>100000.0</v>
      </c>
      <c r="F79" s="34">
        <f t="shared" ref="F79:F87" si="12">+B79*E79</f>
        <v>0</v>
      </c>
      <c r="G79" s="21"/>
    </row>
    <row r="80" ht="15.75" customHeight="1">
      <c r="A80" s="16" t="s">
        <v>100</v>
      </c>
      <c r="B80" s="17"/>
      <c r="C80" s="22" t="s">
        <v>101</v>
      </c>
      <c r="D80" s="9"/>
      <c r="E80" s="42">
        <v>3000.0</v>
      </c>
      <c r="F80" s="34">
        <f t="shared" si="12"/>
        <v>0</v>
      </c>
      <c r="G80" s="21"/>
    </row>
    <row r="81" ht="15.75" customHeight="1">
      <c r="A81" s="16" t="s">
        <v>102</v>
      </c>
      <c r="B81" s="17"/>
      <c r="C81" s="22" t="s">
        <v>25</v>
      </c>
      <c r="D81" s="9"/>
      <c r="E81" s="43">
        <v>1500.0</v>
      </c>
      <c r="F81" s="34">
        <f t="shared" si="12"/>
        <v>0</v>
      </c>
      <c r="G81" s="15"/>
      <c r="H81" s="15"/>
      <c r="I81" s="15"/>
      <c r="J81" s="15"/>
      <c r="K81" s="15"/>
      <c r="L81" s="15"/>
      <c r="M81" s="15"/>
      <c r="N81" s="15"/>
      <c r="O81" s="15"/>
    </row>
    <row r="82" ht="15.75" customHeight="1">
      <c r="A82" s="16" t="s">
        <v>103</v>
      </c>
      <c r="B82" s="17"/>
      <c r="C82" s="22" t="s">
        <v>99</v>
      </c>
      <c r="D82" s="9"/>
      <c r="E82" s="43">
        <v>2000.0</v>
      </c>
      <c r="F82" s="34">
        <f t="shared" si="12"/>
        <v>0</v>
      </c>
      <c r="G82" s="15"/>
      <c r="H82" s="15"/>
      <c r="I82" s="15"/>
      <c r="J82" s="15"/>
      <c r="K82" s="15"/>
      <c r="L82" s="15"/>
      <c r="M82" s="15"/>
      <c r="N82" s="15"/>
      <c r="O82" s="15"/>
    </row>
    <row r="83" ht="15.75" customHeight="1">
      <c r="A83" s="16" t="s">
        <v>104</v>
      </c>
      <c r="B83" s="17"/>
      <c r="C83" s="22" t="s">
        <v>25</v>
      </c>
      <c r="D83" s="9"/>
      <c r="E83" s="43">
        <v>160000.0</v>
      </c>
      <c r="F83" s="34">
        <f t="shared" si="12"/>
        <v>0</v>
      </c>
      <c r="G83" s="15"/>
      <c r="H83" s="15"/>
      <c r="I83" s="15"/>
      <c r="J83" s="15"/>
      <c r="K83" s="15"/>
      <c r="L83" s="15"/>
      <c r="M83" s="15"/>
      <c r="N83" s="15"/>
      <c r="O83" s="15"/>
    </row>
    <row r="84" ht="15.75" customHeight="1">
      <c r="A84" s="16" t="s">
        <v>68</v>
      </c>
      <c r="B84" s="17"/>
      <c r="C84" s="22" t="s">
        <v>105</v>
      </c>
      <c r="D84" s="9"/>
      <c r="E84" s="42">
        <v>26800.0</v>
      </c>
      <c r="F84" s="34">
        <f t="shared" si="12"/>
        <v>0</v>
      </c>
      <c r="G84" s="15"/>
      <c r="H84" s="15"/>
      <c r="I84" s="15"/>
      <c r="J84" s="15"/>
      <c r="K84" s="15"/>
      <c r="L84" s="15"/>
      <c r="M84" s="15"/>
      <c r="N84" s="15"/>
      <c r="O84" s="15"/>
    </row>
    <row r="85" ht="15.75" customHeight="1">
      <c r="A85" s="16" t="s">
        <v>106</v>
      </c>
      <c r="B85" s="17"/>
      <c r="C85" s="22" t="s">
        <v>99</v>
      </c>
      <c r="D85" s="9"/>
      <c r="E85" s="42">
        <v>3000.0</v>
      </c>
      <c r="F85" s="34">
        <f t="shared" si="12"/>
        <v>0</v>
      </c>
      <c r="G85" s="15"/>
      <c r="H85" s="15"/>
      <c r="I85" s="15"/>
      <c r="J85" s="15"/>
      <c r="K85" s="15"/>
      <c r="L85" s="15"/>
      <c r="M85" s="15"/>
      <c r="N85" s="15"/>
      <c r="O85" s="15"/>
    </row>
    <row r="86" ht="15.75" customHeight="1">
      <c r="A86" s="16" t="s">
        <v>107</v>
      </c>
      <c r="B86" s="17"/>
      <c r="C86" s="22" t="s">
        <v>59</v>
      </c>
      <c r="D86" s="9"/>
      <c r="E86" s="42">
        <v>8000.0</v>
      </c>
      <c r="F86" s="34">
        <f t="shared" si="12"/>
        <v>0</v>
      </c>
      <c r="G86" s="15"/>
      <c r="H86" s="15"/>
      <c r="I86" s="15"/>
      <c r="J86" s="15"/>
      <c r="K86" s="15"/>
      <c r="L86" s="15"/>
      <c r="M86" s="15"/>
      <c r="N86" s="15"/>
      <c r="O86" s="15"/>
    </row>
    <row r="87" ht="15.75" customHeight="1">
      <c r="A87" s="16" t="s">
        <v>108</v>
      </c>
      <c r="B87" s="17">
        <v>1.0</v>
      </c>
      <c r="C87" s="22" t="s">
        <v>59</v>
      </c>
      <c r="D87" s="9"/>
      <c r="E87" s="43">
        <v>150000.0</v>
      </c>
      <c r="F87" s="34">
        <f t="shared" si="12"/>
        <v>150000</v>
      </c>
      <c r="G87" s="15"/>
      <c r="H87" s="15"/>
      <c r="I87" s="15"/>
      <c r="J87" s="15"/>
      <c r="K87" s="15"/>
      <c r="L87" s="15"/>
      <c r="M87" s="15"/>
      <c r="N87" s="15"/>
      <c r="O87" s="15"/>
    </row>
    <row r="88" ht="15.75" customHeight="1">
      <c r="A88" s="10" t="s">
        <v>109</v>
      </c>
      <c r="B88" s="11"/>
      <c r="C88" s="11"/>
      <c r="D88" s="9"/>
      <c r="E88" s="44"/>
      <c r="F88" s="45">
        <f>SUM(F76:F87)</f>
        <v>202000</v>
      </c>
      <c r="G88" s="15"/>
      <c r="H88" s="15"/>
      <c r="I88" s="15"/>
      <c r="J88" s="15"/>
      <c r="K88" s="15"/>
      <c r="L88" s="15"/>
      <c r="M88" s="15"/>
      <c r="N88" s="15"/>
      <c r="O88" s="15"/>
    </row>
    <row r="89" ht="15.75" customHeight="1">
      <c r="A89" s="16"/>
      <c r="B89" s="17"/>
      <c r="C89" s="22"/>
      <c r="D89" s="9"/>
      <c r="E89" s="42"/>
      <c r="F89" s="24">
        <f t="shared" ref="F89:F90" si="13">+B89*E89</f>
        <v>0</v>
      </c>
      <c r="G89" s="15"/>
      <c r="H89" s="15"/>
      <c r="I89" s="15"/>
      <c r="J89" s="15"/>
      <c r="K89" s="15"/>
      <c r="L89" s="15"/>
      <c r="M89" s="15"/>
      <c r="N89" s="15"/>
      <c r="O89" s="15"/>
    </row>
    <row r="90" ht="15.75" customHeight="1">
      <c r="A90" s="39" t="s">
        <v>110</v>
      </c>
      <c r="B90" s="9"/>
      <c r="C90" s="22"/>
      <c r="D90" s="9"/>
      <c r="E90" s="42"/>
      <c r="F90" s="24">
        <f t="shared" si="13"/>
        <v>0</v>
      </c>
      <c r="G90" s="15"/>
      <c r="H90" s="15"/>
      <c r="I90" s="15"/>
      <c r="J90" s="15"/>
      <c r="K90" s="15"/>
      <c r="L90" s="15"/>
      <c r="M90" s="15"/>
      <c r="N90" s="15"/>
      <c r="O90" s="15"/>
    </row>
    <row r="91" ht="15.75" customHeight="1">
      <c r="A91" s="16" t="s">
        <v>111</v>
      </c>
      <c r="B91" s="17">
        <v>614.0</v>
      </c>
      <c r="C91" s="22" t="s">
        <v>112</v>
      </c>
      <c r="D91" s="9"/>
      <c r="E91" s="42">
        <v>140.0</v>
      </c>
      <c r="F91" s="24">
        <f t="shared" ref="F91:F100" si="14">E91*B91</f>
        <v>85960</v>
      </c>
    </row>
    <row r="92" ht="15.75" customHeight="1">
      <c r="A92" s="16" t="s">
        <v>265</v>
      </c>
      <c r="B92" s="17">
        <v>2.0</v>
      </c>
      <c r="C92" s="22"/>
      <c r="D92" s="9"/>
      <c r="E92" s="42">
        <v>3500.0</v>
      </c>
      <c r="F92" s="24">
        <f t="shared" si="14"/>
        <v>7000</v>
      </c>
    </row>
    <row r="93" ht="15.75" customHeight="1">
      <c r="A93" s="16" t="s">
        <v>113</v>
      </c>
      <c r="B93" s="17">
        <v>12.0</v>
      </c>
      <c r="C93" s="22" t="s">
        <v>565</v>
      </c>
      <c r="D93" s="9"/>
      <c r="E93" s="42">
        <v>1050.0</v>
      </c>
      <c r="F93" s="24">
        <f t="shared" si="14"/>
        <v>12600</v>
      </c>
    </row>
    <row r="94" ht="15.75" customHeight="1">
      <c r="A94" s="16" t="s">
        <v>22</v>
      </c>
      <c r="B94" s="17">
        <v>0.1</v>
      </c>
      <c r="C94" s="22" t="s">
        <v>23</v>
      </c>
      <c r="D94" s="9"/>
      <c r="E94" s="42">
        <v>12000.0</v>
      </c>
      <c r="F94" s="24">
        <f t="shared" si="14"/>
        <v>1200</v>
      </c>
    </row>
    <row r="95" ht="15.75" customHeight="1">
      <c r="A95" s="16" t="s">
        <v>114</v>
      </c>
      <c r="B95" s="17">
        <v>1.0</v>
      </c>
      <c r="C95" s="22" t="s">
        <v>16</v>
      </c>
      <c r="D95" s="9"/>
      <c r="E95" s="42">
        <v>140000.0</v>
      </c>
      <c r="F95" s="24">
        <f t="shared" si="14"/>
        <v>140000</v>
      </c>
    </row>
    <row r="96" ht="15.75" customHeight="1">
      <c r="A96" s="16" t="s">
        <v>20</v>
      </c>
      <c r="B96" s="17">
        <v>0.2</v>
      </c>
      <c r="C96" s="22" t="s">
        <v>21</v>
      </c>
      <c r="D96" s="9"/>
      <c r="E96" s="42">
        <v>14000.0</v>
      </c>
      <c r="F96" s="24">
        <f t="shared" si="14"/>
        <v>2800</v>
      </c>
    </row>
    <row r="97" ht="15.75" customHeight="1">
      <c r="A97" s="16" t="s">
        <v>29</v>
      </c>
      <c r="B97" s="17">
        <v>40.0</v>
      </c>
      <c r="C97" s="22" t="s">
        <v>94</v>
      </c>
      <c r="D97" s="9"/>
      <c r="E97" s="42">
        <v>100.0</v>
      </c>
      <c r="F97" s="24">
        <f t="shared" si="14"/>
        <v>4000</v>
      </c>
    </row>
    <row r="98" ht="15.75" customHeight="1">
      <c r="A98" s="16" t="s">
        <v>115</v>
      </c>
      <c r="B98" s="17">
        <v>2.0</v>
      </c>
      <c r="C98" s="22" t="s">
        <v>116</v>
      </c>
      <c r="D98" s="9"/>
      <c r="E98" s="42">
        <v>1000.0</v>
      </c>
      <c r="F98" s="24">
        <f t="shared" si="14"/>
        <v>2000</v>
      </c>
    </row>
    <row r="99" ht="15.75" customHeight="1">
      <c r="A99" s="16" t="s">
        <v>49</v>
      </c>
      <c r="B99" s="17">
        <v>1.0</v>
      </c>
      <c r="C99" s="22" t="s">
        <v>94</v>
      </c>
      <c r="D99" s="9"/>
      <c r="E99" s="42">
        <v>63000.0</v>
      </c>
      <c r="F99" s="24">
        <f t="shared" si="14"/>
        <v>63000</v>
      </c>
    </row>
    <row r="100" ht="15.75" customHeight="1">
      <c r="A100" s="16" t="s">
        <v>117</v>
      </c>
      <c r="B100" s="17">
        <v>1.0</v>
      </c>
      <c r="C100" s="22" t="s">
        <v>96</v>
      </c>
      <c r="D100" s="9"/>
      <c r="E100" s="42">
        <v>10500.0</v>
      </c>
      <c r="F100" s="24">
        <f t="shared" si="14"/>
        <v>10500</v>
      </c>
    </row>
    <row r="101" ht="15.75" customHeight="1">
      <c r="A101" s="46" t="s">
        <v>118</v>
      </c>
      <c r="B101" s="47"/>
      <c r="C101" s="48"/>
      <c r="D101" s="9"/>
      <c r="E101" s="49"/>
      <c r="F101" s="29">
        <f>SUM(F89:F100)</f>
        <v>329060</v>
      </c>
    </row>
    <row r="102" ht="15.75" customHeight="1">
      <c r="A102" s="39" t="s">
        <v>119</v>
      </c>
      <c r="B102" s="9"/>
      <c r="C102" s="10" t="s">
        <v>120</v>
      </c>
      <c r="D102" s="9"/>
      <c r="E102" s="42"/>
      <c r="F102" s="24"/>
      <c r="G102" s="274"/>
      <c r="H102" s="274"/>
      <c r="I102" s="274"/>
      <c r="J102" s="274"/>
      <c r="K102" s="274"/>
      <c r="L102" s="274"/>
      <c r="M102" s="274"/>
      <c r="N102" s="274"/>
      <c r="O102" s="274"/>
      <c r="P102" s="21"/>
    </row>
    <row r="103" ht="15.75" customHeight="1">
      <c r="A103" s="16" t="s">
        <v>121</v>
      </c>
      <c r="B103" s="17">
        <v>12.0</v>
      </c>
      <c r="C103" s="22" t="s">
        <v>122</v>
      </c>
      <c r="D103" s="9"/>
      <c r="E103" s="43">
        <v>35000.0</v>
      </c>
      <c r="F103" s="34">
        <f t="shared" ref="F103:F104" si="15">+B103*E103</f>
        <v>420000</v>
      </c>
    </row>
    <row r="104" ht="15.75" customHeight="1">
      <c r="A104" s="16" t="s">
        <v>123</v>
      </c>
      <c r="B104" s="17"/>
      <c r="C104" s="22" t="s">
        <v>16</v>
      </c>
      <c r="D104" s="9"/>
      <c r="E104" s="43">
        <v>25000.0</v>
      </c>
      <c r="F104" s="34">
        <f t="shared" si="15"/>
        <v>0</v>
      </c>
      <c r="G104" s="1"/>
    </row>
    <row r="105" ht="15.75" customHeight="1">
      <c r="A105" s="16" t="s">
        <v>46</v>
      </c>
      <c r="B105" s="17">
        <v>0.5</v>
      </c>
      <c r="C105" s="22" t="s">
        <v>124</v>
      </c>
      <c r="D105" s="9"/>
      <c r="E105" s="43">
        <v>12000.0</v>
      </c>
      <c r="F105" s="34">
        <f>E105*B105</f>
        <v>6000</v>
      </c>
      <c r="G105" s="1"/>
    </row>
    <row r="106" ht="15.75" customHeight="1">
      <c r="A106" s="16" t="s">
        <v>569</v>
      </c>
      <c r="B106" s="17"/>
      <c r="C106" s="22" t="s">
        <v>99</v>
      </c>
      <c r="D106" s="9"/>
      <c r="E106" s="43">
        <v>300.0</v>
      </c>
      <c r="F106" s="34">
        <f>+B106*E106</f>
        <v>0</v>
      </c>
      <c r="G106" s="1"/>
    </row>
    <row r="107" ht="15.75" customHeight="1">
      <c r="A107" s="16" t="s">
        <v>126</v>
      </c>
      <c r="B107" s="17"/>
      <c r="C107" s="22" t="s">
        <v>127</v>
      </c>
      <c r="D107" s="9"/>
      <c r="E107" s="43">
        <v>100.0</v>
      </c>
      <c r="F107" s="34">
        <f>E107*B107</f>
        <v>0</v>
      </c>
      <c r="G107" s="1"/>
    </row>
    <row r="108" ht="15.75" customHeight="1">
      <c r="A108" s="16" t="s">
        <v>128</v>
      </c>
      <c r="B108" s="17">
        <v>2.25</v>
      </c>
      <c r="C108" s="22" t="s">
        <v>127</v>
      </c>
      <c r="D108" s="9"/>
      <c r="E108" s="43">
        <v>30000.0</v>
      </c>
      <c r="F108" s="34">
        <f t="shared" ref="F108:F116" si="16">+B108*E108</f>
        <v>67500</v>
      </c>
      <c r="G108" s="1"/>
    </row>
    <row r="109" ht="15.75" customHeight="1">
      <c r="A109" s="16" t="s">
        <v>129</v>
      </c>
      <c r="B109" s="17">
        <v>1.5</v>
      </c>
      <c r="C109" s="22" t="s">
        <v>16</v>
      </c>
      <c r="D109" s="9"/>
      <c r="E109" s="43">
        <v>50250.0</v>
      </c>
      <c r="F109" s="34">
        <f t="shared" si="16"/>
        <v>75375</v>
      </c>
      <c r="G109" s="1"/>
    </row>
    <row r="110" ht="15.75" customHeight="1">
      <c r="A110" s="16" t="s">
        <v>130</v>
      </c>
      <c r="B110" s="17"/>
      <c r="C110" s="22" t="s">
        <v>131</v>
      </c>
      <c r="D110" s="9"/>
      <c r="E110" s="43">
        <v>30000.0</v>
      </c>
      <c r="F110" s="34">
        <f t="shared" si="16"/>
        <v>0</v>
      </c>
      <c r="G110" s="1"/>
    </row>
    <row r="111" ht="15.75" customHeight="1">
      <c r="A111" s="16" t="s">
        <v>426</v>
      </c>
      <c r="B111" s="17">
        <v>0.5</v>
      </c>
      <c r="C111" s="22" t="s">
        <v>101</v>
      </c>
      <c r="D111" s="9"/>
      <c r="E111" s="43">
        <v>37000.0</v>
      </c>
      <c r="F111" s="34">
        <f t="shared" si="16"/>
        <v>18500</v>
      </c>
      <c r="G111" s="1"/>
    </row>
    <row r="112" ht="15.75" customHeight="1">
      <c r="A112" s="16" t="s">
        <v>133</v>
      </c>
      <c r="B112" s="17">
        <v>0.25</v>
      </c>
      <c r="C112" s="22" t="s">
        <v>105</v>
      </c>
      <c r="D112" s="9"/>
      <c r="E112" s="43">
        <v>25000.0</v>
      </c>
      <c r="F112" s="34">
        <f t="shared" si="16"/>
        <v>6250</v>
      </c>
      <c r="G112" s="1"/>
    </row>
    <row r="113" ht="15.75" customHeight="1">
      <c r="A113" s="16" t="s">
        <v>570</v>
      </c>
      <c r="B113" s="17">
        <v>0.5</v>
      </c>
      <c r="C113" s="22" t="s">
        <v>135</v>
      </c>
      <c r="D113" s="9"/>
      <c r="E113" s="43">
        <v>19000.0</v>
      </c>
      <c r="F113" s="34">
        <f t="shared" si="16"/>
        <v>9500</v>
      </c>
      <c r="G113" s="1"/>
      <c r="H113" s="276"/>
      <c r="I113" s="276"/>
      <c r="J113" s="276"/>
      <c r="K113" s="276"/>
    </row>
    <row r="114" ht="15.75" customHeight="1">
      <c r="A114" s="16" t="s">
        <v>132</v>
      </c>
      <c r="B114" s="17">
        <v>2.0</v>
      </c>
      <c r="C114" s="22" t="s">
        <v>101</v>
      </c>
      <c r="D114" s="9"/>
      <c r="E114" s="43">
        <v>3500.0</v>
      </c>
      <c r="F114" s="34">
        <f t="shared" si="16"/>
        <v>7000</v>
      </c>
      <c r="G114" s="1"/>
      <c r="H114" s="276"/>
      <c r="I114" s="276"/>
      <c r="J114" s="276"/>
      <c r="K114" s="276"/>
    </row>
    <row r="115" ht="15.75" customHeight="1">
      <c r="A115" s="16" t="s">
        <v>136</v>
      </c>
      <c r="B115" s="17">
        <v>1.0</v>
      </c>
      <c r="C115" s="22" t="s">
        <v>21</v>
      </c>
      <c r="D115" s="9"/>
      <c r="E115" s="43">
        <v>19000.0</v>
      </c>
      <c r="F115" s="34">
        <f t="shared" si="16"/>
        <v>19000</v>
      </c>
      <c r="G115" s="1"/>
      <c r="H115" s="276"/>
      <c r="I115" s="276"/>
      <c r="J115" s="276"/>
      <c r="K115" s="276"/>
    </row>
    <row r="116" ht="15.75" customHeight="1">
      <c r="A116" s="16" t="s">
        <v>137</v>
      </c>
      <c r="B116" s="17">
        <v>2.0</v>
      </c>
      <c r="C116" s="22" t="s">
        <v>99</v>
      </c>
      <c r="D116" s="9"/>
      <c r="E116" s="43">
        <v>5000.0</v>
      </c>
      <c r="F116" s="34">
        <f t="shared" si="16"/>
        <v>10000</v>
      </c>
      <c r="G116" s="1"/>
      <c r="H116" s="276"/>
      <c r="I116" s="276"/>
      <c r="J116" s="276"/>
      <c r="K116" s="276"/>
    </row>
    <row r="117" ht="15.75" customHeight="1">
      <c r="A117" s="16" t="s">
        <v>138</v>
      </c>
      <c r="B117" s="17">
        <v>1.0</v>
      </c>
      <c r="C117" s="22" t="s">
        <v>139</v>
      </c>
      <c r="D117" s="9"/>
      <c r="E117" s="43">
        <v>210000.0</v>
      </c>
      <c r="F117" s="34">
        <f t="shared" ref="F117:F118" si="17">E117*B117</f>
        <v>210000</v>
      </c>
      <c r="G117" s="1"/>
    </row>
    <row r="118" ht="15.75" customHeight="1">
      <c r="A118" s="16" t="s">
        <v>140</v>
      </c>
      <c r="B118" s="17"/>
      <c r="C118" s="22" t="s">
        <v>122</v>
      </c>
      <c r="D118" s="9"/>
      <c r="E118" s="43">
        <v>2650.0</v>
      </c>
      <c r="F118" s="34">
        <f t="shared" si="17"/>
        <v>0</v>
      </c>
      <c r="G118" s="1"/>
    </row>
    <row r="119" ht="15.75" customHeight="1">
      <c r="A119" s="46" t="s">
        <v>141</v>
      </c>
      <c r="B119" s="47"/>
      <c r="C119" s="48"/>
      <c r="D119" s="9"/>
      <c r="E119" s="49"/>
      <c r="F119" s="29">
        <f>SUM(F103:F118)</f>
        <v>849125</v>
      </c>
    </row>
    <row r="120" ht="15.75" customHeight="1">
      <c r="A120" s="50" t="s">
        <v>142</v>
      </c>
      <c r="B120" s="51"/>
      <c r="C120" s="51"/>
      <c r="D120" s="51"/>
      <c r="E120" s="51"/>
      <c r="F120" s="52">
        <f>F119+F101+F88+F74+F55+F36+F21</f>
        <v>3210080</v>
      </c>
    </row>
    <row r="121" ht="15.75" customHeight="1">
      <c r="A121" s="53"/>
      <c r="B121" s="54" t="s">
        <v>143</v>
      </c>
      <c r="C121" s="55"/>
      <c r="D121" s="55"/>
      <c r="E121" s="55"/>
      <c r="F121" s="56">
        <f>+F120*30%</f>
        <v>963024</v>
      </c>
    </row>
    <row r="122" ht="15.75" customHeight="1">
      <c r="A122" s="57"/>
      <c r="B122" s="58" t="s">
        <v>144</v>
      </c>
      <c r="C122" s="55"/>
      <c r="D122" s="55"/>
      <c r="E122" s="59"/>
      <c r="F122" s="60">
        <f>SUM(F120:F121)</f>
        <v>4173104</v>
      </c>
    </row>
    <row r="123" ht="15.75" customHeight="1">
      <c r="A123" s="57"/>
      <c r="B123" s="54" t="s">
        <v>145</v>
      </c>
      <c r="C123" s="55"/>
      <c r="D123" s="55"/>
      <c r="E123" s="55"/>
      <c r="F123" s="56">
        <f>+F122*16%</f>
        <v>667696.64</v>
      </c>
    </row>
    <row r="124" ht="15.75" customHeight="1">
      <c r="A124" s="57"/>
      <c r="B124" s="61" t="s">
        <v>146</v>
      </c>
      <c r="C124" s="55"/>
      <c r="D124" s="55"/>
      <c r="E124" s="59"/>
      <c r="F124" s="60">
        <f>SUM(F122:F123)</f>
        <v>4840800.64</v>
      </c>
    </row>
    <row r="125" ht="15.75" customHeight="1">
      <c r="A125" s="57"/>
      <c r="B125" s="54"/>
      <c r="C125" s="55"/>
      <c r="D125" s="55"/>
      <c r="E125" s="55"/>
      <c r="F125" s="56"/>
    </row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8">
    <mergeCell ref="A2:F2"/>
    <mergeCell ref="A3:F3"/>
    <mergeCell ref="A4:F4"/>
    <mergeCell ref="A5:F5"/>
    <mergeCell ref="A6:B6"/>
    <mergeCell ref="C6:F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A18:C18"/>
    <mergeCell ref="D18:E18"/>
    <mergeCell ref="A19:E19"/>
    <mergeCell ref="D20:E20"/>
    <mergeCell ref="A20:C20"/>
    <mergeCell ref="A21:C21"/>
    <mergeCell ref="D21:E21"/>
    <mergeCell ref="A22:B22"/>
    <mergeCell ref="C22:F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A34:E34"/>
    <mergeCell ref="A35:C35"/>
    <mergeCell ref="D35:E35"/>
    <mergeCell ref="A36:C36"/>
    <mergeCell ref="D36:E36"/>
    <mergeCell ref="B37:C37"/>
    <mergeCell ref="D37:E37"/>
    <mergeCell ref="C38:D38"/>
    <mergeCell ref="C39:D39"/>
    <mergeCell ref="C40:D40"/>
    <mergeCell ref="C41:D41"/>
    <mergeCell ref="C42:D42"/>
    <mergeCell ref="C82:D82"/>
    <mergeCell ref="C83:D83"/>
    <mergeCell ref="C84:D84"/>
    <mergeCell ref="C85:D85"/>
    <mergeCell ref="C86:D86"/>
    <mergeCell ref="C87:D87"/>
    <mergeCell ref="A88:D88"/>
    <mergeCell ref="C89:D89"/>
    <mergeCell ref="A90:B90"/>
    <mergeCell ref="C90:D90"/>
    <mergeCell ref="C91:D91"/>
    <mergeCell ref="C92:D92"/>
    <mergeCell ref="C93:D93"/>
    <mergeCell ref="C94:D94"/>
    <mergeCell ref="C95:D95"/>
    <mergeCell ref="C96:D96"/>
    <mergeCell ref="C97:D97"/>
    <mergeCell ref="C98:D98"/>
    <mergeCell ref="C99:D99"/>
    <mergeCell ref="C100:D100"/>
    <mergeCell ref="C101:D101"/>
    <mergeCell ref="C103:D103"/>
    <mergeCell ref="C104:D104"/>
    <mergeCell ref="C105:D105"/>
    <mergeCell ref="C106:D106"/>
    <mergeCell ref="C107:D107"/>
    <mergeCell ref="C108:D108"/>
    <mergeCell ref="C109:D109"/>
    <mergeCell ref="C110:D110"/>
    <mergeCell ref="C111:D111"/>
    <mergeCell ref="C112:D112"/>
    <mergeCell ref="C113:D113"/>
    <mergeCell ref="C114:D114"/>
    <mergeCell ref="C115:D115"/>
    <mergeCell ref="C116:D116"/>
    <mergeCell ref="B123:E123"/>
    <mergeCell ref="B124:E124"/>
    <mergeCell ref="C117:D117"/>
    <mergeCell ref="C118:D118"/>
    <mergeCell ref="C119:D119"/>
    <mergeCell ref="A120:E120"/>
    <mergeCell ref="A121:A125"/>
    <mergeCell ref="B121:E121"/>
    <mergeCell ref="B122:E122"/>
    <mergeCell ref="B125:E125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A54:C54"/>
    <mergeCell ref="A55:C55"/>
    <mergeCell ref="D55:E55"/>
    <mergeCell ref="B56:C56"/>
    <mergeCell ref="D56:E56"/>
    <mergeCell ref="C57:D57"/>
    <mergeCell ref="C58:D58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A73:C73"/>
    <mergeCell ref="A74:C74"/>
    <mergeCell ref="D74:E74"/>
    <mergeCell ref="A75:B75"/>
    <mergeCell ref="C75:D75"/>
    <mergeCell ref="C76:D76"/>
    <mergeCell ref="C77:D77"/>
    <mergeCell ref="C78:D78"/>
    <mergeCell ref="C79:D79"/>
    <mergeCell ref="C80:D80"/>
    <mergeCell ref="C81:D81"/>
    <mergeCell ref="A102:B102"/>
    <mergeCell ref="C102:D102"/>
  </mergeCells>
  <printOptions/>
  <pageMargins bottom="0.7480314960629921" footer="0.0" header="0.0" left="0.31496062992125984" right="0.31496062992125984" top="0.7480314960629921"/>
  <pageSetup paperSize="9" orientation="portrait"/>
  <colBreaks count="1" manualBreakCount="1">
    <brk id="6" man="1"/>
  </colBreak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10.71"/>
    <col customWidth="1" min="3" max="3" width="17.0"/>
    <col customWidth="1" min="4" max="4" width="10.71"/>
    <col customWidth="1" min="5" max="5" width="15.43"/>
    <col customWidth="1" min="6" max="6" width="20.57"/>
    <col customWidth="1" min="7" max="15" width="10.71"/>
  </cols>
  <sheetData>
    <row r="1" ht="15.75" customHeight="1">
      <c r="A1" s="1" t="s">
        <v>0</v>
      </c>
    </row>
    <row r="2" ht="15.75" customHeight="1">
      <c r="A2" s="2" t="s">
        <v>1</v>
      </c>
      <c r="B2" s="3"/>
      <c r="C2" s="3"/>
      <c r="D2" s="3"/>
      <c r="E2" s="3"/>
      <c r="F2" s="3"/>
    </row>
    <row r="3" ht="15.75" customHeight="1">
      <c r="A3" s="4" t="s">
        <v>2</v>
      </c>
    </row>
    <row r="4" ht="15.75" customHeight="1">
      <c r="A4" s="4" t="s">
        <v>3</v>
      </c>
    </row>
    <row r="5" ht="15.75" customHeight="1">
      <c r="A5" s="5" t="s">
        <v>4</v>
      </c>
      <c r="B5" s="6"/>
      <c r="C5" s="6"/>
      <c r="D5" s="6"/>
      <c r="E5" s="6"/>
      <c r="F5" s="7"/>
    </row>
    <row r="6" ht="15.75" customHeight="1">
      <c r="A6" s="8" t="s">
        <v>5</v>
      </c>
      <c r="B6" s="9"/>
      <c r="C6" s="10" t="s">
        <v>571</v>
      </c>
      <c r="D6" s="11"/>
      <c r="E6" s="11"/>
      <c r="F6" s="9"/>
    </row>
    <row r="7" ht="15.0" customHeight="1">
      <c r="A7" s="12" t="s">
        <v>7</v>
      </c>
      <c r="B7" s="12" t="s">
        <v>8</v>
      </c>
      <c r="C7" s="13" t="s">
        <v>9</v>
      </c>
      <c r="D7" s="9"/>
      <c r="E7" s="12" t="s">
        <v>10</v>
      </c>
      <c r="F7" s="14" t="s">
        <v>11</v>
      </c>
      <c r="G7" s="15"/>
    </row>
    <row r="8" ht="18.0" customHeight="1">
      <c r="A8" s="16" t="s">
        <v>12</v>
      </c>
      <c r="B8" s="17">
        <v>1250.0</v>
      </c>
      <c r="C8" s="13" t="s">
        <v>13</v>
      </c>
      <c r="D8" s="9"/>
      <c r="E8" s="18">
        <v>140.0</v>
      </c>
      <c r="F8" s="19">
        <f t="shared" ref="F8:F11" si="1">+B8*E8</f>
        <v>175000</v>
      </c>
    </row>
    <row r="9">
      <c r="A9" s="16" t="s">
        <v>15</v>
      </c>
      <c r="B9" s="17">
        <v>1.0</v>
      </c>
      <c r="C9" s="13" t="s">
        <v>16</v>
      </c>
      <c r="D9" s="9"/>
      <c r="E9" s="18">
        <v>67000.0</v>
      </c>
      <c r="F9" s="19">
        <f t="shared" si="1"/>
        <v>67000</v>
      </c>
      <c r="H9" s="21"/>
    </row>
    <row r="10">
      <c r="A10" s="16" t="s">
        <v>18</v>
      </c>
      <c r="B10" s="17"/>
      <c r="C10" s="22" t="s">
        <v>16</v>
      </c>
      <c r="D10" s="9"/>
      <c r="E10" s="18">
        <v>220000.0</v>
      </c>
      <c r="F10" s="19">
        <f t="shared" si="1"/>
        <v>0</v>
      </c>
    </row>
    <row r="11">
      <c r="A11" s="16" t="s">
        <v>19</v>
      </c>
      <c r="B11" s="17">
        <v>2.0</v>
      </c>
      <c r="C11" s="22" t="s">
        <v>16</v>
      </c>
      <c r="D11" s="9"/>
      <c r="E11" s="18">
        <v>140000.0</v>
      </c>
      <c r="F11" s="19">
        <f t="shared" si="1"/>
        <v>280000</v>
      </c>
    </row>
    <row r="12">
      <c r="A12" s="16" t="s">
        <v>416</v>
      </c>
      <c r="B12" s="17">
        <v>1.0</v>
      </c>
      <c r="C12" s="22" t="s">
        <v>16</v>
      </c>
      <c r="D12" s="9"/>
      <c r="E12" s="18">
        <v>140000.0</v>
      </c>
      <c r="F12" s="19">
        <f>E12*B12</f>
        <v>140000</v>
      </c>
    </row>
    <row r="13">
      <c r="A13" s="16" t="s">
        <v>20</v>
      </c>
      <c r="B13" s="17">
        <v>2.0</v>
      </c>
      <c r="C13" s="22" t="s">
        <v>21</v>
      </c>
      <c r="D13" s="9"/>
      <c r="E13" s="18">
        <v>14000.0</v>
      </c>
      <c r="F13" s="19">
        <f>+B13*E13</f>
        <v>28000</v>
      </c>
    </row>
    <row r="14">
      <c r="A14" s="16" t="s">
        <v>22</v>
      </c>
      <c r="B14" s="17">
        <v>0.5</v>
      </c>
      <c r="C14" s="22" t="s">
        <v>23</v>
      </c>
      <c r="D14" s="9"/>
      <c r="E14" s="18">
        <v>12000.0</v>
      </c>
      <c r="F14" s="19">
        <f t="shared" ref="F14:F15" si="2">E14*B14</f>
        <v>6000</v>
      </c>
    </row>
    <row r="15">
      <c r="A15" s="16" t="s">
        <v>24</v>
      </c>
      <c r="B15" s="17">
        <v>1.0</v>
      </c>
      <c r="C15" s="22" t="s">
        <v>25</v>
      </c>
      <c r="D15" s="9"/>
      <c r="E15" s="18">
        <v>20000.0</v>
      </c>
      <c r="F15" s="19">
        <f t="shared" si="2"/>
        <v>20000</v>
      </c>
      <c r="H15" s="20" t="s">
        <v>26</v>
      </c>
    </row>
    <row r="16" ht="15.75" customHeight="1">
      <c r="A16" s="16" t="s">
        <v>27</v>
      </c>
      <c r="B16" s="17">
        <v>14.0</v>
      </c>
      <c r="C16" s="22" t="s">
        <v>28</v>
      </c>
      <c r="D16" s="9"/>
      <c r="E16" s="18">
        <v>1000.0</v>
      </c>
      <c r="F16" s="19">
        <f t="shared" ref="F16:F17" si="3">+B16*E16</f>
        <v>14000</v>
      </c>
    </row>
    <row r="17" ht="15.75" customHeight="1">
      <c r="A17" s="16" t="s">
        <v>29</v>
      </c>
      <c r="B17" s="17">
        <v>250.0</v>
      </c>
      <c r="C17" s="22" t="s">
        <v>30</v>
      </c>
      <c r="D17" s="9"/>
      <c r="E17" s="18">
        <v>100.0</v>
      </c>
      <c r="F17" s="19">
        <f t="shared" si="3"/>
        <v>25000</v>
      </c>
    </row>
    <row r="18" ht="15.75" customHeight="1">
      <c r="A18" s="23" t="s">
        <v>31</v>
      </c>
      <c r="B18" s="11"/>
      <c r="C18" s="9"/>
      <c r="D18" s="22" t="s">
        <v>32</v>
      </c>
      <c r="E18" s="9"/>
      <c r="F18" s="24">
        <v>315000.0</v>
      </c>
      <c r="G18" s="1"/>
      <c r="H18" s="21"/>
    </row>
    <row r="19" ht="15.75" customHeight="1">
      <c r="A19" s="25" t="s">
        <v>33</v>
      </c>
      <c r="B19" s="11"/>
      <c r="C19" s="11"/>
      <c r="D19" s="11"/>
      <c r="E19" s="9"/>
      <c r="F19" s="26">
        <f>SUM(F8:F18)</f>
        <v>1070000</v>
      </c>
    </row>
    <row r="20" ht="15.75" customHeight="1">
      <c r="A20" s="23" t="s">
        <v>34</v>
      </c>
      <c r="B20" s="11"/>
      <c r="C20" s="9"/>
      <c r="D20" s="22" t="s">
        <v>35</v>
      </c>
      <c r="E20" s="9"/>
      <c r="F20" s="24">
        <f>F19*10%</f>
        <v>107000</v>
      </c>
    </row>
    <row r="21" ht="15.75" customHeight="1">
      <c r="A21" s="27" t="s">
        <v>36</v>
      </c>
      <c r="B21" s="11"/>
      <c r="C21" s="9"/>
      <c r="D21" s="28"/>
      <c r="E21" s="9"/>
      <c r="F21" s="29">
        <f>F19+F20</f>
        <v>1177000</v>
      </c>
      <c r="G21" s="276"/>
    </row>
    <row r="22" ht="15.0" customHeight="1">
      <c r="A22" s="8" t="s">
        <v>5</v>
      </c>
      <c r="B22" s="9"/>
      <c r="C22" s="30" t="s">
        <v>564</v>
      </c>
      <c r="D22" s="11"/>
      <c r="E22" s="11"/>
      <c r="F22" s="9"/>
    </row>
    <row r="23" ht="15.0" customHeight="1">
      <c r="A23" s="12" t="s">
        <v>7</v>
      </c>
      <c r="B23" s="12" t="s">
        <v>8</v>
      </c>
      <c r="C23" s="13" t="s">
        <v>9</v>
      </c>
      <c r="D23" s="9"/>
      <c r="E23" s="12" t="s">
        <v>10</v>
      </c>
      <c r="F23" s="14" t="s">
        <v>11</v>
      </c>
    </row>
    <row r="24" ht="15.0" customHeight="1">
      <c r="A24" s="16" t="s">
        <v>38</v>
      </c>
      <c r="B24" s="17">
        <v>2.0</v>
      </c>
      <c r="C24" s="13" t="s">
        <v>25</v>
      </c>
      <c r="D24" s="9"/>
      <c r="E24" s="18">
        <v>250000.0</v>
      </c>
      <c r="F24" s="19">
        <f t="shared" ref="F24:F26" si="4">E24*B24</f>
        <v>500000</v>
      </c>
      <c r="G24" s="1"/>
      <c r="H24" s="1"/>
    </row>
    <row r="25" ht="15.75" customHeight="1">
      <c r="A25" s="16" t="s">
        <v>39</v>
      </c>
      <c r="B25" s="17"/>
      <c r="C25" s="22" t="s">
        <v>40</v>
      </c>
      <c r="D25" s="9"/>
      <c r="E25" s="18">
        <v>65000.0</v>
      </c>
      <c r="F25" s="19">
        <f t="shared" si="4"/>
        <v>0</v>
      </c>
      <c r="G25" s="1"/>
      <c r="H25" s="1"/>
    </row>
    <row r="26" ht="15.75" customHeight="1">
      <c r="A26" s="16" t="s">
        <v>41</v>
      </c>
      <c r="B26" s="17"/>
      <c r="C26" s="22" t="s">
        <v>42</v>
      </c>
      <c r="D26" s="9"/>
      <c r="E26" s="18">
        <v>130000.0</v>
      </c>
      <c r="F26" s="31">
        <f t="shared" si="4"/>
        <v>0</v>
      </c>
      <c r="G26" s="1"/>
      <c r="H26" s="1"/>
    </row>
    <row r="27" ht="15.75" customHeight="1">
      <c r="A27" s="16" t="s">
        <v>43</v>
      </c>
      <c r="B27" s="17"/>
      <c r="C27" s="22" t="s">
        <v>44</v>
      </c>
      <c r="D27" s="9"/>
      <c r="E27" s="18">
        <v>140.0</v>
      </c>
      <c r="F27" s="32"/>
      <c r="G27" s="1"/>
      <c r="H27" s="1"/>
    </row>
    <row r="28" ht="15.75" customHeight="1">
      <c r="A28" s="16" t="s">
        <v>107</v>
      </c>
      <c r="B28" s="17">
        <v>4.0</v>
      </c>
      <c r="C28" s="22" t="s">
        <v>99</v>
      </c>
      <c r="D28" s="9"/>
      <c r="E28" s="18">
        <v>15000.0</v>
      </c>
      <c r="F28" s="19">
        <f t="shared" ref="F28:F33" si="5">E28*B28</f>
        <v>60000</v>
      </c>
      <c r="G28" s="1"/>
      <c r="H28" s="1"/>
    </row>
    <row r="29" ht="15.75" customHeight="1">
      <c r="A29" s="16" t="s">
        <v>46</v>
      </c>
      <c r="B29" s="17"/>
      <c r="C29" s="22" t="s">
        <v>30</v>
      </c>
      <c r="D29" s="9"/>
      <c r="E29" s="18">
        <v>600.0</v>
      </c>
      <c r="F29" s="19">
        <f t="shared" si="5"/>
        <v>0</v>
      </c>
    </row>
    <row r="30" ht="15.0" customHeight="1">
      <c r="A30" s="16" t="s">
        <v>47</v>
      </c>
      <c r="B30" s="17"/>
      <c r="C30" s="22" t="s">
        <v>48</v>
      </c>
      <c r="D30" s="9"/>
      <c r="E30" s="18">
        <v>1000.0</v>
      </c>
      <c r="F30" s="19">
        <f t="shared" si="5"/>
        <v>0</v>
      </c>
    </row>
    <row r="31" ht="15.75" customHeight="1">
      <c r="A31" s="16" t="s">
        <v>49</v>
      </c>
      <c r="B31" s="17"/>
      <c r="C31" s="22" t="s">
        <v>25</v>
      </c>
      <c r="D31" s="9"/>
      <c r="E31" s="18">
        <v>157500.0</v>
      </c>
      <c r="F31" s="19">
        <f t="shared" si="5"/>
        <v>0</v>
      </c>
    </row>
    <row r="32" ht="12.75" customHeight="1">
      <c r="A32" s="16" t="s">
        <v>29</v>
      </c>
      <c r="B32" s="17"/>
      <c r="C32" s="22" t="s">
        <v>30</v>
      </c>
      <c r="D32" s="9"/>
      <c r="E32" s="18">
        <v>100.0</v>
      </c>
      <c r="F32" s="19">
        <f t="shared" si="5"/>
        <v>0</v>
      </c>
    </row>
    <row r="33" ht="15.75" customHeight="1">
      <c r="A33" s="33"/>
      <c r="B33" s="17"/>
      <c r="C33" s="22"/>
      <c r="D33" s="9"/>
      <c r="E33" s="17"/>
      <c r="F33" s="34">
        <f t="shared" si="5"/>
        <v>0</v>
      </c>
    </row>
    <row r="34" ht="15.75" customHeight="1">
      <c r="A34" s="25" t="s">
        <v>33</v>
      </c>
      <c r="B34" s="11"/>
      <c r="C34" s="11"/>
      <c r="D34" s="11"/>
      <c r="E34" s="9"/>
      <c r="F34" s="26">
        <f>SUM(F24:F33)</f>
        <v>560000</v>
      </c>
    </row>
    <row r="35" ht="16.5" customHeight="1">
      <c r="A35" s="23" t="s">
        <v>50</v>
      </c>
      <c r="B35" s="11"/>
      <c r="C35" s="9"/>
      <c r="D35" s="22" t="s">
        <v>35</v>
      </c>
      <c r="E35" s="9"/>
      <c r="F35" s="24">
        <f>F34*5%</f>
        <v>28000</v>
      </c>
    </row>
    <row r="36" ht="24.0" customHeight="1">
      <c r="A36" s="27" t="s">
        <v>36</v>
      </c>
      <c r="B36" s="11"/>
      <c r="C36" s="9"/>
      <c r="D36" s="28"/>
      <c r="E36" s="9"/>
      <c r="F36" s="35">
        <f>F35+F34</f>
        <v>588000</v>
      </c>
      <c r="G36" s="276"/>
    </row>
    <row r="37" ht="24.0" customHeight="1">
      <c r="A37" s="36" t="s">
        <v>51</v>
      </c>
      <c r="B37" s="10" t="s">
        <v>52</v>
      </c>
      <c r="C37" s="9"/>
      <c r="D37" s="22"/>
      <c r="E37" s="9"/>
      <c r="F37" s="24"/>
      <c r="G37" s="1"/>
      <c r="H37" s="1"/>
    </row>
    <row r="38" ht="24.0" customHeight="1">
      <c r="A38" s="33" t="s">
        <v>53</v>
      </c>
      <c r="B38" s="17">
        <v>2.0</v>
      </c>
      <c r="C38" s="22" t="s">
        <v>54</v>
      </c>
      <c r="D38" s="9"/>
      <c r="E38" s="18">
        <v>36750.0</v>
      </c>
      <c r="F38" s="19">
        <f t="shared" ref="F38:F39" si="6">E38*B38</f>
        <v>73500</v>
      </c>
      <c r="G38" s="15"/>
      <c r="H38" s="1"/>
    </row>
    <row r="39" ht="24.0" customHeight="1">
      <c r="A39" s="16" t="s">
        <v>55</v>
      </c>
      <c r="B39" s="17">
        <v>2.0</v>
      </c>
      <c r="C39" s="22" t="s">
        <v>54</v>
      </c>
      <c r="D39" s="9"/>
      <c r="E39" s="18">
        <v>36750.0</v>
      </c>
      <c r="F39" s="19">
        <f t="shared" si="6"/>
        <v>73500</v>
      </c>
      <c r="G39" s="15"/>
      <c r="H39" s="1"/>
    </row>
    <row r="40" ht="24.0" customHeight="1">
      <c r="A40" s="16" t="s">
        <v>56</v>
      </c>
      <c r="B40" s="17">
        <v>2.5</v>
      </c>
      <c r="C40" s="22" t="s">
        <v>57</v>
      </c>
      <c r="D40" s="9"/>
      <c r="E40" s="18">
        <v>18000.0</v>
      </c>
      <c r="F40" s="19">
        <f t="shared" ref="F40:F47" si="7">+B40*E40</f>
        <v>45000</v>
      </c>
    </row>
    <row r="41" ht="24.0" customHeight="1">
      <c r="A41" s="16" t="s">
        <v>58</v>
      </c>
      <c r="B41" s="17">
        <v>2.0</v>
      </c>
      <c r="C41" s="22" t="s">
        <v>59</v>
      </c>
      <c r="D41" s="9"/>
      <c r="E41" s="18">
        <v>2000.0</v>
      </c>
      <c r="F41" s="19">
        <f t="shared" si="7"/>
        <v>4000</v>
      </c>
    </row>
    <row r="42" ht="24.0" customHeight="1">
      <c r="A42" s="16" t="s">
        <v>60</v>
      </c>
      <c r="B42" s="17"/>
      <c r="C42" s="22" t="s">
        <v>61</v>
      </c>
      <c r="D42" s="9"/>
      <c r="E42" s="18">
        <v>70000.0</v>
      </c>
      <c r="F42" s="19">
        <f t="shared" si="7"/>
        <v>0</v>
      </c>
    </row>
    <row r="43" ht="24.0" customHeight="1">
      <c r="A43" s="16" t="s">
        <v>62</v>
      </c>
      <c r="B43" s="17"/>
      <c r="C43" s="22" t="s">
        <v>63</v>
      </c>
      <c r="D43" s="9"/>
      <c r="E43" s="18">
        <v>45000.0</v>
      </c>
      <c r="F43" s="19">
        <f t="shared" si="7"/>
        <v>0</v>
      </c>
    </row>
    <row r="44" ht="24.0" customHeight="1">
      <c r="A44" s="16" t="s">
        <v>64</v>
      </c>
      <c r="B44" s="17"/>
      <c r="C44" s="22" t="s">
        <v>63</v>
      </c>
      <c r="D44" s="9"/>
      <c r="E44" s="18">
        <v>2500.0</v>
      </c>
      <c r="F44" s="19">
        <f t="shared" si="7"/>
        <v>0</v>
      </c>
    </row>
    <row r="45" ht="24.0" customHeight="1">
      <c r="A45" s="16" t="s">
        <v>65</v>
      </c>
      <c r="B45" s="17"/>
      <c r="C45" s="22" t="s">
        <v>66</v>
      </c>
      <c r="D45" s="9"/>
      <c r="E45" s="18">
        <v>34000.0</v>
      </c>
      <c r="F45" s="19">
        <f t="shared" si="7"/>
        <v>0</v>
      </c>
    </row>
    <row r="46" ht="24.0" customHeight="1">
      <c r="A46" s="16" t="s">
        <v>67</v>
      </c>
      <c r="B46" s="17"/>
      <c r="C46" s="22" t="s">
        <v>68</v>
      </c>
      <c r="D46" s="9"/>
      <c r="E46" s="18">
        <v>3000.0</v>
      </c>
      <c r="F46" s="19">
        <f t="shared" si="7"/>
        <v>0</v>
      </c>
    </row>
    <row r="47" ht="24.0" customHeight="1">
      <c r="A47" s="16" t="s">
        <v>69</v>
      </c>
      <c r="B47" s="17">
        <v>1.5</v>
      </c>
      <c r="C47" s="22" t="s">
        <v>70</v>
      </c>
      <c r="D47" s="9"/>
      <c r="E47" s="18">
        <v>57500.0</v>
      </c>
      <c r="F47" s="19">
        <f t="shared" si="7"/>
        <v>86250</v>
      </c>
      <c r="G47" s="15"/>
      <c r="H47" s="15"/>
      <c r="I47" s="15"/>
      <c r="J47" s="15"/>
      <c r="K47" s="15"/>
      <c r="L47" s="15"/>
      <c r="M47" s="15"/>
      <c r="N47" s="15"/>
      <c r="O47" s="15"/>
    </row>
    <row r="48" ht="24.0" customHeight="1">
      <c r="A48" s="16" t="s">
        <v>71</v>
      </c>
      <c r="B48" s="17">
        <v>2.0</v>
      </c>
      <c r="C48" s="22" t="s">
        <v>70</v>
      </c>
      <c r="D48" s="9"/>
      <c r="E48" s="18">
        <v>22000.0</v>
      </c>
      <c r="F48" s="19">
        <f>E48*B48</f>
        <v>44000</v>
      </c>
      <c r="G48" s="15"/>
      <c r="H48" s="15"/>
      <c r="I48" s="15"/>
      <c r="J48" s="15"/>
      <c r="K48" s="15"/>
      <c r="L48" s="15"/>
      <c r="M48" s="15"/>
      <c r="N48" s="15"/>
      <c r="O48" s="15"/>
    </row>
    <row r="49" ht="15.75" customHeight="1">
      <c r="A49" s="16" t="s">
        <v>72</v>
      </c>
      <c r="B49" s="17"/>
      <c r="C49" s="22" t="s">
        <v>61</v>
      </c>
      <c r="D49" s="9"/>
      <c r="E49" s="18">
        <v>160000.0</v>
      </c>
      <c r="F49" s="19">
        <f t="shared" ref="F49:F52" si="8">+B49*E49</f>
        <v>0</v>
      </c>
    </row>
    <row r="50" ht="15.75" customHeight="1">
      <c r="A50" s="16" t="s">
        <v>73</v>
      </c>
      <c r="B50" s="17">
        <v>0.5</v>
      </c>
      <c r="C50" s="22" t="s">
        <v>74</v>
      </c>
      <c r="D50" s="9"/>
      <c r="E50" s="18">
        <v>4500.0</v>
      </c>
      <c r="F50" s="19">
        <f t="shared" si="8"/>
        <v>2250</v>
      </c>
    </row>
    <row r="51" ht="15.75" customHeight="1">
      <c r="A51" s="16" t="s">
        <v>75</v>
      </c>
      <c r="B51" s="17">
        <v>0.5</v>
      </c>
      <c r="C51" s="22" t="s">
        <v>21</v>
      </c>
      <c r="D51" s="9"/>
      <c r="E51" s="18">
        <v>20000.0</v>
      </c>
      <c r="F51" s="19">
        <f t="shared" si="8"/>
        <v>10000</v>
      </c>
    </row>
    <row r="52" ht="15.75" customHeight="1">
      <c r="A52" s="16" t="s">
        <v>76</v>
      </c>
      <c r="B52" s="17">
        <v>2.0</v>
      </c>
      <c r="C52" s="22" t="s">
        <v>77</v>
      </c>
      <c r="D52" s="9"/>
      <c r="E52" s="18">
        <v>23000.0</v>
      </c>
      <c r="F52" s="19">
        <f t="shared" si="8"/>
        <v>46000</v>
      </c>
    </row>
    <row r="53" ht="15.75" customHeight="1">
      <c r="A53" s="16" t="s">
        <v>78</v>
      </c>
      <c r="B53" s="37"/>
      <c r="C53" s="22"/>
      <c r="D53" s="9"/>
      <c r="E53" s="18"/>
      <c r="F53" s="19">
        <f>SUM(F38:F52)</f>
        <v>384500</v>
      </c>
    </row>
    <row r="54" ht="15.75" customHeight="1">
      <c r="A54" s="23" t="s">
        <v>79</v>
      </c>
      <c r="B54" s="11"/>
      <c r="C54" s="9"/>
      <c r="D54" s="17"/>
      <c r="E54" s="17"/>
      <c r="F54" s="19">
        <f>+F53*10%</f>
        <v>38450</v>
      </c>
    </row>
    <row r="55" ht="15.75" customHeight="1">
      <c r="A55" s="27" t="s">
        <v>80</v>
      </c>
      <c r="B55" s="11"/>
      <c r="C55" s="9"/>
      <c r="D55" s="28"/>
      <c r="E55" s="9"/>
      <c r="F55" s="29">
        <v>477895.0</v>
      </c>
      <c r="G55" s="262"/>
    </row>
    <row r="56" ht="15.75" customHeight="1">
      <c r="A56" s="36" t="s">
        <v>51</v>
      </c>
      <c r="B56" s="10" t="s">
        <v>81</v>
      </c>
      <c r="C56" s="9"/>
      <c r="D56" s="22"/>
      <c r="E56" s="9"/>
      <c r="F56" s="24"/>
      <c r="G56" s="15"/>
    </row>
    <row r="57" ht="15.75" customHeight="1">
      <c r="A57" s="33" t="s">
        <v>53</v>
      </c>
      <c r="B57" s="17">
        <v>8.0</v>
      </c>
      <c r="C57" s="22" t="s">
        <v>82</v>
      </c>
      <c r="D57" s="9"/>
      <c r="E57" s="18">
        <v>1050.0</v>
      </c>
      <c r="F57" s="19">
        <f t="shared" ref="F57:F59" si="9">E57*B57</f>
        <v>8400</v>
      </c>
      <c r="G57" s="15"/>
    </row>
    <row r="58" ht="15.75" customHeight="1">
      <c r="A58" s="16" t="s">
        <v>55</v>
      </c>
      <c r="B58" s="17">
        <v>8.0</v>
      </c>
      <c r="C58" s="22" t="s">
        <v>54</v>
      </c>
      <c r="D58" s="9"/>
      <c r="E58" s="18">
        <v>2100.0</v>
      </c>
      <c r="F58" s="19">
        <f t="shared" si="9"/>
        <v>16800</v>
      </c>
      <c r="G58" s="15"/>
    </row>
    <row r="59" ht="15.75" customHeight="1">
      <c r="A59" s="16" t="s">
        <v>83</v>
      </c>
      <c r="B59" s="17"/>
      <c r="C59" s="17"/>
      <c r="D59" s="17"/>
      <c r="E59" s="18">
        <v>2100.0</v>
      </c>
      <c r="F59" s="19">
        <f t="shared" si="9"/>
        <v>0</v>
      </c>
      <c r="G59" s="15"/>
    </row>
    <row r="60" ht="15.75" customHeight="1">
      <c r="A60" s="16" t="s">
        <v>56</v>
      </c>
      <c r="B60" s="17">
        <v>0.23</v>
      </c>
      <c r="C60" s="22" t="s">
        <v>57</v>
      </c>
      <c r="D60" s="9"/>
      <c r="E60" s="18">
        <v>18000.0</v>
      </c>
      <c r="F60" s="19">
        <f t="shared" ref="F60:F71" si="10">+B60*E60</f>
        <v>4140</v>
      </c>
      <c r="G60" s="15"/>
    </row>
    <row r="61" ht="15.75" customHeight="1">
      <c r="A61" s="16" t="s">
        <v>58</v>
      </c>
      <c r="B61" s="17">
        <v>0.5</v>
      </c>
      <c r="C61" s="22" t="s">
        <v>59</v>
      </c>
      <c r="D61" s="9"/>
      <c r="E61" s="18">
        <v>2000.0</v>
      </c>
      <c r="F61" s="19">
        <f t="shared" si="10"/>
        <v>1000</v>
      </c>
      <c r="G61" s="15"/>
    </row>
    <row r="62" ht="15.75" customHeight="1">
      <c r="A62" s="16" t="s">
        <v>60</v>
      </c>
      <c r="B62" s="17"/>
      <c r="C62" s="22" t="s">
        <v>61</v>
      </c>
      <c r="D62" s="9"/>
      <c r="E62" s="18"/>
      <c r="F62" s="19">
        <f t="shared" si="10"/>
        <v>0</v>
      </c>
      <c r="G62" s="15"/>
      <c r="I62" s="1"/>
    </row>
    <row r="63" ht="15.75" customHeight="1">
      <c r="A63" s="16" t="s">
        <v>84</v>
      </c>
      <c r="B63" s="17"/>
      <c r="C63" s="22" t="s">
        <v>63</v>
      </c>
      <c r="D63" s="9"/>
      <c r="E63" s="18">
        <v>2000.0</v>
      </c>
      <c r="F63" s="19">
        <f t="shared" si="10"/>
        <v>0</v>
      </c>
      <c r="G63" s="15"/>
    </row>
    <row r="64" ht="15.75" customHeight="1">
      <c r="A64" s="16" t="s">
        <v>85</v>
      </c>
      <c r="B64" s="17"/>
      <c r="C64" s="22" t="s">
        <v>63</v>
      </c>
      <c r="D64" s="9"/>
      <c r="E64" s="18">
        <v>2000.0</v>
      </c>
      <c r="F64" s="19">
        <f t="shared" si="10"/>
        <v>0</v>
      </c>
      <c r="G64" s="15"/>
    </row>
    <row r="65" ht="15.75" customHeight="1">
      <c r="A65" s="16" t="s">
        <v>86</v>
      </c>
      <c r="B65" s="17">
        <v>0.2</v>
      </c>
      <c r="C65" s="22" t="s">
        <v>66</v>
      </c>
      <c r="D65" s="9"/>
      <c r="E65" s="18">
        <v>23000.0</v>
      </c>
      <c r="F65" s="19">
        <f t="shared" si="10"/>
        <v>4600</v>
      </c>
      <c r="G65" s="15"/>
    </row>
    <row r="66" ht="15.75" customHeight="1">
      <c r="A66" s="16" t="s">
        <v>87</v>
      </c>
      <c r="B66" s="17"/>
      <c r="C66" s="22" t="s">
        <v>88</v>
      </c>
      <c r="D66" s="9"/>
      <c r="E66" s="18">
        <v>18000.0</v>
      </c>
      <c r="F66" s="19">
        <f t="shared" si="10"/>
        <v>0</v>
      </c>
      <c r="G66" s="15"/>
    </row>
    <row r="67" ht="15.75" customHeight="1">
      <c r="A67" s="16" t="s">
        <v>89</v>
      </c>
      <c r="B67" s="17">
        <v>0.25</v>
      </c>
      <c r="C67" s="22" t="s">
        <v>70</v>
      </c>
      <c r="D67" s="9"/>
      <c r="E67" s="18">
        <v>22000.0</v>
      </c>
      <c r="F67" s="19">
        <f t="shared" si="10"/>
        <v>5500</v>
      </c>
      <c r="G67" s="15"/>
    </row>
    <row r="68" ht="15.75" customHeight="1">
      <c r="A68" s="16" t="s">
        <v>90</v>
      </c>
      <c r="B68" s="17"/>
      <c r="C68" s="22" t="s">
        <v>61</v>
      </c>
      <c r="D68" s="9"/>
      <c r="E68" s="18"/>
      <c r="F68" s="19">
        <f t="shared" si="10"/>
        <v>0</v>
      </c>
    </row>
    <row r="69" ht="15.75" customHeight="1">
      <c r="A69" s="16" t="s">
        <v>73</v>
      </c>
      <c r="B69" s="17"/>
      <c r="C69" s="22" t="s">
        <v>21</v>
      </c>
      <c r="D69" s="9"/>
      <c r="E69" s="18">
        <v>4.5</v>
      </c>
      <c r="F69" s="19">
        <f t="shared" si="10"/>
        <v>0</v>
      </c>
    </row>
    <row r="70" ht="15.75" customHeight="1">
      <c r="A70" s="16" t="s">
        <v>75</v>
      </c>
      <c r="B70" s="17"/>
      <c r="C70" s="22" t="s">
        <v>21</v>
      </c>
      <c r="D70" s="9"/>
      <c r="E70" s="18">
        <v>23000.0</v>
      </c>
      <c r="F70" s="19">
        <f t="shared" si="10"/>
        <v>0</v>
      </c>
    </row>
    <row r="71" ht="15.75" customHeight="1">
      <c r="A71" s="16" t="s">
        <v>91</v>
      </c>
      <c r="B71" s="38"/>
      <c r="C71" s="22" t="s">
        <v>77</v>
      </c>
      <c r="D71" s="9"/>
      <c r="E71" s="18">
        <v>23000.0</v>
      </c>
      <c r="F71" s="19">
        <f t="shared" si="10"/>
        <v>0</v>
      </c>
    </row>
    <row r="72" ht="15.75" customHeight="1">
      <c r="A72" s="16" t="s">
        <v>78</v>
      </c>
      <c r="B72" s="17"/>
      <c r="C72" s="22"/>
      <c r="D72" s="9"/>
      <c r="E72" s="18"/>
      <c r="F72" s="19"/>
      <c r="G72" s="1"/>
    </row>
    <row r="73" ht="15.75" customHeight="1">
      <c r="A73" s="23" t="s">
        <v>79</v>
      </c>
      <c r="B73" s="11"/>
      <c r="C73" s="9"/>
      <c r="D73" s="17"/>
      <c r="E73" s="17"/>
      <c r="F73" s="19">
        <v>32095.1</v>
      </c>
      <c r="G73" s="1"/>
    </row>
    <row r="74" ht="15.75" customHeight="1">
      <c r="A74" s="27" t="s">
        <v>80</v>
      </c>
      <c r="B74" s="11"/>
      <c r="C74" s="9"/>
      <c r="D74" s="28"/>
      <c r="E74" s="9"/>
      <c r="F74" s="29">
        <f>F72+F73</f>
        <v>32095.1</v>
      </c>
      <c r="G74" s="1"/>
    </row>
    <row r="75" ht="15.75" customHeight="1">
      <c r="A75" s="39" t="s">
        <v>92</v>
      </c>
      <c r="B75" s="9"/>
      <c r="C75" s="22"/>
      <c r="D75" s="9"/>
      <c r="E75" s="17"/>
      <c r="F75" s="26"/>
      <c r="G75" s="1"/>
    </row>
    <row r="76" ht="15.75" customHeight="1">
      <c r="A76" s="16" t="s">
        <v>568</v>
      </c>
      <c r="B76" s="40">
        <v>1.0</v>
      </c>
      <c r="C76" s="22" t="s">
        <v>531</v>
      </c>
      <c r="D76" s="9"/>
      <c r="E76" s="17">
        <v>40000.0</v>
      </c>
      <c r="F76" s="24">
        <f t="shared" ref="F76:F78" si="11">E76*B76</f>
        <v>40000</v>
      </c>
      <c r="G76" s="1"/>
      <c r="H76" s="1"/>
      <c r="I76" s="1"/>
      <c r="J76" s="1"/>
      <c r="K76" s="1"/>
      <c r="L76" s="1"/>
      <c r="M76" s="1"/>
      <c r="N76" s="1"/>
      <c r="O76" s="1"/>
    </row>
    <row r="77" ht="15.75" customHeight="1">
      <c r="A77" s="16" t="s">
        <v>106</v>
      </c>
      <c r="B77" s="40">
        <v>2.0</v>
      </c>
      <c r="C77" s="22" t="s">
        <v>531</v>
      </c>
      <c r="D77" s="9"/>
      <c r="E77" s="17">
        <v>6000.0</v>
      </c>
      <c r="F77" s="24">
        <f t="shared" si="11"/>
        <v>12000</v>
      </c>
      <c r="G77" s="1"/>
      <c r="H77" s="1"/>
      <c r="I77" s="1"/>
      <c r="J77" s="1"/>
      <c r="K77" s="1"/>
      <c r="L77" s="1"/>
      <c r="M77" s="1"/>
      <c r="N77" s="1"/>
      <c r="O77" s="1"/>
    </row>
    <row r="78" ht="15.75" customHeight="1">
      <c r="A78" s="16" t="s">
        <v>97</v>
      </c>
      <c r="B78" s="41"/>
      <c r="C78" s="22" t="s">
        <v>94</v>
      </c>
      <c r="D78" s="9"/>
      <c r="E78" s="17">
        <v>20000.0</v>
      </c>
      <c r="F78" s="24">
        <f t="shared" si="11"/>
        <v>0</v>
      </c>
      <c r="G78" s="1"/>
    </row>
    <row r="79" ht="15.75" customHeight="1">
      <c r="A79" s="16" t="s">
        <v>98</v>
      </c>
      <c r="B79" s="17"/>
      <c r="C79" s="22" t="s">
        <v>99</v>
      </c>
      <c r="D79" s="9"/>
      <c r="E79" s="42">
        <v>100000.0</v>
      </c>
      <c r="F79" s="34">
        <f t="shared" ref="F79:F87" si="12">+B79*E79</f>
        <v>0</v>
      </c>
      <c r="G79" s="21"/>
    </row>
    <row r="80" ht="15.75" customHeight="1">
      <c r="A80" s="16" t="s">
        <v>100</v>
      </c>
      <c r="B80" s="17"/>
      <c r="C80" s="22" t="s">
        <v>101</v>
      </c>
      <c r="D80" s="9"/>
      <c r="E80" s="42">
        <v>3000.0</v>
      </c>
      <c r="F80" s="34">
        <f t="shared" si="12"/>
        <v>0</v>
      </c>
      <c r="G80" s="21"/>
    </row>
    <row r="81" ht="15.75" customHeight="1">
      <c r="A81" s="16" t="s">
        <v>102</v>
      </c>
      <c r="B81" s="17"/>
      <c r="C81" s="22" t="s">
        <v>25</v>
      </c>
      <c r="D81" s="9"/>
      <c r="E81" s="43">
        <v>1500.0</v>
      </c>
      <c r="F81" s="34">
        <f t="shared" si="12"/>
        <v>0</v>
      </c>
      <c r="G81" s="15"/>
      <c r="H81" s="15"/>
      <c r="I81" s="15"/>
      <c r="J81" s="15"/>
      <c r="K81" s="15"/>
      <c r="L81" s="15"/>
      <c r="M81" s="15"/>
      <c r="N81" s="15"/>
      <c r="O81" s="15"/>
    </row>
    <row r="82" ht="15.75" customHeight="1">
      <c r="A82" s="16" t="s">
        <v>103</v>
      </c>
      <c r="B82" s="17"/>
      <c r="C82" s="22" t="s">
        <v>99</v>
      </c>
      <c r="D82" s="9"/>
      <c r="E82" s="43">
        <v>2000.0</v>
      </c>
      <c r="F82" s="34">
        <f t="shared" si="12"/>
        <v>0</v>
      </c>
      <c r="G82" s="15"/>
      <c r="H82" s="15"/>
      <c r="I82" s="15"/>
      <c r="J82" s="15"/>
      <c r="K82" s="15"/>
      <c r="L82" s="15"/>
      <c r="M82" s="15"/>
      <c r="N82" s="15"/>
      <c r="O82" s="15"/>
    </row>
    <row r="83" ht="15.75" customHeight="1">
      <c r="A83" s="16" t="s">
        <v>104</v>
      </c>
      <c r="B83" s="17"/>
      <c r="C83" s="22" t="s">
        <v>25</v>
      </c>
      <c r="D83" s="9"/>
      <c r="E83" s="43">
        <v>160000.0</v>
      </c>
      <c r="F83" s="34">
        <f t="shared" si="12"/>
        <v>0</v>
      </c>
      <c r="G83" s="15"/>
      <c r="H83" s="15"/>
      <c r="I83" s="15"/>
      <c r="J83" s="15"/>
      <c r="K83" s="15"/>
      <c r="L83" s="15"/>
      <c r="M83" s="15"/>
      <c r="N83" s="15"/>
      <c r="O83" s="15"/>
    </row>
    <row r="84" ht="15.75" customHeight="1">
      <c r="A84" s="16" t="s">
        <v>68</v>
      </c>
      <c r="B84" s="17"/>
      <c r="C84" s="22" t="s">
        <v>105</v>
      </c>
      <c r="D84" s="9"/>
      <c r="E84" s="42">
        <v>26800.0</v>
      </c>
      <c r="F84" s="34">
        <f t="shared" si="12"/>
        <v>0</v>
      </c>
      <c r="G84" s="15"/>
      <c r="H84" s="15"/>
      <c r="I84" s="15"/>
      <c r="J84" s="15"/>
      <c r="K84" s="15"/>
      <c r="L84" s="15"/>
      <c r="M84" s="15"/>
      <c r="N84" s="15"/>
      <c r="O84" s="15"/>
    </row>
    <row r="85" ht="15.75" customHeight="1">
      <c r="A85" s="16" t="s">
        <v>106</v>
      </c>
      <c r="B85" s="17"/>
      <c r="C85" s="22" t="s">
        <v>99</v>
      </c>
      <c r="D85" s="9"/>
      <c r="E85" s="42">
        <v>3000.0</v>
      </c>
      <c r="F85" s="34">
        <f t="shared" si="12"/>
        <v>0</v>
      </c>
      <c r="G85" s="15"/>
      <c r="H85" s="15"/>
      <c r="I85" s="15"/>
      <c r="J85" s="15"/>
      <c r="K85" s="15"/>
      <c r="L85" s="15"/>
      <c r="M85" s="15"/>
      <c r="N85" s="15"/>
      <c r="O85" s="15"/>
    </row>
    <row r="86" ht="15.75" customHeight="1">
      <c r="A86" s="16" t="s">
        <v>107</v>
      </c>
      <c r="B86" s="17"/>
      <c r="C86" s="22" t="s">
        <v>59</v>
      </c>
      <c r="D86" s="9"/>
      <c r="E86" s="42">
        <v>8000.0</v>
      </c>
      <c r="F86" s="34">
        <f t="shared" si="12"/>
        <v>0</v>
      </c>
      <c r="G86" s="15"/>
      <c r="H86" s="15"/>
      <c r="I86" s="15"/>
      <c r="J86" s="15"/>
      <c r="K86" s="15"/>
      <c r="L86" s="15"/>
      <c r="M86" s="15"/>
      <c r="N86" s="15"/>
      <c r="O86" s="15"/>
    </row>
    <row r="87" ht="15.75" customHeight="1">
      <c r="A87" s="16" t="s">
        <v>108</v>
      </c>
      <c r="B87" s="17">
        <v>1.0</v>
      </c>
      <c r="C87" s="22" t="s">
        <v>59</v>
      </c>
      <c r="D87" s="9"/>
      <c r="E87" s="43">
        <v>150000.0</v>
      </c>
      <c r="F87" s="34">
        <f t="shared" si="12"/>
        <v>150000</v>
      </c>
      <c r="G87" s="15"/>
      <c r="H87" s="15"/>
      <c r="I87" s="15"/>
      <c r="J87" s="15"/>
      <c r="K87" s="15"/>
      <c r="L87" s="15"/>
      <c r="M87" s="15"/>
      <c r="N87" s="15"/>
      <c r="O87" s="15"/>
    </row>
    <row r="88" ht="15.75" customHeight="1">
      <c r="A88" s="10" t="s">
        <v>109</v>
      </c>
      <c r="B88" s="11"/>
      <c r="C88" s="11"/>
      <c r="D88" s="9"/>
      <c r="E88" s="44"/>
      <c r="F88" s="45">
        <f>SUM(F76:F87)</f>
        <v>202000</v>
      </c>
      <c r="G88" s="15"/>
      <c r="H88" s="15"/>
      <c r="I88" s="15"/>
      <c r="J88" s="15"/>
      <c r="K88" s="15"/>
      <c r="L88" s="15"/>
      <c r="M88" s="15"/>
      <c r="N88" s="15"/>
      <c r="O88" s="15"/>
    </row>
    <row r="89" ht="15.75" customHeight="1">
      <c r="A89" s="16"/>
      <c r="B89" s="17"/>
      <c r="C89" s="22"/>
      <c r="D89" s="9"/>
      <c r="E89" s="42"/>
      <c r="F89" s="24">
        <f t="shared" ref="F89:F90" si="13">+B89*E89</f>
        <v>0</v>
      </c>
      <c r="G89" s="15"/>
      <c r="H89" s="15"/>
      <c r="I89" s="15"/>
      <c r="J89" s="15"/>
      <c r="K89" s="15"/>
      <c r="L89" s="15"/>
      <c r="M89" s="15"/>
      <c r="N89" s="15"/>
      <c r="O89" s="15"/>
    </row>
    <row r="90" ht="15.75" customHeight="1">
      <c r="A90" s="39" t="s">
        <v>110</v>
      </c>
      <c r="B90" s="9"/>
      <c r="C90" s="22"/>
      <c r="D90" s="9"/>
      <c r="E90" s="42"/>
      <c r="F90" s="24">
        <f t="shared" si="13"/>
        <v>0</v>
      </c>
      <c r="G90" s="15"/>
      <c r="H90" s="15"/>
      <c r="I90" s="15"/>
      <c r="J90" s="15"/>
      <c r="K90" s="15"/>
      <c r="L90" s="15"/>
      <c r="M90" s="15"/>
      <c r="N90" s="15"/>
      <c r="O90" s="15"/>
    </row>
    <row r="91" ht="15.75" customHeight="1">
      <c r="A91" s="16" t="s">
        <v>111</v>
      </c>
      <c r="B91" s="17">
        <v>614.0</v>
      </c>
      <c r="C91" s="22" t="s">
        <v>112</v>
      </c>
      <c r="D91" s="9"/>
      <c r="E91" s="42">
        <v>140.0</v>
      </c>
      <c r="F91" s="24">
        <f t="shared" ref="F91:F100" si="14">E91*B91</f>
        <v>85960</v>
      </c>
    </row>
    <row r="92" ht="15.75" customHeight="1">
      <c r="A92" s="16" t="s">
        <v>265</v>
      </c>
      <c r="B92" s="17">
        <v>2.0</v>
      </c>
      <c r="C92" s="22"/>
      <c r="D92" s="9"/>
      <c r="E92" s="42">
        <v>3500.0</v>
      </c>
      <c r="F92" s="24">
        <f t="shared" si="14"/>
        <v>7000</v>
      </c>
    </row>
    <row r="93" ht="15.75" customHeight="1">
      <c r="A93" s="16" t="s">
        <v>113</v>
      </c>
      <c r="B93" s="17">
        <v>12.0</v>
      </c>
      <c r="C93" s="22" t="s">
        <v>565</v>
      </c>
      <c r="D93" s="9"/>
      <c r="E93" s="42">
        <v>1050.0</v>
      </c>
      <c r="F93" s="24">
        <f t="shared" si="14"/>
        <v>12600</v>
      </c>
    </row>
    <row r="94" ht="15.75" customHeight="1">
      <c r="A94" s="16" t="s">
        <v>22</v>
      </c>
      <c r="B94" s="17">
        <v>0.1</v>
      </c>
      <c r="C94" s="22" t="s">
        <v>23</v>
      </c>
      <c r="D94" s="9"/>
      <c r="E94" s="42">
        <v>12000.0</v>
      </c>
      <c r="F94" s="24">
        <f t="shared" si="14"/>
        <v>1200</v>
      </c>
    </row>
    <row r="95" ht="15.75" customHeight="1">
      <c r="A95" s="16" t="s">
        <v>114</v>
      </c>
      <c r="B95" s="17">
        <v>1.0</v>
      </c>
      <c r="C95" s="22" t="s">
        <v>16</v>
      </c>
      <c r="D95" s="9"/>
      <c r="E95" s="42">
        <v>140000.0</v>
      </c>
      <c r="F95" s="24">
        <f t="shared" si="14"/>
        <v>140000</v>
      </c>
    </row>
    <row r="96" ht="15.75" customHeight="1">
      <c r="A96" s="16" t="s">
        <v>20</v>
      </c>
      <c r="B96" s="17">
        <v>0.2</v>
      </c>
      <c r="C96" s="22" t="s">
        <v>21</v>
      </c>
      <c r="D96" s="9"/>
      <c r="E96" s="42">
        <v>14000.0</v>
      </c>
      <c r="F96" s="24">
        <f t="shared" si="14"/>
        <v>2800</v>
      </c>
    </row>
    <row r="97" ht="15.75" customHeight="1">
      <c r="A97" s="16" t="s">
        <v>29</v>
      </c>
      <c r="B97" s="17">
        <v>40.0</v>
      </c>
      <c r="C97" s="22" t="s">
        <v>94</v>
      </c>
      <c r="D97" s="9"/>
      <c r="E97" s="42">
        <v>100.0</v>
      </c>
      <c r="F97" s="24">
        <f t="shared" si="14"/>
        <v>4000</v>
      </c>
    </row>
    <row r="98" ht="15.75" customHeight="1">
      <c r="A98" s="16" t="s">
        <v>115</v>
      </c>
      <c r="B98" s="17">
        <v>2.0</v>
      </c>
      <c r="C98" s="22" t="s">
        <v>116</v>
      </c>
      <c r="D98" s="9"/>
      <c r="E98" s="42">
        <v>1000.0</v>
      </c>
      <c r="F98" s="24">
        <f t="shared" si="14"/>
        <v>2000</v>
      </c>
    </row>
    <row r="99" ht="15.75" customHeight="1">
      <c r="A99" s="16" t="s">
        <v>49</v>
      </c>
      <c r="B99" s="17">
        <v>1.0</v>
      </c>
      <c r="C99" s="22" t="s">
        <v>94</v>
      </c>
      <c r="D99" s="9"/>
      <c r="E99" s="42">
        <v>63000.0</v>
      </c>
      <c r="F99" s="24">
        <f t="shared" si="14"/>
        <v>63000</v>
      </c>
    </row>
    <row r="100" ht="15.75" customHeight="1">
      <c r="A100" s="16" t="s">
        <v>117</v>
      </c>
      <c r="B100" s="17">
        <v>1.0</v>
      </c>
      <c r="C100" s="22" t="s">
        <v>96</v>
      </c>
      <c r="D100" s="9"/>
      <c r="E100" s="42">
        <v>10500.0</v>
      </c>
      <c r="F100" s="24">
        <f t="shared" si="14"/>
        <v>10500</v>
      </c>
    </row>
    <row r="101" ht="15.75" customHeight="1">
      <c r="A101" s="46" t="s">
        <v>118</v>
      </c>
      <c r="B101" s="47"/>
      <c r="C101" s="48"/>
      <c r="D101" s="9"/>
      <c r="E101" s="49"/>
      <c r="F101" s="29">
        <f>SUM(F89:F100)</f>
        <v>329060</v>
      </c>
    </row>
    <row r="102" ht="15.75" customHeight="1">
      <c r="A102" s="39" t="s">
        <v>119</v>
      </c>
      <c r="B102" s="9"/>
      <c r="C102" s="10" t="s">
        <v>120</v>
      </c>
      <c r="D102" s="9"/>
      <c r="E102" s="42"/>
      <c r="F102" s="24"/>
      <c r="G102" s="274"/>
      <c r="H102" s="274"/>
      <c r="I102" s="274"/>
      <c r="J102" s="274"/>
      <c r="K102" s="274"/>
      <c r="L102" s="274"/>
      <c r="M102" s="274"/>
      <c r="N102" s="274"/>
      <c r="O102" s="274"/>
      <c r="P102" s="21"/>
    </row>
    <row r="103" ht="15.75" customHeight="1">
      <c r="A103" s="16" t="s">
        <v>121</v>
      </c>
      <c r="B103" s="17">
        <v>13.0</v>
      </c>
      <c r="C103" s="22" t="s">
        <v>122</v>
      </c>
      <c r="D103" s="9"/>
      <c r="E103" s="43">
        <v>35000.0</v>
      </c>
      <c r="F103" s="34">
        <f t="shared" ref="F103:F104" si="15">+B103*E103</f>
        <v>455000</v>
      </c>
    </row>
    <row r="104" ht="15.75" customHeight="1">
      <c r="A104" s="16" t="s">
        <v>123</v>
      </c>
      <c r="B104" s="17">
        <v>1.0</v>
      </c>
      <c r="C104" s="22" t="s">
        <v>16</v>
      </c>
      <c r="D104" s="9"/>
      <c r="E104" s="43">
        <v>25000.0</v>
      </c>
      <c r="F104" s="34">
        <f t="shared" si="15"/>
        <v>25000</v>
      </c>
      <c r="G104" s="1"/>
    </row>
    <row r="105" ht="15.75" customHeight="1">
      <c r="A105" s="16" t="s">
        <v>46</v>
      </c>
      <c r="B105" s="17">
        <v>0.5</v>
      </c>
      <c r="C105" s="22" t="s">
        <v>124</v>
      </c>
      <c r="D105" s="9"/>
      <c r="E105" s="43">
        <v>12000.0</v>
      </c>
      <c r="F105" s="34">
        <f>E105*B105</f>
        <v>6000</v>
      </c>
      <c r="G105" s="1"/>
    </row>
    <row r="106" ht="15.75" customHeight="1">
      <c r="A106" s="16" t="s">
        <v>569</v>
      </c>
      <c r="B106" s="17"/>
      <c r="C106" s="22" t="s">
        <v>99</v>
      </c>
      <c r="D106" s="9"/>
      <c r="E106" s="43">
        <v>300.0</v>
      </c>
      <c r="F106" s="34">
        <f>+B106*E106</f>
        <v>0</v>
      </c>
      <c r="G106" s="1"/>
    </row>
    <row r="107" ht="15.75" customHeight="1">
      <c r="A107" s="16" t="s">
        <v>126</v>
      </c>
      <c r="B107" s="17">
        <v>20.0</v>
      </c>
      <c r="C107" s="22" t="s">
        <v>127</v>
      </c>
      <c r="D107" s="9"/>
      <c r="E107" s="43">
        <v>100.0</v>
      </c>
      <c r="F107" s="34">
        <f>E107*B107</f>
        <v>2000</v>
      </c>
      <c r="G107" s="1"/>
    </row>
    <row r="108" ht="15.75" customHeight="1">
      <c r="A108" s="16" t="s">
        <v>128</v>
      </c>
      <c r="B108" s="17"/>
      <c r="C108" s="22" t="s">
        <v>127</v>
      </c>
      <c r="D108" s="9"/>
      <c r="E108" s="43">
        <v>30000.0</v>
      </c>
      <c r="F108" s="34">
        <f t="shared" ref="F108:F116" si="16">+B108*E108</f>
        <v>0</v>
      </c>
      <c r="G108" s="1"/>
    </row>
    <row r="109" ht="15.75" customHeight="1">
      <c r="A109" s="16" t="s">
        <v>129</v>
      </c>
      <c r="B109" s="17">
        <v>2.0</v>
      </c>
      <c r="C109" s="22" t="s">
        <v>16</v>
      </c>
      <c r="D109" s="9"/>
      <c r="E109" s="43">
        <v>50250.0</v>
      </c>
      <c r="F109" s="34">
        <f t="shared" si="16"/>
        <v>100500</v>
      </c>
      <c r="G109" s="1"/>
    </row>
    <row r="110" ht="15.75" customHeight="1">
      <c r="A110" s="16" t="s">
        <v>130</v>
      </c>
      <c r="B110" s="17">
        <v>2.5</v>
      </c>
      <c r="C110" s="22" t="s">
        <v>131</v>
      </c>
      <c r="D110" s="9"/>
      <c r="E110" s="43">
        <v>30000.0</v>
      </c>
      <c r="F110" s="34">
        <f t="shared" si="16"/>
        <v>75000</v>
      </c>
      <c r="G110" s="1"/>
    </row>
    <row r="111" ht="15.75" customHeight="1">
      <c r="A111" s="16" t="s">
        <v>426</v>
      </c>
      <c r="B111" s="17"/>
      <c r="C111" s="22" t="s">
        <v>101</v>
      </c>
      <c r="D111" s="9"/>
      <c r="E111" s="43">
        <v>3000.0</v>
      </c>
      <c r="F111" s="34">
        <f t="shared" si="16"/>
        <v>0</v>
      </c>
      <c r="G111" s="1"/>
    </row>
    <row r="112" ht="15.75" customHeight="1">
      <c r="A112" s="16" t="s">
        <v>133</v>
      </c>
      <c r="B112" s="17"/>
      <c r="C112" s="22" t="s">
        <v>105</v>
      </c>
      <c r="D112" s="9"/>
      <c r="E112" s="43">
        <v>25000.0</v>
      </c>
      <c r="F112" s="34">
        <f t="shared" si="16"/>
        <v>0</v>
      </c>
      <c r="G112" s="1"/>
    </row>
    <row r="113" ht="15.75" customHeight="1">
      <c r="A113" s="16" t="s">
        <v>566</v>
      </c>
      <c r="B113" s="17"/>
      <c r="C113" s="22" t="s">
        <v>135</v>
      </c>
      <c r="D113" s="9"/>
      <c r="E113" s="43">
        <v>12000.0</v>
      </c>
      <c r="F113" s="34">
        <f t="shared" si="16"/>
        <v>0</v>
      </c>
      <c r="G113" s="1"/>
      <c r="H113" s="276"/>
      <c r="I113" s="276"/>
      <c r="J113" s="276"/>
      <c r="K113" s="276"/>
    </row>
    <row r="114" ht="15.75" customHeight="1">
      <c r="A114" s="16" t="s">
        <v>132</v>
      </c>
      <c r="B114" s="17">
        <v>2.7</v>
      </c>
      <c r="C114" s="22" t="s">
        <v>101</v>
      </c>
      <c r="D114" s="9"/>
      <c r="E114" s="43">
        <v>3500.0</v>
      </c>
      <c r="F114" s="34">
        <f t="shared" si="16"/>
        <v>9450</v>
      </c>
      <c r="G114" s="1"/>
      <c r="H114" s="276"/>
      <c r="I114" s="276"/>
      <c r="J114" s="276"/>
      <c r="K114" s="276"/>
    </row>
    <row r="115" ht="15.75" customHeight="1">
      <c r="A115" s="16" t="s">
        <v>136</v>
      </c>
      <c r="B115" s="17">
        <v>2.0</v>
      </c>
      <c r="C115" s="22" t="s">
        <v>21</v>
      </c>
      <c r="D115" s="9"/>
      <c r="E115" s="43">
        <v>19000.0</v>
      </c>
      <c r="F115" s="34">
        <f t="shared" si="16"/>
        <v>38000</v>
      </c>
      <c r="G115" s="1"/>
      <c r="H115" s="276"/>
      <c r="I115" s="276"/>
      <c r="J115" s="276"/>
      <c r="K115" s="276"/>
    </row>
    <row r="116" ht="15.75" customHeight="1">
      <c r="A116" s="16" t="s">
        <v>137</v>
      </c>
      <c r="B116" s="17">
        <v>6.0</v>
      </c>
      <c r="C116" s="22" t="s">
        <v>99</v>
      </c>
      <c r="D116" s="9"/>
      <c r="E116" s="43">
        <v>5000.0</v>
      </c>
      <c r="F116" s="34">
        <f t="shared" si="16"/>
        <v>30000</v>
      </c>
      <c r="G116" s="1"/>
      <c r="H116" s="276"/>
      <c r="I116" s="276"/>
      <c r="J116" s="276"/>
      <c r="K116" s="276"/>
    </row>
    <row r="117" ht="15.75" customHeight="1">
      <c r="A117" s="16" t="s">
        <v>138</v>
      </c>
      <c r="B117" s="17">
        <v>1.0</v>
      </c>
      <c r="C117" s="22" t="s">
        <v>139</v>
      </c>
      <c r="D117" s="9"/>
      <c r="E117" s="43">
        <v>210000.0</v>
      </c>
      <c r="F117" s="34">
        <f t="shared" ref="F117:F118" si="17">E117*B117</f>
        <v>210000</v>
      </c>
      <c r="G117" s="1"/>
    </row>
    <row r="118" ht="15.75" customHeight="1">
      <c r="A118" s="16" t="s">
        <v>140</v>
      </c>
      <c r="B118" s="17"/>
      <c r="C118" s="22" t="s">
        <v>122</v>
      </c>
      <c r="D118" s="9"/>
      <c r="E118" s="43">
        <v>2650.0</v>
      </c>
      <c r="F118" s="34">
        <f t="shared" si="17"/>
        <v>0</v>
      </c>
      <c r="G118" s="1"/>
    </row>
    <row r="119" ht="15.75" customHeight="1">
      <c r="A119" s="46" t="s">
        <v>141</v>
      </c>
      <c r="B119" s="47"/>
      <c r="C119" s="48"/>
      <c r="D119" s="9"/>
      <c r="E119" s="49"/>
      <c r="F119" s="29">
        <f>SUM(F103:F118)</f>
        <v>950950</v>
      </c>
    </row>
    <row r="120" ht="15.75" customHeight="1">
      <c r="A120" s="50" t="s">
        <v>142</v>
      </c>
      <c r="B120" s="51"/>
      <c r="C120" s="51"/>
      <c r="D120" s="51"/>
      <c r="E120" s="51"/>
      <c r="F120" s="52">
        <f>F119+F101+F88+F74+F55+F36+F21</f>
        <v>3757000.1</v>
      </c>
    </row>
    <row r="121" ht="15.75" customHeight="1">
      <c r="A121" s="53"/>
      <c r="B121" s="54" t="s">
        <v>143</v>
      </c>
      <c r="C121" s="55"/>
      <c r="D121" s="55"/>
      <c r="E121" s="55"/>
      <c r="F121" s="56">
        <f>+F120*30%</f>
        <v>1127100.03</v>
      </c>
    </row>
    <row r="122" ht="15.75" customHeight="1">
      <c r="A122" s="57"/>
      <c r="B122" s="58" t="s">
        <v>144</v>
      </c>
      <c r="C122" s="55"/>
      <c r="D122" s="55"/>
      <c r="E122" s="59"/>
      <c r="F122" s="60">
        <f>SUM(F120:F121)</f>
        <v>4884100.13</v>
      </c>
    </row>
    <row r="123" ht="15.75" customHeight="1">
      <c r="A123" s="57"/>
      <c r="B123" s="54" t="s">
        <v>145</v>
      </c>
      <c r="C123" s="55"/>
      <c r="D123" s="55"/>
      <c r="E123" s="55"/>
      <c r="F123" s="56">
        <f>+F122*16%</f>
        <v>781456.0208</v>
      </c>
    </row>
    <row r="124" ht="15.75" customHeight="1">
      <c r="A124" s="57"/>
      <c r="B124" s="61" t="s">
        <v>146</v>
      </c>
      <c r="C124" s="55"/>
      <c r="D124" s="55"/>
      <c r="E124" s="59"/>
      <c r="F124" s="60">
        <f>SUM(F122:F123)</f>
        <v>5665556.151</v>
      </c>
    </row>
    <row r="125" ht="15.75" customHeight="1">
      <c r="A125" s="57"/>
      <c r="B125" s="54"/>
      <c r="C125" s="55"/>
      <c r="D125" s="55"/>
      <c r="E125" s="55"/>
      <c r="F125" s="56"/>
    </row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8">
    <mergeCell ref="A2:F2"/>
    <mergeCell ref="A3:F3"/>
    <mergeCell ref="A4:F4"/>
    <mergeCell ref="A5:F5"/>
    <mergeCell ref="A6:B6"/>
    <mergeCell ref="C6:F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A18:C18"/>
    <mergeCell ref="D18:E18"/>
    <mergeCell ref="A19:E19"/>
    <mergeCell ref="D20:E20"/>
    <mergeCell ref="A20:C20"/>
    <mergeCell ref="A21:C21"/>
    <mergeCell ref="D21:E21"/>
    <mergeCell ref="A22:B22"/>
    <mergeCell ref="C22:F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A34:E34"/>
    <mergeCell ref="A35:C35"/>
    <mergeCell ref="D35:E35"/>
    <mergeCell ref="A36:C36"/>
    <mergeCell ref="D36:E36"/>
    <mergeCell ref="B37:C37"/>
    <mergeCell ref="D37:E37"/>
    <mergeCell ref="C38:D38"/>
    <mergeCell ref="C39:D39"/>
    <mergeCell ref="C40:D40"/>
    <mergeCell ref="C41:D41"/>
    <mergeCell ref="C42:D42"/>
    <mergeCell ref="C82:D82"/>
    <mergeCell ref="C83:D83"/>
    <mergeCell ref="C84:D84"/>
    <mergeCell ref="C85:D85"/>
    <mergeCell ref="C86:D86"/>
    <mergeCell ref="C87:D87"/>
    <mergeCell ref="A88:D88"/>
    <mergeCell ref="C89:D89"/>
    <mergeCell ref="A90:B90"/>
    <mergeCell ref="C90:D90"/>
    <mergeCell ref="C91:D91"/>
    <mergeCell ref="C92:D92"/>
    <mergeCell ref="C93:D93"/>
    <mergeCell ref="C94:D94"/>
    <mergeCell ref="C95:D95"/>
    <mergeCell ref="C96:D96"/>
    <mergeCell ref="C97:D97"/>
    <mergeCell ref="C98:D98"/>
    <mergeCell ref="C99:D99"/>
    <mergeCell ref="C100:D100"/>
    <mergeCell ref="C101:D101"/>
    <mergeCell ref="C103:D103"/>
    <mergeCell ref="C104:D104"/>
    <mergeCell ref="C105:D105"/>
    <mergeCell ref="C106:D106"/>
    <mergeCell ref="C107:D107"/>
    <mergeCell ref="C108:D108"/>
    <mergeCell ref="C109:D109"/>
    <mergeCell ref="C110:D110"/>
    <mergeCell ref="C111:D111"/>
    <mergeCell ref="C112:D112"/>
    <mergeCell ref="C113:D113"/>
    <mergeCell ref="C114:D114"/>
    <mergeCell ref="C115:D115"/>
    <mergeCell ref="C116:D116"/>
    <mergeCell ref="B123:E123"/>
    <mergeCell ref="B124:E124"/>
    <mergeCell ref="C117:D117"/>
    <mergeCell ref="C118:D118"/>
    <mergeCell ref="C119:D119"/>
    <mergeCell ref="A120:E120"/>
    <mergeCell ref="A121:A125"/>
    <mergeCell ref="B121:E121"/>
    <mergeCell ref="B122:E122"/>
    <mergeCell ref="B125:E125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A54:C54"/>
    <mergeCell ref="A55:C55"/>
    <mergeCell ref="D55:E55"/>
    <mergeCell ref="B56:C56"/>
    <mergeCell ref="D56:E56"/>
    <mergeCell ref="C57:D57"/>
    <mergeCell ref="C58:D58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A73:C73"/>
    <mergeCell ref="A74:C74"/>
    <mergeCell ref="D74:E74"/>
    <mergeCell ref="A75:B75"/>
    <mergeCell ref="C75:D75"/>
    <mergeCell ref="C76:D76"/>
    <mergeCell ref="C77:D77"/>
    <mergeCell ref="C78:D78"/>
    <mergeCell ref="C79:D79"/>
    <mergeCell ref="C80:D80"/>
    <mergeCell ref="C81:D81"/>
    <mergeCell ref="A102:B102"/>
    <mergeCell ref="C102:D102"/>
  </mergeCells>
  <printOptions/>
  <pageMargins bottom="0.7480314960629921" footer="0.0" header="0.0" left="0.31496062992125984" right="0.31496062992125984" top="0.7480314960629921"/>
  <pageSetup paperSize="9" orientation="portrait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10.71"/>
    <col customWidth="1" min="3" max="3" width="17.0"/>
    <col customWidth="1" min="4" max="4" width="10.71"/>
    <col customWidth="1" min="5" max="5" width="15.43"/>
    <col customWidth="1" min="6" max="6" width="20.57"/>
    <col customWidth="1" min="7" max="15" width="10.71"/>
  </cols>
  <sheetData>
    <row r="1" ht="15.75" customHeight="1">
      <c r="A1" s="1" t="s">
        <v>0</v>
      </c>
    </row>
    <row r="2" ht="15.75" customHeight="1">
      <c r="A2" s="2" t="s">
        <v>1</v>
      </c>
      <c r="B2" s="3"/>
      <c r="C2" s="3"/>
      <c r="D2" s="3"/>
      <c r="E2" s="3"/>
      <c r="F2" s="3"/>
    </row>
    <row r="3" ht="15.75" customHeight="1">
      <c r="A3" s="4" t="s">
        <v>2</v>
      </c>
    </row>
    <row r="4" ht="15.75" customHeight="1">
      <c r="A4" s="4" t="s">
        <v>3</v>
      </c>
    </row>
    <row r="5" ht="15.75" customHeight="1">
      <c r="A5" s="5" t="s">
        <v>4</v>
      </c>
      <c r="B5" s="6"/>
      <c r="C5" s="6"/>
      <c r="D5" s="6"/>
      <c r="E5" s="6"/>
      <c r="F5" s="7"/>
    </row>
    <row r="6" ht="15.75" customHeight="1">
      <c r="A6" s="8" t="s">
        <v>5</v>
      </c>
      <c r="B6" s="9"/>
      <c r="C6" s="10" t="s">
        <v>572</v>
      </c>
      <c r="D6" s="11"/>
      <c r="E6" s="11"/>
      <c r="F6" s="9"/>
    </row>
    <row r="7" ht="15.0" customHeight="1">
      <c r="A7" s="12" t="s">
        <v>7</v>
      </c>
      <c r="B7" s="12" t="s">
        <v>8</v>
      </c>
      <c r="C7" s="13" t="s">
        <v>9</v>
      </c>
      <c r="D7" s="9"/>
      <c r="E7" s="12" t="s">
        <v>10</v>
      </c>
      <c r="F7" s="14" t="s">
        <v>11</v>
      </c>
      <c r="G7" s="15"/>
    </row>
    <row r="8" ht="18.0" customHeight="1">
      <c r="A8" s="16" t="s">
        <v>12</v>
      </c>
      <c r="B8" s="17">
        <v>1350.0</v>
      </c>
      <c r="C8" s="13" t="s">
        <v>13</v>
      </c>
      <c r="D8" s="9"/>
      <c r="E8" s="18">
        <v>140.0</v>
      </c>
      <c r="F8" s="19">
        <f t="shared" ref="F8:F10" si="1">+B8*E8</f>
        <v>189000</v>
      </c>
    </row>
    <row r="9">
      <c r="A9" s="16" t="s">
        <v>15</v>
      </c>
      <c r="B9" s="17">
        <v>0.7</v>
      </c>
      <c r="C9" s="13" t="s">
        <v>16</v>
      </c>
      <c r="D9" s="9"/>
      <c r="E9" s="18">
        <v>67000.0</v>
      </c>
      <c r="F9" s="19">
        <f t="shared" si="1"/>
        <v>46900</v>
      </c>
      <c r="H9" s="21"/>
    </row>
    <row r="10">
      <c r="A10" s="16" t="s">
        <v>18</v>
      </c>
      <c r="B10" s="17">
        <v>0.5</v>
      </c>
      <c r="C10" s="22" t="s">
        <v>16</v>
      </c>
      <c r="D10" s="9"/>
      <c r="E10" s="18">
        <v>220000.0</v>
      </c>
      <c r="F10" s="19">
        <f t="shared" si="1"/>
        <v>110000</v>
      </c>
    </row>
    <row r="11">
      <c r="A11" s="16" t="s">
        <v>416</v>
      </c>
      <c r="B11" s="17">
        <v>0.5</v>
      </c>
      <c r="C11" s="22" t="s">
        <v>16</v>
      </c>
      <c r="D11" s="9"/>
      <c r="E11" s="18">
        <v>140000.0</v>
      </c>
      <c r="F11" s="19">
        <f>E11*B11</f>
        <v>70000</v>
      </c>
    </row>
    <row r="12">
      <c r="A12" s="16" t="s">
        <v>20</v>
      </c>
      <c r="B12" s="17">
        <v>1.5</v>
      </c>
      <c r="C12" s="22" t="s">
        <v>21</v>
      </c>
      <c r="D12" s="9"/>
      <c r="E12" s="18">
        <v>14000.0</v>
      </c>
      <c r="F12" s="19">
        <f>+B12*E12</f>
        <v>21000</v>
      </c>
    </row>
    <row r="13">
      <c r="A13" s="16" t="s">
        <v>22</v>
      </c>
      <c r="B13" s="17">
        <v>15.0</v>
      </c>
      <c r="C13" s="22" t="s">
        <v>23</v>
      </c>
      <c r="D13" s="9"/>
      <c r="E13" s="18">
        <v>12000.0</v>
      </c>
      <c r="F13" s="19">
        <f t="shared" ref="F13:F14" si="2">E13*B13</f>
        <v>180000</v>
      </c>
    </row>
    <row r="14">
      <c r="A14" s="16" t="s">
        <v>24</v>
      </c>
      <c r="B14" s="17">
        <v>1.0</v>
      </c>
      <c r="C14" s="22" t="s">
        <v>25</v>
      </c>
      <c r="D14" s="9"/>
      <c r="E14" s="18">
        <v>20000.0</v>
      </c>
      <c r="F14" s="19">
        <f t="shared" si="2"/>
        <v>20000</v>
      </c>
      <c r="H14" s="20" t="s">
        <v>26</v>
      </c>
    </row>
    <row r="15" ht="15.75" customHeight="1">
      <c r="A15" s="16" t="s">
        <v>27</v>
      </c>
      <c r="B15" s="17">
        <v>11.0</v>
      </c>
      <c r="C15" s="22" t="s">
        <v>28</v>
      </c>
      <c r="D15" s="9"/>
      <c r="E15" s="18">
        <v>1000.0</v>
      </c>
      <c r="F15" s="19">
        <f t="shared" ref="F15:F16" si="3">+B15*E15</f>
        <v>11000</v>
      </c>
    </row>
    <row r="16" ht="15.75" customHeight="1">
      <c r="A16" s="16" t="s">
        <v>29</v>
      </c>
      <c r="B16" s="17">
        <v>250.0</v>
      </c>
      <c r="C16" s="22" t="s">
        <v>30</v>
      </c>
      <c r="D16" s="9"/>
      <c r="E16" s="18">
        <v>100.0</v>
      </c>
      <c r="F16" s="19">
        <f t="shared" si="3"/>
        <v>25000</v>
      </c>
    </row>
    <row r="17" ht="15.75" customHeight="1">
      <c r="A17" s="23" t="s">
        <v>31</v>
      </c>
      <c r="B17" s="11"/>
      <c r="C17" s="9"/>
      <c r="D17" s="22" t="s">
        <v>32</v>
      </c>
      <c r="E17" s="9"/>
      <c r="F17" s="24">
        <v>315000.0</v>
      </c>
      <c r="G17" s="1"/>
      <c r="H17" s="21"/>
    </row>
    <row r="18" ht="15.75" customHeight="1">
      <c r="A18" s="25" t="s">
        <v>33</v>
      </c>
      <c r="B18" s="11"/>
      <c r="C18" s="11"/>
      <c r="D18" s="11"/>
      <c r="E18" s="9"/>
      <c r="F18" s="26">
        <f>SUM(F8:F17)</f>
        <v>987900</v>
      </c>
    </row>
    <row r="19" ht="15.75" customHeight="1">
      <c r="A19" s="23" t="s">
        <v>34</v>
      </c>
      <c r="B19" s="11"/>
      <c r="C19" s="9"/>
      <c r="D19" s="22" t="s">
        <v>35</v>
      </c>
      <c r="E19" s="9"/>
      <c r="F19" s="24">
        <f>F18*10%</f>
        <v>98790</v>
      </c>
    </row>
    <row r="20" ht="15.75" customHeight="1">
      <c r="A20" s="27" t="s">
        <v>36</v>
      </c>
      <c r="B20" s="11"/>
      <c r="C20" s="9"/>
      <c r="D20" s="28"/>
      <c r="E20" s="9"/>
      <c r="F20" s="29">
        <f>F18+F19</f>
        <v>1086690</v>
      </c>
      <c r="G20" s="276"/>
    </row>
    <row r="21" ht="15.0" customHeight="1">
      <c r="A21" s="8" t="s">
        <v>5</v>
      </c>
      <c r="B21" s="9"/>
      <c r="C21" s="30" t="s">
        <v>564</v>
      </c>
      <c r="D21" s="11"/>
      <c r="E21" s="11"/>
      <c r="F21" s="9"/>
    </row>
    <row r="22" ht="15.0" customHeight="1">
      <c r="A22" s="12" t="s">
        <v>7</v>
      </c>
      <c r="B22" s="12" t="s">
        <v>8</v>
      </c>
      <c r="C22" s="13" t="s">
        <v>9</v>
      </c>
      <c r="D22" s="9"/>
      <c r="E22" s="12" t="s">
        <v>10</v>
      </c>
      <c r="F22" s="14" t="s">
        <v>11</v>
      </c>
    </row>
    <row r="23" ht="15.0" customHeight="1">
      <c r="A23" s="16" t="s">
        <v>38</v>
      </c>
      <c r="B23" s="17">
        <v>2.0</v>
      </c>
      <c r="C23" s="13" t="s">
        <v>25</v>
      </c>
      <c r="D23" s="9"/>
      <c r="E23" s="18">
        <v>250000.0</v>
      </c>
      <c r="F23" s="19">
        <f t="shared" ref="F23:F25" si="4">E23*B23</f>
        <v>500000</v>
      </c>
      <c r="G23" s="1"/>
      <c r="H23" s="1"/>
    </row>
    <row r="24" ht="15.75" customHeight="1">
      <c r="A24" s="16" t="s">
        <v>39</v>
      </c>
      <c r="B24" s="17"/>
      <c r="C24" s="22" t="s">
        <v>40</v>
      </c>
      <c r="D24" s="9"/>
      <c r="E24" s="18">
        <v>65000.0</v>
      </c>
      <c r="F24" s="19">
        <f t="shared" si="4"/>
        <v>0</v>
      </c>
      <c r="G24" s="1"/>
      <c r="H24" s="1"/>
    </row>
    <row r="25" ht="15.75" customHeight="1">
      <c r="A25" s="16" t="s">
        <v>41</v>
      </c>
      <c r="B25" s="17"/>
      <c r="C25" s="22" t="s">
        <v>42</v>
      </c>
      <c r="D25" s="9"/>
      <c r="E25" s="18">
        <v>130000.0</v>
      </c>
      <c r="F25" s="31">
        <f t="shared" si="4"/>
        <v>0</v>
      </c>
      <c r="G25" s="1"/>
      <c r="H25" s="1"/>
    </row>
    <row r="26" ht="15.75" customHeight="1">
      <c r="A26" s="16" t="s">
        <v>43</v>
      </c>
      <c r="B26" s="17"/>
      <c r="C26" s="22" t="s">
        <v>44</v>
      </c>
      <c r="D26" s="9"/>
      <c r="E26" s="18">
        <v>140.0</v>
      </c>
      <c r="F26" s="32"/>
      <c r="G26" s="1"/>
      <c r="H26" s="1"/>
    </row>
    <row r="27" ht="15.75" customHeight="1">
      <c r="A27" s="16" t="s">
        <v>107</v>
      </c>
      <c r="B27" s="17">
        <v>4.0</v>
      </c>
      <c r="C27" s="22" t="s">
        <v>99</v>
      </c>
      <c r="D27" s="9"/>
      <c r="E27" s="18">
        <v>15000.0</v>
      </c>
      <c r="F27" s="19">
        <f t="shared" ref="F27:F32" si="5">E27*B27</f>
        <v>60000</v>
      </c>
      <c r="G27" s="1"/>
      <c r="H27" s="1"/>
    </row>
    <row r="28" ht="15.75" customHeight="1">
      <c r="A28" s="16" t="s">
        <v>46</v>
      </c>
      <c r="B28" s="17"/>
      <c r="C28" s="22" t="s">
        <v>30</v>
      </c>
      <c r="D28" s="9"/>
      <c r="E28" s="18">
        <v>600.0</v>
      </c>
      <c r="F28" s="19">
        <f t="shared" si="5"/>
        <v>0</v>
      </c>
    </row>
    <row r="29" ht="15.0" customHeight="1">
      <c r="A29" s="16" t="s">
        <v>47</v>
      </c>
      <c r="B29" s="17"/>
      <c r="C29" s="22" t="s">
        <v>48</v>
      </c>
      <c r="D29" s="9"/>
      <c r="E29" s="18">
        <v>1000.0</v>
      </c>
      <c r="F29" s="19">
        <f t="shared" si="5"/>
        <v>0</v>
      </c>
    </row>
    <row r="30" ht="15.75" customHeight="1">
      <c r="A30" s="16" t="s">
        <v>49</v>
      </c>
      <c r="B30" s="17"/>
      <c r="C30" s="22" t="s">
        <v>25</v>
      </c>
      <c r="D30" s="9"/>
      <c r="E30" s="18">
        <v>157500.0</v>
      </c>
      <c r="F30" s="19">
        <f t="shared" si="5"/>
        <v>0</v>
      </c>
    </row>
    <row r="31" ht="12.75" customHeight="1">
      <c r="A31" s="16" t="s">
        <v>29</v>
      </c>
      <c r="B31" s="17"/>
      <c r="C31" s="22" t="s">
        <v>30</v>
      </c>
      <c r="D31" s="9"/>
      <c r="E31" s="18">
        <v>100.0</v>
      </c>
      <c r="F31" s="19">
        <f t="shared" si="5"/>
        <v>0</v>
      </c>
    </row>
    <row r="32" ht="15.75" customHeight="1">
      <c r="A32" s="33"/>
      <c r="B32" s="17"/>
      <c r="C32" s="22"/>
      <c r="D32" s="9"/>
      <c r="E32" s="17"/>
      <c r="F32" s="34">
        <f t="shared" si="5"/>
        <v>0</v>
      </c>
    </row>
    <row r="33" ht="15.75" customHeight="1">
      <c r="A33" s="25" t="s">
        <v>33</v>
      </c>
      <c r="B33" s="11"/>
      <c r="C33" s="11"/>
      <c r="D33" s="11"/>
      <c r="E33" s="9"/>
      <c r="F33" s="26">
        <f>SUM(F23:F32)</f>
        <v>560000</v>
      </c>
    </row>
    <row r="34" ht="16.5" customHeight="1">
      <c r="A34" s="23" t="s">
        <v>50</v>
      </c>
      <c r="B34" s="11"/>
      <c r="C34" s="9"/>
      <c r="D34" s="22" t="s">
        <v>35</v>
      </c>
      <c r="E34" s="9"/>
      <c r="F34" s="24">
        <f>F33*5%</f>
        <v>28000</v>
      </c>
    </row>
    <row r="35" ht="24.0" customHeight="1">
      <c r="A35" s="27" t="s">
        <v>36</v>
      </c>
      <c r="B35" s="11"/>
      <c r="C35" s="9"/>
      <c r="D35" s="28"/>
      <c r="E35" s="9"/>
      <c r="F35" s="35">
        <f>F34+F33</f>
        <v>588000</v>
      </c>
      <c r="G35" s="276"/>
    </row>
    <row r="36" ht="24.0" customHeight="1">
      <c r="A36" s="36" t="s">
        <v>51</v>
      </c>
      <c r="B36" s="10" t="s">
        <v>52</v>
      </c>
      <c r="C36" s="9"/>
      <c r="D36" s="22"/>
      <c r="E36" s="9"/>
      <c r="F36" s="24"/>
      <c r="G36" s="1"/>
      <c r="H36" s="1"/>
    </row>
    <row r="37" ht="24.0" customHeight="1">
      <c r="A37" s="33" t="s">
        <v>53</v>
      </c>
      <c r="B37" s="17">
        <v>2.0</v>
      </c>
      <c r="C37" s="22" t="s">
        <v>54</v>
      </c>
      <c r="D37" s="9"/>
      <c r="E37" s="18">
        <v>36750.0</v>
      </c>
      <c r="F37" s="19">
        <f t="shared" ref="F37:F38" si="6">E37*B37</f>
        <v>73500</v>
      </c>
      <c r="G37" s="15"/>
      <c r="H37" s="1"/>
    </row>
    <row r="38" ht="24.0" customHeight="1">
      <c r="A38" s="16" t="s">
        <v>55</v>
      </c>
      <c r="B38" s="17">
        <v>2.0</v>
      </c>
      <c r="C38" s="22" t="s">
        <v>54</v>
      </c>
      <c r="D38" s="9"/>
      <c r="E38" s="18">
        <v>36750.0</v>
      </c>
      <c r="F38" s="19">
        <f t="shared" si="6"/>
        <v>73500</v>
      </c>
      <c r="G38" s="15"/>
      <c r="H38" s="1"/>
    </row>
    <row r="39" ht="24.0" customHeight="1">
      <c r="A39" s="16" t="s">
        <v>56</v>
      </c>
      <c r="B39" s="17">
        <v>2.5</v>
      </c>
      <c r="C39" s="22" t="s">
        <v>57</v>
      </c>
      <c r="D39" s="9"/>
      <c r="E39" s="18">
        <v>18000.0</v>
      </c>
      <c r="F39" s="19">
        <f t="shared" ref="F39:F46" si="7">+B39*E39</f>
        <v>45000</v>
      </c>
    </row>
    <row r="40" ht="24.0" customHeight="1">
      <c r="A40" s="16" t="s">
        <v>58</v>
      </c>
      <c r="B40" s="17">
        <v>2.0</v>
      </c>
      <c r="C40" s="22" t="s">
        <v>59</v>
      </c>
      <c r="D40" s="9"/>
      <c r="E40" s="18">
        <v>2000.0</v>
      </c>
      <c r="F40" s="19">
        <f t="shared" si="7"/>
        <v>4000</v>
      </c>
    </row>
    <row r="41" ht="24.0" customHeight="1">
      <c r="A41" s="16" t="s">
        <v>60</v>
      </c>
      <c r="B41" s="17"/>
      <c r="C41" s="22" t="s">
        <v>61</v>
      </c>
      <c r="D41" s="9"/>
      <c r="E41" s="18">
        <v>70000.0</v>
      </c>
      <c r="F41" s="19">
        <f t="shared" si="7"/>
        <v>0</v>
      </c>
    </row>
    <row r="42" ht="24.0" customHeight="1">
      <c r="A42" s="16" t="s">
        <v>62</v>
      </c>
      <c r="B42" s="17"/>
      <c r="C42" s="22" t="s">
        <v>63</v>
      </c>
      <c r="D42" s="9"/>
      <c r="E42" s="18">
        <v>45000.0</v>
      </c>
      <c r="F42" s="19">
        <f t="shared" si="7"/>
        <v>0</v>
      </c>
    </row>
    <row r="43" ht="24.0" customHeight="1">
      <c r="A43" s="16" t="s">
        <v>64</v>
      </c>
      <c r="B43" s="17"/>
      <c r="C43" s="22" t="s">
        <v>63</v>
      </c>
      <c r="D43" s="9"/>
      <c r="E43" s="18">
        <v>2500.0</v>
      </c>
      <c r="F43" s="19">
        <f t="shared" si="7"/>
        <v>0</v>
      </c>
    </row>
    <row r="44" ht="24.0" customHeight="1">
      <c r="A44" s="16" t="s">
        <v>65</v>
      </c>
      <c r="B44" s="17"/>
      <c r="C44" s="22" t="s">
        <v>66</v>
      </c>
      <c r="D44" s="9"/>
      <c r="E44" s="18">
        <v>34000.0</v>
      </c>
      <c r="F44" s="19">
        <f t="shared" si="7"/>
        <v>0</v>
      </c>
    </row>
    <row r="45" ht="24.0" customHeight="1">
      <c r="A45" s="16" t="s">
        <v>67</v>
      </c>
      <c r="B45" s="17"/>
      <c r="C45" s="22" t="s">
        <v>68</v>
      </c>
      <c r="D45" s="9"/>
      <c r="E45" s="18">
        <v>3000.0</v>
      </c>
      <c r="F45" s="19">
        <f t="shared" si="7"/>
        <v>0</v>
      </c>
    </row>
    <row r="46" ht="24.0" customHeight="1">
      <c r="A46" s="16" t="s">
        <v>69</v>
      </c>
      <c r="B46" s="17">
        <v>1.5</v>
      </c>
      <c r="C46" s="22" t="s">
        <v>70</v>
      </c>
      <c r="D46" s="9"/>
      <c r="E46" s="18">
        <v>57500.0</v>
      </c>
      <c r="F46" s="19">
        <f t="shared" si="7"/>
        <v>86250</v>
      </c>
      <c r="G46" s="15"/>
      <c r="H46" s="15"/>
      <c r="I46" s="15"/>
      <c r="J46" s="15"/>
      <c r="K46" s="15"/>
      <c r="L46" s="15"/>
      <c r="M46" s="15"/>
      <c r="N46" s="15"/>
      <c r="O46" s="15"/>
    </row>
    <row r="47" ht="24.0" customHeight="1">
      <c r="A47" s="16" t="s">
        <v>71</v>
      </c>
      <c r="B47" s="17">
        <v>2.0</v>
      </c>
      <c r="C47" s="22" t="s">
        <v>70</v>
      </c>
      <c r="D47" s="9"/>
      <c r="E47" s="18">
        <v>22000.0</v>
      </c>
      <c r="F47" s="19">
        <f>E47*B47</f>
        <v>44000</v>
      </c>
      <c r="G47" s="15"/>
      <c r="H47" s="15"/>
      <c r="I47" s="15"/>
      <c r="J47" s="15"/>
      <c r="K47" s="15"/>
      <c r="L47" s="15"/>
      <c r="M47" s="15"/>
      <c r="N47" s="15"/>
      <c r="O47" s="15"/>
    </row>
    <row r="48" ht="15.75" customHeight="1">
      <c r="A48" s="16" t="s">
        <v>72</v>
      </c>
      <c r="B48" s="17"/>
      <c r="C48" s="22" t="s">
        <v>61</v>
      </c>
      <c r="D48" s="9"/>
      <c r="E48" s="18">
        <v>160000.0</v>
      </c>
      <c r="F48" s="19">
        <f t="shared" ref="F48:F51" si="8">+B48*E48</f>
        <v>0</v>
      </c>
    </row>
    <row r="49" ht="15.75" customHeight="1">
      <c r="A49" s="16" t="s">
        <v>73</v>
      </c>
      <c r="B49" s="17">
        <v>0.5</v>
      </c>
      <c r="C49" s="22" t="s">
        <v>74</v>
      </c>
      <c r="D49" s="9"/>
      <c r="E49" s="18">
        <v>4500.0</v>
      </c>
      <c r="F49" s="19">
        <f t="shared" si="8"/>
        <v>2250</v>
      </c>
    </row>
    <row r="50" ht="15.75" customHeight="1">
      <c r="A50" s="16" t="s">
        <v>75</v>
      </c>
      <c r="B50" s="17">
        <v>0.5</v>
      </c>
      <c r="C50" s="22" t="s">
        <v>21</v>
      </c>
      <c r="D50" s="9"/>
      <c r="E50" s="18">
        <v>20000.0</v>
      </c>
      <c r="F50" s="19">
        <f t="shared" si="8"/>
        <v>10000</v>
      </c>
    </row>
    <row r="51" ht="15.75" customHeight="1">
      <c r="A51" s="16" t="s">
        <v>76</v>
      </c>
      <c r="B51" s="17">
        <v>2.0</v>
      </c>
      <c r="C51" s="22" t="s">
        <v>77</v>
      </c>
      <c r="D51" s="9"/>
      <c r="E51" s="18">
        <v>23000.0</v>
      </c>
      <c r="F51" s="19">
        <f t="shared" si="8"/>
        <v>46000</v>
      </c>
    </row>
    <row r="52" ht="15.75" customHeight="1">
      <c r="A52" s="16" t="s">
        <v>78</v>
      </c>
      <c r="B52" s="37"/>
      <c r="C52" s="22"/>
      <c r="D52" s="9"/>
      <c r="E52" s="18"/>
      <c r="F52" s="19">
        <f>SUM(F37:F51)</f>
        <v>384500</v>
      </c>
    </row>
    <row r="53" ht="15.75" customHeight="1">
      <c r="A53" s="23" t="s">
        <v>79</v>
      </c>
      <c r="B53" s="11"/>
      <c r="C53" s="9"/>
      <c r="D53" s="17"/>
      <c r="E53" s="17"/>
      <c r="F53" s="19">
        <f>+F52*10%</f>
        <v>38450</v>
      </c>
    </row>
    <row r="54" ht="15.75" customHeight="1">
      <c r="A54" s="27" t="s">
        <v>80</v>
      </c>
      <c r="B54" s="11"/>
      <c r="C54" s="9"/>
      <c r="D54" s="28"/>
      <c r="E54" s="9"/>
      <c r="F54" s="29">
        <v>477895.0</v>
      </c>
      <c r="G54" s="262"/>
    </row>
    <row r="55" ht="15.75" customHeight="1">
      <c r="A55" s="36" t="s">
        <v>51</v>
      </c>
      <c r="B55" s="10" t="s">
        <v>81</v>
      </c>
      <c r="C55" s="9"/>
      <c r="D55" s="22"/>
      <c r="E55" s="9"/>
      <c r="F55" s="24"/>
      <c r="G55" s="15"/>
    </row>
    <row r="56" ht="15.75" customHeight="1">
      <c r="A56" s="33" t="s">
        <v>53</v>
      </c>
      <c r="B56" s="17">
        <v>8.0</v>
      </c>
      <c r="C56" s="22" t="s">
        <v>82</v>
      </c>
      <c r="D56" s="9"/>
      <c r="E56" s="18">
        <v>1050.0</v>
      </c>
      <c r="F56" s="19">
        <f t="shared" ref="F56:F58" si="9">E56*B56</f>
        <v>8400</v>
      </c>
      <c r="G56" s="15"/>
    </row>
    <row r="57" ht="15.75" customHeight="1">
      <c r="A57" s="16" t="s">
        <v>55</v>
      </c>
      <c r="B57" s="17">
        <v>8.0</v>
      </c>
      <c r="C57" s="22" t="s">
        <v>54</v>
      </c>
      <c r="D57" s="9"/>
      <c r="E57" s="18">
        <v>2100.0</v>
      </c>
      <c r="F57" s="19">
        <f t="shared" si="9"/>
        <v>16800</v>
      </c>
      <c r="G57" s="15"/>
    </row>
    <row r="58" ht="15.75" customHeight="1">
      <c r="A58" s="16" t="s">
        <v>83</v>
      </c>
      <c r="B58" s="17"/>
      <c r="C58" s="17"/>
      <c r="D58" s="17"/>
      <c r="E58" s="18">
        <v>2100.0</v>
      </c>
      <c r="F58" s="19">
        <f t="shared" si="9"/>
        <v>0</v>
      </c>
      <c r="G58" s="15"/>
    </row>
    <row r="59" ht="15.75" customHeight="1">
      <c r="A59" s="16" t="s">
        <v>56</v>
      </c>
      <c r="B59" s="17">
        <v>0.23</v>
      </c>
      <c r="C59" s="22" t="s">
        <v>57</v>
      </c>
      <c r="D59" s="9"/>
      <c r="E59" s="18">
        <v>18000.0</v>
      </c>
      <c r="F59" s="19">
        <f t="shared" ref="F59:F70" si="10">+B59*E59</f>
        <v>4140</v>
      </c>
      <c r="G59" s="15"/>
    </row>
    <row r="60" ht="15.75" customHeight="1">
      <c r="A60" s="16" t="s">
        <v>58</v>
      </c>
      <c r="B60" s="17">
        <v>0.5</v>
      </c>
      <c r="C60" s="22" t="s">
        <v>59</v>
      </c>
      <c r="D60" s="9"/>
      <c r="E60" s="18">
        <v>2000.0</v>
      </c>
      <c r="F60" s="19">
        <f t="shared" si="10"/>
        <v>1000</v>
      </c>
      <c r="G60" s="15"/>
    </row>
    <row r="61" ht="15.75" customHeight="1">
      <c r="A61" s="16" t="s">
        <v>60</v>
      </c>
      <c r="B61" s="17"/>
      <c r="C61" s="22" t="s">
        <v>61</v>
      </c>
      <c r="D61" s="9"/>
      <c r="E61" s="18"/>
      <c r="F61" s="19">
        <f t="shared" si="10"/>
        <v>0</v>
      </c>
      <c r="G61" s="15"/>
      <c r="I61" s="1"/>
    </row>
    <row r="62" ht="15.75" customHeight="1">
      <c r="A62" s="16" t="s">
        <v>84</v>
      </c>
      <c r="B62" s="17"/>
      <c r="C62" s="22" t="s">
        <v>63</v>
      </c>
      <c r="D62" s="9"/>
      <c r="E62" s="18">
        <v>2000.0</v>
      </c>
      <c r="F62" s="19">
        <f t="shared" si="10"/>
        <v>0</v>
      </c>
      <c r="G62" s="15"/>
    </row>
    <row r="63" ht="15.75" customHeight="1">
      <c r="A63" s="16" t="s">
        <v>85</v>
      </c>
      <c r="B63" s="17"/>
      <c r="C63" s="22" t="s">
        <v>63</v>
      </c>
      <c r="D63" s="9"/>
      <c r="E63" s="18">
        <v>2000.0</v>
      </c>
      <c r="F63" s="19">
        <f t="shared" si="10"/>
        <v>0</v>
      </c>
      <c r="G63" s="15"/>
    </row>
    <row r="64" ht="15.75" customHeight="1">
      <c r="A64" s="16" t="s">
        <v>86</v>
      </c>
      <c r="B64" s="17">
        <v>0.2</v>
      </c>
      <c r="C64" s="22" t="s">
        <v>66</v>
      </c>
      <c r="D64" s="9"/>
      <c r="E64" s="18">
        <v>23000.0</v>
      </c>
      <c r="F64" s="19">
        <f t="shared" si="10"/>
        <v>4600</v>
      </c>
      <c r="G64" s="15"/>
    </row>
    <row r="65" ht="15.75" customHeight="1">
      <c r="A65" s="16" t="s">
        <v>87</v>
      </c>
      <c r="B65" s="17"/>
      <c r="C65" s="22" t="s">
        <v>88</v>
      </c>
      <c r="D65" s="9"/>
      <c r="E65" s="18">
        <v>18000.0</v>
      </c>
      <c r="F65" s="19">
        <f t="shared" si="10"/>
        <v>0</v>
      </c>
      <c r="G65" s="15"/>
    </row>
    <row r="66" ht="15.75" customHeight="1">
      <c r="A66" s="16" t="s">
        <v>89</v>
      </c>
      <c r="B66" s="17">
        <v>0.25</v>
      </c>
      <c r="C66" s="22" t="s">
        <v>70</v>
      </c>
      <c r="D66" s="9"/>
      <c r="E66" s="18">
        <v>22000.0</v>
      </c>
      <c r="F66" s="19">
        <f t="shared" si="10"/>
        <v>5500</v>
      </c>
      <c r="G66" s="15"/>
    </row>
    <row r="67" ht="15.75" customHeight="1">
      <c r="A67" s="16" t="s">
        <v>90</v>
      </c>
      <c r="B67" s="17"/>
      <c r="C67" s="22" t="s">
        <v>61</v>
      </c>
      <c r="D67" s="9"/>
      <c r="E67" s="18"/>
      <c r="F67" s="19">
        <f t="shared" si="10"/>
        <v>0</v>
      </c>
    </row>
    <row r="68" ht="15.75" customHeight="1">
      <c r="A68" s="16" t="s">
        <v>73</v>
      </c>
      <c r="B68" s="17"/>
      <c r="C68" s="22" t="s">
        <v>21</v>
      </c>
      <c r="D68" s="9"/>
      <c r="E68" s="18">
        <v>4.5</v>
      </c>
      <c r="F68" s="19">
        <f t="shared" si="10"/>
        <v>0</v>
      </c>
    </row>
    <row r="69" ht="15.75" customHeight="1">
      <c r="A69" s="16" t="s">
        <v>75</v>
      </c>
      <c r="B69" s="17"/>
      <c r="C69" s="22" t="s">
        <v>21</v>
      </c>
      <c r="D69" s="9"/>
      <c r="E69" s="18">
        <v>23000.0</v>
      </c>
      <c r="F69" s="19">
        <f t="shared" si="10"/>
        <v>0</v>
      </c>
    </row>
    <row r="70" ht="15.75" customHeight="1">
      <c r="A70" s="16" t="s">
        <v>91</v>
      </c>
      <c r="B70" s="38"/>
      <c r="C70" s="22" t="s">
        <v>77</v>
      </c>
      <c r="D70" s="9"/>
      <c r="E70" s="18">
        <v>23000.0</v>
      </c>
      <c r="F70" s="19">
        <f t="shared" si="10"/>
        <v>0</v>
      </c>
    </row>
    <row r="71" ht="15.75" customHeight="1">
      <c r="A71" s="16" t="s">
        <v>78</v>
      </c>
      <c r="B71" s="17"/>
      <c r="C71" s="22"/>
      <c r="D71" s="9"/>
      <c r="E71" s="18"/>
      <c r="F71" s="19"/>
      <c r="G71" s="1"/>
    </row>
    <row r="72" ht="15.75" customHeight="1">
      <c r="A72" s="23" t="s">
        <v>79</v>
      </c>
      <c r="B72" s="11"/>
      <c r="C72" s="9"/>
      <c r="D72" s="17"/>
      <c r="E72" s="17"/>
      <c r="F72" s="19">
        <v>32095.1</v>
      </c>
      <c r="G72" s="1"/>
    </row>
    <row r="73" ht="15.75" customHeight="1">
      <c r="A73" s="27" t="s">
        <v>80</v>
      </c>
      <c r="B73" s="11"/>
      <c r="C73" s="9"/>
      <c r="D73" s="28"/>
      <c r="E73" s="9"/>
      <c r="F73" s="29">
        <f>F71+F72</f>
        <v>32095.1</v>
      </c>
      <c r="G73" s="1"/>
    </row>
    <row r="74" ht="15.75" customHeight="1">
      <c r="A74" s="39" t="s">
        <v>92</v>
      </c>
      <c r="B74" s="9"/>
      <c r="C74" s="22"/>
      <c r="D74" s="9"/>
      <c r="E74" s="17"/>
      <c r="F74" s="26"/>
      <c r="G74" s="1"/>
    </row>
    <row r="75" ht="15.75" customHeight="1">
      <c r="A75" s="16" t="s">
        <v>568</v>
      </c>
      <c r="B75" s="40">
        <v>1.0</v>
      </c>
      <c r="C75" s="22" t="s">
        <v>531</v>
      </c>
      <c r="D75" s="9"/>
      <c r="E75" s="17">
        <v>40000.0</v>
      </c>
      <c r="F75" s="24">
        <f t="shared" ref="F75:F77" si="11">E75*B75</f>
        <v>40000</v>
      </c>
      <c r="G75" s="1"/>
      <c r="H75" s="1"/>
      <c r="I75" s="1"/>
      <c r="J75" s="1"/>
      <c r="K75" s="1"/>
      <c r="L75" s="1"/>
      <c r="M75" s="1"/>
      <c r="N75" s="1"/>
      <c r="O75" s="1"/>
    </row>
    <row r="76" ht="15.75" customHeight="1">
      <c r="A76" s="16" t="s">
        <v>106</v>
      </c>
      <c r="B76" s="40">
        <v>2.0</v>
      </c>
      <c r="C76" s="22" t="s">
        <v>531</v>
      </c>
      <c r="D76" s="9"/>
      <c r="E76" s="17">
        <v>6000.0</v>
      </c>
      <c r="F76" s="24">
        <f t="shared" si="11"/>
        <v>12000</v>
      </c>
      <c r="G76" s="1"/>
      <c r="H76" s="1"/>
      <c r="I76" s="1"/>
      <c r="J76" s="1"/>
      <c r="K76" s="1"/>
      <c r="L76" s="1"/>
      <c r="M76" s="1"/>
      <c r="N76" s="1"/>
      <c r="O76" s="1"/>
    </row>
    <row r="77" ht="15.75" customHeight="1">
      <c r="A77" s="16" t="s">
        <v>97</v>
      </c>
      <c r="B77" s="41"/>
      <c r="C77" s="22" t="s">
        <v>94</v>
      </c>
      <c r="D77" s="9"/>
      <c r="E77" s="17">
        <v>20000.0</v>
      </c>
      <c r="F77" s="24">
        <f t="shared" si="11"/>
        <v>0</v>
      </c>
      <c r="G77" s="1"/>
    </row>
    <row r="78" ht="15.75" customHeight="1">
      <c r="A78" s="16" t="s">
        <v>98</v>
      </c>
      <c r="B78" s="17"/>
      <c r="C78" s="22" t="s">
        <v>99</v>
      </c>
      <c r="D78" s="9"/>
      <c r="E78" s="42">
        <v>100000.0</v>
      </c>
      <c r="F78" s="34">
        <f t="shared" ref="F78:F86" si="12">+B78*E78</f>
        <v>0</v>
      </c>
      <c r="G78" s="21"/>
    </row>
    <row r="79" ht="15.75" customHeight="1">
      <c r="A79" s="16" t="s">
        <v>100</v>
      </c>
      <c r="B79" s="17"/>
      <c r="C79" s="22" t="s">
        <v>101</v>
      </c>
      <c r="D79" s="9"/>
      <c r="E79" s="42">
        <v>3000.0</v>
      </c>
      <c r="F79" s="34">
        <f t="shared" si="12"/>
        <v>0</v>
      </c>
      <c r="G79" s="21"/>
    </row>
    <row r="80" ht="15.75" customHeight="1">
      <c r="A80" s="16" t="s">
        <v>102</v>
      </c>
      <c r="B80" s="17"/>
      <c r="C80" s="22" t="s">
        <v>25</v>
      </c>
      <c r="D80" s="9"/>
      <c r="E80" s="43">
        <v>1500.0</v>
      </c>
      <c r="F80" s="34">
        <f t="shared" si="12"/>
        <v>0</v>
      </c>
      <c r="G80" s="15"/>
      <c r="H80" s="15"/>
      <c r="I80" s="15"/>
      <c r="J80" s="15"/>
      <c r="K80" s="15"/>
      <c r="L80" s="15"/>
      <c r="M80" s="15"/>
      <c r="N80" s="15"/>
      <c r="O80" s="15"/>
    </row>
    <row r="81" ht="15.75" customHeight="1">
      <c r="A81" s="16" t="s">
        <v>103</v>
      </c>
      <c r="B81" s="17"/>
      <c r="C81" s="22" t="s">
        <v>99</v>
      </c>
      <c r="D81" s="9"/>
      <c r="E81" s="43">
        <v>2000.0</v>
      </c>
      <c r="F81" s="34">
        <f t="shared" si="12"/>
        <v>0</v>
      </c>
      <c r="G81" s="15"/>
      <c r="H81" s="15"/>
      <c r="I81" s="15"/>
      <c r="J81" s="15"/>
      <c r="K81" s="15"/>
      <c r="L81" s="15"/>
      <c r="M81" s="15"/>
      <c r="N81" s="15"/>
      <c r="O81" s="15"/>
    </row>
    <row r="82" ht="15.75" customHeight="1">
      <c r="A82" s="16" t="s">
        <v>104</v>
      </c>
      <c r="B82" s="17"/>
      <c r="C82" s="22" t="s">
        <v>25</v>
      </c>
      <c r="D82" s="9"/>
      <c r="E82" s="43">
        <v>160000.0</v>
      </c>
      <c r="F82" s="34">
        <f t="shared" si="12"/>
        <v>0</v>
      </c>
      <c r="G82" s="15"/>
      <c r="H82" s="15"/>
      <c r="I82" s="15"/>
      <c r="J82" s="15"/>
      <c r="K82" s="15"/>
      <c r="L82" s="15"/>
      <c r="M82" s="15"/>
      <c r="N82" s="15"/>
      <c r="O82" s="15"/>
    </row>
    <row r="83" ht="15.75" customHeight="1">
      <c r="A83" s="16" t="s">
        <v>68</v>
      </c>
      <c r="B83" s="17"/>
      <c r="C83" s="22" t="s">
        <v>105</v>
      </c>
      <c r="D83" s="9"/>
      <c r="E83" s="42">
        <v>26800.0</v>
      </c>
      <c r="F83" s="34">
        <f t="shared" si="12"/>
        <v>0</v>
      </c>
      <c r="G83" s="15"/>
      <c r="H83" s="15"/>
      <c r="I83" s="15"/>
      <c r="J83" s="15"/>
      <c r="K83" s="15"/>
      <c r="L83" s="15"/>
      <c r="M83" s="15"/>
      <c r="N83" s="15"/>
      <c r="O83" s="15"/>
    </row>
    <row r="84" ht="15.75" customHeight="1">
      <c r="A84" s="16" t="s">
        <v>106</v>
      </c>
      <c r="B84" s="17"/>
      <c r="C84" s="22" t="s">
        <v>99</v>
      </c>
      <c r="D84" s="9"/>
      <c r="E84" s="42">
        <v>3000.0</v>
      </c>
      <c r="F84" s="34">
        <f t="shared" si="12"/>
        <v>0</v>
      </c>
      <c r="G84" s="15"/>
      <c r="H84" s="15"/>
      <c r="I84" s="15"/>
      <c r="J84" s="15"/>
      <c r="K84" s="15"/>
      <c r="L84" s="15"/>
      <c r="M84" s="15"/>
      <c r="N84" s="15"/>
      <c r="O84" s="15"/>
    </row>
    <row r="85" ht="15.75" customHeight="1">
      <c r="A85" s="16" t="s">
        <v>107</v>
      </c>
      <c r="B85" s="17"/>
      <c r="C85" s="22" t="s">
        <v>59</v>
      </c>
      <c r="D85" s="9"/>
      <c r="E85" s="42">
        <v>8000.0</v>
      </c>
      <c r="F85" s="34">
        <f t="shared" si="12"/>
        <v>0</v>
      </c>
      <c r="G85" s="15"/>
      <c r="H85" s="15"/>
      <c r="I85" s="15"/>
      <c r="J85" s="15"/>
      <c r="K85" s="15"/>
      <c r="L85" s="15"/>
      <c r="M85" s="15"/>
      <c r="N85" s="15"/>
      <c r="O85" s="15"/>
    </row>
    <row r="86" ht="15.75" customHeight="1">
      <c r="A86" s="16" t="s">
        <v>108</v>
      </c>
      <c r="B86" s="17">
        <v>1.0</v>
      </c>
      <c r="C86" s="22" t="s">
        <v>59</v>
      </c>
      <c r="D86" s="9"/>
      <c r="E86" s="43">
        <v>150000.0</v>
      </c>
      <c r="F86" s="34">
        <f t="shared" si="12"/>
        <v>150000</v>
      </c>
      <c r="G86" s="15"/>
      <c r="H86" s="15"/>
      <c r="I86" s="15"/>
      <c r="J86" s="15"/>
      <c r="K86" s="15"/>
      <c r="L86" s="15"/>
      <c r="M86" s="15"/>
      <c r="N86" s="15"/>
      <c r="O86" s="15"/>
    </row>
    <row r="87" ht="15.75" customHeight="1">
      <c r="A87" s="10" t="s">
        <v>109</v>
      </c>
      <c r="B87" s="11"/>
      <c r="C87" s="11"/>
      <c r="D87" s="9"/>
      <c r="E87" s="44"/>
      <c r="F87" s="45">
        <f>SUM(F75:F86)</f>
        <v>202000</v>
      </c>
      <c r="G87" s="15"/>
      <c r="H87" s="15"/>
      <c r="I87" s="15"/>
      <c r="J87" s="15"/>
      <c r="K87" s="15"/>
      <c r="L87" s="15"/>
      <c r="M87" s="15"/>
      <c r="N87" s="15"/>
      <c r="O87" s="15"/>
    </row>
    <row r="88" ht="15.75" customHeight="1">
      <c r="A88" s="16"/>
      <c r="B88" s="17"/>
      <c r="C88" s="22"/>
      <c r="D88" s="9"/>
      <c r="E88" s="42"/>
      <c r="F88" s="24">
        <f t="shared" ref="F88:F89" si="13">+B88*E88</f>
        <v>0</v>
      </c>
      <c r="G88" s="15"/>
      <c r="H88" s="15"/>
      <c r="I88" s="15"/>
      <c r="J88" s="15"/>
      <c r="K88" s="15"/>
      <c r="L88" s="15"/>
      <c r="M88" s="15"/>
      <c r="N88" s="15"/>
      <c r="O88" s="15"/>
    </row>
    <row r="89" ht="15.75" customHeight="1">
      <c r="A89" s="39" t="s">
        <v>110</v>
      </c>
      <c r="B89" s="9"/>
      <c r="C89" s="22"/>
      <c r="D89" s="9"/>
      <c r="E89" s="42"/>
      <c r="F89" s="24">
        <f t="shared" si="13"/>
        <v>0</v>
      </c>
      <c r="G89" s="15"/>
      <c r="H89" s="15"/>
      <c r="I89" s="15"/>
      <c r="J89" s="15"/>
      <c r="K89" s="15"/>
      <c r="L89" s="15"/>
      <c r="M89" s="15"/>
      <c r="N89" s="15"/>
      <c r="O89" s="15"/>
    </row>
    <row r="90" ht="15.75" customHeight="1">
      <c r="A90" s="16" t="s">
        <v>111</v>
      </c>
      <c r="B90" s="17">
        <v>614.0</v>
      </c>
      <c r="C90" s="22" t="s">
        <v>112</v>
      </c>
      <c r="D90" s="9"/>
      <c r="E90" s="42">
        <v>140.0</v>
      </c>
      <c r="F90" s="24">
        <f t="shared" ref="F90:F99" si="14">E90*B90</f>
        <v>85960</v>
      </c>
    </row>
    <row r="91" ht="15.75" customHeight="1">
      <c r="A91" s="16" t="s">
        <v>265</v>
      </c>
      <c r="B91" s="17">
        <v>2.0</v>
      </c>
      <c r="C91" s="22"/>
      <c r="D91" s="9"/>
      <c r="E91" s="42">
        <v>3500.0</v>
      </c>
      <c r="F91" s="24">
        <f t="shared" si="14"/>
        <v>7000</v>
      </c>
    </row>
    <row r="92" ht="15.75" customHeight="1">
      <c r="A92" s="16" t="s">
        <v>113</v>
      </c>
      <c r="B92" s="17">
        <v>12.0</v>
      </c>
      <c r="C92" s="22" t="s">
        <v>565</v>
      </c>
      <c r="D92" s="9"/>
      <c r="E92" s="42">
        <v>1050.0</v>
      </c>
      <c r="F92" s="24">
        <f t="shared" si="14"/>
        <v>12600</v>
      </c>
    </row>
    <row r="93" ht="15.75" customHeight="1">
      <c r="A93" s="16" t="s">
        <v>22</v>
      </c>
      <c r="B93" s="17">
        <v>0.1</v>
      </c>
      <c r="C93" s="22" t="s">
        <v>23</v>
      </c>
      <c r="D93" s="9"/>
      <c r="E93" s="42">
        <v>12000.0</v>
      </c>
      <c r="F93" s="24">
        <f t="shared" si="14"/>
        <v>1200</v>
      </c>
    </row>
    <row r="94" ht="15.75" customHeight="1">
      <c r="A94" s="16" t="s">
        <v>114</v>
      </c>
      <c r="B94" s="17">
        <v>1.0</v>
      </c>
      <c r="C94" s="22" t="s">
        <v>16</v>
      </c>
      <c r="D94" s="9"/>
      <c r="E94" s="42">
        <v>140000.0</v>
      </c>
      <c r="F94" s="24">
        <f t="shared" si="14"/>
        <v>140000</v>
      </c>
    </row>
    <row r="95" ht="15.75" customHeight="1">
      <c r="A95" s="16" t="s">
        <v>20</v>
      </c>
      <c r="B95" s="17">
        <v>0.2</v>
      </c>
      <c r="C95" s="22" t="s">
        <v>21</v>
      </c>
      <c r="D95" s="9"/>
      <c r="E95" s="42">
        <v>14000.0</v>
      </c>
      <c r="F95" s="24">
        <f t="shared" si="14"/>
        <v>2800</v>
      </c>
    </row>
    <row r="96" ht="15.75" customHeight="1">
      <c r="A96" s="16" t="s">
        <v>29</v>
      </c>
      <c r="B96" s="17">
        <v>40.0</v>
      </c>
      <c r="C96" s="22" t="s">
        <v>94</v>
      </c>
      <c r="D96" s="9"/>
      <c r="E96" s="42">
        <v>100.0</v>
      </c>
      <c r="F96" s="24">
        <f t="shared" si="14"/>
        <v>4000</v>
      </c>
    </row>
    <row r="97" ht="15.75" customHeight="1">
      <c r="A97" s="16" t="s">
        <v>115</v>
      </c>
      <c r="B97" s="17">
        <v>2.0</v>
      </c>
      <c r="C97" s="22" t="s">
        <v>116</v>
      </c>
      <c r="D97" s="9"/>
      <c r="E97" s="42">
        <v>1000.0</v>
      </c>
      <c r="F97" s="24">
        <f t="shared" si="14"/>
        <v>2000</v>
      </c>
    </row>
    <row r="98" ht="15.75" customHeight="1">
      <c r="A98" s="16" t="s">
        <v>49</v>
      </c>
      <c r="B98" s="17">
        <v>1.0</v>
      </c>
      <c r="C98" s="22" t="s">
        <v>94</v>
      </c>
      <c r="D98" s="9"/>
      <c r="E98" s="42">
        <v>63000.0</v>
      </c>
      <c r="F98" s="24">
        <f t="shared" si="14"/>
        <v>63000</v>
      </c>
    </row>
    <row r="99" ht="15.75" customHeight="1">
      <c r="A99" s="16" t="s">
        <v>117</v>
      </c>
      <c r="B99" s="17">
        <v>1.0</v>
      </c>
      <c r="C99" s="22" t="s">
        <v>96</v>
      </c>
      <c r="D99" s="9"/>
      <c r="E99" s="42">
        <v>10500.0</v>
      </c>
      <c r="F99" s="24">
        <f t="shared" si="14"/>
        <v>10500</v>
      </c>
    </row>
    <row r="100" ht="15.75" customHeight="1">
      <c r="A100" s="46" t="s">
        <v>118</v>
      </c>
      <c r="B100" s="47"/>
      <c r="C100" s="48"/>
      <c r="D100" s="9"/>
      <c r="E100" s="49"/>
      <c r="F100" s="29">
        <f>SUM(F88:F99)</f>
        <v>329060</v>
      </c>
    </row>
    <row r="101" ht="15.75" customHeight="1">
      <c r="A101" s="39" t="s">
        <v>119</v>
      </c>
      <c r="B101" s="9"/>
      <c r="C101" s="10" t="s">
        <v>120</v>
      </c>
      <c r="D101" s="9"/>
      <c r="E101" s="42"/>
      <c r="F101" s="24"/>
      <c r="G101" s="274"/>
      <c r="H101" s="274"/>
      <c r="I101" s="274"/>
      <c r="J101" s="274"/>
      <c r="K101" s="274"/>
      <c r="L101" s="274"/>
      <c r="M101" s="274"/>
      <c r="N101" s="274"/>
      <c r="O101" s="274"/>
      <c r="P101" s="21"/>
    </row>
    <row r="102" ht="15.75" customHeight="1">
      <c r="A102" s="16" t="s">
        <v>121</v>
      </c>
      <c r="B102" s="17">
        <v>11.0</v>
      </c>
      <c r="C102" s="22" t="s">
        <v>122</v>
      </c>
      <c r="D102" s="9"/>
      <c r="E102" s="43">
        <v>35000.0</v>
      </c>
      <c r="F102" s="34">
        <f t="shared" ref="F102:F103" si="15">+B102*E102</f>
        <v>385000</v>
      </c>
    </row>
    <row r="103" ht="15.75" customHeight="1">
      <c r="A103" s="16" t="s">
        <v>123</v>
      </c>
      <c r="B103" s="17">
        <v>0.5</v>
      </c>
      <c r="C103" s="22" t="s">
        <v>16</v>
      </c>
      <c r="D103" s="9"/>
      <c r="E103" s="43">
        <v>25000.0</v>
      </c>
      <c r="F103" s="34">
        <f t="shared" si="15"/>
        <v>12500</v>
      </c>
      <c r="G103" s="1"/>
    </row>
    <row r="104" ht="15.75" customHeight="1">
      <c r="A104" s="16" t="s">
        <v>46</v>
      </c>
      <c r="B104" s="17">
        <v>0.5</v>
      </c>
      <c r="C104" s="22" t="s">
        <v>124</v>
      </c>
      <c r="D104" s="9"/>
      <c r="E104" s="43">
        <v>12000.0</v>
      </c>
      <c r="F104" s="34">
        <f>E104*B104</f>
        <v>6000</v>
      </c>
      <c r="G104" s="1"/>
    </row>
    <row r="105" ht="15.75" customHeight="1">
      <c r="A105" s="16" t="s">
        <v>569</v>
      </c>
      <c r="B105" s="17"/>
      <c r="C105" s="22" t="s">
        <v>99</v>
      </c>
      <c r="D105" s="9"/>
      <c r="E105" s="43">
        <v>300.0</v>
      </c>
      <c r="F105" s="34">
        <f>+B105*E105</f>
        <v>0</v>
      </c>
      <c r="G105" s="1"/>
    </row>
    <row r="106" ht="15.75" customHeight="1">
      <c r="A106" s="16" t="s">
        <v>126</v>
      </c>
      <c r="B106" s="17"/>
      <c r="C106" s="22" t="s">
        <v>127</v>
      </c>
      <c r="D106" s="9"/>
      <c r="E106" s="43">
        <v>100.0</v>
      </c>
      <c r="F106" s="34">
        <f>E106*B106</f>
        <v>0</v>
      </c>
      <c r="G106" s="1"/>
    </row>
    <row r="107" ht="15.75" customHeight="1">
      <c r="A107" s="16" t="s">
        <v>128</v>
      </c>
      <c r="B107" s="17">
        <v>1.0</v>
      </c>
      <c r="C107" s="22" t="s">
        <v>127</v>
      </c>
      <c r="D107" s="9"/>
      <c r="E107" s="43">
        <v>30000.0</v>
      </c>
      <c r="F107" s="34">
        <f t="shared" ref="F107:F115" si="16">+B107*E107</f>
        <v>30000</v>
      </c>
      <c r="G107" s="1"/>
    </row>
    <row r="108" ht="15.75" customHeight="1">
      <c r="A108" s="16" t="s">
        <v>129</v>
      </c>
      <c r="B108" s="17">
        <v>1.0</v>
      </c>
      <c r="C108" s="22" t="s">
        <v>16</v>
      </c>
      <c r="D108" s="9"/>
      <c r="E108" s="43">
        <v>50250.0</v>
      </c>
      <c r="F108" s="34">
        <f t="shared" si="16"/>
        <v>50250</v>
      </c>
      <c r="G108" s="1"/>
    </row>
    <row r="109" ht="15.75" customHeight="1">
      <c r="A109" s="16" t="s">
        <v>130</v>
      </c>
      <c r="B109" s="17"/>
      <c r="C109" s="22" t="s">
        <v>131</v>
      </c>
      <c r="D109" s="9"/>
      <c r="E109" s="43">
        <v>1000.0</v>
      </c>
      <c r="F109" s="34">
        <f t="shared" si="16"/>
        <v>0</v>
      </c>
      <c r="G109" s="1"/>
    </row>
    <row r="110" ht="15.75" customHeight="1">
      <c r="A110" s="16" t="s">
        <v>426</v>
      </c>
      <c r="B110" s="17"/>
      <c r="C110" s="22" t="s">
        <v>101</v>
      </c>
      <c r="D110" s="9"/>
      <c r="E110" s="43">
        <v>3000.0</v>
      </c>
      <c r="F110" s="34">
        <f t="shared" si="16"/>
        <v>0</v>
      </c>
      <c r="G110" s="1"/>
    </row>
    <row r="111" ht="15.75" customHeight="1">
      <c r="A111" s="16" t="s">
        <v>133</v>
      </c>
      <c r="B111" s="17">
        <v>0.5</v>
      </c>
      <c r="C111" s="22" t="s">
        <v>105</v>
      </c>
      <c r="D111" s="9"/>
      <c r="E111" s="43">
        <v>25000.0</v>
      </c>
      <c r="F111" s="34">
        <f t="shared" si="16"/>
        <v>12500</v>
      </c>
      <c r="G111" s="1"/>
    </row>
    <row r="112" ht="15.75" customHeight="1">
      <c r="A112" s="16" t="s">
        <v>566</v>
      </c>
      <c r="B112" s="17"/>
      <c r="C112" s="22" t="s">
        <v>135</v>
      </c>
      <c r="D112" s="9"/>
      <c r="E112" s="43">
        <v>12000.0</v>
      </c>
      <c r="F112" s="34">
        <f t="shared" si="16"/>
        <v>0</v>
      </c>
      <c r="G112" s="1"/>
      <c r="H112" s="276"/>
      <c r="I112" s="276"/>
      <c r="J112" s="276"/>
      <c r="K112" s="276"/>
    </row>
    <row r="113" ht="15.75" customHeight="1">
      <c r="A113" s="16" t="s">
        <v>132</v>
      </c>
      <c r="B113" s="17">
        <v>5.0</v>
      </c>
      <c r="C113" s="22" t="s">
        <v>101</v>
      </c>
      <c r="D113" s="9"/>
      <c r="E113" s="43">
        <v>3500.0</v>
      </c>
      <c r="F113" s="34">
        <f t="shared" si="16"/>
        <v>17500</v>
      </c>
      <c r="G113" s="1"/>
      <c r="H113" s="276"/>
      <c r="I113" s="276"/>
      <c r="J113" s="276"/>
      <c r="K113" s="276"/>
    </row>
    <row r="114" ht="15.75" customHeight="1">
      <c r="A114" s="16" t="s">
        <v>136</v>
      </c>
      <c r="B114" s="17">
        <v>1.0</v>
      </c>
      <c r="C114" s="22" t="s">
        <v>21</v>
      </c>
      <c r="D114" s="9"/>
      <c r="E114" s="43">
        <v>19000.0</v>
      </c>
      <c r="F114" s="34">
        <f t="shared" si="16"/>
        <v>19000</v>
      </c>
      <c r="G114" s="1"/>
      <c r="H114" s="276"/>
      <c r="I114" s="276"/>
      <c r="J114" s="276"/>
      <c r="K114" s="276"/>
    </row>
    <row r="115" ht="15.75" customHeight="1">
      <c r="A115" s="16" t="s">
        <v>137</v>
      </c>
      <c r="B115" s="17"/>
      <c r="C115" s="22" t="s">
        <v>99</v>
      </c>
      <c r="D115" s="9"/>
      <c r="E115" s="43">
        <v>5000.0</v>
      </c>
      <c r="F115" s="34">
        <f t="shared" si="16"/>
        <v>0</v>
      </c>
      <c r="G115" s="1"/>
      <c r="H115" s="276"/>
      <c r="I115" s="276"/>
      <c r="J115" s="276"/>
      <c r="K115" s="276"/>
    </row>
    <row r="116" ht="15.75" customHeight="1">
      <c r="A116" s="16" t="s">
        <v>138</v>
      </c>
      <c r="B116" s="17">
        <v>1.0</v>
      </c>
      <c r="C116" s="22" t="s">
        <v>139</v>
      </c>
      <c r="D116" s="9"/>
      <c r="E116" s="43">
        <v>210000.0</v>
      </c>
      <c r="F116" s="34">
        <f t="shared" ref="F116:F117" si="17">E116*B116</f>
        <v>210000</v>
      </c>
      <c r="G116" s="1"/>
    </row>
    <row r="117" ht="15.75" customHeight="1">
      <c r="A117" s="16" t="s">
        <v>140</v>
      </c>
      <c r="B117" s="17"/>
      <c r="C117" s="22" t="s">
        <v>122</v>
      </c>
      <c r="D117" s="9"/>
      <c r="E117" s="43">
        <v>2650.0</v>
      </c>
      <c r="F117" s="34">
        <f t="shared" si="17"/>
        <v>0</v>
      </c>
      <c r="G117" s="1"/>
    </row>
    <row r="118" ht="15.75" customHeight="1">
      <c r="A118" s="46" t="s">
        <v>141</v>
      </c>
      <c r="B118" s="47"/>
      <c r="C118" s="48"/>
      <c r="D118" s="9"/>
      <c r="E118" s="49"/>
      <c r="F118" s="29">
        <f>SUM(F102:F117)</f>
        <v>742750</v>
      </c>
    </row>
    <row r="119" ht="15.75" customHeight="1">
      <c r="A119" s="50" t="s">
        <v>142</v>
      </c>
      <c r="B119" s="51"/>
      <c r="C119" s="51"/>
      <c r="D119" s="51"/>
      <c r="E119" s="51"/>
      <c r="F119" s="52">
        <f>F118+F100+F87+F73+F54+F35+F20</f>
        <v>3458490.1</v>
      </c>
    </row>
    <row r="120" ht="15.75" customHeight="1">
      <c r="A120" s="53"/>
      <c r="B120" s="54" t="s">
        <v>143</v>
      </c>
      <c r="C120" s="55"/>
      <c r="D120" s="55"/>
      <c r="E120" s="55"/>
      <c r="F120" s="56">
        <f>+F119*30%</f>
        <v>1037547.03</v>
      </c>
    </row>
    <row r="121" ht="15.75" customHeight="1">
      <c r="A121" s="57"/>
      <c r="B121" s="58" t="s">
        <v>144</v>
      </c>
      <c r="C121" s="55"/>
      <c r="D121" s="55"/>
      <c r="E121" s="59"/>
      <c r="F121" s="60">
        <f>SUM(F119:F120)</f>
        <v>4496037.13</v>
      </c>
    </row>
    <row r="122" ht="15.75" customHeight="1">
      <c r="A122" s="57"/>
      <c r="B122" s="54" t="s">
        <v>145</v>
      </c>
      <c r="C122" s="55"/>
      <c r="D122" s="55"/>
      <c r="E122" s="55"/>
      <c r="F122" s="56">
        <f>+F121*16%</f>
        <v>719365.9408</v>
      </c>
    </row>
    <row r="123" ht="15.75" customHeight="1">
      <c r="A123" s="57"/>
      <c r="B123" s="61" t="s">
        <v>146</v>
      </c>
      <c r="C123" s="55"/>
      <c r="D123" s="55"/>
      <c r="E123" s="59"/>
      <c r="F123" s="60">
        <f>SUM(F121:F122)</f>
        <v>5215403.071</v>
      </c>
    </row>
    <row r="124" ht="15.75" customHeight="1">
      <c r="A124" s="57"/>
      <c r="B124" s="54"/>
      <c r="C124" s="55"/>
      <c r="D124" s="55"/>
      <c r="E124" s="55"/>
      <c r="F124" s="56"/>
    </row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7">
    <mergeCell ref="A2:F2"/>
    <mergeCell ref="A3:F3"/>
    <mergeCell ref="A4:F4"/>
    <mergeCell ref="A5:F5"/>
    <mergeCell ref="A6:B6"/>
    <mergeCell ref="C6:F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A17:C17"/>
    <mergeCell ref="D17:E17"/>
    <mergeCell ref="A18:E18"/>
    <mergeCell ref="A19:C19"/>
    <mergeCell ref="D19:E19"/>
    <mergeCell ref="A20:C20"/>
    <mergeCell ref="D20:E20"/>
    <mergeCell ref="A21:B21"/>
    <mergeCell ref="C21:F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A33:E33"/>
    <mergeCell ref="A34:C34"/>
    <mergeCell ref="D34:E34"/>
    <mergeCell ref="A35:C35"/>
    <mergeCell ref="D35:E35"/>
    <mergeCell ref="B36:C36"/>
    <mergeCell ref="D36:E36"/>
    <mergeCell ref="C37:D37"/>
    <mergeCell ref="C38:D38"/>
    <mergeCell ref="C39:D39"/>
    <mergeCell ref="C40:D40"/>
    <mergeCell ref="C41:D41"/>
    <mergeCell ref="C42:D42"/>
    <mergeCell ref="C82:D82"/>
    <mergeCell ref="C83:D83"/>
    <mergeCell ref="C84:D84"/>
    <mergeCell ref="C85:D85"/>
    <mergeCell ref="C86:D86"/>
    <mergeCell ref="A87:D87"/>
    <mergeCell ref="C88:D88"/>
    <mergeCell ref="A89:B89"/>
    <mergeCell ref="C89:D89"/>
    <mergeCell ref="C90:D90"/>
    <mergeCell ref="C91:D91"/>
    <mergeCell ref="C92:D92"/>
    <mergeCell ref="C93:D93"/>
    <mergeCell ref="C94:D94"/>
    <mergeCell ref="C101:D101"/>
    <mergeCell ref="C102:D102"/>
    <mergeCell ref="C103:D103"/>
    <mergeCell ref="C104:D104"/>
    <mergeCell ref="C105:D105"/>
    <mergeCell ref="C106:D106"/>
    <mergeCell ref="C107:D107"/>
    <mergeCell ref="C108:D108"/>
    <mergeCell ref="C109:D109"/>
    <mergeCell ref="C110:D110"/>
    <mergeCell ref="C111:D111"/>
    <mergeCell ref="C112:D112"/>
    <mergeCell ref="C113:D113"/>
    <mergeCell ref="C114:D114"/>
    <mergeCell ref="B121:E121"/>
    <mergeCell ref="B122:E122"/>
    <mergeCell ref="B123:E123"/>
    <mergeCell ref="B124:E124"/>
    <mergeCell ref="C115:D115"/>
    <mergeCell ref="C116:D116"/>
    <mergeCell ref="C117:D117"/>
    <mergeCell ref="C118:D118"/>
    <mergeCell ref="A119:E119"/>
    <mergeCell ref="A120:A124"/>
    <mergeCell ref="B120:E120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A53:C53"/>
    <mergeCell ref="A54:C54"/>
    <mergeCell ref="D54:E54"/>
    <mergeCell ref="B55:C55"/>
    <mergeCell ref="D55:E55"/>
    <mergeCell ref="C56:D56"/>
    <mergeCell ref="C57:D57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A72:C72"/>
    <mergeCell ref="A73:C73"/>
    <mergeCell ref="D73:E73"/>
    <mergeCell ref="A74:B74"/>
    <mergeCell ref="C74:D74"/>
    <mergeCell ref="C75:D75"/>
    <mergeCell ref="C76:D76"/>
    <mergeCell ref="C77:D77"/>
    <mergeCell ref="C78:D78"/>
    <mergeCell ref="C79:D79"/>
    <mergeCell ref="C80:D80"/>
    <mergeCell ref="C81:D81"/>
    <mergeCell ref="C95:D95"/>
    <mergeCell ref="C96:D96"/>
    <mergeCell ref="C97:D97"/>
    <mergeCell ref="C98:D98"/>
    <mergeCell ref="C99:D99"/>
    <mergeCell ref="C100:D100"/>
    <mergeCell ref="A101:B101"/>
  </mergeCells>
  <printOptions/>
  <pageMargins bottom="0.7480314960629921" footer="0.0" header="0.0" left="0.31496062992125984" right="0.31496062992125984" top="0.7480314960629921"/>
  <pageSetup paperSize="9" orientation="portrait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10.71"/>
    <col customWidth="1" min="3" max="3" width="17.0"/>
    <col customWidth="1" min="4" max="4" width="10.71"/>
    <col customWidth="1" min="5" max="5" width="15.43"/>
    <col customWidth="1" min="6" max="6" width="20.57"/>
    <col customWidth="1" min="7" max="15" width="10.71"/>
  </cols>
  <sheetData>
    <row r="1" ht="15.75" customHeight="1">
      <c r="A1" s="1" t="s">
        <v>0</v>
      </c>
    </row>
    <row r="2" ht="15.75" customHeight="1">
      <c r="A2" s="2" t="s">
        <v>1</v>
      </c>
      <c r="B2" s="3"/>
      <c r="C2" s="3"/>
      <c r="D2" s="3"/>
      <c r="E2" s="3"/>
      <c r="F2" s="3"/>
    </row>
    <row r="3" ht="15.75" customHeight="1">
      <c r="A3" s="4" t="s">
        <v>2</v>
      </c>
    </row>
    <row r="4" ht="15.75" customHeight="1">
      <c r="A4" s="4" t="s">
        <v>3</v>
      </c>
    </row>
    <row r="5" ht="15.75" customHeight="1">
      <c r="A5" s="5" t="s">
        <v>4</v>
      </c>
      <c r="B5" s="6"/>
      <c r="C5" s="6"/>
      <c r="D5" s="6"/>
      <c r="E5" s="6"/>
      <c r="F5" s="7"/>
    </row>
    <row r="6" ht="15.75" customHeight="1">
      <c r="A6" s="8" t="s">
        <v>5</v>
      </c>
      <c r="B6" s="9"/>
      <c r="C6" s="10" t="s">
        <v>573</v>
      </c>
      <c r="D6" s="11"/>
      <c r="E6" s="11"/>
      <c r="F6" s="9"/>
    </row>
    <row r="7" ht="15.0" customHeight="1">
      <c r="A7" s="12" t="s">
        <v>7</v>
      </c>
      <c r="B7" s="12" t="s">
        <v>8</v>
      </c>
      <c r="C7" s="13" t="s">
        <v>9</v>
      </c>
      <c r="D7" s="9"/>
      <c r="E7" s="12" t="s">
        <v>10</v>
      </c>
      <c r="F7" s="14" t="s">
        <v>11</v>
      </c>
      <c r="G7" s="15"/>
    </row>
    <row r="8" ht="18.0" customHeight="1">
      <c r="A8" s="16" t="s">
        <v>12</v>
      </c>
      <c r="B8" s="17">
        <v>450.0</v>
      </c>
      <c r="C8" s="13" t="s">
        <v>13</v>
      </c>
      <c r="D8" s="9"/>
      <c r="E8" s="18">
        <v>140.0</v>
      </c>
      <c r="F8" s="19">
        <f t="shared" ref="F8:F10" si="1">+B8*E8</f>
        <v>63000</v>
      </c>
    </row>
    <row r="9">
      <c r="A9" s="16" t="s">
        <v>15</v>
      </c>
      <c r="B9" s="17">
        <v>1.34</v>
      </c>
      <c r="C9" s="13" t="s">
        <v>16</v>
      </c>
      <c r="D9" s="9"/>
      <c r="E9" s="18">
        <v>67000.0</v>
      </c>
      <c r="F9" s="19">
        <f t="shared" si="1"/>
        <v>89780</v>
      </c>
      <c r="H9" s="21"/>
    </row>
    <row r="10">
      <c r="A10" s="16" t="s">
        <v>18</v>
      </c>
      <c r="B10" s="17">
        <v>1.0</v>
      </c>
      <c r="C10" s="22" t="s">
        <v>16</v>
      </c>
      <c r="D10" s="9"/>
      <c r="E10" s="18">
        <v>220000.0</v>
      </c>
      <c r="F10" s="19">
        <f t="shared" si="1"/>
        <v>220000</v>
      </c>
    </row>
    <row r="11">
      <c r="A11" s="16" t="s">
        <v>574</v>
      </c>
      <c r="B11" s="17"/>
      <c r="C11" s="22" t="s">
        <v>16</v>
      </c>
      <c r="D11" s="9"/>
      <c r="E11" s="18">
        <v>130000.0</v>
      </c>
      <c r="F11" s="19">
        <f>E11*B11</f>
        <v>0</v>
      </c>
    </row>
    <row r="12">
      <c r="A12" s="16" t="s">
        <v>20</v>
      </c>
      <c r="B12" s="17">
        <v>1.5</v>
      </c>
      <c r="C12" s="22" t="s">
        <v>21</v>
      </c>
      <c r="D12" s="9"/>
      <c r="E12" s="18">
        <v>14000.0</v>
      </c>
      <c r="F12" s="19">
        <f>+B12*E12</f>
        <v>21000</v>
      </c>
    </row>
    <row r="13">
      <c r="A13" s="16" t="s">
        <v>22</v>
      </c>
      <c r="B13" s="17">
        <v>0.5</v>
      </c>
      <c r="C13" s="22" t="s">
        <v>23</v>
      </c>
      <c r="D13" s="9"/>
      <c r="E13" s="18">
        <v>12000.0</v>
      </c>
      <c r="F13" s="19">
        <f t="shared" ref="F13:F14" si="2">E13*B13</f>
        <v>6000</v>
      </c>
    </row>
    <row r="14">
      <c r="A14" s="16" t="s">
        <v>24</v>
      </c>
      <c r="B14" s="17">
        <v>1.0</v>
      </c>
      <c r="C14" s="22" t="s">
        <v>25</v>
      </c>
      <c r="D14" s="9"/>
      <c r="E14" s="18">
        <v>20000.0</v>
      </c>
      <c r="F14" s="19">
        <f t="shared" si="2"/>
        <v>20000</v>
      </c>
      <c r="H14" s="20" t="s">
        <v>26</v>
      </c>
    </row>
    <row r="15" ht="15.75" customHeight="1">
      <c r="A15" s="16" t="s">
        <v>27</v>
      </c>
      <c r="B15" s="17">
        <v>15.0</v>
      </c>
      <c r="C15" s="22" t="s">
        <v>28</v>
      </c>
      <c r="D15" s="9"/>
      <c r="E15" s="18">
        <v>1000.0</v>
      </c>
      <c r="F15" s="19">
        <f t="shared" ref="F15:F16" si="3">+B15*E15</f>
        <v>15000</v>
      </c>
    </row>
    <row r="16" ht="15.75" customHeight="1">
      <c r="A16" s="16" t="s">
        <v>29</v>
      </c>
      <c r="B16" s="17">
        <v>150.0</v>
      </c>
      <c r="C16" s="22" t="s">
        <v>30</v>
      </c>
      <c r="D16" s="9"/>
      <c r="E16" s="18">
        <v>100.0</v>
      </c>
      <c r="F16" s="19">
        <f t="shared" si="3"/>
        <v>15000</v>
      </c>
    </row>
    <row r="17" ht="15.75" customHeight="1">
      <c r="A17" s="23" t="s">
        <v>31</v>
      </c>
      <c r="B17" s="11"/>
      <c r="C17" s="9"/>
      <c r="D17" s="22" t="s">
        <v>32</v>
      </c>
      <c r="E17" s="9"/>
      <c r="F17" s="24">
        <v>315000.0</v>
      </c>
      <c r="G17" s="1"/>
      <c r="H17" s="21"/>
    </row>
    <row r="18" ht="15.75" customHeight="1">
      <c r="A18" s="25" t="s">
        <v>33</v>
      </c>
      <c r="B18" s="11"/>
      <c r="C18" s="11"/>
      <c r="D18" s="11"/>
      <c r="E18" s="9"/>
      <c r="F18" s="26">
        <f>SUM(F8:F17)</f>
        <v>764780</v>
      </c>
    </row>
    <row r="19" ht="15.75" customHeight="1">
      <c r="A19" s="23" t="s">
        <v>34</v>
      </c>
      <c r="B19" s="11"/>
      <c r="C19" s="9"/>
      <c r="D19" s="22" t="s">
        <v>35</v>
      </c>
      <c r="E19" s="9"/>
      <c r="F19" s="24">
        <f>F18*10%</f>
        <v>76478</v>
      </c>
    </row>
    <row r="20" ht="15.75" customHeight="1">
      <c r="A20" s="27" t="s">
        <v>36</v>
      </c>
      <c r="B20" s="11"/>
      <c r="C20" s="9"/>
      <c r="D20" s="28"/>
      <c r="E20" s="9"/>
      <c r="F20" s="29">
        <f>F18+F19</f>
        <v>841258</v>
      </c>
      <c r="G20" s="276"/>
    </row>
    <row r="21" ht="15.0" customHeight="1">
      <c r="A21" s="8" t="s">
        <v>5</v>
      </c>
      <c r="B21" s="9"/>
      <c r="C21" s="30" t="s">
        <v>564</v>
      </c>
      <c r="D21" s="11"/>
      <c r="E21" s="11"/>
      <c r="F21" s="9"/>
    </row>
    <row r="22" ht="15.0" customHeight="1">
      <c r="A22" s="12" t="s">
        <v>7</v>
      </c>
      <c r="B22" s="12" t="s">
        <v>8</v>
      </c>
      <c r="C22" s="13" t="s">
        <v>9</v>
      </c>
      <c r="D22" s="9"/>
      <c r="E22" s="12" t="s">
        <v>10</v>
      </c>
      <c r="F22" s="14" t="s">
        <v>11</v>
      </c>
    </row>
    <row r="23" ht="15.0" customHeight="1">
      <c r="A23" s="16" t="s">
        <v>38</v>
      </c>
      <c r="B23" s="17">
        <v>2.0</v>
      </c>
      <c r="C23" s="13" t="s">
        <v>25</v>
      </c>
      <c r="D23" s="9"/>
      <c r="E23" s="18">
        <v>250000.0</v>
      </c>
      <c r="F23" s="19">
        <f t="shared" ref="F23:F25" si="4">E23*B23</f>
        <v>500000</v>
      </c>
      <c r="G23" s="1"/>
      <c r="H23" s="1"/>
    </row>
    <row r="24" ht="15.75" customHeight="1">
      <c r="A24" s="16" t="s">
        <v>39</v>
      </c>
      <c r="B24" s="17"/>
      <c r="C24" s="22" t="s">
        <v>40</v>
      </c>
      <c r="D24" s="9"/>
      <c r="E24" s="18">
        <v>65000.0</v>
      </c>
      <c r="F24" s="19">
        <f t="shared" si="4"/>
        <v>0</v>
      </c>
      <c r="G24" s="1"/>
      <c r="H24" s="1"/>
    </row>
    <row r="25" ht="15.75" customHeight="1">
      <c r="A25" s="16" t="s">
        <v>41</v>
      </c>
      <c r="B25" s="17"/>
      <c r="C25" s="22" t="s">
        <v>42</v>
      </c>
      <c r="D25" s="9"/>
      <c r="E25" s="18">
        <v>130000.0</v>
      </c>
      <c r="F25" s="31">
        <f t="shared" si="4"/>
        <v>0</v>
      </c>
      <c r="G25" s="1"/>
      <c r="H25" s="1"/>
    </row>
    <row r="26" ht="15.75" customHeight="1">
      <c r="A26" s="16" t="s">
        <v>43</v>
      </c>
      <c r="B26" s="17"/>
      <c r="C26" s="22" t="s">
        <v>44</v>
      </c>
      <c r="D26" s="9"/>
      <c r="E26" s="18">
        <v>140.0</v>
      </c>
      <c r="F26" s="32"/>
      <c r="G26" s="1"/>
      <c r="H26" s="1"/>
    </row>
    <row r="27" ht="15.75" customHeight="1">
      <c r="A27" s="16" t="s">
        <v>107</v>
      </c>
      <c r="B27" s="17">
        <v>4.0</v>
      </c>
      <c r="C27" s="22" t="s">
        <v>99</v>
      </c>
      <c r="D27" s="9"/>
      <c r="E27" s="18">
        <v>15000.0</v>
      </c>
      <c r="F27" s="19">
        <f t="shared" ref="F27:F32" si="5">E27*B27</f>
        <v>60000</v>
      </c>
      <c r="G27" s="1"/>
      <c r="H27" s="1"/>
    </row>
    <row r="28" ht="15.75" customHeight="1">
      <c r="A28" s="16" t="s">
        <v>46</v>
      </c>
      <c r="B28" s="17"/>
      <c r="C28" s="22" t="s">
        <v>30</v>
      </c>
      <c r="D28" s="9"/>
      <c r="E28" s="18">
        <v>600.0</v>
      </c>
      <c r="F28" s="19">
        <f t="shared" si="5"/>
        <v>0</v>
      </c>
    </row>
    <row r="29" ht="15.0" customHeight="1">
      <c r="A29" s="16" t="s">
        <v>47</v>
      </c>
      <c r="B29" s="17"/>
      <c r="C29" s="22" t="s">
        <v>48</v>
      </c>
      <c r="D29" s="9"/>
      <c r="E29" s="18">
        <v>1000.0</v>
      </c>
      <c r="F29" s="19">
        <f t="shared" si="5"/>
        <v>0</v>
      </c>
    </row>
    <row r="30" ht="15.75" customHeight="1">
      <c r="A30" s="16" t="s">
        <v>49</v>
      </c>
      <c r="B30" s="17"/>
      <c r="C30" s="22" t="s">
        <v>25</v>
      </c>
      <c r="D30" s="9"/>
      <c r="E30" s="18">
        <v>157500.0</v>
      </c>
      <c r="F30" s="19">
        <f t="shared" si="5"/>
        <v>0</v>
      </c>
    </row>
    <row r="31" ht="12.75" customHeight="1">
      <c r="A31" s="16" t="s">
        <v>29</v>
      </c>
      <c r="B31" s="17"/>
      <c r="C31" s="22" t="s">
        <v>30</v>
      </c>
      <c r="D31" s="9"/>
      <c r="E31" s="18">
        <v>100.0</v>
      </c>
      <c r="F31" s="19">
        <f t="shared" si="5"/>
        <v>0</v>
      </c>
    </row>
    <row r="32" ht="15.75" customHeight="1">
      <c r="A32" s="33"/>
      <c r="B32" s="17"/>
      <c r="C32" s="22"/>
      <c r="D32" s="9"/>
      <c r="E32" s="17"/>
      <c r="F32" s="34">
        <f t="shared" si="5"/>
        <v>0</v>
      </c>
    </row>
    <row r="33" ht="15.75" customHeight="1">
      <c r="A33" s="25" t="s">
        <v>33</v>
      </c>
      <c r="B33" s="11"/>
      <c r="C33" s="11"/>
      <c r="D33" s="11"/>
      <c r="E33" s="9"/>
      <c r="F33" s="26">
        <f>SUM(F23:F32)</f>
        <v>560000</v>
      </c>
    </row>
    <row r="34" ht="16.5" customHeight="1">
      <c r="A34" s="23" t="s">
        <v>50</v>
      </c>
      <c r="B34" s="11"/>
      <c r="C34" s="9"/>
      <c r="D34" s="22" t="s">
        <v>35</v>
      </c>
      <c r="E34" s="9"/>
      <c r="F34" s="24">
        <f>F33*5%</f>
        <v>28000</v>
      </c>
    </row>
    <row r="35" ht="24.0" customHeight="1">
      <c r="A35" s="27" t="s">
        <v>36</v>
      </c>
      <c r="B35" s="11"/>
      <c r="C35" s="9"/>
      <c r="D35" s="28"/>
      <c r="E35" s="9"/>
      <c r="F35" s="35">
        <f>F34+F33</f>
        <v>588000</v>
      </c>
      <c r="G35" s="276"/>
    </row>
    <row r="36" ht="24.0" customHeight="1">
      <c r="A36" s="36" t="s">
        <v>51</v>
      </c>
      <c r="B36" s="10" t="s">
        <v>52</v>
      </c>
      <c r="C36" s="9"/>
      <c r="D36" s="22"/>
      <c r="E36" s="9"/>
      <c r="F36" s="24"/>
      <c r="G36" s="1"/>
      <c r="H36" s="1"/>
    </row>
    <row r="37" ht="24.0" customHeight="1">
      <c r="A37" s="33" t="s">
        <v>53</v>
      </c>
      <c r="B37" s="17">
        <v>2.0</v>
      </c>
      <c r="C37" s="22" t="s">
        <v>54</v>
      </c>
      <c r="D37" s="9"/>
      <c r="E37" s="18">
        <v>36750.0</v>
      </c>
      <c r="F37" s="19">
        <f t="shared" ref="F37:F38" si="6">E37*B37</f>
        <v>73500</v>
      </c>
      <c r="G37" s="15"/>
      <c r="H37" s="1"/>
    </row>
    <row r="38" ht="24.0" customHeight="1">
      <c r="A38" s="16" t="s">
        <v>55</v>
      </c>
      <c r="B38" s="17">
        <v>2.0</v>
      </c>
      <c r="C38" s="22" t="s">
        <v>54</v>
      </c>
      <c r="D38" s="9"/>
      <c r="E38" s="18">
        <v>36750.0</v>
      </c>
      <c r="F38" s="19">
        <f t="shared" si="6"/>
        <v>73500</v>
      </c>
      <c r="G38" s="15"/>
      <c r="H38" s="1"/>
    </row>
    <row r="39" ht="24.0" customHeight="1">
      <c r="A39" s="16" t="s">
        <v>56</v>
      </c>
      <c r="B39" s="17">
        <v>2.5</v>
      </c>
      <c r="C39" s="22" t="s">
        <v>57</v>
      </c>
      <c r="D39" s="9"/>
      <c r="E39" s="18">
        <v>18000.0</v>
      </c>
      <c r="F39" s="19">
        <f t="shared" ref="F39:F46" si="7">+B39*E39</f>
        <v>45000</v>
      </c>
    </row>
    <row r="40" ht="24.0" customHeight="1">
      <c r="A40" s="16" t="s">
        <v>58</v>
      </c>
      <c r="B40" s="17">
        <v>2.0</v>
      </c>
      <c r="C40" s="22" t="s">
        <v>59</v>
      </c>
      <c r="D40" s="9"/>
      <c r="E40" s="18">
        <v>2000.0</v>
      </c>
      <c r="F40" s="19">
        <f t="shared" si="7"/>
        <v>4000</v>
      </c>
    </row>
    <row r="41" ht="24.0" customHeight="1">
      <c r="A41" s="16" t="s">
        <v>60</v>
      </c>
      <c r="B41" s="17"/>
      <c r="C41" s="22" t="s">
        <v>61</v>
      </c>
      <c r="D41" s="9"/>
      <c r="E41" s="18">
        <v>70000.0</v>
      </c>
      <c r="F41" s="19">
        <f t="shared" si="7"/>
        <v>0</v>
      </c>
    </row>
    <row r="42" ht="24.0" customHeight="1">
      <c r="A42" s="16" t="s">
        <v>62</v>
      </c>
      <c r="B42" s="17"/>
      <c r="C42" s="22" t="s">
        <v>63</v>
      </c>
      <c r="D42" s="9"/>
      <c r="E42" s="18">
        <v>45000.0</v>
      </c>
      <c r="F42" s="19">
        <f t="shared" si="7"/>
        <v>0</v>
      </c>
    </row>
    <row r="43" ht="24.0" customHeight="1">
      <c r="A43" s="16" t="s">
        <v>64</v>
      </c>
      <c r="B43" s="17"/>
      <c r="C43" s="22" t="s">
        <v>63</v>
      </c>
      <c r="D43" s="9"/>
      <c r="E43" s="18">
        <v>2500.0</v>
      </c>
      <c r="F43" s="19">
        <f t="shared" si="7"/>
        <v>0</v>
      </c>
    </row>
    <row r="44" ht="24.0" customHeight="1">
      <c r="A44" s="16" t="s">
        <v>65</v>
      </c>
      <c r="B44" s="17"/>
      <c r="C44" s="22" t="s">
        <v>66</v>
      </c>
      <c r="D44" s="9"/>
      <c r="E44" s="18">
        <v>34000.0</v>
      </c>
      <c r="F44" s="19">
        <f t="shared" si="7"/>
        <v>0</v>
      </c>
    </row>
    <row r="45" ht="24.0" customHeight="1">
      <c r="A45" s="16" t="s">
        <v>67</v>
      </c>
      <c r="B45" s="17"/>
      <c r="C45" s="22" t="s">
        <v>68</v>
      </c>
      <c r="D45" s="9"/>
      <c r="E45" s="18">
        <v>3000.0</v>
      </c>
      <c r="F45" s="19">
        <f t="shared" si="7"/>
        <v>0</v>
      </c>
    </row>
    <row r="46" ht="24.0" customHeight="1">
      <c r="A46" s="16" t="s">
        <v>69</v>
      </c>
      <c r="B46" s="17">
        <v>1.5</v>
      </c>
      <c r="C46" s="22" t="s">
        <v>70</v>
      </c>
      <c r="D46" s="9"/>
      <c r="E46" s="18">
        <v>57500.0</v>
      </c>
      <c r="F46" s="19">
        <f t="shared" si="7"/>
        <v>86250</v>
      </c>
      <c r="G46" s="15"/>
      <c r="H46" s="15"/>
      <c r="I46" s="15"/>
      <c r="J46" s="15"/>
      <c r="K46" s="15"/>
      <c r="L46" s="15"/>
      <c r="M46" s="15"/>
      <c r="N46" s="15"/>
      <c r="O46" s="15"/>
    </row>
    <row r="47" ht="24.0" customHeight="1">
      <c r="A47" s="16" t="s">
        <v>71</v>
      </c>
      <c r="B47" s="17">
        <v>2.0</v>
      </c>
      <c r="C47" s="22" t="s">
        <v>70</v>
      </c>
      <c r="D47" s="9"/>
      <c r="E47" s="18">
        <v>22000.0</v>
      </c>
      <c r="F47" s="19">
        <f>E47*B47</f>
        <v>44000</v>
      </c>
      <c r="G47" s="15"/>
      <c r="H47" s="15"/>
      <c r="I47" s="15"/>
      <c r="J47" s="15"/>
      <c r="K47" s="15"/>
      <c r="L47" s="15"/>
      <c r="M47" s="15"/>
      <c r="N47" s="15"/>
      <c r="O47" s="15"/>
    </row>
    <row r="48" ht="15.75" customHeight="1">
      <c r="A48" s="16" t="s">
        <v>72</v>
      </c>
      <c r="B48" s="17"/>
      <c r="C48" s="22" t="s">
        <v>61</v>
      </c>
      <c r="D48" s="9"/>
      <c r="E48" s="18">
        <v>160000.0</v>
      </c>
      <c r="F48" s="19">
        <f t="shared" ref="F48:F51" si="8">+B48*E48</f>
        <v>0</v>
      </c>
    </row>
    <row r="49" ht="15.75" customHeight="1">
      <c r="A49" s="16" t="s">
        <v>73</v>
      </c>
      <c r="B49" s="17">
        <v>0.5</v>
      </c>
      <c r="C49" s="22" t="s">
        <v>74</v>
      </c>
      <c r="D49" s="9"/>
      <c r="E49" s="18">
        <v>4500.0</v>
      </c>
      <c r="F49" s="19">
        <f t="shared" si="8"/>
        <v>2250</v>
      </c>
    </row>
    <row r="50" ht="15.75" customHeight="1">
      <c r="A50" s="16" t="s">
        <v>75</v>
      </c>
      <c r="B50" s="17">
        <v>0.5</v>
      </c>
      <c r="C50" s="22" t="s">
        <v>21</v>
      </c>
      <c r="D50" s="9"/>
      <c r="E50" s="18">
        <v>20000.0</v>
      </c>
      <c r="F50" s="19">
        <f t="shared" si="8"/>
        <v>10000</v>
      </c>
    </row>
    <row r="51" ht="15.75" customHeight="1">
      <c r="A51" s="16" t="s">
        <v>76</v>
      </c>
      <c r="B51" s="17">
        <v>2.0</v>
      </c>
      <c r="C51" s="22" t="s">
        <v>77</v>
      </c>
      <c r="D51" s="9"/>
      <c r="E51" s="18">
        <v>23000.0</v>
      </c>
      <c r="F51" s="19">
        <f t="shared" si="8"/>
        <v>46000</v>
      </c>
    </row>
    <row r="52" ht="15.75" customHeight="1">
      <c r="A52" s="16" t="s">
        <v>78</v>
      </c>
      <c r="B52" s="37"/>
      <c r="C52" s="22"/>
      <c r="D52" s="9"/>
      <c r="E52" s="18"/>
      <c r="F52" s="19">
        <f>SUM(F37:F51)</f>
        <v>384500</v>
      </c>
    </row>
    <row r="53" ht="15.75" customHeight="1">
      <c r="A53" s="23" t="s">
        <v>79</v>
      </c>
      <c r="B53" s="11"/>
      <c r="C53" s="9"/>
      <c r="D53" s="17"/>
      <c r="E53" s="17"/>
      <c r="F53" s="19">
        <f>+F52*10%</f>
        <v>38450</v>
      </c>
    </row>
    <row r="54" ht="15.75" customHeight="1">
      <c r="A54" s="27" t="s">
        <v>80</v>
      </c>
      <c r="B54" s="11"/>
      <c r="C54" s="9"/>
      <c r="D54" s="28"/>
      <c r="E54" s="9"/>
      <c r="F54" s="29">
        <v>477895.0</v>
      </c>
      <c r="G54" s="262"/>
    </row>
    <row r="55" ht="15.75" customHeight="1">
      <c r="A55" s="36" t="s">
        <v>51</v>
      </c>
      <c r="B55" s="10" t="s">
        <v>81</v>
      </c>
      <c r="C55" s="9"/>
      <c r="D55" s="22"/>
      <c r="E55" s="9"/>
      <c r="F55" s="24"/>
      <c r="G55" s="15"/>
    </row>
    <row r="56" ht="15.75" customHeight="1">
      <c r="A56" s="33" t="s">
        <v>53</v>
      </c>
      <c r="B56" s="17">
        <v>8.0</v>
      </c>
      <c r="C56" s="22" t="s">
        <v>82</v>
      </c>
      <c r="D56" s="9"/>
      <c r="E56" s="18">
        <v>1050.0</v>
      </c>
      <c r="F56" s="19">
        <f t="shared" ref="F56:F58" si="9">E56*B56</f>
        <v>8400</v>
      </c>
      <c r="G56" s="15"/>
    </row>
    <row r="57" ht="15.75" customHeight="1">
      <c r="A57" s="16" t="s">
        <v>55</v>
      </c>
      <c r="B57" s="17">
        <v>8.0</v>
      </c>
      <c r="C57" s="22" t="s">
        <v>54</v>
      </c>
      <c r="D57" s="9"/>
      <c r="E57" s="18">
        <v>2100.0</v>
      </c>
      <c r="F57" s="19">
        <f t="shared" si="9"/>
        <v>16800</v>
      </c>
      <c r="G57" s="15"/>
    </row>
    <row r="58" ht="15.75" customHeight="1">
      <c r="A58" s="16" t="s">
        <v>83</v>
      </c>
      <c r="B58" s="17"/>
      <c r="C58" s="17"/>
      <c r="D58" s="17"/>
      <c r="E58" s="18">
        <v>2100.0</v>
      </c>
      <c r="F58" s="19">
        <f t="shared" si="9"/>
        <v>0</v>
      </c>
      <c r="G58" s="15"/>
    </row>
    <row r="59" ht="15.75" customHeight="1">
      <c r="A59" s="16" t="s">
        <v>56</v>
      </c>
      <c r="B59" s="17">
        <v>0.23</v>
      </c>
      <c r="C59" s="22" t="s">
        <v>57</v>
      </c>
      <c r="D59" s="9"/>
      <c r="E59" s="18">
        <v>18000.0</v>
      </c>
      <c r="F59" s="19">
        <f t="shared" ref="F59:F70" si="10">+B59*E59</f>
        <v>4140</v>
      </c>
      <c r="G59" s="15"/>
    </row>
    <row r="60" ht="15.75" customHeight="1">
      <c r="A60" s="16" t="s">
        <v>58</v>
      </c>
      <c r="B60" s="17">
        <v>0.5</v>
      </c>
      <c r="C60" s="22" t="s">
        <v>59</v>
      </c>
      <c r="D60" s="9"/>
      <c r="E60" s="18">
        <v>2000.0</v>
      </c>
      <c r="F60" s="19">
        <f t="shared" si="10"/>
        <v>1000</v>
      </c>
      <c r="G60" s="15"/>
    </row>
    <row r="61" ht="15.75" customHeight="1">
      <c r="A61" s="16" t="s">
        <v>60</v>
      </c>
      <c r="B61" s="17"/>
      <c r="C61" s="22" t="s">
        <v>61</v>
      </c>
      <c r="D61" s="9"/>
      <c r="E61" s="18"/>
      <c r="F61" s="19">
        <f t="shared" si="10"/>
        <v>0</v>
      </c>
      <c r="G61" s="15"/>
      <c r="I61" s="1"/>
    </row>
    <row r="62" ht="15.75" customHeight="1">
      <c r="A62" s="16" t="s">
        <v>84</v>
      </c>
      <c r="B62" s="17"/>
      <c r="C62" s="22" t="s">
        <v>63</v>
      </c>
      <c r="D62" s="9"/>
      <c r="E62" s="18">
        <v>2000.0</v>
      </c>
      <c r="F62" s="19">
        <f t="shared" si="10"/>
        <v>0</v>
      </c>
      <c r="G62" s="15"/>
    </row>
    <row r="63" ht="15.75" customHeight="1">
      <c r="A63" s="16" t="s">
        <v>85</v>
      </c>
      <c r="B63" s="17"/>
      <c r="C63" s="22" t="s">
        <v>63</v>
      </c>
      <c r="D63" s="9"/>
      <c r="E63" s="18">
        <v>2000.0</v>
      </c>
      <c r="F63" s="19">
        <f t="shared" si="10"/>
        <v>0</v>
      </c>
      <c r="G63" s="15"/>
    </row>
    <row r="64" ht="15.75" customHeight="1">
      <c r="A64" s="16" t="s">
        <v>86</v>
      </c>
      <c r="B64" s="17">
        <v>0.2</v>
      </c>
      <c r="C64" s="22" t="s">
        <v>66</v>
      </c>
      <c r="D64" s="9"/>
      <c r="E64" s="18">
        <v>23000.0</v>
      </c>
      <c r="F64" s="19">
        <f t="shared" si="10"/>
        <v>4600</v>
      </c>
      <c r="G64" s="15"/>
    </row>
    <row r="65" ht="15.75" customHeight="1">
      <c r="A65" s="16" t="s">
        <v>87</v>
      </c>
      <c r="B65" s="17"/>
      <c r="C65" s="22" t="s">
        <v>88</v>
      </c>
      <c r="D65" s="9"/>
      <c r="E65" s="18">
        <v>18000.0</v>
      </c>
      <c r="F65" s="19">
        <f t="shared" si="10"/>
        <v>0</v>
      </c>
      <c r="G65" s="15"/>
    </row>
    <row r="66" ht="15.75" customHeight="1">
      <c r="A66" s="16" t="s">
        <v>89</v>
      </c>
      <c r="B66" s="17">
        <v>0.25</v>
      </c>
      <c r="C66" s="22" t="s">
        <v>70</v>
      </c>
      <c r="D66" s="9"/>
      <c r="E66" s="18">
        <v>22000.0</v>
      </c>
      <c r="F66" s="19">
        <f t="shared" si="10"/>
        <v>5500</v>
      </c>
      <c r="G66" s="15"/>
    </row>
    <row r="67" ht="15.75" customHeight="1">
      <c r="A67" s="16" t="s">
        <v>90</v>
      </c>
      <c r="B67" s="17"/>
      <c r="C67" s="22" t="s">
        <v>61</v>
      </c>
      <c r="D67" s="9"/>
      <c r="E67" s="18"/>
      <c r="F67" s="19">
        <f t="shared" si="10"/>
        <v>0</v>
      </c>
    </row>
    <row r="68" ht="15.75" customHeight="1">
      <c r="A68" s="16" t="s">
        <v>73</v>
      </c>
      <c r="B68" s="17"/>
      <c r="C68" s="22" t="s">
        <v>21</v>
      </c>
      <c r="D68" s="9"/>
      <c r="E68" s="18">
        <v>4.5</v>
      </c>
      <c r="F68" s="19">
        <f t="shared" si="10"/>
        <v>0</v>
      </c>
    </row>
    <row r="69" ht="15.75" customHeight="1">
      <c r="A69" s="16" t="s">
        <v>75</v>
      </c>
      <c r="B69" s="17"/>
      <c r="C69" s="22" t="s">
        <v>21</v>
      </c>
      <c r="D69" s="9"/>
      <c r="E69" s="18">
        <v>23000.0</v>
      </c>
      <c r="F69" s="19">
        <f t="shared" si="10"/>
        <v>0</v>
      </c>
    </row>
    <row r="70" ht="15.75" customHeight="1">
      <c r="A70" s="16" t="s">
        <v>91</v>
      </c>
      <c r="B70" s="38"/>
      <c r="C70" s="22" t="s">
        <v>77</v>
      </c>
      <c r="D70" s="9"/>
      <c r="E70" s="18">
        <v>23000.0</v>
      </c>
      <c r="F70" s="19">
        <f t="shared" si="10"/>
        <v>0</v>
      </c>
    </row>
    <row r="71" ht="15.75" customHeight="1">
      <c r="A71" s="16" t="s">
        <v>78</v>
      </c>
      <c r="B71" s="17"/>
      <c r="C71" s="22"/>
      <c r="D71" s="9"/>
      <c r="E71" s="18"/>
      <c r="F71" s="19"/>
      <c r="G71" s="1"/>
    </row>
    <row r="72" ht="15.75" customHeight="1">
      <c r="A72" s="23" t="s">
        <v>79</v>
      </c>
      <c r="B72" s="11"/>
      <c r="C72" s="9"/>
      <c r="D72" s="17"/>
      <c r="E72" s="17"/>
      <c r="F72" s="19">
        <v>32095.1</v>
      </c>
      <c r="G72" s="1"/>
    </row>
    <row r="73" ht="15.75" customHeight="1">
      <c r="A73" s="27" t="s">
        <v>80</v>
      </c>
      <c r="B73" s="11"/>
      <c r="C73" s="9"/>
      <c r="D73" s="28"/>
      <c r="E73" s="9"/>
      <c r="F73" s="29">
        <f>F71+F72</f>
        <v>32095.1</v>
      </c>
      <c r="G73" s="1"/>
    </row>
    <row r="74" ht="15.75" customHeight="1">
      <c r="A74" s="39" t="s">
        <v>92</v>
      </c>
      <c r="B74" s="9"/>
      <c r="C74" s="22"/>
      <c r="D74" s="9"/>
      <c r="E74" s="17"/>
      <c r="F74" s="26"/>
      <c r="G74" s="1"/>
    </row>
    <row r="75" ht="15.75" customHeight="1">
      <c r="A75" s="16" t="s">
        <v>93</v>
      </c>
      <c r="B75" s="40"/>
      <c r="C75" s="22" t="s">
        <v>94</v>
      </c>
      <c r="D75" s="9"/>
      <c r="E75" s="17">
        <v>10500.0</v>
      </c>
      <c r="F75" s="24">
        <f t="shared" ref="F75:F77" si="11">E75*B75</f>
        <v>0</v>
      </c>
      <c r="G75" s="1"/>
      <c r="H75" s="1"/>
      <c r="I75" s="1"/>
      <c r="J75" s="1"/>
      <c r="K75" s="1"/>
      <c r="L75" s="1"/>
      <c r="M75" s="1"/>
      <c r="N75" s="1"/>
      <c r="O75" s="1"/>
    </row>
    <row r="76" ht="15.75" customHeight="1">
      <c r="A76" s="16" t="s">
        <v>95</v>
      </c>
      <c r="B76" s="40"/>
      <c r="C76" s="22" t="s">
        <v>96</v>
      </c>
      <c r="D76" s="9"/>
      <c r="E76" s="17">
        <v>20000.0</v>
      </c>
      <c r="F76" s="24">
        <f t="shared" si="11"/>
        <v>0</v>
      </c>
      <c r="G76" s="1"/>
      <c r="H76" s="1"/>
      <c r="I76" s="1"/>
      <c r="J76" s="1"/>
      <c r="K76" s="1"/>
      <c r="L76" s="1"/>
      <c r="M76" s="1"/>
      <c r="N76" s="1"/>
      <c r="O76" s="1"/>
    </row>
    <row r="77" ht="15.75" customHeight="1">
      <c r="A77" s="16" t="s">
        <v>97</v>
      </c>
      <c r="B77" s="41"/>
      <c r="C77" s="22" t="s">
        <v>94</v>
      </c>
      <c r="D77" s="9"/>
      <c r="E77" s="17">
        <v>20000.0</v>
      </c>
      <c r="F77" s="24">
        <f t="shared" si="11"/>
        <v>0</v>
      </c>
      <c r="G77" s="1"/>
    </row>
    <row r="78" ht="15.75" customHeight="1">
      <c r="A78" s="16" t="s">
        <v>98</v>
      </c>
      <c r="B78" s="17"/>
      <c r="C78" s="22" t="s">
        <v>99</v>
      </c>
      <c r="D78" s="9"/>
      <c r="E78" s="42">
        <v>100000.0</v>
      </c>
      <c r="F78" s="34">
        <f t="shared" ref="F78:F86" si="12">+B78*E78</f>
        <v>0</v>
      </c>
      <c r="G78" s="21"/>
    </row>
    <row r="79" ht="15.75" customHeight="1">
      <c r="A79" s="16" t="s">
        <v>100</v>
      </c>
      <c r="B79" s="17"/>
      <c r="C79" s="22" t="s">
        <v>101</v>
      </c>
      <c r="D79" s="9"/>
      <c r="E79" s="42">
        <v>3000.0</v>
      </c>
      <c r="F79" s="34">
        <f t="shared" si="12"/>
        <v>0</v>
      </c>
      <c r="G79" s="21"/>
    </row>
    <row r="80" ht="15.75" customHeight="1">
      <c r="A80" s="16" t="s">
        <v>102</v>
      </c>
      <c r="B80" s="17"/>
      <c r="C80" s="22" t="s">
        <v>25</v>
      </c>
      <c r="D80" s="9"/>
      <c r="E80" s="43">
        <v>1500.0</v>
      </c>
      <c r="F80" s="34">
        <f t="shared" si="12"/>
        <v>0</v>
      </c>
      <c r="G80" s="15"/>
      <c r="H80" s="15"/>
      <c r="I80" s="15"/>
      <c r="J80" s="15"/>
      <c r="K80" s="15"/>
      <c r="L80" s="15"/>
      <c r="M80" s="15"/>
      <c r="N80" s="15"/>
      <c r="O80" s="15"/>
    </row>
    <row r="81" ht="15.75" customHeight="1">
      <c r="A81" s="16" t="s">
        <v>103</v>
      </c>
      <c r="B81" s="17"/>
      <c r="C81" s="22" t="s">
        <v>99</v>
      </c>
      <c r="D81" s="9"/>
      <c r="E81" s="43">
        <v>2000.0</v>
      </c>
      <c r="F81" s="34">
        <f t="shared" si="12"/>
        <v>0</v>
      </c>
      <c r="G81" s="15"/>
      <c r="H81" s="15"/>
      <c r="I81" s="15"/>
      <c r="J81" s="15"/>
      <c r="K81" s="15"/>
      <c r="L81" s="15"/>
      <c r="M81" s="15"/>
      <c r="N81" s="15"/>
      <c r="O81" s="15"/>
    </row>
    <row r="82" ht="15.75" customHeight="1">
      <c r="A82" s="16" t="s">
        <v>104</v>
      </c>
      <c r="B82" s="17"/>
      <c r="C82" s="22" t="s">
        <v>25</v>
      </c>
      <c r="D82" s="9"/>
      <c r="E82" s="43">
        <v>160000.0</v>
      </c>
      <c r="F82" s="34">
        <f t="shared" si="12"/>
        <v>0</v>
      </c>
      <c r="G82" s="15"/>
      <c r="H82" s="15"/>
      <c r="I82" s="15"/>
      <c r="J82" s="15"/>
      <c r="K82" s="15"/>
      <c r="L82" s="15"/>
      <c r="M82" s="15"/>
      <c r="N82" s="15"/>
      <c r="O82" s="15"/>
    </row>
    <row r="83" ht="15.75" customHeight="1">
      <c r="A83" s="16" t="s">
        <v>68</v>
      </c>
      <c r="B83" s="17"/>
      <c r="C83" s="22" t="s">
        <v>105</v>
      </c>
      <c r="D83" s="9"/>
      <c r="E83" s="42">
        <v>26800.0</v>
      </c>
      <c r="F83" s="34">
        <f t="shared" si="12"/>
        <v>0</v>
      </c>
      <c r="G83" s="15"/>
      <c r="H83" s="15"/>
      <c r="I83" s="15"/>
      <c r="J83" s="15"/>
      <c r="K83" s="15"/>
      <c r="L83" s="15"/>
      <c r="M83" s="15"/>
      <c r="N83" s="15"/>
      <c r="O83" s="15"/>
    </row>
    <row r="84" ht="15.75" customHeight="1">
      <c r="A84" s="16" t="s">
        <v>106</v>
      </c>
      <c r="B84" s="17"/>
      <c r="C84" s="22" t="s">
        <v>99</v>
      </c>
      <c r="D84" s="9"/>
      <c r="E84" s="42">
        <v>3000.0</v>
      </c>
      <c r="F84" s="34">
        <f t="shared" si="12"/>
        <v>0</v>
      </c>
      <c r="G84" s="15"/>
      <c r="H84" s="15"/>
      <c r="I84" s="15"/>
      <c r="J84" s="15"/>
      <c r="K84" s="15"/>
      <c r="L84" s="15"/>
      <c r="M84" s="15"/>
      <c r="N84" s="15"/>
      <c r="O84" s="15"/>
    </row>
    <row r="85" ht="15.75" customHeight="1">
      <c r="A85" s="16" t="s">
        <v>107</v>
      </c>
      <c r="B85" s="17"/>
      <c r="C85" s="22" t="s">
        <v>59</v>
      </c>
      <c r="D85" s="9"/>
      <c r="E85" s="42">
        <v>8000.0</v>
      </c>
      <c r="F85" s="34">
        <f t="shared" si="12"/>
        <v>0</v>
      </c>
      <c r="G85" s="15"/>
      <c r="H85" s="15"/>
      <c r="I85" s="15"/>
      <c r="J85" s="15"/>
      <c r="K85" s="15"/>
      <c r="L85" s="15"/>
      <c r="M85" s="15"/>
      <c r="N85" s="15"/>
      <c r="O85" s="15"/>
    </row>
    <row r="86" ht="15.75" customHeight="1">
      <c r="A86" s="16" t="s">
        <v>108</v>
      </c>
      <c r="B86" s="17">
        <v>1.0</v>
      </c>
      <c r="C86" s="22" t="s">
        <v>59</v>
      </c>
      <c r="D86" s="9"/>
      <c r="E86" s="43">
        <v>150000.0</v>
      </c>
      <c r="F86" s="34">
        <f t="shared" si="12"/>
        <v>150000</v>
      </c>
      <c r="G86" s="15"/>
      <c r="H86" s="15"/>
      <c r="I86" s="15"/>
      <c r="J86" s="15"/>
      <c r="K86" s="15"/>
      <c r="L86" s="15"/>
      <c r="M86" s="15"/>
      <c r="N86" s="15"/>
      <c r="O86" s="15"/>
    </row>
    <row r="87" ht="15.75" customHeight="1">
      <c r="A87" s="10" t="s">
        <v>109</v>
      </c>
      <c r="B87" s="11"/>
      <c r="C87" s="11"/>
      <c r="D87" s="9"/>
      <c r="E87" s="44"/>
      <c r="F87" s="45">
        <f>SUM(F75:F86)</f>
        <v>150000</v>
      </c>
      <c r="G87" s="15"/>
      <c r="H87" s="15"/>
      <c r="I87" s="15"/>
      <c r="J87" s="15"/>
      <c r="K87" s="15"/>
      <c r="L87" s="15"/>
      <c r="M87" s="15"/>
      <c r="N87" s="15"/>
      <c r="O87" s="15"/>
    </row>
    <row r="88" ht="15.75" customHeight="1">
      <c r="A88" s="16"/>
      <c r="B88" s="17"/>
      <c r="C88" s="22"/>
      <c r="D88" s="9"/>
      <c r="E88" s="42"/>
      <c r="F88" s="24">
        <f t="shared" ref="F88:F89" si="13">+B88*E88</f>
        <v>0</v>
      </c>
      <c r="G88" s="15"/>
      <c r="H88" s="15"/>
      <c r="I88" s="15"/>
      <c r="J88" s="15"/>
      <c r="K88" s="15"/>
      <c r="L88" s="15"/>
      <c r="M88" s="15"/>
      <c r="N88" s="15"/>
      <c r="O88" s="15"/>
    </row>
    <row r="89" ht="15.75" customHeight="1">
      <c r="A89" s="39" t="s">
        <v>110</v>
      </c>
      <c r="B89" s="9"/>
      <c r="C89" s="22"/>
      <c r="D89" s="9"/>
      <c r="E89" s="42"/>
      <c r="F89" s="24">
        <f t="shared" si="13"/>
        <v>0</v>
      </c>
      <c r="G89" s="15"/>
      <c r="H89" s="15"/>
      <c r="I89" s="15"/>
      <c r="J89" s="15"/>
      <c r="K89" s="15"/>
      <c r="L89" s="15"/>
      <c r="M89" s="15"/>
      <c r="N89" s="15"/>
      <c r="O89" s="15"/>
    </row>
    <row r="90" ht="15.75" customHeight="1">
      <c r="A90" s="16" t="s">
        <v>111</v>
      </c>
      <c r="B90" s="17">
        <v>614.0</v>
      </c>
      <c r="C90" s="22" t="s">
        <v>112</v>
      </c>
      <c r="D90" s="9"/>
      <c r="E90" s="42">
        <v>140.0</v>
      </c>
      <c r="F90" s="24">
        <f t="shared" ref="F90:F99" si="14">E90*B90</f>
        <v>85960</v>
      </c>
    </row>
    <row r="91" ht="15.75" customHeight="1">
      <c r="A91" s="16" t="s">
        <v>265</v>
      </c>
      <c r="B91" s="17">
        <v>2.0</v>
      </c>
      <c r="C91" s="22"/>
      <c r="D91" s="9"/>
      <c r="E91" s="42">
        <v>3500.0</v>
      </c>
      <c r="F91" s="24">
        <f t="shared" si="14"/>
        <v>7000</v>
      </c>
    </row>
    <row r="92" ht="15.75" customHeight="1">
      <c r="A92" s="16" t="s">
        <v>113</v>
      </c>
      <c r="B92" s="17">
        <v>12.0</v>
      </c>
      <c r="C92" s="22" t="s">
        <v>565</v>
      </c>
      <c r="D92" s="9"/>
      <c r="E92" s="42">
        <v>1050.0</v>
      </c>
      <c r="F92" s="24">
        <f t="shared" si="14"/>
        <v>12600</v>
      </c>
    </row>
    <row r="93" ht="15.75" customHeight="1">
      <c r="A93" s="16" t="s">
        <v>22</v>
      </c>
      <c r="B93" s="17">
        <v>0.1</v>
      </c>
      <c r="C93" s="22" t="s">
        <v>23</v>
      </c>
      <c r="D93" s="9"/>
      <c r="E93" s="42">
        <v>12000.0</v>
      </c>
      <c r="F93" s="24">
        <f t="shared" si="14"/>
        <v>1200</v>
      </c>
    </row>
    <row r="94" ht="15.75" customHeight="1">
      <c r="A94" s="16" t="s">
        <v>114</v>
      </c>
      <c r="B94" s="17">
        <v>1.0</v>
      </c>
      <c r="C94" s="22" t="s">
        <v>16</v>
      </c>
      <c r="D94" s="9"/>
      <c r="E94" s="42">
        <v>140000.0</v>
      </c>
      <c r="F94" s="24">
        <f t="shared" si="14"/>
        <v>140000</v>
      </c>
    </row>
    <row r="95" ht="15.75" customHeight="1">
      <c r="A95" s="16" t="s">
        <v>20</v>
      </c>
      <c r="B95" s="17">
        <v>0.2</v>
      </c>
      <c r="C95" s="22" t="s">
        <v>21</v>
      </c>
      <c r="D95" s="9"/>
      <c r="E95" s="42">
        <v>14000.0</v>
      </c>
      <c r="F95" s="24">
        <f t="shared" si="14"/>
        <v>2800</v>
      </c>
    </row>
    <row r="96" ht="15.75" customHeight="1">
      <c r="A96" s="16" t="s">
        <v>29</v>
      </c>
      <c r="B96" s="17">
        <v>40.0</v>
      </c>
      <c r="C96" s="22" t="s">
        <v>94</v>
      </c>
      <c r="D96" s="9"/>
      <c r="E96" s="42">
        <v>100.0</v>
      </c>
      <c r="F96" s="24">
        <f t="shared" si="14"/>
        <v>4000</v>
      </c>
    </row>
    <row r="97" ht="15.75" customHeight="1">
      <c r="A97" s="16" t="s">
        <v>115</v>
      </c>
      <c r="B97" s="17">
        <v>2.0</v>
      </c>
      <c r="C97" s="22" t="s">
        <v>116</v>
      </c>
      <c r="D97" s="9"/>
      <c r="E97" s="42">
        <v>1000.0</v>
      </c>
      <c r="F97" s="24">
        <f t="shared" si="14"/>
        <v>2000</v>
      </c>
    </row>
    <row r="98" ht="15.75" customHeight="1">
      <c r="A98" s="16" t="s">
        <v>49</v>
      </c>
      <c r="B98" s="17">
        <v>1.0</v>
      </c>
      <c r="C98" s="22" t="s">
        <v>94</v>
      </c>
      <c r="D98" s="9"/>
      <c r="E98" s="42">
        <v>63000.0</v>
      </c>
      <c r="F98" s="24">
        <f t="shared" si="14"/>
        <v>63000</v>
      </c>
    </row>
    <row r="99" ht="15.75" customHeight="1">
      <c r="A99" s="16" t="s">
        <v>117</v>
      </c>
      <c r="B99" s="17">
        <v>1.0</v>
      </c>
      <c r="C99" s="22" t="s">
        <v>96</v>
      </c>
      <c r="D99" s="9"/>
      <c r="E99" s="42">
        <v>10500.0</v>
      </c>
      <c r="F99" s="24">
        <f t="shared" si="14"/>
        <v>10500</v>
      </c>
    </row>
    <row r="100" ht="15.75" customHeight="1">
      <c r="A100" s="46" t="s">
        <v>118</v>
      </c>
      <c r="B100" s="47"/>
      <c r="C100" s="48"/>
      <c r="D100" s="9"/>
      <c r="E100" s="49"/>
      <c r="F100" s="29">
        <f>SUM(F88:F99)</f>
        <v>329060</v>
      </c>
    </row>
    <row r="101" ht="15.75" customHeight="1">
      <c r="A101" s="39" t="s">
        <v>119</v>
      </c>
      <c r="B101" s="9"/>
      <c r="C101" s="10" t="s">
        <v>120</v>
      </c>
      <c r="D101" s="9"/>
      <c r="E101" s="42"/>
      <c r="F101" s="24"/>
      <c r="G101" s="274"/>
      <c r="H101" s="274"/>
      <c r="I101" s="274"/>
      <c r="J101" s="274"/>
      <c r="K101" s="274"/>
      <c r="L101" s="274"/>
      <c r="M101" s="274"/>
      <c r="N101" s="274"/>
      <c r="O101" s="274"/>
      <c r="P101" s="21"/>
    </row>
    <row r="102" ht="15.75" customHeight="1">
      <c r="A102" s="16" t="s">
        <v>121</v>
      </c>
      <c r="B102" s="17">
        <v>13.0</v>
      </c>
      <c r="C102" s="22" t="s">
        <v>122</v>
      </c>
      <c r="D102" s="9"/>
      <c r="E102" s="43">
        <v>35000.0</v>
      </c>
      <c r="F102" s="34">
        <f t="shared" ref="F102:F103" si="15">+B102*E102</f>
        <v>455000</v>
      </c>
    </row>
    <row r="103" ht="15.75" customHeight="1">
      <c r="A103" s="16" t="s">
        <v>123</v>
      </c>
      <c r="B103" s="17"/>
      <c r="C103" s="22" t="s">
        <v>16</v>
      </c>
      <c r="D103" s="9"/>
      <c r="E103" s="43">
        <v>25000.0</v>
      </c>
      <c r="F103" s="34">
        <f t="shared" si="15"/>
        <v>0</v>
      </c>
      <c r="G103" s="1"/>
    </row>
    <row r="104" ht="15.75" customHeight="1">
      <c r="A104" s="16" t="s">
        <v>46</v>
      </c>
      <c r="B104" s="17">
        <v>0.5</v>
      </c>
      <c r="C104" s="22" t="s">
        <v>124</v>
      </c>
      <c r="D104" s="9"/>
      <c r="E104" s="43">
        <v>12000.0</v>
      </c>
      <c r="F104" s="34">
        <f>E104*B104</f>
        <v>6000</v>
      </c>
      <c r="G104" s="1"/>
    </row>
    <row r="105" ht="15.75" customHeight="1">
      <c r="A105" s="16" t="s">
        <v>569</v>
      </c>
      <c r="B105" s="17">
        <v>260.0</v>
      </c>
      <c r="C105" s="22" t="s">
        <v>99</v>
      </c>
      <c r="D105" s="9"/>
      <c r="E105" s="43">
        <v>300.0</v>
      </c>
      <c r="F105" s="34">
        <f>+B105*E105</f>
        <v>78000</v>
      </c>
      <c r="G105" s="1"/>
    </row>
    <row r="106" ht="15.75" customHeight="1">
      <c r="A106" s="16" t="s">
        <v>126</v>
      </c>
      <c r="B106" s="17"/>
      <c r="C106" s="22" t="s">
        <v>127</v>
      </c>
      <c r="D106" s="9"/>
      <c r="E106" s="43">
        <v>100.0</v>
      </c>
      <c r="F106" s="34">
        <f>E106*B106</f>
        <v>0</v>
      </c>
      <c r="G106" s="1"/>
    </row>
    <row r="107" ht="15.75" customHeight="1">
      <c r="A107" s="16" t="s">
        <v>128</v>
      </c>
      <c r="B107" s="17"/>
      <c r="C107" s="22" t="s">
        <v>127</v>
      </c>
      <c r="D107" s="9"/>
      <c r="E107" s="43">
        <v>30000.0</v>
      </c>
      <c r="F107" s="34">
        <f t="shared" ref="F107:F115" si="16">+B107*E107</f>
        <v>0</v>
      </c>
      <c r="G107" s="1"/>
    </row>
    <row r="108" ht="15.75" customHeight="1">
      <c r="A108" s="16" t="s">
        <v>129</v>
      </c>
      <c r="B108" s="17">
        <v>3.0</v>
      </c>
      <c r="C108" s="22" t="s">
        <v>16</v>
      </c>
      <c r="D108" s="9"/>
      <c r="E108" s="43">
        <v>50250.0</v>
      </c>
      <c r="F108" s="34">
        <f t="shared" si="16"/>
        <v>150750</v>
      </c>
      <c r="G108" s="1"/>
    </row>
    <row r="109" ht="15.75" customHeight="1">
      <c r="A109" s="16" t="s">
        <v>130</v>
      </c>
      <c r="B109" s="17"/>
      <c r="C109" s="22" t="s">
        <v>131</v>
      </c>
      <c r="D109" s="9"/>
      <c r="E109" s="43">
        <v>1000.0</v>
      </c>
      <c r="F109" s="34">
        <f t="shared" si="16"/>
        <v>0</v>
      </c>
      <c r="G109" s="1"/>
    </row>
    <row r="110" ht="15.75" customHeight="1">
      <c r="A110" s="16" t="s">
        <v>426</v>
      </c>
      <c r="B110" s="17">
        <v>10.0</v>
      </c>
      <c r="C110" s="22" t="s">
        <v>101</v>
      </c>
      <c r="D110" s="9"/>
      <c r="E110" s="43">
        <v>3000.0</v>
      </c>
      <c r="F110" s="34">
        <f t="shared" si="16"/>
        <v>30000</v>
      </c>
      <c r="G110" s="1"/>
    </row>
    <row r="111" ht="15.75" customHeight="1">
      <c r="A111" s="16" t="s">
        <v>133</v>
      </c>
      <c r="B111" s="17"/>
      <c r="C111" s="22" t="s">
        <v>105</v>
      </c>
      <c r="D111" s="9"/>
      <c r="E111" s="43">
        <v>25000.0</v>
      </c>
      <c r="F111" s="34">
        <f t="shared" si="16"/>
        <v>0</v>
      </c>
      <c r="G111" s="1"/>
    </row>
    <row r="112" ht="15.75" customHeight="1">
      <c r="A112" s="16" t="s">
        <v>566</v>
      </c>
      <c r="B112" s="17">
        <v>1.0</v>
      </c>
      <c r="C112" s="22" t="s">
        <v>135</v>
      </c>
      <c r="D112" s="9"/>
      <c r="E112" s="43">
        <v>12000.0</v>
      </c>
      <c r="F112" s="34">
        <f t="shared" si="16"/>
        <v>12000</v>
      </c>
      <c r="G112" s="1"/>
      <c r="H112" s="276"/>
      <c r="I112" s="276"/>
      <c r="J112" s="276"/>
      <c r="K112" s="276"/>
    </row>
    <row r="113" ht="15.75" customHeight="1">
      <c r="A113" s="16" t="s">
        <v>132</v>
      </c>
      <c r="B113" s="17">
        <v>6.0</v>
      </c>
      <c r="C113" s="22" t="s">
        <v>101</v>
      </c>
      <c r="D113" s="9"/>
      <c r="E113" s="43">
        <v>3500.0</v>
      </c>
      <c r="F113" s="34">
        <f t="shared" si="16"/>
        <v>21000</v>
      </c>
      <c r="G113" s="1"/>
      <c r="H113" s="276"/>
      <c r="I113" s="276"/>
      <c r="J113" s="276"/>
      <c r="K113" s="276"/>
    </row>
    <row r="114" ht="15.75" customHeight="1">
      <c r="A114" s="16" t="s">
        <v>136</v>
      </c>
      <c r="B114" s="17">
        <v>2.0</v>
      </c>
      <c r="C114" s="22" t="s">
        <v>21</v>
      </c>
      <c r="D114" s="9"/>
      <c r="E114" s="43">
        <v>19000.0</v>
      </c>
      <c r="F114" s="34">
        <f t="shared" si="16"/>
        <v>38000</v>
      </c>
      <c r="G114" s="1"/>
      <c r="H114" s="276"/>
      <c r="I114" s="276"/>
      <c r="J114" s="276"/>
      <c r="K114" s="276"/>
    </row>
    <row r="115" ht="15.75" customHeight="1">
      <c r="A115" s="16" t="s">
        <v>137</v>
      </c>
      <c r="B115" s="17">
        <v>4.0</v>
      </c>
      <c r="C115" s="22" t="s">
        <v>99</v>
      </c>
      <c r="D115" s="9"/>
      <c r="E115" s="43">
        <v>5000.0</v>
      </c>
      <c r="F115" s="34">
        <f t="shared" si="16"/>
        <v>20000</v>
      </c>
      <c r="G115" s="1"/>
      <c r="H115" s="276"/>
      <c r="I115" s="276"/>
      <c r="J115" s="276"/>
      <c r="K115" s="276"/>
    </row>
    <row r="116" ht="15.75" customHeight="1">
      <c r="A116" s="16" t="s">
        <v>138</v>
      </c>
      <c r="B116" s="17">
        <v>1.0</v>
      </c>
      <c r="C116" s="22" t="s">
        <v>139</v>
      </c>
      <c r="D116" s="9"/>
      <c r="E116" s="43">
        <v>210000.0</v>
      </c>
      <c r="F116" s="34">
        <f t="shared" ref="F116:F117" si="17">E116*B116</f>
        <v>210000</v>
      </c>
      <c r="G116" s="1"/>
    </row>
    <row r="117" ht="15.75" customHeight="1">
      <c r="A117" s="16" t="s">
        <v>140</v>
      </c>
      <c r="B117" s="17"/>
      <c r="C117" s="22" t="s">
        <v>122</v>
      </c>
      <c r="D117" s="9"/>
      <c r="E117" s="43">
        <v>2650.0</v>
      </c>
      <c r="F117" s="34">
        <f t="shared" si="17"/>
        <v>0</v>
      </c>
      <c r="G117" s="1"/>
    </row>
    <row r="118" ht="15.75" customHeight="1">
      <c r="A118" s="46" t="s">
        <v>141</v>
      </c>
      <c r="B118" s="47"/>
      <c r="C118" s="48"/>
      <c r="D118" s="9"/>
      <c r="E118" s="49"/>
      <c r="F118" s="29">
        <f>SUM(F102:F117)</f>
        <v>1020750</v>
      </c>
    </row>
    <row r="119" ht="15.75" customHeight="1">
      <c r="A119" s="50" t="s">
        <v>142</v>
      </c>
      <c r="B119" s="51"/>
      <c r="C119" s="51"/>
      <c r="D119" s="51"/>
      <c r="E119" s="51"/>
      <c r="F119" s="52">
        <f>F118+F100+F87+F73+F54+F35+F20</f>
        <v>3439058.1</v>
      </c>
    </row>
    <row r="120" ht="15.75" customHeight="1">
      <c r="A120" s="53"/>
      <c r="B120" s="54" t="s">
        <v>143</v>
      </c>
      <c r="C120" s="55"/>
      <c r="D120" s="55"/>
      <c r="E120" s="55"/>
      <c r="F120" s="56">
        <f>+F119*30%</f>
        <v>1031717.43</v>
      </c>
    </row>
    <row r="121" ht="15.75" customHeight="1">
      <c r="A121" s="57"/>
      <c r="B121" s="58" t="s">
        <v>144</v>
      </c>
      <c r="C121" s="55"/>
      <c r="D121" s="55"/>
      <c r="E121" s="59"/>
      <c r="F121" s="60">
        <f>SUM(F119:F120)</f>
        <v>4470775.53</v>
      </c>
    </row>
    <row r="122" ht="15.75" customHeight="1">
      <c r="A122" s="57"/>
      <c r="B122" s="54" t="s">
        <v>145</v>
      </c>
      <c r="C122" s="55"/>
      <c r="D122" s="55"/>
      <c r="E122" s="55"/>
      <c r="F122" s="56">
        <f>+F121*16%</f>
        <v>715324.0848</v>
      </c>
    </row>
    <row r="123" ht="15.75" customHeight="1">
      <c r="A123" s="57"/>
      <c r="B123" s="61" t="s">
        <v>146</v>
      </c>
      <c r="C123" s="55"/>
      <c r="D123" s="55"/>
      <c r="E123" s="59"/>
      <c r="F123" s="60">
        <f>SUM(F121:F122)</f>
        <v>5186099.615</v>
      </c>
    </row>
    <row r="124" ht="15.75" customHeight="1">
      <c r="A124" s="57"/>
      <c r="B124" s="54"/>
      <c r="C124" s="55"/>
      <c r="D124" s="55"/>
      <c r="E124" s="55"/>
      <c r="F124" s="56"/>
    </row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7">
    <mergeCell ref="A2:F2"/>
    <mergeCell ref="A3:F3"/>
    <mergeCell ref="A4:F4"/>
    <mergeCell ref="A5:F5"/>
    <mergeCell ref="A6:B6"/>
    <mergeCell ref="C6:F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A17:C17"/>
    <mergeCell ref="D17:E17"/>
    <mergeCell ref="A18:E18"/>
    <mergeCell ref="A19:C19"/>
    <mergeCell ref="D19:E19"/>
    <mergeCell ref="A20:C20"/>
    <mergeCell ref="D20:E20"/>
    <mergeCell ref="A21:B21"/>
    <mergeCell ref="C21:F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A33:E33"/>
    <mergeCell ref="A34:C34"/>
    <mergeCell ref="D34:E34"/>
    <mergeCell ref="A35:C35"/>
    <mergeCell ref="D35:E35"/>
    <mergeCell ref="B36:C36"/>
    <mergeCell ref="D36:E36"/>
    <mergeCell ref="C37:D37"/>
    <mergeCell ref="C38:D38"/>
    <mergeCell ref="C39:D39"/>
    <mergeCell ref="C40:D40"/>
    <mergeCell ref="C41:D41"/>
    <mergeCell ref="C42:D42"/>
    <mergeCell ref="C82:D82"/>
    <mergeCell ref="C83:D83"/>
    <mergeCell ref="C84:D84"/>
    <mergeCell ref="C85:D85"/>
    <mergeCell ref="C86:D86"/>
    <mergeCell ref="A87:D87"/>
    <mergeCell ref="C88:D88"/>
    <mergeCell ref="A89:B89"/>
    <mergeCell ref="C89:D89"/>
    <mergeCell ref="C90:D90"/>
    <mergeCell ref="C91:D91"/>
    <mergeCell ref="C92:D92"/>
    <mergeCell ref="C93:D93"/>
    <mergeCell ref="C94:D94"/>
    <mergeCell ref="C101:D101"/>
    <mergeCell ref="C102:D102"/>
    <mergeCell ref="C103:D103"/>
    <mergeCell ref="C104:D104"/>
    <mergeCell ref="C105:D105"/>
    <mergeCell ref="C106:D106"/>
    <mergeCell ref="C107:D107"/>
    <mergeCell ref="C108:D108"/>
    <mergeCell ref="C109:D109"/>
    <mergeCell ref="C110:D110"/>
    <mergeCell ref="C111:D111"/>
    <mergeCell ref="C112:D112"/>
    <mergeCell ref="C113:D113"/>
    <mergeCell ref="C114:D114"/>
    <mergeCell ref="B121:E121"/>
    <mergeCell ref="B122:E122"/>
    <mergeCell ref="B123:E123"/>
    <mergeCell ref="B124:E124"/>
    <mergeCell ref="C115:D115"/>
    <mergeCell ref="C116:D116"/>
    <mergeCell ref="C117:D117"/>
    <mergeCell ref="C118:D118"/>
    <mergeCell ref="A119:E119"/>
    <mergeCell ref="A120:A124"/>
    <mergeCell ref="B120:E120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A53:C53"/>
    <mergeCell ref="A54:C54"/>
    <mergeCell ref="D54:E54"/>
    <mergeCell ref="B55:C55"/>
    <mergeCell ref="D55:E55"/>
    <mergeCell ref="C56:D56"/>
    <mergeCell ref="C57:D57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A72:C72"/>
    <mergeCell ref="A73:C73"/>
    <mergeCell ref="D73:E73"/>
    <mergeCell ref="A74:B74"/>
    <mergeCell ref="C74:D74"/>
    <mergeCell ref="C75:D75"/>
    <mergeCell ref="C76:D76"/>
    <mergeCell ref="C77:D77"/>
    <mergeCell ref="C78:D78"/>
    <mergeCell ref="C79:D79"/>
    <mergeCell ref="C80:D80"/>
    <mergeCell ref="C81:D81"/>
    <mergeCell ref="C95:D95"/>
    <mergeCell ref="C96:D96"/>
    <mergeCell ref="C97:D97"/>
    <mergeCell ref="C98:D98"/>
    <mergeCell ref="C99:D99"/>
    <mergeCell ref="C100:D100"/>
    <mergeCell ref="A101:B101"/>
  </mergeCells>
  <printOptions/>
  <pageMargins bottom="0.7480314960629921" footer="0.0" header="0.0" left="0.31496062992125984" right="0.31496062992125984" top="0.7480314960629921"/>
  <pageSetup paperSize="9" orientation="portrait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10.71"/>
    <col customWidth="1" min="3" max="3" width="17.0"/>
    <col customWidth="1" min="4" max="4" width="10.71"/>
    <col customWidth="1" min="5" max="5" width="15.43"/>
    <col customWidth="1" min="6" max="6" width="20.57"/>
    <col customWidth="1" min="7" max="15" width="10.71"/>
  </cols>
  <sheetData>
    <row r="1" ht="15.75" customHeight="1">
      <c r="A1" s="1" t="s">
        <v>0</v>
      </c>
    </row>
    <row r="2" ht="15.75" customHeight="1">
      <c r="A2" s="2" t="s">
        <v>1</v>
      </c>
      <c r="B2" s="3"/>
      <c r="C2" s="3"/>
      <c r="D2" s="3"/>
      <c r="E2" s="3"/>
      <c r="F2" s="3"/>
    </row>
    <row r="3" ht="15.75" customHeight="1">
      <c r="A3" s="4" t="s">
        <v>2</v>
      </c>
    </row>
    <row r="4" ht="15.75" customHeight="1">
      <c r="A4" s="4" t="s">
        <v>3</v>
      </c>
    </row>
    <row r="5" ht="15.75" customHeight="1">
      <c r="A5" s="5" t="s">
        <v>575</v>
      </c>
      <c r="B5" s="6"/>
      <c r="C5" s="6"/>
      <c r="D5" s="6"/>
      <c r="E5" s="6"/>
      <c r="F5" s="7"/>
    </row>
    <row r="6" ht="15.75" customHeight="1">
      <c r="A6" s="8" t="s">
        <v>5</v>
      </c>
      <c r="B6" s="9"/>
      <c r="C6" s="10" t="s">
        <v>576</v>
      </c>
      <c r="D6" s="11"/>
      <c r="E6" s="11"/>
      <c r="F6" s="9"/>
    </row>
    <row r="7" ht="15.0" customHeight="1">
      <c r="A7" s="12" t="s">
        <v>7</v>
      </c>
      <c r="B7" s="12" t="s">
        <v>8</v>
      </c>
      <c r="C7" s="13" t="s">
        <v>9</v>
      </c>
      <c r="D7" s="9"/>
      <c r="E7" s="12" t="s">
        <v>10</v>
      </c>
      <c r="F7" s="14" t="s">
        <v>11</v>
      </c>
      <c r="G7" s="15"/>
    </row>
    <row r="8" ht="18.0" customHeight="1">
      <c r="A8" s="16" t="s">
        <v>12</v>
      </c>
      <c r="B8" s="17">
        <v>1751.0</v>
      </c>
      <c r="C8" s="13" t="s">
        <v>13</v>
      </c>
      <c r="D8" s="9"/>
      <c r="E8" s="18">
        <v>140.0</v>
      </c>
      <c r="F8" s="19">
        <f t="shared" ref="F8:F10" si="1">+B8*E8</f>
        <v>245140</v>
      </c>
      <c r="H8" s="277"/>
    </row>
    <row r="9">
      <c r="A9" s="16" t="s">
        <v>15</v>
      </c>
      <c r="B9" s="17">
        <v>0.0</v>
      </c>
      <c r="C9" s="13" t="s">
        <v>16</v>
      </c>
      <c r="D9" s="9"/>
      <c r="E9" s="18">
        <v>67000.0</v>
      </c>
      <c r="F9" s="19">
        <f t="shared" si="1"/>
        <v>0</v>
      </c>
      <c r="H9" s="21"/>
    </row>
    <row r="10">
      <c r="A10" s="16" t="s">
        <v>18</v>
      </c>
      <c r="B10" s="17">
        <v>1.0</v>
      </c>
      <c r="C10" s="22" t="s">
        <v>16</v>
      </c>
      <c r="D10" s="9"/>
      <c r="E10" s="18">
        <v>220000.0</v>
      </c>
      <c r="F10" s="19">
        <f t="shared" si="1"/>
        <v>220000</v>
      </c>
    </row>
    <row r="11">
      <c r="A11" s="16" t="s">
        <v>577</v>
      </c>
      <c r="B11" s="17">
        <v>3.0</v>
      </c>
      <c r="C11" s="22" t="s">
        <v>16</v>
      </c>
      <c r="D11" s="9"/>
      <c r="E11" s="18">
        <v>68000.0</v>
      </c>
      <c r="F11" s="19">
        <f>E11*B11</f>
        <v>204000</v>
      </c>
    </row>
    <row r="12">
      <c r="A12" s="16" t="s">
        <v>20</v>
      </c>
      <c r="B12" s="17">
        <v>1.0</v>
      </c>
      <c r="C12" s="22" t="s">
        <v>21</v>
      </c>
      <c r="D12" s="9"/>
      <c r="E12" s="18">
        <v>14000.0</v>
      </c>
      <c r="F12" s="19">
        <f>+B12*E12</f>
        <v>14000</v>
      </c>
    </row>
    <row r="13">
      <c r="A13" s="16" t="s">
        <v>22</v>
      </c>
      <c r="B13" s="17">
        <v>0.3</v>
      </c>
      <c r="C13" s="22" t="s">
        <v>23</v>
      </c>
      <c r="D13" s="9"/>
      <c r="E13" s="18">
        <v>12000.0</v>
      </c>
      <c r="F13" s="19">
        <f t="shared" ref="F13:F14" si="2">E13*B13</f>
        <v>3600</v>
      </c>
    </row>
    <row r="14">
      <c r="A14" s="16" t="s">
        <v>24</v>
      </c>
      <c r="B14" s="17">
        <v>2.0</v>
      </c>
      <c r="C14" s="22" t="s">
        <v>25</v>
      </c>
      <c r="D14" s="9"/>
      <c r="E14" s="18">
        <v>20000.0</v>
      </c>
      <c r="F14" s="19">
        <f t="shared" si="2"/>
        <v>40000</v>
      </c>
      <c r="H14" s="20" t="s">
        <v>26</v>
      </c>
    </row>
    <row r="15" ht="15.75" customHeight="1">
      <c r="A15" s="16" t="s">
        <v>27</v>
      </c>
      <c r="B15" s="17">
        <v>20.0</v>
      </c>
      <c r="C15" s="22" t="s">
        <v>28</v>
      </c>
      <c r="D15" s="9"/>
      <c r="E15" s="18">
        <v>1000.0</v>
      </c>
      <c r="F15" s="19">
        <f t="shared" ref="F15:F16" si="3">+B15*E15</f>
        <v>20000</v>
      </c>
    </row>
    <row r="16" ht="15.75" customHeight="1">
      <c r="A16" s="16" t="s">
        <v>29</v>
      </c>
      <c r="B16" s="17">
        <v>400.0</v>
      </c>
      <c r="C16" s="22" t="s">
        <v>30</v>
      </c>
      <c r="D16" s="9"/>
      <c r="E16" s="18">
        <v>100.0</v>
      </c>
      <c r="F16" s="19">
        <f t="shared" si="3"/>
        <v>40000</v>
      </c>
    </row>
    <row r="17" ht="15.75" customHeight="1">
      <c r="A17" s="23" t="s">
        <v>31</v>
      </c>
      <c r="B17" s="11"/>
      <c r="C17" s="9"/>
      <c r="D17" s="22" t="s">
        <v>578</v>
      </c>
      <c r="E17" s="9"/>
      <c r="F17" s="24">
        <v>315000.0</v>
      </c>
      <c r="G17" s="1"/>
      <c r="H17" s="21"/>
    </row>
    <row r="18" ht="15.75" customHeight="1">
      <c r="A18" s="25" t="s">
        <v>33</v>
      </c>
      <c r="B18" s="11"/>
      <c r="C18" s="11"/>
      <c r="D18" s="11"/>
      <c r="E18" s="9"/>
      <c r="F18" s="26">
        <f>SUM(F8:F17)</f>
        <v>1101740</v>
      </c>
    </row>
    <row r="19" ht="15.75" customHeight="1">
      <c r="A19" s="23" t="s">
        <v>34</v>
      </c>
      <c r="B19" s="11"/>
      <c r="C19" s="9"/>
      <c r="D19" s="22" t="s">
        <v>35</v>
      </c>
      <c r="E19" s="9"/>
      <c r="F19" s="24">
        <v>60375.0</v>
      </c>
    </row>
    <row r="20" ht="15.75" customHeight="1">
      <c r="A20" s="27" t="s">
        <v>36</v>
      </c>
      <c r="B20" s="11"/>
      <c r="C20" s="9"/>
      <c r="D20" s="28"/>
      <c r="E20" s="9"/>
      <c r="F20" s="29">
        <f>F18+F19</f>
        <v>1162115</v>
      </c>
      <c r="G20" s="262"/>
    </row>
    <row r="21" ht="15.0" customHeight="1">
      <c r="A21" s="8" t="s">
        <v>5</v>
      </c>
      <c r="B21" s="9"/>
      <c r="C21" s="30" t="s">
        <v>564</v>
      </c>
      <c r="D21" s="11"/>
      <c r="E21" s="11"/>
      <c r="F21" s="9"/>
    </row>
    <row r="22" ht="15.0" customHeight="1">
      <c r="A22" s="12" t="s">
        <v>7</v>
      </c>
      <c r="B22" s="12" t="s">
        <v>8</v>
      </c>
      <c r="C22" s="13" t="s">
        <v>9</v>
      </c>
      <c r="D22" s="9"/>
      <c r="E22" s="12" t="s">
        <v>10</v>
      </c>
      <c r="F22" s="14" t="s">
        <v>11</v>
      </c>
    </row>
    <row r="23" ht="15.0" customHeight="1">
      <c r="A23" s="16" t="s">
        <v>38</v>
      </c>
      <c r="B23" s="17">
        <v>0.0</v>
      </c>
      <c r="C23" s="13" t="s">
        <v>25</v>
      </c>
      <c r="D23" s="9"/>
      <c r="E23" s="18">
        <v>250000.0</v>
      </c>
      <c r="F23" s="19">
        <f t="shared" ref="F23:F25" si="4">E23*B23</f>
        <v>0</v>
      </c>
      <c r="G23" s="1"/>
      <c r="H23" s="1"/>
    </row>
    <row r="24" ht="15.75" customHeight="1">
      <c r="A24" s="16" t="s">
        <v>39</v>
      </c>
      <c r="B24" s="17">
        <v>0.0</v>
      </c>
      <c r="C24" s="22" t="s">
        <v>40</v>
      </c>
      <c r="D24" s="9"/>
      <c r="E24" s="18">
        <v>65000.0</v>
      </c>
      <c r="F24" s="19">
        <f t="shared" si="4"/>
        <v>0</v>
      </c>
      <c r="G24" s="1"/>
      <c r="H24" s="1"/>
    </row>
    <row r="25" ht="15.75" customHeight="1">
      <c r="A25" s="16" t="s">
        <v>41</v>
      </c>
      <c r="B25" s="17"/>
      <c r="C25" s="22" t="s">
        <v>42</v>
      </c>
      <c r="D25" s="9"/>
      <c r="E25" s="18">
        <v>130000.0</v>
      </c>
      <c r="F25" s="31">
        <f t="shared" si="4"/>
        <v>0</v>
      </c>
      <c r="G25" s="1"/>
      <c r="H25" s="1"/>
    </row>
    <row r="26" ht="15.75" customHeight="1">
      <c r="A26" s="16" t="s">
        <v>43</v>
      </c>
      <c r="B26" s="17"/>
      <c r="C26" s="22" t="s">
        <v>44</v>
      </c>
      <c r="D26" s="9"/>
      <c r="E26" s="18">
        <v>140.0</v>
      </c>
      <c r="F26" s="32"/>
      <c r="G26" s="1"/>
      <c r="H26" s="1"/>
    </row>
    <row r="27" ht="15.75" customHeight="1">
      <c r="A27" s="16" t="s">
        <v>20</v>
      </c>
      <c r="B27" s="17"/>
      <c r="C27" s="22" t="s">
        <v>45</v>
      </c>
      <c r="D27" s="9"/>
      <c r="E27" s="18">
        <v>14000.0</v>
      </c>
      <c r="F27" s="19">
        <f t="shared" ref="F27:F32" si="5">E27*B27</f>
        <v>0</v>
      </c>
      <c r="G27" s="1"/>
      <c r="H27" s="1"/>
    </row>
    <row r="28" ht="15.75" customHeight="1">
      <c r="A28" s="16" t="s">
        <v>46</v>
      </c>
      <c r="B28" s="17"/>
      <c r="C28" s="22" t="s">
        <v>30</v>
      </c>
      <c r="D28" s="9"/>
      <c r="E28" s="18">
        <v>600.0</v>
      </c>
      <c r="F28" s="19">
        <f t="shared" si="5"/>
        <v>0</v>
      </c>
    </row>
    <row r="29" ht="15.0" customHeight="1">
      <c r="A29" s="16" t="s">
        <v>47</v>
      </c>
      <c r="B29" s="17"/>
      <c r="C29" s="22" t="s">
        <v>48</v>
      </c>
      <c r="D29" s="9"/>
      <c r="E29" s="18">
        <v>1000.0</v>
      </c>
      <c r="F29" s="19">
        <f t="shared" si="5"/>
        <v>0</v>
      </c>
    </row>
    <row r="30" ht="15.75" customHeight="1">
      <c r="A30" s="16" t="s">
        <v>49</v>
      </c>
      <c r="B30" s="17"/>
      <c r="C30" s="22" t="s">
        <v>25</v>
      </c>
      <c r="D30" s="9"/>
      <c r="E30" s="18">
        <v>157500.0</v>
      </c>
      <c r="F30" s="19">
        <f t="shared" si="5"/>
        <v>0</v>
      </c>
    </row>
    <row r="31" ht="12.75" customHeight="1">
      <c r="A31" s="16" t="s">
        <v>29</v>
      </c>
      <c r="B31" s="17"/>
      <c r="C31" s="22" t="s">
        <v>30</v>
      </c>
      <c r="D31" s="9"/>
      <c r="E31" s="18">
        <v>100.0</v>
      </c>
      <c r="F31" s="19">
        <f t="shared" si="5"/>
        <v>0</v>
      </c>
    </row>
    <row r="32" ht="15.75" customHeight="1">
      <c r="A32" s="33"/>
      <c r="B32" s="17"/>
      <c r="C32" s="22"/>
      <c r="D32" s="9"/>
      <c r="E32" s="17"/>
      <c r="F32" s="34">
        <f t="shared" si="5"/>
        <v>0</v>
      </c>
    </row>
    <row r="33" ht="15.75" customHeight="1">
      <c r="A33" s="25" t="s">
        <v>33</v>
      </c>
      <c r="B33" s="11"/>
      <c r="C33" s="11"/>
      <c r="D33" s="11"/>
      <c r="E33" s="9"/>
      <c r="F33" s="26">
        <f>SUM(F23:F32)</f>
        <v>0</v>
      </c>
    </row>
    <row r="34" ht="16.5" customHeight="1">
      <c r="A34" s="23" t="s">
        <v>50</v>
      </c>
      <c r="B34" s="11"/>
      <c r="C34" s="9"/>
      <c r="D34" s="22" t="s">
        <v>35</v>
      </c>
      <c r="E34" s="9"/>
      <c r="F34" s="24">
        <v>26294.75</v>
      </c>
    </row>
    <row r="35" ht="24.0" customHeight="1">
      <c r="A35" s="27" t="s">
        <v>36</v>
      </c>
      <c r="B35" s="11"/>
      <c r="C35" s="9"/>
      <c r="D35" s="28"/>
      <c r="E35" s="9"/>
      <c r="F35" s="35">
        <f>F34+F33</f>
        <v>26294.75</v>
      </c>
      <c r="G35" s="262"/>
    </row>
    <row r="36" ht="24.0" customHeight="1">
      <c r="A36" s="36" t="s">
        <v>51</v>
      </c>
      <c r="B36" s="10" t="s">
        <v>52</v>
      </c>
      <c r="C36" s="9"/>
      <c r="D36" s="22"/>
      <c r="E36" s="9"/>
      <c r="F36" s="24"/>
      <c r="G36" s="1"/>
      <c r="H36" s="1"/>
    </row>
    <row r="37" ht="24.0" customHeight="1">
      <c r="A37" s="33" t="s">
        <v>53</v>
      </c>
      <c r="B37" s="17">
        <v>2.0</v>
      </c>
      <c r="C37" s="22" t="s">
        <v>54</v>
      </c>
      <c r="D37" s="9"/>
      <c r="E37" s="18">
        <v>36750.0</v>
      </c>
      <c r="F37" s="19">
        <f t="shared" ref="F37:F38" si="6">E37*B37</f>
        <v>73500</v>
      </c>
      <c r="G37" s="15"/>
      <c r="H37" s="1"/>
    </row>
    <row r="38" ht="24.0" customHeight="1">
      <c r="A38" s="16" t="s">
        <v>55</v>
      </c>
      <c r="B38" s="17">
        <v>2.0</v>
      </c>
      <c r="C38" s="22" t="s">
        <v>54</v>
      </c>
      <c r="D38" s="9"/>
      <c r="E38" s="18">
        <v>36750.0</v>
      </c>
      <c r="F38" s="19">
        <f t="shared" si="6"/>
        <v>73500</v>
      </c>
      <c r="G38" s="15"/>
      <c r="H38" s="1"/>
    </row>
    <row r="39" ht="24.0" customHeight="1">
      <c r="A39" s="16" t="s">
        <v>56</v>
      </c>
      <c r="B39" s="17">
        <v>2.5</v>
      </c>
      <c r="C39" s="22" t="s">
        <v>57</v>
      </c>
      <c r="D39" s="9"/>
      <c r="E39" s="18">
        <v>18000.0</v>
      </c>
      <c r="F39" s="19">
        <f t="shared" ref="F39:F46" si="7">+B39*E39</f>
        <v>45000</v>
      </c>
    </row>
    <row r="40" ht="24.0" customHeight="1">
      <c r="A40" s="16" t="s">
        <v>58</v>
      </c>
      <c r="B40" s="17">
        <v>2.0</v>
      </c>
      <c r="C40" s="22" t="s">
        <v>59</v>
      </c>
      <c r="D40" s="9"/>
      <c r="E40" s="18">
        <v>2000.0</v>
      </c>
      <c r="F40" s="19">
        <f t="shared" si="7"/>
        <v>4000</v>
      </c>
    </row>
    <row r="41" ht="24.0" customHeight="1">
      <c r="A41" s="16" t="s">
        <v>60</v>
      </c>
      <c r="B41" s="17"/>
      <c r="C41" s="22" t="s">
        <v>61</v>
      </c>
      <c r="D41" s="9"/>
      <c r="E41" s="18">
        <v>70000.0</v>
      </c>
      <c r="F41" s="19">
        <f t="shared" si="7"/>
        <v>0</v>
      </c>
    </row>
    <row r="42" ht="24.0" customHeight="1">
      <c r="A42" s="16" t="s">
        <v>62</v>
      </c>
      <c r="B42" s="17"/>
      <c r="C42" s="22" t="s">
        <v>63</v>
      </c>
      <c r="D42" s="9"/>
      <c r="E42" s="18">
        <v>45000.0</v>
      </c>
      <c r="F42" s="19">
        <f t="shared" si="7"/>
        <v>0</v>
      </c>
    </row>
    <row r="43" ht="24.0" customHeight="1">
      <c r="A43" s="16" t="s">
        <v>64</v>
      </c>
      <c r="B43" s="17"/>
      <c r="C43" s="22" t="s">
        <v>63</v>
      </c>
      <c r="D43" s="9"/>
      <c r="E43" s="18">
        <v>2500.0</v>
      </c>
      <c r="F43" s="19">
        <f t="shared" si="7"/>
        <v>0</v>
      </c>
    </row>
    <row r="44" ht="24.0" customHeight="1">
      <c r="A44" s="16" t="s">
        <v>65</v>
      </c>
      <c r="B44" s="17"/>
      <c r="C44" s="22" t="s">
        <v>66</v>
      </c>
      <c r="D44" s="9"/>
      <c r="E44" s="18">
        <v>34000.0</v>
      </c>
      <c r="F44" s="19">
        <f t="shared" si="7"/>
        <v>0</v>
      </c>
    </row>
    <row r="45" ht="24.0" customHeight="1">
      <c r="A45" s="16" t="s">
        <v>67</v>
      </c>
      <c r="B45" s="17"/>
      <c r="C45" s="22" t="s">
        <v>68</v>
      </c>
      <c r="D45" s="9"/>
      <c r="E45" s="18">
        <v>3000.0</v>
      </c>
      <c r="F45" s="19">
        <f t="shared" si="7"/>
        <v>0</v>
      </c>
    </row>
    <row r="46" ht="24.0" customHeight="1">
      <c r="A46" s="16" t="s">
        <v>69</v>
      </c>
      <c r="B46" s="17">
        <v>1.5</v>
      </c>
      <c r="C46" s="22" t="s">
        <v>70</v>
      </c>
      <c r="D46" s="9"/>
      <c r="E46" s="18">
        <v>57500.0</v>
      </c>
      <c r="F46" s="19">
        <f t="shared" si="7"/>
        <v>86250</v>
      </c>
      <c r="G46" s="15"/>
      <c r="H46" s="15"/>
      <c r="I46" s="15"/>
      <c r="J46" s="15"/>
      <c r="K46" s="15"/>
      <c r="L46" s="15"/>
      <c r="M46" s="15"/>
      <c r="N46" s="15"/>
      <c r="O46" s="15"/>
    </row>
    <row r="47" ht="24.0" customHeight="1">
      <c r="A47" s="16" t="s">
        <v>71</v>
      </c>
      <c r="B47" s="17">
        <v>2.0</v>
      </c>
      <c r="C47" s="22" t="s">
        <v>70</v>
      </c>
      <c r="D47" s="9"/>
      <c r="E47" s="18">
        <v>22000.0</v>
      </c>
      <c r="F47" s="19">
        <f>E47*B47</f>
        <v>44000</v>
      </c>
      <c r="G47" s="15"/>
      <c r="H47" s="15"/>
      <c r="I47" s="15"/>
      <c r="J47" s="15"/>
      <c r="K47" s="15"/>
      <c r="L47" s="15"/>
      <c r="M47" s="15"/>
      <c r="N47" s="15"/>
      <c r="O47" s="15"/>
    </row>
    <row r="48" ht="15.75" customHeight="1">
      <c r="A48" s="16" t="s">
        <v>72</v>
      </c>
      <c r="B48" s="17"/>
      <c r="C48" s="22" t="s">
        <v>61</v>
      </c>
      <c r="D48" s="9"/>
      <c r="E48" s="18">
        <v>160000.0</v>
      </c>
      <c r="F48" s="19">
        <f t="shared" ref="F48:F51" si="8">+B48*E48</f>
        <v>0</v>
      </c>
    </row>
    <row r="49" ht="15.75" customHeight="1">
      <c r="A49" s="16" t="s">
        <v>73</v>
      </c>
      <c r="B49" s="17">
        <v>0.5</v>
      </c>
      <c r="C49" s="22" t="s">
        <v>74</v>
      </c>
      <c r="D49" s="9"/>
      <c r="E49" s="18">
        <v>4500.0</v>
      </c>
      <c r="F49" s="19">
        <f t="shared" si="8"/>
        <v>2250</v>
      </c>
    </row>
    <row r="50" ht="15.75" customHeight="1">
      <c r="A50" s="16" t="s">
        <v>75</v>
      </c>
      <c r="B50" s="17">
        <v>0.5</v>
      </c>
      <c r="C50" s="22" t="s">
        <v>21</v>
      </c>
      <c r="D50" s="9"/>
      <c r="E50" s="18">
        <v>20000.0</v>
      </c>
      <c r="F50" s="19">
        <f t="shared" si="8"/>
        <v>10000</v>
      </c>
    </row>
    <row r="51" ht="15.75" customHeight="1">
      <c r="A51" s="16" t="s">
        <v>76</v>
      </c>
      <c r="B51" s="17">
        <v>2.0</v>
      </c>
      <c r="C51" s="22" t="s">
        <v>77</v>
      </c>
      <c r="D51" s="9"/>
      <c r="E51" s="18">
        <v>23000.0</v>
      </c>
      <c r="F51" s="19">
        <f t="shared" si="8"/>
        <v>46000</v>
      </c>
    </row>
    <row r="52" ht="15.75" customHeight="1">
      <c r="A52" s="16" t="s">
        <v>78</v>
      </c>
      <c r="B52" s="37"/>
      <c r="C52" s="22"/>
      <c r="D52" s="9"/>
      <c r="E52" s="18"/>
      <c r="F52" s="19">
        <f>SUM(F37:F51)</f>
        <v>384500</v>
      </c>
    </row>
    <row r="53" ht="15.75" customHeight="1">
      <c r="A53" s="23" t="s">
        <v>79</v>
      </c>
      <c r="B53" s="11"/>
      <c r="C53" s="9"/>
      <c r="D53" s="17"/>
      <c r="E53" s="17"/>
      <c r="F53" s="19">
        <f>+F52*10%</f>
        <v>38450</v>
      </c>
    </row>
    <row r="54" ht="15.75" customHeight="1">
      <c r="A54" s="27" t="s">
        <v>80</v>
      </c>
      <c r="B54" s="11"/>
      <c r="C54" s="9"/>
      <c r="D54" s="28"/>
      <c r="E54" s="9"/>
      <c r="F54" s="29">
        <v>477895.0</v>
      </c>
      <c r="G54" s="262"/>
    </row>
    <row r="55" ht="15.75" customHeight="1">
      <c r="A55" s="36" t="s">
        <v>51</v>
      </c>
      <c r="B55" s="10" t="s">
        <v>81</v>
      </c>
      <c r="C55" s="9"/>
      <c r="D55" s="22"/>
      <c r="E55" s="9"/>
      <c r="F55" s="24"/>
      <c r="G55" s="15"/>
    </row>
    <row r="56" ht="15.75" customHeight="1">
      <c r="A56" s="33" t="s">
        <v>53</v>
      </c>
      <c r="B56" s="17">
        <v>8.0</v>
      </c>
      <c r="C56" s="22" t="s">
        <v>82</v>
      </c>
      <c r="D56" s="9"/>
      <c r="E56" s="18">
        <v>1050.0</v>
      </c>
      <c r="F56" s="19">
        <f t="shared" ref="F56:F58" si="9">E56*B56</f>
        <v>8400</v>
      </c>
      <c r="G56" s="15"/>
    </row>
    <row r="57" ht="15.75" customHeight="1">
      <c r="A57" s="16" t="s">
        <v>55</v>
      </c>
      <c r="B57" s="17">
        <v>8.0</v>
      </c>
      <c r="C57" s="22" t="s">
        <v>54</v>
      </c>
      <c r="D57" s="9"/>
      <c r="E57" s="18">
        <v>2100.0</v>
      </c>
      <c r="F57" s="19">
        <f t="shared" si="9"/>
        <v>16800</v>
      </c>
      <c r="G57" s="15"/>
    </row>
    <row r="58" ht="15.75" customHeight="1">
      <c r="A58" s="16" t="s">
        <v>83</v>
      </c>
      <c r="B58" s="17"/>
      <c r="C58" s="17"/>
      <c r="D58" s="17"/>
      <c r="E58" s="18">
        <v>2100.0</v>
      </c>
      <c r="F58" s="19">
        <f t="shared" si="9"/>
        <v>0</v>
      </c>
      <c r="G58" s="15"/>
    </row>
    <row r="59" ht="15.75" customHeight="1">
      <c r="A59" s="16" t="s">
        <v>56</v>
      </c>
      <c r="B59" s="17">
        <v>0.23</v>
      </c>
      <c r="C59" s="22" t="s">
        <v>57</v>
      </c>
      <c r="D59" s="9"/>
      <c r="E59" s="18">
        <v>18000.0</v>
      </c>
      <c r="F59" s="19">
        <f t="shared" ref="F59:F70" si="10">+B59*E59</f>
        <v>4140</v>
      </c>
      <c r="G59" s="15"/>
    </row>
    <row r="60" ht="15.75" customHeight="1">
      <c r="A60" s="16" t="s">
        <v>58</v>
      </c>
      <c r="B60" s="17">
        <v>0.5</v>
      </c>
      <c r="C60" s="22" t="s">
        <v>59</v>
      </c>
      <c r="D60" s="9"/>
      <c r="E60" s="18">
        <v>2000.0</v>
      </c>
      <c r="F60" s="19">
        <f t="shared" si="10"/>
        <v>1000</v>
      </c>
      <c r="G60" s="15"/>
    </row>
    <row r="61" ht="15.75" customHeight="1">
      <c r="A61" s="16" t="s">
        <v>60</v>
      </c>
      <c r="B61" s="17"/>
      <c r="C61" s="22" t="s">
        <v>61</v>
      </c>
      <c r="D61" s="9"/>
      <c r="E61" s="18"/>
      <c r="F61" s="19">
        <f t="shared" si="10"/>
        <v>0</v>
      </c>
      <c r="G61" s="15"/>
      <c r="I61" s="1"/>
    </row>
    <row r="62" ht="15.75" customHeight="1">
      <c r="A62" s="16" t="s">
        <v>84</v>
      </c>
      <c r="B62" s="17"/>
      <c r="C62" s="22" t="s">
        <v>63</v>
      </c>
      <c r="D62" s="9"/>
      <c r="E62" s="18">
        <v>2000.0</v>
      </c>
      <c r="F62" s="19">
        <f t="shared" si="10"/>
        <v>0</v>
      </c>
      <c r="G62" s="15"/>
    </row>
    <row r="63" ht="15.75" customHeight="1">
      <c r="A63" s="16" t="s">
        <v>85</v>
      </c>
      <c r="B63" s="17"/>
      <c r="C63" s="22" t="s">
        <v>63</v>
      </c>
      <c r="D63" s="9"/>
      <c r="E63" s="18">
        <v>2000.0</v>
      </c>
      <c r="F63" s="19">
        <f t="shared" si="10"/>
        <v>0</v>
      </c>
      <c r="G63" s="15"/>
    </row>
    <row r="64" ht="15.75" customHeight="1">
      <c r="A64" s="16" t="s">
        <v>86</v>
      </c>
      <c r="B64" s="17">
        <v>0.2</v>
      </c>
      <c r="C64" s="22" t="s">
        <v>66</v>
      </c>
      <c r="D64" s="9"/>
      <c r="E64" s="18">
        <v>23000.0</v>
      </c>
      <c r="F64" s="19">
        <f t="shared" si="10"/>
        <v>4600</v>
      </c>
      <c r="G64" s="15"/>
    </row>
    <row r="65" ht="15.75" customHeight="1">
      <c r="A65" s="16" t="s">
        <v>87</v>
      </c>
      <c r="B65" s="17"/>
      <c r="C65" s="22" t="s">
        <v>88</v>
      </c>
      <c r="D65" s="9"/>
      <c r="E65" s="18">
        <v>18000.0</v>
      </c>
      <c r="F65" s="19">
        <f t="shared" si="10"/>
        <v>0</v>
      </c>
      <c r="G65" s="15"/>
    </row>
    <row r="66" ht="15.75" customHeight="1">
      <c r="A66" s="16" t="s">
        <v>89</v>
      </c>
      <c r="B66" s="17">
        <v>0.25</v>
      </c>
      <c r="C66" s="22" t="s">
        <v>70</v>
      </c>
      <c r="D66" s="9"/>
      <c r="E66" s="18">
        <v>22000.0</v>
      </c>
      <c r="F66" s="19">
        <f t="shared" si="10"/>
        <v>5500</v>
      </c>
      <c r="G66" s="15"/>
    </row>
    <row r="67" ht="15.75" customHeight="1">
      <c r="A67" s="16" t="s">
        <v>90</v>
      </c>
      <c r="B67" s="17"/>
      <c r="C67" s="22" t="s">
        <v>61</v>
      </c>
      <c r="D67" s="9"/>
      <c r="E67" s="18"/>
      <c r="F67" s="19">
        <f t="shared" si="10"/>
        <v>0</v>
      </c>
    </row>
    <row r="68" ht="15.75" customHeight="1">
      <c r="A68" s="16" t="s">
        <v>73</v>
      </c>
      <c r="B68" s="17"/>
      <c r="C68" s="22" t="s">
        <v>21</v>
      </c>
      <c r="D68" s="9"/>
      <c r="E68" s="18">
        <v>4.5</v>
      </c>
      <c r="F68" s="19">
        <f t="shared" si="10"/>
        <v>0</v>
      </c>
    </row>
    <row r="69" ht="15.75" customHeight="1">
      <c r="A69" s="16" t="s">
        <v>75</v>
      </c>
      <c r="B69" s="17"/>
      <c r="C69" s="22" t="s">
        <v>21</v>
      </c>
      <c r="D69" s="9"/>
      <c r="E69" s="18">
        <v>23000.0</v>
      </c>
      <c r="F69" s="19">
        <f t="shared" si="10"/>
        <v>0</v>
      </c>
    </row>
    <row r="70" ht="15.75" customHeight="1">
      <c r="A70" s="16" t="s">
        <v>91</v>
      </c>
      <c r="B70" s="38"/>
      <c r="C70" s="22" t="s">
        <v>77</v>
      </c>
      <c r="D70" s="9"/>
      <c r="E70" s="18">
        <v>23000.0</v>
      </c>
      <c r="F70" s="19">
        <f t="shared" si="10"/>
        <v>0</v>
      </c>
    </row>
    <row r="71" ht="15.75" customHeight="1">
      <c r="A71" s="16" t="s">
        <v>78</v>
      </c>
      <c r="B71" s="17"/>
      <c r="C71" s="22"/>
      <c r="D71" s="9"/>
      <c r="E71" s="18"/>
      <c r="F71" s="19"/>
      <c r="G71" s="1"/>
    </row>
    <row r="72" ht="15.75" customHeight="1">
      <c r="A72" s="23" t="s">
        <v>79</v>
      </c>
      <c r="B72" s="11"/>
      <c r="C72" s="9"/>
      <c r="D72" s="17"/>
      <c r="E72" s="17"/>
      <c r="F72" s="19">
        <v>32095.1</v>
      </c>
      <c r="G72" s="1"/>
    </row>
    <row r="73" ht="15.75" customHeight="1">
      <c r="A73" s="27" t="s">
        <v>80</v>
      </c>
      <c r="B73" s="11"/>
      <c r="C73" s="9"/>
      <c r="D73" s="28"/>
      <c r="E73" s="9"/>
      <c r="F73" s="29">
        <f>F71+F72</f>
        <v>32095.1</v>
      </c>
      <c r="G73" s="1"/>
    </row>
    <row r="74" ht="15.75" customHeight="1">
      <c r="A74" s="39" t="s">
        <v>92</v>
      </c>
      <c r="B74" s="9"/>
      <c r="C74" s="22"/>
      <c r="D74" s="9"/>
      <c r="E74" s="17"/>
      <c r="F74" s="26"/>
      <c r="G74" s="1"/>
    </row>
    <row r="75" ht="15.75" customHeight="1">
      <c r="A75" s="16" t="s">
        <v>93</v>
      </c>
      <c r="B75" s="40"/>
      <c r="C75" s="22" t="s">
        <v>94</v>
      </c>
      <c r="D75" s="9"/>
      <c r="E75" s="17">
        <v>10500.0</v>
      </c>
      <c r="F75" s="24">
        <f t="shared" ref="F75:F77" si="11">E75*B75</f>
        <v>0</v>
      </c>
      <c r="G75" s="1"/>
      <c r="H75" s="1"/>
      <c r="I75" s="1"/>
      <c r="J75" s="1"/>
      <c r="K75" s="1"/>
      <c r="L75" s="1"/>
      <c r="M75" s="1"/>
      <c r="N75" s="1"/>
      <c r="O75" s="1"/>
    </row>
    <row r="76" ht="15.75" customHeight="1">
      <c r="A76" s="16" t="s">
        <v>95</v>
      </c>
      <c r="B76" s="40"/>
      <c r="C76" s="22" t="s">
        <v>96</v>
      </c>
      <c r="D76" s="9"/>
      <c r="E76" s="17">
        <v>20000.0</v>
      </c>
      <c r="F76" s="24">
        <f t="shared" si="11"/>
        <v>0</v>
      </c>
      <c r="G76" s="1"/>
      <c r="H76" s="1"/>
      <c r="I76" s="1"/>
      <c r="J76" s="1"/>
      <c r="K76" s="1"/>
      <c r="L76" s="1"/>
      <c r="M76" s="1"/>
      <c r="N76" s="1"/>
      <c r="O76" s="1"/>
    </row>
    <row r="77" ht="15.75" customHeight="1">
      <c r="A77" s="16" t="s">
        <v>97</v>
      </c>
      <c r="B77" s="41"/>
      <c r="C77" s="22" t="s">
        <v>94</v>
      </c>
      <c r="D77" s="9"/>
      <c r="E77" s="17">
        <v>20000.0</v>
      </c>
      <c r="F77" s="24">
        <f t="shared" si="11"/>
        <v>0</v>
      </c>
      <c r="G77" s="1"/>
    </row>
    <row r="78" ht="15.75" customHeight="1">
      <c r="A78" s="16" t="s">
        <v>98</v>
      </c>
      <c r="B78" s="17"/>
      <c r="C78" s="22" t="s">
        <v>99</v>
      </c>
      <c r="D78" s="9"/>
      <c r="E78" s="42">
        <v>100000.0</v>
      </c>
      <c r="F78" s="34">
        <f t="shared" ref="F78:F86" si="12">+B78*E78</f>
        <v>0</v>
      </c>
      <c r="G78" s="21"/>
    </row>
    <row r="79" ht="15.75" customHeight="1">
      <c r="A79" s="16" t="s">
        <v>100</v>
      </c>
      <c r="B79" s="17"/>
      <c r="C79" s="22" t="s">
        <v>101</v>
      </c>
      <c r="D79" s="9"/>
      <c r="E79" s="42">
        <v>3000.0</v>
      </c>
      <c r="F79" s="34">
        <f t="shared" si="12"/>
        <v>0</v>
      </c>
      <c r="G79" s="21"/>
    </row>
    <row r="80" ht="15.75" customHeight="1">
      <c r="A80" s="16" t="s">
        <v>102</v>
      </c>
      <c r="B80" s="17"/>
      <c r="C80" s="22" t="s">
        <v>25</v>
      </c>
      <c r="D80" s="9"/>
      <c r="E80" s="43">
        <v>1500.0</v>
      </c>
      <c r="F80" s="34">
        <f t="shared" si="12"/>
        <v>0</v>
      </c>
      <c r="G80" s="15"/>
      <c r="H80" s="15"/>
      <c r="I80" s="15"/>
      <c r="J80" s="15"/>
      <c r="K80" s="15"/>
      <c r="L80" s="15"/>
      <c r="M80" s="15"/>
      <c r="N80" s="15"/>
      <c r="O80" s="15"/>
    </row>
    <row r="81" ht="15.75" customHeight="1">
      <c r="A81" s="16" t="s">
        <v>103</v>
      </c>
      <c r="B81" s="17"/>
      <c r="C81" s="22" t="s">
        <v>99</v>
      </c>
      <c r="D81" s="9"/>
      <c r="E81" s="43">
        <v>2000.0</v>
      </c>
      <c r="F81" s="34">
        <f t="shared" si="12"/>
        <v>0</v>
      </c>
      <c r="G81" s="15"/>
      <c r="H81" s="15"/>
      <c r="I81" s="15"/>
      <c r="J81" s="15"/>
      <c r="K81" s="15"/>
      <c r="L81" s="15"/>
      <c r="M81" s="15"/>
      <c r="N81" s="15"/>
      <c r="O81" s="15"/>
    </row>
    <row r="82" ht="15.75" customHeight="1">
      <c r="A82" s="16" t="s">
        <v>104</v>
      </c>
      <c r="B82" s="17"/>
      <c r="C82" s="22" t="s">
        <v>25</v>
      </c>
      <c r="D82" s="9"/>
      <c r="E82" s="43">
        <v>160000.0</v>
      </c>
      <c r="F82" s="34">
        <f t="shared" si="12"/>
        <v>0</v>
      </c>
      <c r="G82" s="15"/>
      <c r="H82" s="15"/>
      <c r="I82" s="15"/>
      <c r="J82" s="15"/>
      <c r="K82" s="15"/>
      <c r="L82" s="15"/>
      <c r="M82" s="15"/>
      <c r="N82" s="15"/>
      <c r="O82" s="15"/>
    </row>
    <row r="83" ht="15.75" customHeight="1">
      <c r="A83" s="16" t="s">
        <v>68</v>
      </c>
      <c r="B83" s="17"/>
      <c r="C83" s="22" t="s">
        <v>105</v>
      </c>
      <c r="D83" s="9"/>
      <c r="E83" s="42">
        <v>26800.0</v>
      </c>
      <c r="F83" s="34">
        <f t="shared" si="12"/>
        <v>0</v>
      </c>
      <c r="G83" s="15"/>
      <c r="H83" s="15"/>
      <c r="I83" s="15"/>
      <c r="J83" s="15"/>
      <c r="K83" s="15"/>
      <c r="L83" s="15"/>
      <c r="M83" s="15"/>
      <c r="N83" s="15"/>
      <c r="O83" s="15"/>
    </row>
    <row r="84" ht="15.75" customHeight="1">
      <c r="A84" s="16" t="s">
        <v>106</v>
      </c>
      <c r="B84" s="17"/>
      <c r="C84" s="22" t="s">
        <v>99</v>
      </c>
      <c r="D84" s="9"/>
      <c r="E84" s="42">
        <v>3000.0</v>
      </c>
      <c r="F84" s="34">
        <f t="shared" si="12"/>
        <v>0</v>
      </c>
      <c r="G84" s="15"/>
      <c r="H84" s="15"/>
      <c r="I84" s="15"/>
      <c r="J84" s="15"/>
      <c r="K84" s="15"/>
      <c r="L84" s="15"/>
      <c r="M84" s="15"/>
      <c r="N84" s="15"/>
      <c r="O84" s="15"/>
    </row>
    <row r="85" ht="15.75" customHeight="1">
      <c r="A85" s="16" t="s">
        <v>107</v>
      </c>
      <c r="B85" s="17"/>
      <c r="C85" s="22" t="s">
        <v>59</v>
      </c>
      <c r="D85" s="9"/>
      <c r="E85" s="42">
        <v>8000.0</v>
      </c>
      <c r="F85" s="34">
        <f t="shared" si="12"/>
        <v>0</v>
      </c>
      <c r="G85" s="15"/>
      <c r="H85" s="15"/>
      <c r="I85" s="15"/>
      <c r="J85" s="15"/>
      <c r="K85" s="15"/>
      <c r="L85" s="15"/>
      <c r="M85" s="15"/>
      <c r="N85" s="15"/>
      <c r="O85" s="15"/>
    </row>
    <row r="86" ht="15.75" customHeight="1">
      <c r="A86" s="16" t="s">
        <v>108</v>
      </c>
      <c r="B86" s="17">
        <v>1.0</v>
      </c>
      <c r="C86" s="22" t="s">
        <v>59</v>
      </c>
      <c r="D86" s="9"/>
      <c r="E86" s="43">
        <v>150000.0</v>
      </c>
      <c r="F86" s="34">
        <f t="shared" si="12"/>
        <v>150000</v>
      </c>
      <c r="G86" s="15"/>
      <c r="H86" s="15"/>
      <c r="I86" s="15"/>
      <c r="J86" s="15"/>
      <c r="K86" s="15"/>
      <c r="L86" s="15"/>
      <c r="M86" s="15"/>
      <c r="N86" s="15"/>
      <c r="O86" s="15"/>
    </row>
    <row r="87" ht="15.75" customHeight="1">
      <c r="A87" s="10" t="s">
        <v>109</v>
      </c>
      <c r="B87" s="11"/>
      <c r="C87" s="11"/>
      <c r="D87" s="9"/>
      <c r="E87" s="44"/>
      <c r="F87" s="45">
        <f>SUM(F75:F86)</f>
        <v>150000</v>
      </c>
      <c r="G87" s="15"/>
      <c r="H87" s="15"/>
      <c r="I87" s="15"/>
      <c r="J87" s="15"/>
      <c r="K87" s="15"/>
      <c r="L87" s="15"/>
      <c r="M87" s="15"/>
      <c r="N87" s="15"/>
      <c r="O87" s="15"/>
    </row>
    <row r="88" ht="15.75" customHeight="1">
      <c r="A88" s="16"/>
      <c r="B88" s="17"/>
      <c r="C88" s="22"/>
      <c r="D88" s="9"/>
      <c r="E88" s="42"/>
      <c r="F88" s="24">
        <f t="shared" ref="F88:F89" si="13">+B88*E88</f>
        <v>0</v>
      </c>
      <c r="G88" s="15"/>
      <c r="H88" s="15"/>
      <c r="I88" s="15"/>
      <c r="J88" s="15"/>
      <c r="K88" s="15"/>
      <c r="L88" s="15"/>
      <c r="M88" s="15"/>
      <c r="N88" s="15"/>
      <c r="O88" s="15"/>
    </row>
    <row r="89" ht="15.75" customHeight="1">
      <c r="A89" s="39" t="s">
        <v>110</v>
      </c>
      <c r="B89" s="9"/>
      <c r="C89" s="22"/>
      <c r="D89" s="9"/>
      <c r="E89" s="42"/>
      <c r="F89" s="24">
        <f t="shared" si="13"/>
        <v>0</v>
      </c>
      <c r="G89" s="15"/>
      <c r="H89" s="15"/>
      <c r="I89" s="15"/>
      <c r="J89" s="15"/>
      <c r="K89" s="15"/>
      <c r="L89" s="15"/>
      <c r="M89" s="15"/>
      <c r="N89" s="15"/>
      <c r="O89" s="15"/>
    </row>
    <row r="90" ht="15.75" customHeight="1">
      <c r="A90" s="16" t="s">
        <v>111</v>
      </c>
      <c r="B90" s="17">
        <v>614.0</v>
      </c>
      <c r="C90" s="22" t="s">
        <v>112</v>
      </c>
      <c r="D90" s="9"/>
      <c r="E90" s="42">
        <v>140.0</v>
      </c>
      <c r="F90" s="24">
        <f t="shared" ref="F90:F99" si="14">E90*B90</f>
        <v>85960</v>
      </c>
    </row>
    <row r="91" ht="15.75" customHeight="1">
      <c r="A91" s="16" t="s">
        <v>265</v>
      </c>
      <c r="B91" s="17">
        <v>2.0</v>
      </c>
      <c r="C91" s="22"/>
      <c r="D91" s="9"/>
      <c r="E91" s="42">
        <v>3500.0</v>
      </c>
      <c r="F91" s="24">
        <f t="shared" si="14"/>
        <v>7000</v>
      </c>
    </row>
    <row r="92" ht="15.75" customHeight="1">
      <c r="A92" s="16" t="s">
        <v>113</v>
      </c>
      <c r="B92" s="17">
        <v>12.0</v>
      </c>
      <c r="C92" s="22" t="s">
        <v>565</v>
      </c>
      <c r="D92" s="9"/>
      <c r="E92" s="42">
        <v>1050.0</v>
      </c>
      <c r="F92" s="24">
        <f t="shared" si="14"/>
        <v>12600</v>
      </c>
    </row>
    <row r="93" ht="15.75" customHeight="1">
      <c r="A93" s="16" t="s">
        <v>22</v>
      </c>
      <c r="B93" s="17">
        <v>0.1</v>
      </c>
      <c r="C93" s="22" t="s">
        <v>23</v>
      </c>
      <c r="D93" s="9"/>
      <c r="E93" s="42">
        <v>12000.0</v>
      </c>
      <c r="F93" s="24">
        <f t="shared" si="14"/>
        <v>1200</v>
      </c>
    </row>
    <row r="94" ht="15.75" customHeight="1">
      <c r="A94" s="16" t="s">
        <v>114</v>
      </c>
      <c r="B94" s="17">
        <v>1.0</v>
      </c>
      <c r="C94" s="22" t="s">
        <v>16</v>
      </c>
      <c r="D94" s="9"/>
      <c r="E94" s="42">
        <v>140000.0</v>
      </c>
      <c r="F94" s="24">
        <f t="shared" si="14"/>
        <v>140000</v>
      </c>
    </row>
    <row r="95" ht="15.75" customHeight="1">
      <c r="A95" s="16" t="s">
        <v>20</v>
      </c>
      <c r="B95" s="17">
        <v>0.2</v>
      </c>
      <c r="C95" s="22" t="s">
        <v>21</v>
      </c>
      <c r="D95" s="9"/>
      <c r="E95" s="42">
        <v>14000.0</v>
      </c>
      <c r="F95" s="24">
        <f t="shared" si="14"/>
        <v>2800</v>
      </c>
    </row>
    <row r="96" ht="15.75" customHeight="1">
      <c r="A96" s="16" t="s">
        <v>29</v>
      </c>
      <c r="B96" s="17">
        <v>40.0</v>
      </c>
      <c r="C96" s="22" t="s">
        <v>94</v>
      </c>
      <c r="D96" s="9"/>
      <c r="E96" s="42">
        <v>100.0</v>
      </c>
      <c r="F96" s="24">
        <f t="shared" si="14"/>
        <v>4000</v>
      </c>
    </row>
    <row r="97" ht="15.75" customHeight="1">
      <c r="A97" s="16" t="s">
        <v>115</v>
      </c>
      <c r="B97" s="17">
        <v>2.0</v>
      </c>
      <c r="C97" s="22" t="s">
        <v>116</v>
      </c>
      <c r="D97" s="9"/>
      <c r="E97" s="42">
        <v>1000.0</v>
      </c>
      <c r="F97" s="24">
        <f t="shared" si="14"/>
        <v>2000</v>
      </c>
    </row>
    <row r="98" ht="15.75" customHeight="1">
      <c r="A98" s="16" t="s">
        <v>49</v>
      </c>
      <c r="B98" s="17">
        <v>1.0</v>
      </c>
      <c r="C98" s="22" t="s">
        <v>94</v>
      </c>
      <c r="D98" s="9"/>
      <c r="E98" s="42">
        <v>63000.0</v>
      </c>
      <c r="F98" s="24">
        <f t="shared" si="14"/>
        <v>63000</v>
      </c>
    </row>
    <row r="99" ht="15.75" customHeight="1">
      <c r="A99" s="16" t="s">
        <v>117</v>
      </c>
      <c r="B99" s="17">
        <v>1.0</v>
      </c>
      <c r="C99" s="22" t="s">
        <v>96</v>
      </c>
      <c r="D99" s="9"/>
      <c r="E99" s="42">
        <v>10500.0</v>
      </c>
      <c r="F99" s="24">
        <f t="shared" si="14"/>
        <v>10500</v>
      </c>
    </row>
    <row r="100" ht="15.75" customHeight="1">
      <c r="A100" s="46" t="s">
        <v>118</v>
      </c>
      <c r="B100" s="47"/>
      <c r="C100" s="48"/>
      <c r="D100" s="9"/>
      <c r="E100" s="49"/>
      <c r="F100" s="29">
        <f>SUM(F88:F99)</f>
        <v>329060</v>
      </c>
    </row>
    <row r="101" ht="15.75" customHeight="1">
      <c r="A101" s="39" t="s">
        <v>119</v>
      </c>
      <c r="B101" s="9"/>
      <c r="C101" s="10" t="s">
        <v>120</v>
      </c>
      <c r="D101" s="9"/>
      <c r="E101" s="42"/>
      <c r="F101" s="24"/>
      <c r="G101" s="274"/>
      <c r="H101" s="274"/>
      <c r="I101" s="274"/>
      <c r="J101" s="274"/>
      <c r="K101" s="274"/>
      <c r="L101" s="274"/>
      <c r="M101" s="274"/>
      <c r="N101" s="274"/>
      <c r="O101" s="274"/>
      <c r="P101" s="21"/>
    </row>
    <row r="102" ht="15.75" customHeight="1">
      <c r="A102" s="16" t="s">
        <v>121</v>
      </c>
      <c r="B102" s="17">
        <v>13.0</v>
      </c>
      <c r="C102" s="22" t="s">
        <v>122</v>
      </c>
      <c r="D102" s="9"/>
      <c r="E102" s="43">
        <v>35000.0</v>
      </c>
      <c r="F102" s="34">
        <f t="shared" ref="F102:F103" si="15">+B102*E102</f>
        <v>455000</v>
      </c>
    </row>
    <row r="103" ht="15.75" customHeight="1">
      <c r="A103" s="16" t="s">
        <v>123</v>
      </c>
      <c r="B103" s="17">
        <v>0.5</v>
      </c>
      <c r="C103" s="22" t="s">
        <v>16</v>
      </c>
      <c r="D103" s="9"/>
      <c r="E103" s="43">
        <v>25000.0</v>
      </c>
      <c r="F103" s="34">
        <f t="shared" si="15"/>
        <v>12500</v>
      </c>
      <c r="G103" s="1"/>
    </row>
    <row r="104" ht="15.75" customHeight="1">
      <c r="A104" s="16" t="s">
        <v>46</v>
      </c>
      <c r="B104" s="17">
        <v>0.8</v>
      </c>
      <c r="C104" s="22" t="s">
        <v>124</v>
      </c>
      <c r="D104" s="9"/>
      <c r="E104" s="43">
        <v>12000.0</v>
      </c>
      <c r="F104" s="34">
        <f>E104*B104</f>
        <v>9600</v>
      </c>
      <c r="G104" s="1"/>
    </row>
    <row r="105" ht="15.75" customHeight="1">
      <c r="A105" s="16" t="s">
        <v>125</v>
      </c>
      <c r="B105" s="17"/>
      <c r="C105" s="22" t="s">
        <v>99</v>
      </c>
      <c r="D105" s="9"/>
      <c r="E105" s="43">
        <v>8000.0</v>
      </c>
      <c r="F105" s="34">
        <f>+B105*E105</f>
        <v>0</v>
      </c>
      <c r="G105" s="1"/>
    </row>
    <row r="106" ht="15.75" customHeight="1">
      <c r="A106" s="16" t="s">
        <v>126</v>
      </c>
      <c r="B106" s="17"/>
      <c r="C106" s="22" t="s">
        <v>127</v>
      </c>
      <c r="D106" s="9"/>
      <c r="E106" s="43">
        <v>100.0</v>
      </c>
      <c r="F106" s="34">
        <f>E106*B106</f>
        <v>0</v>
      </c>
      <c r="G106" s="1"/>
    </row>
    <row r="107" ht="15.75" customHeight="1">
      <c r="A107" s="16" t="s">
        <v>128</v>
      </c>
      <c r="B107" s="17">
        <v>2.0</v>
      </c>
      <c r="C107" s="22" t="s">
        <v>127</v>
      </c>
      <c r="D107" s="9"/>
      <c r="E107" s="43">
        <v>30000.0</v>
      </c>
      <c r="F107" s="34">
        <f t="shared" ref="F107:F114" si="16">+B107*E107</f>
        <v>60000</v>
      </c>
      <c r="G107" s="1"/>
    </row>
    <row r="108" ht="15.75" customHeight="1">
      <c r="A108" s="16" t="s">
        <v>129</v>
      </c>
      <c r="B108" s="17">
        <v>3.5</v>
      </c>
      <c r="C108" s="22" t="s">
        <v>16</v>
      </c>
      <c r="D108" s="9"/>
      <c r="E108" s="43">
        <v>50000.0</v>
      </c>
      <c r="F108" s="34">
        <f t="shared" si="16"/>
        <v>175000</v>
      </c>
      <c r="G108" s="1"/>
    </row>
    <row r="109" ht="15.75" customHeight="1">
      <c r="A109" s="16" t="s">
        <v>130</v>
      </c>
      <c r="B109" s="17"/>
      <c r="C109" s="22" t="s">
        <v>131</v>
      </c>
      <c r="D109" s="9"/>
      <c r="E109" s="43">
        <v>1000.0</v>
      </c>
      <c r="F109" s="34">
        <f t="shared" si="16"/>
        <v>0</v>
      </c>
      <c r="G109" s="1"/>
    </row>
    <row r="110" ht="15.75" customHeight="1">
      <c r="A110" s="16" t="s">
        <v>132</v>
      </c>
      <c r="B110" s="17">
        <v>2.0</v>
      </c>
      <c r="C110" s="22" t="s">
        <v>101</v>
      </c>
      <c r="D110" s="9"/>
      <c r="E110" s="43">
        <v>4000.0</v>
      </c>
      <c r="F110" s="34">
        <f t="shared" si="16"/>
        <v>8000</v>
      </c>
      <c r="G110" s="1"/>
    </row>
    <row r="111" ht="15.75" customHeight="1">
      <c r="A111" s="16" t="s">
        <v>133</v>
      </c>
      <c r="B111" s="17">
        <v>0.5</v>
      </c>
      <c r="C111" s="22" t="s">
        <v>105</v>
      </c>
      <c r="D111" s="9"/>
      <c r="E111" s="43">
        <v>25000.0</v>
      </c>
      <c r="F111" s="34">
        <f t="shared" si="16"/>
        <v>12500</v>
      </c>
      <c r="G111" s="1"/>
    </row>
    <row r="112" ht="15.75" customHeight="1">
      <c r="A112" s="16" t="s">
        <v>566</v>
      </c>
      <c r="B112" s="17">
        <v>1.0</v>
      </c>
      <c r="C112" s="22" t="s">
        <v>135</v>
      </c>
      <c r="D112" s="9"/>
      <c r="E112" s="43">
        <v>12000.0</v>
      </c>
      <c r="F112" s="34">
        <f t="shared" si="16"/>
        <v>12000</v>
      </c>
      <c r="G112" s="1"/>
      <c r="H112" s="276"/>
      <c r="I112" s="276"/>
      <c r="J112" s="276"/>
      <c r="K112" s="276"/>
    </row>
    <row r="113" ht="15.75" customHeight="1">
      <c r="A113" s="16" t="s">
        <v>136</v>
      </c>
      <c r="B113" s="17">
        <v>1.0</v>
      </c>
      <c r="C113" s="22" t="s">
        <v>21</v>
      </c>
      <c r="D113" s="9"/>
      <c r="E113" s="43">
        <v>19000.0</v>
      </c>
      <c r="F113" s="34">
        <f t="shared" si="16"/>
        <v>19000</v>
      </c>
      <c r="G113" s="1"/>
      <c r="H113" s="276"/>
      <c r="I113" s="276"/>
      <c r="J113" s="276"/>
      <c r="K113" s="276"/>
    </row>
    <row r="114" ht="15.75" customHeight="1">
      <c r="A114" s="16" t="s">
        <v>137</v>
      </c>
      <c r="B114" s="17">
        <v>4.0</v>
      </c>
      <c r="C114" s="22" t="s">
        <v>99</v>
      </c>
      <c r="D114" s="9"/>
      <c r="E114" s="43">
        <v>5000.0</v>
      </c>
      <c r="F114" s="34">
        <f t="shared" si="16"/>
        <v>20000</v>
      </c>
      <c r="G114" s="1"/>
      <c r="H114" s="276"/>
      <c r="I114" s="276"/>
      <c r="J114" s="276"/>
      <c r="K114" s="276"/>
    </row>
    <row r="115" ht="15.75" customHeight="1">
      <c r="A115" s="16" t="s">
        <v>138</v>
      </c>
      <c r="B115" s="17">
        <v>1.0</v>
      </c>
      <c r="C115" s="22" t="s">
        <v>139</v>
      </c>
      <c r="D115" s="9"/>
      <c r="E115" s="43">
        <v>210000.0</v>
      </c>
      <c r="F115" s="34">
        <f t="shared" ref="F115:F116" si="17">E115*B115</f>
        <v>210000</v>
      </c>
      <c r="G115" s="1"/>
    </row>
    <row r="116" ht="15.75" customHeight="1">
      <c r="A116" s="16" t="s">
        <v>140</v>
      </c>
      <c r="B116" s="17">
        <v>3.1</v>
      </c>
      <c r="C116" s="22" t="s">
        <v>122</v>
      </c>
      <c r="D116" s="9"/>
      <c r="E116" s="43">
        <v>2650.0</v>
      </c>
      <c r="F116" s="34">
        <f t="shared" si="17"/>
        <v>8215</v>
      </c>
      <c r="G116" s="1"/>
    </row>
    <row r="117" ht="15.75" customHeight="1">
      <c r="A117" s="46" t="s">
        <v>141</v>
      </c>
      <c r="B117" s="47"/>
      <c r="C117" s="48"/>
      <c r="D117" s="9"/>
      <c r="E117" s="49"/>
      <c r="F117" s="29">
        <f>SUM(F102:F116)</f>
        <v>1001815</v>
      </c>
    </row>
    <row r="118" ht="15.75" customHeight="1">
      <c r="A118" s="50" t="s">
        <v>142</v>
      </c>
      <c r="B118" s="51"/>
      <c r="C118" s="51"/>
      <c r="D118" s="51"/>
      <c r="E118" s="51"/>
      <c r="F118" s="52">
        <f>F117+F100+F87+F73+F54+F35+F20</f>
        <v>3179274.85</v>
      </c>
    </row>
    <row r="119" ht="15.75" customHeight="1">
      <c r="A119" s="53"/>
      <c r="B119" s="54" t="s">
        <v>143</v>
      </c>
      <c r="C119" s="55"/>
      <c r="D119" s="55"/>
      <c r="E119" s="55"/>
      <c r="F119" s="56">
        <f>+F118*30%</f>
        <v>953782.455</v>
      </c>
    </row>
    <row r="120" ht="15.75" customHeight="1">
      <c r="A120" s="57"/>
      <c r="B120" s="58" t="s">
        <v>144</v>
      </c>
      <c r="C120" s="55"/>
      <c r="D120" s="55"/>
      <c r="E120" s="59"/>
      <c r="F120" s="60">
        <f>SUM(F118:F119)</f>
        <v>4133057.305</v>
      </c>
    </row>
    <row r="121" ht="15.75" customHeight="1">
      <c r="A121" s="57"/>
      <c r="B121" s="54" t="s">
        <v>145</v>
      </c>
      <c r="C121" s="55"/>
      <c r="D121" s="55"/>
      <c r="E121" s="55"/>
      <c r="F121" s="56">
        <f>+F120*16%</f>
        <v>661289.1688</v>
      </c>
    </row>
    <row r="122" ht="15.75" customHeight="1">
      <c r="A122" s="57"/>
      <c r="B122" s="61" t="s">
        <v>146</v>
      </c>
      <c r="C122" s="55"/>
      <c r="D122" s="55"/>
      <c r="E122" s="59"/>
      <c r="F122" s="60">
        <f>SUM(F120:F121)</f>
        <v>4794346.474</v>
      </c>
    </row>
    <row r="123" ht="15.75" customHeight="1">
      <c r="A123" s="57"/>
      <c r="B123" s="54"/>
      <c r="C123" s="55"/>
      <c r="D123" s="55"/>
      <c r="E123" s="55"/>
      <c r="F123" s="56"/>
    </row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6">
    <mergeCell ref="A2:F2"/>
    <mergeCell ref="A3:F3"/>
    <mergeCell ref="A4:F4"/>
    <mergeCell ref="A5:F5"/>
    <mergeCell ref="A6:B6"/>
    <mergeCell ref="C6:F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A17:C17"/>
    <mergeCell ref="D17:E17"/>
    <mergeCell ref="A18:E18"/>
    <mergeCell ref="A19:C19"/>
    <mergeCell ref="D19:E19"/>
    <mergeCell ref="A20:C20"/>
    <mergeCell ref="D20:E20"/>
    <mergeCell ref="A21:B21"/>
    <mergeCell ref="C21:F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A33:E33"/>
    <mergeCell ref="A34:C34"/>
    <mergeCell ref="D34:E34"/>
    <mergeCell ref="A35:C35"/>
    <mergeCell ref="D35:E35"/>
    <mergeCell ref="B36:C36"/>
    <mergeCell ref="D36:E36"/>
    <mergeCell ref="C37:D37"/>
    <mergeCell ref="C38:D38"/>
    <mergeCell ref="C39:D39"/>
    <mergeCell ref="C40:D40"/>
    <mergeCell ref="C41:D41"/>
    <mergeCell ref="C42:D42"/>
    <mergeCell ref="C82:D82"/>
    <mergeCell ref="C83:D83"/>
    <mergeCell ref="C84:D84"/>
    <mergeCell ref="C85:D85"/>
    <mergeCell ref="C86:D86"/>
    <mergeCell ref="A87:D87"/>
    <mergeCell ref="C88:D88"/>
    <mergeCell ref="A89:B89"/>
    <mergeCell ref="C89:D89"/>
    <mergeCell ref="C90:D90"/>
    <mergeCell ref="C91:D91"/>
    <mergeCell ref="C92:D92"/>
    <mergeCell ref="C93:D93"/>
    <mergeCell ref="C94:D94"/>
    <mergeCell ref="C101:D101"/>
    <mergeCell ref="C102:D102"/>
    <mergeCell ref="C103:D103"/>
    <mergeCell ref="C104:D104"/>
    <mergeCell ref="C105:D105"/>
    <mergeCell ref="C106:D106"/>
    <mergeCell ref="C107:D107"/>
    <mergeCell ref="C108:D108"/>
    <mergeCell ref="C109:D109"/>
    <mergeCell ref="C110:D110"/>
    <mergeCell ref="C111:D111"/>
    <mergeCell ref="C112:D112"/>
    <mergeCell ref="C113:D113"/>
    <mergeCell ref="C114:D114"/>
    <mergeCell ref="B121:E121"/>
    <mergeCell ref="B122:E122"/>
    <mergeCell ref="C115:D115"/>
    <mergeCell ref="C116:D116"/>
    <mergeCell ref="C117:D117"/>
    <mergeCell ref="A118:E118"/>
    <mergeCell ref="A119:A123"/>
    <mergeCell ref="B119:E119"/>
    <mergeCell ref="B120:E120"/>
    <mergeCell ref="B123:E123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A53:C53"/>
    <mergeCell ref="A54:C54"/>
    <mergeCell ref="D54:E54"/>
    <mergeCell ref="B55:C55"/>
    <mergeCell ref="D55:E55"/>
    <mergeCell ref="C56:D56"/>
    <mergeCell ref="C57:D57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A72:C72"/>
    <mergeCell ref="A73:C73"/>
    <mergeCell ref="D73:E73"/>
    <mergeCell ref="A74:B74"/>
    <mergeCell ref="C74:D74"/>
    <mergeCell ref="C75:D75"/>
    <mergeCell ref="C76:D76"/>
    <mergeCell ref="C77:D77"/>
    <mergeCell ref="C78:D78"/>
    <mergeCell ref="C79:D79"/>
    <mergeCell ref="C80:D80"/>
    <mergeCell ref="C81:D81"/>
    <mergeCell ref="C95:D95"/>
    <mergeCell ref="C96:D96"/>
    <mergeCell ref="C97:D97"/>
    <mergeCell ref="C98:D98"/>
    <mergeCell ref="C99:D99"/>
    <mergeCell ref="C100:D100"/>
    <mergeCell ref="A101:B101"/>
  </mergeCells>
  <printOptions/>
  <pageMargins bottom="0.7480314960629921" footer="0.0" header="0.0" left="0.31496062992125984" right="0.31496062992125984" top="0.7480314960629921"/>
  <pageSetup paperSize="9" orientation="portrait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10.71"/>
    <col customWidth="1" min="3" max="3" width="17.0"/>
    <col customWidth="1" min="4" max="4" width="10.71"/>
    <col customWidth="1" min="5" max="5" width="15.43"/>
    <col customWidth="1" min="6" max="6" width="20.57"/>
    <col customWidth="1" min="7" max="15" width="10.71"/>
  </cols>
  <sheetData>
    <row r="1" ht="15.75" customHeight="1">
      <c r="A1" s="1" t="s">
        <v>0</v>
      </c>
    </row>
    <row r="2" ht="15.75" customHeight="1">
      <c r="A2" s="2" t="s">
        <v>1</v>
      </c>
      <c r="B2" s="3"/>
      <c r="C2" s="3"/>
      <c r="D2" s="3"/>
      <c r="E2" s="3"/>
      <c r="F2" s="3"/>
    </row>
    <row r="3" ht="15.75" customHeight="1">
      <c r="A3" s="4" t="s">
        <v>2</v>
      </c>
    </row>
    <row r="4" ht="15.75" customHeight="1">
      <c r="A4" s="4" t="s">
        <v>3</v>
      </c>
    </row>
    <row r="5" ht="15.75" customHeight="1">
      <c r="A5" s="5" t="s">
        <v>579</v>
      </c>
      <c r="B5" s="6"/>
      <c r="C5" s="6"/>
      <c r="D5" s="6"/>
      <c r="E5" s="6"/>
      <c r="F5" s="7"/>
    </row>
    <row r="6" ht="15.75" customHeight="1">
      <c r="A6" s="8" t="s">
        <v>5</v>
      </c>
      <c r="B6" s="9"/>
      <c r="C6" s="10" t="s">
        <v>580</v>
      </c>
      <c r="D6" s="11"/>
      <c r="E6" s="11"/>
      <c r="F6" s="9"/>
    </row>
    <row r="7" ht="15.0" customHeight="1">
      <c r="A7" s="12" t="s">
        <v>7</v>
      </c>
      <c r="B7" s="12" t="s">
        <v>8</v>
      </c>
      <c r="C7" s="13" t="s">
        <v>9</v>
      </c>
      <c r="D7" s="9"/>
      <c r="E7" s="12" t="s">
        <v>10</v>
      </c>
      <c r="F7" s="14" t="s">
        <v>11</v>
      </c>
      <c r="G7" s="15"/>
    </row>
    <row r="8" ht="18.0" customHeight="1">
      <c r="A8" s="16" t="s">
        <v>12</v>
      </c>
      <c r="B8" s="17">
        <v>1775.0</v>
      </c>
      <c r="C8" s="13" t="s">
        <v>13</v>
      </c>
      <c r="D8" s="9"/>
      <c r="E8" s="18">
        <v>140.0</v>
      </c>
      <c r="F8" s="19">
        <f t="shared" ref="F8:F10" si="1">+B8*E8</f>
        <v>248500</v>
      </c>
    </row>
    <row r="9">
      <c r="A9" s="16" t="s">
        <v>15</v>
      </c>
      <c r="B9" s="17">
        <v>0.57</v>
      </c>
      <c r="C9" s="13" t="s">
        <v>581</v>
      </c>
      <c r="D9" s="9"/>
      <c r="E9" s="18">
        <v>16800.0</v>
      </c>
      <c r="F9" s="19">
        <f t="shared" si="1"/>
        <v>9576</v>
      </c>
      <c r="G9" s="1" t="s">
        <v>582</v>
      </c>
      <c r="H9" s="21"/>
    </row>
    <row r="10">
      <c r="A10" s="16" t="s">
        <v>18</v>
      </c>
      <c r="B10" s="17">
        <v>1.5</v>
      </c>
      <c r="C10" s="22" t="s">
        <v>16</v>
      </c>
      <c r="D10" s="9"/>
      <c r="E10" s="18">
        <v>220000.0</v>
      </c>
      <c r="F10" s="19">
        <f t="shared" si="1"/>
        <v>330000</v>
      </c>
    </row>
    <row r="11">
      <c r="A11" s="16" t="s">
        <v>583</v>
      </c>
      <c r="B11" s="17">
        <v>1.8</v>
      </c>
      <c r="C11" s="22" t="s">
        <v>16</v>
      </c>
      <c r="D11" s="9"/>
      <c r="E11" s="18">
        <v>32000.0</v>
      </c>
      <c r="F11" s="19">
        <f>E11*B11</f>
        <v>57600</v>
      </c>
    </row>
    <row r="12">
      <c r="A12" s="16" t="s">
        <v>20</v>
      </c>
      <c r="B12" s="17">
        <v>1.0</v>
      </c>
      <c r="C12" s="22" t="s">
        <v>21</v>
      </c>
      <c r="D12" s="9"/>
      <c r="E12" s="18">
        <v>14000.0</v>
      </c>
      <c r="F12" s="19">
        <f>+B12*E12</f>
        <v>14000</v>
      </c>
    </row>
    <row r="13">
      <c r="A13" s="16" t="s">
        <v>22</v>
      </c>
      <c r="B13" s="17">
        <v>0.5</v>
      </c>
      <c r="C13" s="22" t="s">
        <v>23</v>
      </c>
      <c r="D13" s="9"/>
      <c r="E13" s="18">
        <v>12000.0</v>
      </c>
      <c r="F13" s="19">
        <f t="shared" ref="F13:F15" si="2">E13*B13</f>
        <v>6000</v>
      </c>
    </row>
    <row r="14">
      <c r="A14" s="16" t="s">
        <v>24</v>
      </c>
      <c r="B14" s="17">
        <v>1.0</v>
      </c>
      <c r="C14" s="22" t="s">
        <v>25</v>
      </c>
      <c r="D14" s="9"/>
      <c r="E14" s="18">
        <v>20000.0</v>
      </c>
      <c r="F14" s="19">
        <f t="shared" si="2"/>
        <v>20000</v>
      </c>
      <c r="H14" s="20" t="s">
        <v>26</v>
      </c>
    </row>
    <row r="15">
      <c r="A15" s="16" t="s">
        <v>136</v>
      </c>
      <c r="B15" s="17">
        <v>0.5</v>
      </c>
      <c r="C15" s="22" t="s">
        <v>21</v>
      </c>
      <c r="D15" s="9"/>
      <c r="E15" s="18">
        <v>13300.0</v>
      </c>
      <c r="F15" s="19">
        <f t="shared" si="2"/>
        <v>6650</v>
      </c>
    </row>
    <row r="16" ht="15.75" customHeight="1">
      <c r="A16" s="16" t="s">
        <v>27</v>
      </c>
      <c r="B16" s="17">
        <v>5.0</v>
      </c>
      <c r="C16" s="22" t="s">
        <v>28</v>
      </c>
      <c r="D16" s="9"/>
      <c r="E16" s="18">
        <v>1000.0</v>
      </c>
      <c r="F16" s="19">
        <f t="shared" ref="F16:F17" si="3">+B16*E16</f>
        <v>5000</v>
      </c>
    </row>
    <row r="17" ht="15.75" customHeight="1">
      <c r="A17" s="16" t="s">
        <v>29</v>
      </c>
      <c r="B17" s="17">
        <v>120.0</v>
      </c>
      <c r="C17" s="22" t="s">
        <v>30</v>
      </c>
      <c r="D17" s="9"/>
      <c r="E17" s="18">
        <v>100.0</v>
      </c>
      <c r="F17" s="19">
        <f t="shared" si="3"/>
        <v>12000</v>
      </c>
    </row>
    <row r="18" ht="15.75" customHeight="1">
      <c r="A18" s="23" t="s">
        <v>31</v>
      </c>
      <c r="B18" s="11"/>
      <c r="C18" s="9"/>
      <c r="D18" s="22" t="s">
        <v>584</v>
      </c>
      <c r="E18" s="9"/>
      <c r="F18" s="24">
        <v>315000.0</v>
      </c>
      <c r="G18" s="1"/>
      <c r="H18" s="21"/>
    </row>
    <row r="19" ht="15.75" customHeight="1">
      <c r="A19" s="25" t="s">
        <v>33</v>
      </c>
      <c r="B19" s="11"/>
      <c r="C19" s="11"/>
      <c r="D19" s="11"/>
      <c r="E19" s="9"/>
      <c r="F19" s="26">
        <f>SUM(F8:F18)</f>
        <v>1024326</v>
      </c>
    </row>
    <row r="20" ht="15.75" customHeight="1">
      <c r="A20" s="23" t="s">
        <v>34</v>
      </c>
      <c r="B20" s="11"/>
      <c r="C20" s="9"/>
      <c r="D20" s="22" t="s">
        <v>35</v>
      </c>
      <c r="E20" s="9"/>
      <c r="F20" s="24">
        <v>102432.6</v>
      </c>
    </row>
    <row r="21" ht="15.75" customHeight="1">
      <c r="A21" s="27" t="s">
        <v>36</v>
      </c>
      <c r="B21" s="11"/>
      <c r="C21" s="9"/>
      <c r="D21" s="28"/>
      <c r="E21" s="9"/>
      <c r="F21" s="29">
        <f>F20+F19</f>
        <v>1126758.6</v>
      </c>
      <c r="G21" s="262"/>
    </row>
    <row r="22" ht="15.0" customHeight="1">
      <c r="A22" s="8" t="s">
        <v>5</v>
      </c>
      <c r="B22" s="9"/>
      <c r="C22" s="30" t="s">
        <v>564</v>
      </c>
      <c r="D22" s="11"/>
      <c r="E22" s="11"/>
      <c r="F22" s="9"/>
    </row>
    <row r="23" ht="15.0" customHeight="1">
      <c r="A23" s="12" t="s">
        <v>7</v>
      </c>
      <c r="B23" s="12" t="s">
        <v>8</v>
      </c>
      <c r="C23" s="13" t="s">
        <v>9</v>
      </c>
      <c r="D23" s="9"/>
      <c r="E23" s="12" t="s">
        <v>10</v>
      </c>
      <c r="F23" s="14" t="s">
        <v>11</v>
      </c>
    </row>
    <row r="24" ht="15.0" customHeight="1">
      <c r="A24" s="16" t="s">
        <v>38</v>
      </c>
      <c r="B24" s="17">
        <v>4.0</v>
      </c>
      <c r="C24" s="13" t="s">
        <v>25</v>
      </c>
      <c r="D24" s="9"/>
      <c r="E24" s="18">
        <v>10000.0</v>
      </c>
      <c r="F24" s="19">
        <f t="shared" ref="F24:F26" si="4">E24*B24</f>
        <v>40000</v>
      </c>
      <c r="G24" s="1"/>
      <c r="H24" s="1"/>
    </row>
    <row r="25" ht="15.75" customHeight="1">
      <c r="A25" s="16" t="s">
        <v>39</v>
      </c>
      <c r="B25" s="17"/>
      <c r="C25" s="22" t="s">
        <v>40</v>
      </c>
      <c r="D25" s="9"/>
      <c r="E25" s="18">
        <v>65000.0</v>
      </c>
      <c r="F25" s="19">
        <f t="shared" si="4"/>
        <v>0</v>
      </c>
      <c r="G25" s="1"/>
      <c r="H25" s="1"/>
    </row>
    <row r="26" ht="15.75" customHeight="1">
      <c r="A26" s="16" t="s">
        <v>41</v>
      </c>
      <c r="B26" s="17"/>
      <c r="C26" s="22" t="s">
        <v>42</v>
      </c>
      <c r="D26" s="9"/>
      <c r="E26" s="18">
        <v>130000.0</v>
      </c>
      <c r="F26" s="31">
        <f t="shared" si="4"/>
        <v>0</v>
      </c>
      <c r="G26" s="1"/>
      <c r="H26" s="1"/>
    </row>
    <row r="27" ht="15.75" customHeight="1">
      <c r="A27" s="16" t="s">
        <v>43</v>
      </c>
      <c r="B27" s="17"/>
      <c r="C27" s="22" t="s">
        <v>44</v>
      </c>
      <c r="D27" s="9"/>
      <c r="E27" s="18">
        <v>140.0</v>
      </c>
      <c r="F27" s="32"/>
      <c r="G27" s="1"/>
      <c r="H27" s="1"/>
    </row>
    <row r="28" ht="15.75" customHeight="1">
      <c r="A28" s="16" t="s">
        <v>20</v>
      </c>
      <c r="B28" s="17"/>
      <c r="C28" s="22" t="s">
        <v>45</v>
      </c>
      <c r="D28" s="9"/>
      <c r="E28" s="18">
        <v>14000.0</v>
      </c>
      <c r="F28" s="19">
        <f t="shared" ref="F28:F33" si="5">E28*B28</f>
        <v>0</v>
      </c>
      <c r="G28" s="1"/>
      <c r="H28" s="1"/>
    </row>
    <row r="29" ht="15.75" customHeight="1">
      <c r="A29" s="16" t="s">
        <v>46</v>
      </c>
      <c r="B29" s="17"/>
      <c r="C29" s="22" t="s">
        <v>30</v>
      </c>
      <c r="D29" s="9"/>
      <c r="E29" s="18">
        <v>600.0</v>
      </c>
      <c r="F29" s="19">
        <f t="shared" si="5"/>
        <v>0</v>
      </c>
    </row>
    <row r="30" ht="15.0" customHeight="1">
      <c r="A30" s="16" t="s">
        <v>47</v>
      </c>
      <c r="B30" s="17"/>
      <c r="C30" s="22" t="s">
        <v>48</v>
      </c>
      <c r="D30" s="9"/>
      <c r="E30" s="18">
        <v>1000.0</v>
      </c>
      <c r="F30" s="19">
        <f t="shared" si="5"/>
        <v>0</v>
      </c>
    </row>
    <row r="31" ht="15.75" customHeight="1">
      <c r="A31" s="16" t="s">
        <v>49</v>
      </c>
      <c r="B31" s="17">
        <v>2.0</v>
      </c>
      <c r="C31" s="22" t="s">
        <v>25</v>
      </c>
      <c r="D31" s="9"/>
      <c r="E31" s="18">
        <v>250000.0</v>
      </c>
      <c r="F31" s="19">
        <f t="shared" si="5"/>
        <v>500000</v>
      </c>
    </row>
    <row r="32" ht="12.75" customHeight="1">
      <c r="A32" s="16" t="s">
        <v>29</v>
      </c>
      <c r="B32" s="17"/>
      <c r="C32" s="22" t="s">
        <v>30</v>
      </c>
      <c r="D32" s="9"/>
      <c r="E32" s="18">
        <v>100.0</v>
      </c>
      <c r="F32" s="19">
        <f t="shared" si="5"/>
        <v>0</v>
      </c>
    </row>
    <row r="33" ht="15.75" customHeight="1">
      <c r="A33" s="33"/>
      <c r="B33" s="17"/>
      <c r="C33" s="22"/>
      <c r="D33" s="9"/>
      <c r="E33" s="17"/>
      <c r="F33" s="34">
        <f t="shared" si="5"/>
        <v>0</v>
      </c>
    </row>
    <row r="34" ht="15.75" customHeight="1">
      <c r="A34" s="25" t="s">
        <v>33</v>
      </c>
      <c r="B34" s="11"/>
      <c r="C34" s="11"/>
      <c r="D34" s="11"/>
      <c r="E34" s="9"/>
      <c r="F34" s="26">
        <f>SUM(F24:F33)</f>
        <v>540000</v>
      </c>
    </row>
    <row r="35" ht="16.5" customHeight="1">
      <c r="A35" s="23" t="s">
        <v>50</v>
      </c>
      <c r="B35" s="11"/>
      <c r="C35" s="9"/>
      <c r="D35" s="22" t="s">
        <v>35</v>
      </c>
      <c r="E35" s="9"/>
      <c r="F35" s="24">
        <v>27000.0</v>
      </c>
    </row>
    <row r="36" ht="24.0" customHeight="1">
      <c r="A36" s="27" t="s">
        <v>36</v>
      </c>
      <c r="B36" s="11"/>
      <c r="C36" s="9"/>
      <c r="D36" s="28"/>
      <c r="E36" s="9"/>
      <c r="F36" s="35">
        <f>F35+F34</f>
        <v>567000</v>
      </c>
      <c r="G36" s="262"/>
    </row>
    <row r="37" ht="15.0" customHeight="1">
      <c r="A37" s="36" t="s">
        <v>51</v>
      </c>
      <c r="B37" s="10" t="s">
        <v>52</v>
      </c>
      <c r="C37" s="9"/>
      <c r="D37" s="22"/>
      <c r="E37" s="9"/>
      <c r="F37" s="24"/>
      <c r="G37" s="1"/>
      <c r="H37" s="1"/>
    </row>
    <row r="38" ht="16.5" customHeight="1">
      <c r="A38" s="33" t="s">
        <v>53</v>
      </c>
      <c r="B38" s="17">
        <v>2.0</v>
      </c>
      <c r="C38" s="22" t="s">
        <v>54</v>
      </c>
      <c r="D38" s="9"/>
      <c r="E38" s="18">
        <v>36750.0</v>
      </c>
      <c r="F38" s="19">
        <f t="shared" ref="F38:F39" si="6">E38*B38</f>
        <v>73500</v>
      </c>
      <c r="G38" s="15"/>
      <c r="H38" s="1"/>
    </row>
    <row r="39" ht="16.5" customHeight="1">
      <c r="A39" s="16" t="s">
        <v>55</v>
      </c>
      <c r="B39" s="17">
        <v>2.0</v>
      </c>
      <c r="C39" s="22" t="s">
        <v>54</v>
      </c>
      <c r="D39" s="9"/>
      <c r="E39" s="18">
        <v>36750.0</v>
      </c>
      <c r="F39" s="19">
        <f t="shared" si="6"/>
        <v>73500</v>
      </c>
      <c r="G39" s="15"/>
      <c r="H39" s="1"/>
    </row>
    <row r="40" ht="16.5" customHeight="1">
      <c r="A40" s="16" t="s">
        <v>56</v>
      </c>
      <c r="B40" s="17">
        <v>4.0</v>
      </c>
      <c r="C40" s="22" t="s">
        <v>57</v>
      </c>
      <c r="D40" s="9"/>
      <c r="E40" s="18">
        <v>18000.0</v>
      </c>
      <c r="F40" s="19">
        <f t="shared" ref="F40:F47" si="7">+B40*E40</f>
        <v>72000</v>
      </c>
    </row>
    <row r="41" ht="16.5" customHeight="1">
      <c r="A41" s="16" t="s">
        <v>58</v>
      </c>
      <c r="B41" s="17">
        <v>2.0</v>
      </c>
      <c r="C41" s="22" t="s">
        <v>59</v>
      </c>
      <c r="D41" s="9"/>
      <c r="E41" s="18">
        <v>2000.0</v>
      </c>
      <c r="F41" s="19">
        <f t="shared" si="7"/>
        <v>4000</v>
      </c>
    </row>
    <row r="42" ht="16.5" customHeight="1">
      <c r="A42" s="16" t="s">
        <v>60</v>
      </c>
      <c r="B42" s="17"/>
      <c r="C42" s="22" t="s">
        <v>61</v>
      </c>
      <c r="D42" s="9"/>
      <c r="E42" s="18">
        <v>70000.0</v>
      </c>
      <c r="F42" s="19">
        <f t="shared" si="7"/>
        <v>0</v>
      </c>
    </row>
    <row r="43" ht="16.5" customHeight="1">
      <c r="A43" s="16" t="s">
        <v>62</v>
      </c>
      <c r="B43" s="17"/>
      <c r="C43" s="22" t="s">
        <v>63</v>
      </c>
      <c r="D43" s="9"/>
      <c r="E43" s="18">
        <v>45000.0</v>
      </c>
      <c r="F43" s="19">
        <f t="shared" si="7"/>
        <v>0</v>
      </c>
    </row>
    <row r="44" ht="16.5" customHeight="1">
      <c r="A44" s="16" t="s">
        <v>64</v>
      </c>
      <c r="B44" s="17"/>
      <c r="C44" s="22" t="s">
        <v>63</v>
      </c>
      <c r="D44" s="9"/>
      <c r="E44" s="18">
        <v>2500.0</v>
      </c>
      <c r="F44" s="19">
        <f t="shared" si="7"/>
        <v>0</v>
      </c>
    </row>
    <row r="45" ht="16.5" customHeight="1">
      <c r="A45" s="16" t="s">
        <v>65</v>
      </c>
      <c r="B45" s="17"/>
      <c r="C45" s="22" t="s">
        <v>66</v>
      </c>
      <c r="D45" s="9"/>
      <c r="E45" s="18">
        <v>34000.0</v>
      </c>
      <c r="F45" s="19">
        <f t="shared" si="7"/>
        <v>0</v>
      </c>
    </row>
    <row r="46" ht="16.5" customHeight="1">
      <c r="A46" s="16" t="s">
        <v>67</v>
      </c>
      <c r="B46" s="17"/>
      <c r="C46" s="22" t="s">
        <v>68</v>
      </c>
      <c r="D46" s="9"/>
      <c r="E46" s="18">
        <v>3000.0</v>
      </c>
      <c r="F46" s="19">
        <f t="shared" si="7"/>
        <v>0</v>
      </c>
    </row>
    <row r="47" ht="16.5" customHeight="1">
      <c r="A47" s="16" t="s">
        <v>585</v>
      </c>
      <c r="B47" s="17">
        <v>2.5</v>
      </c>
      <c r="C47" s="22" t="s">
        <v>70</v>
      </c>
      <c r="D47" s="9"/>
      <c r="E47" s="18">
        <v>22000.0</v>
      </c>
      <c r="F47" s="19">
        <f t="shared" si="7"/>
        <v>55000</v>
      </c>
      <c r="G47" s="15"/>
      <c r="H47" s="15"/>
      <c r="I47" s="15"/>
      <c r="J47" s="15"/>
      <c r="K47" s="15"/>
      <c r="L47" s="15"/>
      <c r="M47" s="15"/>
      <c r="N47" s="15"/>
      <c r="O47" s="15"/>
    </row>
    <row r="48" ht="16.5" customHeight="1">
      <c r="A48" s="16" t="s">
        <v>71</v>
      </c>
      <c r="B48" s="17">
        <v>2.0</v>
      </c>
      <c r="C48" s="22" t="s">
        <v>70</v>
      </c>
      <c r="D48" s="9"/>
      <c r="E48" s="18">
        <v>22000.0</v>
      </c>
      <c r="F48" s="19">
        <f>E48*B48</f>
        <v>44000</v>
      </c>
      <c r="G48" s="15"/>
      <c r="H48" s="15"/>
      <c r="I48" s="15"/>
      <c r="J48" s="15"/>
      <c r="K48" s="15"/>
      <c r="L48" s="15"/>
      <c r="M48" s="15"/>
      <c r="N48" s="15"/>
      <c r="O48" s="15"/>
    </row>
    <row r="49" ht="16.5" customHeight="1">
      <c r="A49" s="16" t="s">
        <v>72</v>
      </c>
      <c r="B49" s="17"/>
      <c r="C49" s="22" t="s">
        <v>61</v>
      </c>
      <c r="D49" s="9"/>
      <c r="E49" s="18">
        <v>160000.0</v>
      </c>
      <c r="F49" s="19">
        <f t="shared" ref="F49:F52" si="8">+B49*E49</f>
        <v>0</v>
      </c>
    </row>
    <row r="50" ht="16.5" customHeight="1">
      <c r="A50" s="16" t="s">
        <v>73</v>
      </c>
      <c r="B50" s="17">
        <v>0.5</v>
      </c>
      <c r="C50" s="22" t="s">
        <v>74</v>
      </c>
      <c r="D50" s="9"/>
      <c r="E50" s="18">
        <v>4500.0</v>
      </c>
      <c r="F50" s="19">
        <f t="shared" si="8"/>
        <v>2250</v>
      </c>
      <c r="G50" s="1" t="s">
        <v>14</v>
      </c>
    </row>
    <row r="51" ht="16.5" customHeight="1">
      <c r="A51" s="16" t="s">
        <v>75</v>
      </c>
      <c r="B51" s="17">
        <v>0.5</v>
      </c>
      <c r="C51" s="22" t="s">
        <v>21</v>
      </c>
      <c r="D51" s="9"/>
      <c r="E51" s="18">
        <v>20000.0</v>
      </c>
      <c r="F51" s="19">
        <f t="shared" si="8"/>
        <v>10000</v>
      </c>
    </row>
    <row r="52" ht="16.5" customHeight="1">
      <c r="A52" s="16" t="s">
        <v>76</v>
      </c>
      <c r="B52" s="17">
        <v>1.5</v>
      </c>
      <c r="C52" s="22" t="s">
        <v>77</v>
      </c>
      <c r="D52" s="9"/>
      <c r="E52" s="18">
        <v>22000.0</v>
      </c>
      <c r="F52" s="19">
        <f t="shared" si="8"/>
        <v>33000</v>
      </c>
    </row>
    <row r="53" ht="16.5" customHeight="1">
      <c r="A53" s="16" t="s">
        <v>78</v>
      </c>
      <c r="B53" s="37"/>
      <c r="C53" s="22"/>
      <c r="D53" s="9"/>
      <c r="E53" s="18"/>
      <c r="F53" s="19">
        <f>SUM(F38:F52)</f>
        <v>367250</v>
      </c>
    </row>
    <row r="54" ht="16.5" customHeight="1">
      <c r="A54" s="23" t="s">
        <v>79</v>
      </c>
      <c r="B54" s="11"/>
      <c r="C54" s="9"/>
      <c r="D54" s="17"/>
      <c r="E54" s="17"/>
      <c r="F54" s="19">
        <f>+F53*10%</f>
        <v>36725</v>
      </c>
    </row>
    <row r="55" ht="15.75" customHeight="1">
      <c r="A55" s="27" t="s">
        <v>80</v>
      </c>
      <c r="B55" s="11"/>
      <c r="C55" s="9"/>
      <c r="D55" s="28"/>
      <c r="E55" s="9"/>
      <c r="F55" s="29">
        <f>F53+F54</f>
        <v>403975</v>
      </c>
      <c r="G55" s="262"/>
    </row>
    <row r="56" ht="15.75" customHeight="1">
      <c r="A56" s="36" t="s">
        <v>51</v>
      </c>
      <c r="B56" s="10" t="s">
        <v>297</v>
      </c>
      <c r="C56" s="9"/>
      <c r="D56" s="22"/>
      <c r="E56" s="9"/>
      <c r="F56" s="24"/>
      <c r="G56" s="15"/>
    </row>
    <row r="57" ht="15.75" customHeight="1">
      <c r="A57" s="33" t="s">
        <v>53</v>
      </c>
      <c r="B57" s="17">
        <v>1.0</v>
      </c>
      <c r="C57" s="22" t="s">
        <v>82</v>
      </c>
      <c r="D57" s="9"/>
      <c r="E57" s="18">
        <v>73500.0</v>
      </c>
      <c r="F57" s="19">
        <f t="shared" ref="F57:F59" si="9">E57*B57</f>
        <v>73500</v>
      </c>
      <c r="G57" s="15"/>
    </row>
    <row r="58" ht="15.75" customHeight="1">
      <c r="A58" s="16" t="s">
        <v>55</v>
      </c>
      <c r="B58" s="17">
        <v>1.0</v>
      </c>
      <c r="C58" s="22" t="s">
        <v>54</v>
      </c>
      <c r="D58" s="9"/>
      <c r="E58" s="18">
        <v>63000.0</v>
      </c>
      <c r="F58" s="19">
        <f t="shared" si="9"/>
        <v>63000</v>
      </c>
      <c r="G58" s="15"/>
    </row>
    <row r="59" ht="15.75" customHeight="1">
      <c r="A59" s="16" t="s">
        <v>83</v>
      </c>
      <c r="B59" s="17"/>
      <c r="C59" s="17"/>
      <c r="D59" s="17"/>
      <c r="E59" s="18">
        <v>2100.0</v>
      </c>
      <c r="F59" s="19">
        <f t="shared" si="9"/>
        <v>0</v>
      </c>
      <c r="G59" s="15"/>
    </row>
    <row r="60" ht="15.75" customHeight="1">
      <c r="A60" s="16" t="s">
        <v>56</v>
      </c>
      <c r="B60" s="17">
        <v>2.0</v>
      </c>
      <c r="C60" s="22" t="s">
        <v>57</v>
      </c>
      <c r="D60" s="9"/>
      <c r="E60" s="18">
        <v>18000.0</v>
      </c>
      <c r="F60" s="19">
        <f t="shared" ref="F60:F66" si="10">+B60*E60</f>
        <v>36000</v>
      </c>
      <c r="G60" s="15"/>
    </row>
    <row r="61" ht="15.75" customHeight="1">
      <c r="A61" s="16" t="s">
        <v>58</v>
      </c>
      <c r="B61" s="17">
        <v>1.5</v>
      </c>
      <c r="C61" s="22" t="s">
        <v>59</v>
      </c>
      <c r="D61" s="9"/>
      <c r="E61" s="18">
        <v>2000.0</v>
      </c>
      <c r="F61" s="19">
        <f t="shared" si="10"/>
        <v>3000</v>
      </c>
      <c r="G61" s="15"/>
    </row>
    <row r="62" ht="15.75" customHeight="1">
      <c r="A62" s="16" t="s">
        <v>60</v>
      </c>
      <c r="B62" s="17"/>
      <c r="C62" s="22" t="s">
        <v>61</v>
      </c>
      <c r="D62" s="9"/>
      <c r="E62" s="18"/>
      <c r="F62" s="19">
        <f t="shared" si="10"/>
        <v>0</v>
      </c>
      <c r="G62" s="15"/>
      <c r="I62" s="1"/>
    </row>
    <row r="63" ht="15.75" customHeight="1">
      <c r="A63" s="16" t="s">
        <v>84</v>
      </c>
      <c r="B63" s="17"/>
      <c r="C63" s="22" t="s">
        <v>63</v>
      </c>
      <c r="D63" s="9"/>
      <c r="E63" s="18">
        <v>2000.0</v>
      </c>
      <c r="F63" s="19">
        <f t="shared" si="10"/>
        <v>0</v>
      </c>
      <c r="G63" s="15"/>
    </row>
    <row r="64" ht="15.75" customHeight="1">
      <c r="A64" s="16" t="s">
        <v>85</v>
      </c>
      <c r="B64" s="17"/>
      <c r="C64" s="22" t="s">
        <v>63</v>
      </c>
      <c r="D64" s="9"/>
      <c r="E64" s="18">
        <v>2000.0</v>
      </c>
      <c r="F64" s="19">
        <f t="shared" si="10"/>
        <v>0</v>
      </c>
      <c r="G64" s="15"/>
    </row>
    <row r="65" ht="15.75" customHeight="1">
      <c r="A65" s="16" t="s">
        <v>86</v>
      </c>
      <c r="B65" s="17">
        <v>2.5</v>
      </c>
      <c r="C65" s="22" t="s">
        <v>66</v>
      </c>
      <c r="D65" s="9"/>
      <c r="E65" s="18">
        <v>22000.0</v>
      </c>
      <c r="F65" s="19">
        <f t="shared" si="10"/>
        <v>55000</v>
      </c>
      <c r="G65" s="15"/>
    </row>
    <row r="66" ht="15.75" customHeight="1">
      <c r="A66" s="16" t="s">
        <v>87</v>
      </c>
      <c r="B66" s="17"/>
      <c r="C66" s="22" t="s">
        <v>88</v>
      </c>
      <c r="D66" s="9"/>
      <c r="E66" s="18">
        <v>18000.0</v>
      </c>
      <c r="F66" s="19">
        <f t="shared" si="10"/>
        <v>0</v>
      </c>
      <c r="G66" s="15"/>
    </row>
    <row r="67" ht="15.75" customHeight="1">
      <c r="A67" s="16" t="s">
        <v>585</v>
      </c>
      <c r="C67" s="22" t="s">
        <v>70</v>
      </c>
      <c r="D67" s="9"/>
      <c r="E67" s="18">
        <v>22000.0</v>
      </c>
      <c r="F67" s="19">
        <f>+B68*E67</f>
        <v>77000</v>
      </c>
      <c r="G67" s="15"/>
    </row>
    <row r="68" ht="15.75" customHeight="1">
      <c r="A68" s="16" t="s">
        <v>90</v>
      </c>
      <c r="B68" s="17">
        <v>3.5</v>
      </c>
      <c r="C68" s="22" t="s">
        <v>61</v>
      </c>
      <c r="D68" s="9"/>
      <c r="E68" s="18"/>
      <c r="F68" s="19"/>
    </row>
    <row r="69" ht="15.75" customHeight="1">
      <c r="A69" s="16" t="s">
        <v>73</v>
      </c>
      <c r="B69" s="17">
        <v>0.5</v>
      </c>
      <c r="C69" s="22" t="s">
        <v>21</v>
      </c>
      <c r="D69" s="9"/>
      <c r="E69" s="18">
        <v>4500.0</v>
      </c>
      <c r="F69" s="19">
        <f t="shared" ref="F69:F71" si="11">+B69*E69</f>
        <v>2250</v>
      </c>
    </row>
    <row r="70" ht="15.75" customHeight="1">
      <c r="A70" s="16" t="s">
        <v>75</v>
      </c>
      <c r="B70" s="17">
        <v>0.2</v>
      </c>
      <c r="C70" s="22" t="s">
        <v>21</v>
      </c>
      <c r="D70" s="9"/>
      <c r="E70" s="18">
        <v>23000.0</v>
      </c>
      <c r="F70" s="19">
        <f t="shared" si="11"/>
        <v>4600</v>
      </c>
    </row>
    <row r="71" ht="15.75" customHeight="1">
      <c r="A71" s="16" t="s">
        <v>91</v>
      </c>
      <c r="B71" s="38"/>
      <c r="C71" s="22" t="s">
        <v>77</v>
      </c>
      <c r="D71" s="9"/>
      <c r="E71" s="18">
        <v>23000.0</v>
      </c>
      <c r="F71" s="19">
        <f t="shared" si="11"/>
        <v>0</v>
      </c>
    </row>
    <row r="72" ht="15.75" customHeight="1">
      <c r="A72" s="16" t="s">
        <v>78</v>
      </c>
      <c r="B72" s="17"/>
      <c r="C72" s="22"/>
      <c r="D72" s="9"/>
      <c r="E72" s="18"/>
      <c r="F72" s="19">
        <f>SUM(F57:F71)</f>
        <v>314350</v>
      </c>
      <c r="G72" s="1"/>
    </row>
    <row r="73" ht="15.75" customHeight="1">
      <c r="A73" s="23" t="s">
        <v>79</v>
      </c>
      <c r="B73" s="11"/>
      <c r="C73" s="9"/>
      <c r="D73" s="17"/>
      <c r="E73" s="17"/>
      <c r="F73" s="19">
        <v>31435.0</v>
      </c>
      <c r="G73" s="1"/>
    </row>
    <row r="74" ht="15.75" customHeight="1">
      <c r="A74" s="27" t="s">
        <v>80</v>
      </c>
      <c r="B74" s="11"/>
      <c r="C74" s="9"/>
      <c r="D74" s="28"/>
      <c r="E74" s="9"/>
      <c r="F74" s="278">
        <f>F73+F72</f>
        <v>345785</v>
      </c>
      <c r="G74" s="1"/>
    </row>
    <row r="75" ht="15.75" customHeight="1">
      <c r="A75" s="39" t="s">
        <v>92</v>
      </c>
      <c r="B75" s="9"/>
      <c r="C75" s="22"/>
      <c r="D75" s="9"/>
      <c r="E75" s="17"/>
      <c r="F75" s="279"/>
      <c r="G75" s="1"/>
    </row>
    <row r="76" ht="15.75" customHeight="1">
      <c r="A76" s="16" t="s">
        <v>586</v>
      </c>
      <c r="B76" s="40">
        <v>1.0</v>
      </c>
      <c r="C76" s="22" t="s">
        <v>587</v>
      </c>
      <c r="D76" s="9"/>
      <c r="E76" s="17">
        <v>137800.0</v>
      </c>
      <c r="F76" s="24">
        <f t="shared" ref="F76:F78" si="12">E76*B76</f>
        <v>137800</v>
      </c>
      <c r="G76" s="1"/>
      <c r="H76" s="1"/>
      <c r="I76" s="1"/>
      <c r="J76" s="1"/>
      <c r="K76" s="1"/>
      <c r="L76" s="1"/>
      <c r="M76" s="1"/>
      <c r="N76" s="1"/>
      <c r="O76" s="1"/>
    </row>
    <row r="77" ht="15.75" customHeight="1">
      <c r="A77" s="16" t="s">
        <v>588</v>
      </c>
      <c r="B77" s="40">
        <v>10.3</v>
      </c>
      <c r="C77" s="22" t="s">
        <v>96</v>
      </c>
      <c r="D77" s="9"/>
      <c r="E77" s="17">
        <v>7000.0</v>
      </c>
      <c r="F77" s="24">
        <f t="shared" si="12"/>
        <v>72100</v>
      </c>
      <c r="G77" s="1"/>
      <c r="H77" s="1"/>
      <c r="I77" s="1"/>
      <c r="J77" s="1"/>
      <c r="K77" s="1"/>
      <c r="L77" s="1"/>
      <c r="M77" s="1"/>
      <c r="N77" s="1"/>
      <c r="O77" s="1"/>
    </row>
    <row r="78" ht="15.75" customHeight="1">
      <c r="A78" s="16" t="s">
        <v>589</v>
      </c>
      <c r="B78" s="41">
        <v>1.0</v>
      </c>
      <c r="C78" s="22" t="s">
        <v>94</v>
      </c>
      <c r="D78" s="9"/>
      <c r="E78" s="17">
        <v>50000.0</v>
      </c>
      <c r="F78" s="24">
        <f t="shared" si="12"/>
        <v>50000</v>
      </c>
      <c r="G78" s="1"/>
    </row>
    <row r="79" ht="15.75" customHeight="1">
      <c r="A79" s="280" t="s">
        <v>590</v>
      </c>
      <c r="B79" s="281"/>
      <c r="C79" s="10"/>
      <c r="D79" s="9"/>
      <c r="E79" s="282"/>
      <c r="F79" s="283">
        <f>SUM(F76:F78)</f>
        <v>259900</v>
      </c>
      <c r="G79" s="1"/>
    </row>
    <row r="80" ht="15.75" customHeight="1">
      <c r="A80" s="16" t="s">
        <v>98</v>
      </c>
      <c r="B80" s="17"/>
      <c r="C80" s="22" t="s">
        <v>99</v>
      </c>
      <c r="D80" s="9"/>
      <c r="E80" s="42">
        <v>100000.0</v>
      </c>
      <c r="F80" s="24"/>
      <c r="G80" s="21"/>
    </row>
    <row r="81" ht="15.75" customHeight="1">
      <c r="A81" s="16" t="s">
        <v>100</v>
      </c>
      <c r="B81" s="17"/>
      <c r="C81" s="22" t="s">
        <v>101</v>
      </c>
      <c r="D81" s="9"/>
      <c r="E81" s="42">
        <v>3000.0</v>
      </c>
      <c r="F81" s="34">
        <f t="shared" ref="F81:F87" si="13">+B80*E80</f>
        <v>0</v>
      </c>
      <c r="G81" s="21"/>
    </row>
    <row r="82" ht="15.75" customHeight="1">
      <c r="A82" s="16" t="s">
        <v>102</v>
      </c>
      <c r="B82" s="17"/>
      <c r="C82" s="22" t="s">
        <v>25</v>
      </c>
      <c r="D82" s="9"/>
      <c r="E82" s="43">
        <v>1500.0</v>
      </c>
      <c r="F82" s="34">
        <f t="shared" si="13"/>
        <v>0</v>
      </c>
      <c r="G82" s="15"/>
      <c r="H82" s="15"/>
      <c r="I82" s="15"/>
      <c r="J82" s="15"/>
      <c r="K82" s="15"/>
      <c r="L82" s="15"/>
      <c r="M82" s="15"/>
      <c r="N82" s="15"/>
      <c r="O82" s="15"/>
    </row>
    <row r="83" ht="15.75" customHeight="1">
      <c r="A83" s="16" t="s">
        <v>103</v>
      </c>
      <c r="B83" s="17"/>
      <c r="C83" s="22" t="s">
        <v>99</v>
      </c>
      <c r="D83" s="9"/>
      <c r="E83" s="43">
        <v>2000.0</v>
      </c>
      <c r="F83" s="34">
        <f t="shared" si="13"/>
        <v>0</v>
      </c>
      <c r="G83" s="15"/>
      <c r="H83" s="15"/>
      <c r="I83" s="15"/>
      <c r="J83" s="15"/>
      <c r="K83" s="15"/>
      <c r="L83" s="15"/>
      <c r="M83" s="15"/>
      <c r="N83" s="15"/>
      <c r="O83" s="15"/>
    </row>
    <row r="84" ht="15.75" customHeight="1">
      <c r="A84" s="16" t="s">
        <v>104</v>
      </c>
      <c r="B84" s="17"/>
      <c r="C84" s="22" t="s">
        <v>25</v>
      </c>
      <c r="D84" s="9"/>
      <c r="E84" s="43">
        <v>160000.0</v>
      </c>
      <c r="F84" s="34">
        <f t="shared" si="13"/>
        <v>0</v>
      </c>
      <c r="G84" s="15"/>
      <c r="H84" s="15"/>
      <c r="I84" s="15"/>
      <c r="J84" s="15"/>
      <c r="K84" s="15"/>
      <c r="L84" s="15"/>
      <c r="M84" s="15"/>
      <c r="N84" s="15"/>
      <c r="O84" s="15"/>
    </row>
    <row r="85" ht="15.75" customHeight="1">
      <c r="A85" s="16" t="s">
        <v>68</v>
      </c>
      <c r="B85" s="17"/>
      <c r="C85" s="22" t="s">
        <v>105</v>
      </c>
      <c r="D85" s="9"/>
      <c r="E85" s="42">
        <v>26800.0</v>
      </c>
      <c r="F85" s="34">
        <f t="shared" si="13"/>
        <v>0</v>
      </c>
      <c r="G85" s="15"/>
      <c r="H85" s="15"/>
      <c r="I85" s="15"/>
      <c r="J85" s="15"/>
      <c r="K85" s="15"/>
      <c r="L85" s="15"/>
      <c r="M85" s="15"/>
      <c r="N85" s="15"/>
      <c r="O85" s="15"/>
    </row>
    <row r="86" ht="15.75" customHeight="1">
      <c r="A86" s="16" t="s">
        <v>106</v>
      </c>
      <c r="B86" s="17"/>
      <c r="C86" s="22" t="s">
        <v>99</v>
      </c>
      <c r="D86" s="9"/>
      <c r="E86" s="42">
        <v>3000.0</v>
      </c>
      <c r="F86" s="34">
        <f t="shared" si="13"/>
        <v>0</v>
      </c>
      <c r="G86" s="15"/>
      <c r="H86" s="15"/>
      <c r="I86" s="15"/>
      <c r="J86" s="15"/>
      <c r="K86" s="15"/>
      <c r="L86" s="15"/>
      <c r="M86" s="15"/>
      <c r="N86" s="15"/>
      <c r="O86" s="15"/>
    </row>
    <row r="87" ht="15.75" customHeight="1">
      <c r="A87" s="16" t="s">
        <v>107</v>
      </c>
      <c r="B87" s="17"/>
      <c r="C87" s="22" t="s">
        <v>59</v>
      </c>
      <c r="D87" s="9"/>
      <c r="E87" s="43">
        <v>10000.0</v>
      </c>
      <c r="F87" s="34">
        <f t="shared" si="13"/>
        <v>0</v>
      </c>
      <c r="G87" s="15"/>
      <c r="H87" s="15"/>
      <c r="I87" s="15"/>
      <c r="J87" s="15"/>
      <c r="K87" s="15"/>
      <c r="L87" s="15"/>
      <c r="M87" s="15"/>
      <c r="N87" s="15"/>
      <c r="O87" s="15"/>
    </row>
    <row r="88" ht="15.75" customHeight="1">
      <c r="A88" s="16" t="s">
        <v>108</v>
      </c>
      <c r="B88" s="17">
        <v>1.0</v>
      </c>
      <c r="C88" s="22" t="s">
        <v>59</v>
      </c>
      <c r="D88" s="9"/>
      <c r="E88" s="43">
        <v>150000.0</v>
      </c>
      <c r="F88" s="34">
        <v>150000.0</v>
      </c>
      <c r="G88" s="15"/>
      <c r="H88" s="15"/>
      <c r="I88" s="15"/>
      <c r="J88" s="15"/>
      <c r="K88" s="15"/>
      <c r="L88" s="15"/>
      <c r="M88" s="15"/>
      <c r="N88" s="15"/>
      <c r="O88" s="15"/>
    </row>
    <row r="89" ht="15.75" customHeight="1">
      <c r="A89" s="10" t="s">
        <v>109</v>
      </c>
      <c r="B89" s="11"/>
      <c r="C89" s="11"/>
      <c r="D89" s="9"/>
      <c r="E89" s="44"/>
      <c r="F89" s="284">
        <f>SUM(F75:F88)</f>
        <v>669800</v>
      </c>
      <c r="G89" s="15"/>
      <c r="H89" s="15"/>
      <c r="I89" s="15"/>
      <c r="J89" s="15"/>
      <c r="K89" s="15"/>
      <c r="L89" s="15"/>
      <c r="M89" s="15"/>
      <c r="N89" s="15"/>
      <c r="O89" s="15"/>
    </row>
    <row r="90" ht="15.75" customHeight="1">
      <c r="A90" s="16"/>
      <c r="B90" s="17"/>
      <c r="C90" s="22"/>
      <c r="D90" s="9"/>
      <c r="E90" s="42"/>
      <c r="F90" s="285"/>
      <c r="G90" s="15"/>
      <c r="H90" s="15"/>
      <c r="I90" s="15"/>
      <c r="J90" s="15"/>
      <c r="K90" s="15"/>
      <c r="L90" s="15"/>
      <c r="M90" s="15"/>
      <c r="N90" s="15"/>
      <c r="O90" s="15"/>
    </row>
    <row r="91" ht="15.75" customHeight="1">
      <c r="A91" s="39" t="s">
        <v>318</v>
      </c>
      <c r="B91" s="9"/>
      <c r="C91" s="22"/>
      <c r="D91" s="9"/>
      <c r="E91" s="42"/>
      <c r="F91" s="24">
        <f t="shared" ref="F91:F92" si="14">+B90*E90</f>
        <v>0</v>
      </c>
      <c r="G91" s="15"/>
      <c r="H91" s="15"/>
      <c r="I91" s="15"/>
      <c r="J91" s="15"/>
      <c r="K91" s="15"/>
      <c r="L91" s="15"/>
      <c r="M91" s="15"/>
      <c r="N91" s="15"/>
      <c r="O91" s="15"/>
    </row>
    <row r="92" ht="15.75" customHeight="1">
      <c r="A92" s="16" t="s">
        <v>111</v>
      </c>
      <c r="B92" s="17">
        <v>730.0</v>
      </c>
      <c r="C92" s="22" t="s">
        <v>112</v>
      </c>
      <c r="D92" s="9"/>
      <c r="E92" s="42">
        <v>140.0</v>
      </c>
      <c r="F92" s="24">
        <f t="shared" si="14"/>
        <v>0</v>
      </c>
    </row>
    <row r="93" ht="15.75" customHeight="1">
      <c r="A93" s="16" t="s">
        <v>591</v>
      </c>
      <c r="B93" s="17">
        <v>2.0</v>
      </c>
      <c r="C93" s="22"/>
      <c r="D93" s="9"/>
      <c r="E93" s="42">
        <v>3500.0</v>
      </c>
      <c r="F93" s="24">
        <f t="shared" ref="F93:F99" si="15">E92*B92</f>
        <v>102200</v>
      </c>
    </row>
    <row r="94" ht="15.75" customHeight="1">
      <c r="A94" s="16" t="s">
        <v>113</v>
      </c>
      <c r="B94" s="17"/>
      <c r="C94" s="22" t="s">
        <v>565</v>
      </c>
      <c r="D94" s="9"/>
      <c r="E94" s="42">
        <v>1050.0</v>
      </c>
      <c r="F94" s="24">
        <f t="shared" si="15"/>
        <v>7000</v>
      </c>
    </row>
    <row r="95" ht="15.75" customHeight="1">
      <c r="A95" s="16" t="s">
        <v>22</v>
      </c>
      <c r="B95" s="17">
        <v>0.3</v>
      </c>
      <c r="C95" s="22" t="s">
        <v>23</v>
      </c>
      <c r="D95" s="9"/>
      <c r="E95" s="42">
        <v>12000.0</v>
      </c>
      <c r="F95" s="24">
        <f t="shared" si="15"/>
        <v>0</v>
      </c>
    </row>
    <row r="96" ht="15.75" customHeight="1">
      <c r="A96" s="16" t="s">
        <v>114</v>
      </c>
      <c r="B96" s="17">
        <v>1.0</v>
      </c>
      <c r="C96" s="22" t="s">
        <v>16</v>
      </c>
      <c r="D96" s="9"/>
      <c r="E96" s="42">
        <v>140000.0</v>
      </c>
      <c r="F96" s="24">
        <f t="shared" si="15"/>
        <v>3600</v>
      </c>
    </row>
    <row r="97" ht="15.75" customHeight="1">
      <c r="A97" s="16" t="s">
        <v>20</v>
      </c>
      <c r="B97" s="17">
        <v>0.2</v>
      </c>
      <c r="C97" s="22" t="s">
        <v>21</v>
      </c>
      <c r="D97" s="9"/>
      <c r="E97" s="42">
        <v>14000.0</v>
      </c>
      <c r="F97" s="24">
        <f t="shared" si="15"/>
        <v>140000</v>
      </c>
    </row>
    <row r="98" ht="15.75" customHeight="1">
      <c r="A98" s="16" t="s">
        <v>29</v>
      </c>
      <c r="B98" s="17">
        <v>40.0</v>
      </c>
      <c r="C98" s="22" t="s">
        <v>94</v>
      </c>
      <c r="D98" s="9"/>
      <c r="E98" s="42">
        <v>100.0</v>
      </c>
      <c r="F98" s="24">
        <f t="shared" si="15"/>
        <v>2800</v>
      </c>
    </row>
    <row r="99" ht="15.75" customHeight="1">
      <c r="A99" s="16" t="s">
        <v>115</v>
      </c>
      <c r="B99" s="17">
        <v>2.0</v>
      </c>
      <c r="C99" s="22" t="s">
        <v>116</v>
      </c>
      <c r="D99" s="9"/>
      <c r="E99" s="42">
        <v>1000.0</v>
      </c>
      <c r="F99" s="24">
        <f t="shared" si="15"/>
        <v>4000</v>
      </c>
    </row>
    <row r="100" ht="15.75" customHeight="1">
      <c r="A100" s="16" t="s">
        <v>49</v>
      </c>
      <c r="B100" s="17">
        <v>1.0</v>
      </c>
      <c r="C100" s="22" t="s">
        <v>94</v>
      </c>
      <c r="D100" s="9"/>
      <c r="E100" s="42">
        <v>63000.0</v>
      </c>
      <c r="F100" s="24">
        <v>63000.0</v>
      </c>
    </row>
    <row r="101" ht="15.75" customHeight="1">
      <c r="A101" s="16" t="s">
        <v>117</v>
      </c>
      <c r="B101" s="17">
        <v>1.0</v>
      </c>
      <c r="C101" s="22" t="s">
        <v>96</v>
      </c>
      <c r="D101" s="9"/>
      <c r="E101" s="42">
        <v>10500.0</v>
      </c>
      <c r="F101" s="24">
        <v>10500.0</v>
      </c>
    </row>
    <row r="102" ht="15.75" customHeight="1">
      <c r="A102" s="46" t="s">
        <v>118</v>
      </c>
      <c r="B102" s="47"/>
      <c r="C102" s="48"/>
      <c r="D102" s="9"/>
      <c r="E102" s="49"/>
      <c r="F102" s="29">
        <f>SUM(F91:F101)</f>
        <v>333100</v>
      </c>
    </row>
    <row r="103" ht="15.75" customHeight="1">
      <c r="A103" s="39" t="s">
        <v>119</v>
      </c>
      <c r="B103" s="9"/>
      <c r="C103" s="10" t="s">
        <v>120</v>
      </c>
      <c r="D103" s="9"/>
      <c r="E103" s="42"/>
      <c r="F103" s="279"/>
      <c r="G103" s="274"/>
      <c r="H103" s="274"/>
      <c r="J103" s="274"/>
      <c r="K103" s="274"/>
      <c r="L103" s="274"/>
      <c r="M103" s="274"/>
      <c r="N103" s="274"/>
      <c r="O103" s="274"/>
      <c r="P103" s="21"/>
    </row>
    <row r="104" ht="15.75" customHeight="1">
      <c r="A104" s="16" t="s">
        <v>592</v>
      </c>
      <c r="B104" s="17">
        <v>4.0</v>
      </c>
      <c r="C104" s="22" t="s">
        <v>122</v>
      </c>
      <c r="D104" s="9"/>
      <c r="E104" s="43">
        <v>31000.0</v>
      </c>
      <c r="F104" s="34">
        <f t="shared" ref="F104:F106" si="16">E104*B104</f>
        <v>124000</v>
      </c>
    </row>
    <row r="105" ht="15.75" customHeight="1">
      <c r="A105" s="16" t="s">
        <v>128</v>
      </c>
      <c r="B105" s="17">
        <v>1.25</v>
      </c>
      <c r="C105" s="22" t="s">
        <v>16</v>
      </c>
      <c r="D105" s="9"/>
      <c r="E105" s="43">
        <v>30000.0</v>
      </c>
      <c r="F105" s="34">
        <f t="shared" si="16"/>
        <v>37500</v>
      </c>
      <c r="G105" s="1"/>
    </row>
    <row r="106" ht="15.75" customHeight="1">
      <c r="A106" s="16" t="s">
        <v>46</v>
      </c>
      <c r="B106" s="17">
        <v>0.5</v>
      </c>
      <c r="C106" s="22" t="s">
        <v>124</v>
      </c>
      <c r="D106" s="9"/>
      <c r="E106" s="43">
        <v>12000.0</v>
      </c>
      <c r="F106" s="34">
        <f t="shared" si="16"/>
        <v>6000</v>
      </c>
      <c r="G106" s="1"/>
    </row>
    <row r="107" ht="15.75" customHeight="1">
      <c r="A107" s="16" t="s">
        <v>125</v>
      </c>
      <c r="B107" s="17"/>
      <c r="C107" s="22" t="s">
        <v>99</v>
      </c>
      <c r="D107" s="9"/>
      <c r="E107" s="43"/>
      <c r="F107" s="34">
        <f>E106*B106</f>
        <v>6000</v>
      </c>
      <c r="G107" s="1"/>
    </row>
    <row r="108" ht="15.75" customHeight="1">
      <c r="A108" s="16" t="s">
        <v>126</v>
      </c>
      <c r="B108" s="17">
        <v>50.0</v>
      </c>
      <c r="C108" s="22" t="s">
        <v>127</v>
      </c>
      <c r="D108" s="9"/>
      <c r="E108" s="43">
        <v>100.0</v>
      </c>
      <c r="F108" s="34">
        <f>E108*B108</f>
        <v>5000</v>
      </c>
      <c r="G108" s="1"/>
    </row>
    <row r="109" ht="15.75" customHeight="1">
      <c r="A109" s="16" t="s">
        <v>593</v>
      </c>
      <c r="B109" s="17">
        <v>0.0</v>
      </c>
      <c r="C109" s="22" t="s">
        <v>127</v>
      </c>
      <c r="D109" s="9"/>
      <c r="E109" s="43">
        <v>30000.0</v>
      </c>
      <c r="F109" s="34">
        <f t="shared" ref="F109:F116" si="17">E108*B108</f>
        <v>5000</v>
      </c>
      <c r="G109" s="1"/>
    </row>
    <row r="110" ht="15.75" customHeight="1">
      <c r="A110" s="16" t="s">
        <v>129</v>
      </c>
      <c r="B110" s="17">
        <v>0.0</v>
      </c>
      <c r="C110" s="22" t="s">
        <v>16</v>
      </c>
      <c r="D110" s="9"/>
      <c r="E110" s="43">
        <v>50000.0</v>
      </c>
      <c r="F110" s="34">
        <f t="shared" si="17"/>
        <v>0</v>
      </c>
      <c r="G110" s="1"/>
    </row>
    <row r="111" ht="15.75" customHeight="1">
      <c r="A111" s="16" t="s">
        <v>594</v>
      </c>
      <c r="B111" s="17"/>
      <c r="C111" s="22" t="s">
        <v>131</v>
      </c>
      <c r="D111" s="9"/>
      <c r="E111" s="43">
        <v>1000.0</v>
      </c>
      <c r="F111" s="34">
        <f t="shared" si="17"/>
        <v>0</v>
      </c>
      <c r="G111" s="1"/>
    </row>
    <row r="112" ht="15.75" customHeight="1">
      <c r="A112" s="16" t="s">
        <v>132</v>
      </c>
      <c r="B112" s="17">
        <v>0.0</v>
      </c>
      <c r="C112" s="22" t="s">
        <v>101</v>
      </c>
      <c r="D112" s="9"/>
      <c r="E112" s="43">
        <v>4000.0</v>
      </c>
      <c r="F112" s="34">
        <f t="shared" si="17"/>
        <v>0</v>
      </c>
      <c r="G112" s="1"/>
    </row>
    <row r="113" ht="15.75" customHeight="1">
      <c r="A113" s="16" t="s">
        <v>133</v>
      </c>
      <c r="B113" s="17">
        <v>0.5</v>
      </c>
      <c r="C113" s="22" t="s">
        <v>105</v>
      </c>
      <c r="D113" s="9"/>
      <c r="E113" s="43">
        <v>25000.0</v>
      </c>
      <c r="F113" s="34">
        <f t="shared" si="17"/>
        <v>0</v>
      </c>
      <c r="G113" s="1"/>
    </row>
    <row r="114" ht="15.75" customHeight="1">
      <c r="A114" s="16" t="s">
        <v>566</v>
      </c>
      <c r="B114" s="17">
        <v>0.0</v>
      </c>
      <c r="C114" s="22" t="s">
        <v>135</v>
      </c>
      <c r="D114" s="9"/>
      <c r="E114" s="43">
        <v>12000.0</v>
      </c>
      <c r="F114" s="34">
        <f t="shared" si="17"/>
        <v>12500</v>
      </c>
      <c r="G114" s="1"/>
      <c r="H114" s="276"/>
      <c r="I114" s="276"/>
      <c r="J114" s="276"/>
      <c r="K114" s="276"/>
    </row>
    <row r="115" ht="15.75" customHeight="1">
      <c r="A115" s="16" t="s">
        <v>136</v>
      </c>
      <c r="B115" s="17">
        <v>0.2</v>
      </c>
      <c r="C115" s="22" t="s">
        <v>21</v>
      </c>
      <c r="D115" s="9"/>
      <c r="E115" s="43">
        <v>19000.0</v>
      </c>
      <c r="F115" s="34">
        <f t="shared" si="17"/>
        <v>0</v>
      </c>
      <c r="G115" s="1"/>
      <c r="H115" s="276"/>
      <c r="I115" s="276"/>
      <c r="J115" s="276"/>
      <c r="K115" s="276"/>
    </row>
    <row r="116" ht="15.75" customHeight="1">
      <c r="A116" s="16" t="s">
        <v>137</v>
      </c>
      <c r="B116" s="17">
        <v>0.0</v>
      </c>
      <c r="C116" s="22" t="s">
        <v>99</v>
      </c>
      <c r="D116" s="9"/>
      <c r="E116" s="43">
        <v>5000.0</v>
      </c>
      <c r="F116" s="34">
        <f t="shared" si="17"/>
        <v>3800</v>
      </c>
      <c r="G116" s="1"/>
      <c r="H116" s="276"/>
      <c r="I116" s="276"/>
      <c r="J116" s="276"/>
      <c r="K116" s="276"/>
    </row>
    <row r="117" ht="15.75" customHeight="1">
      <c r="A117" s="16" t="s">
        <v>138</v>
      </c>
      <c r="B117" s="17">
        <v>1.0</v>
      </c>
      <c r="C117" s="22" t="s">
        <v>139</v>
      </c>
      <c r="D117" s="9"/>
      <c r="E117" s="43">
        <v>210000.0</v>
      </c>
      <c r="F117" s="34">
        <f>E117*B117</f>
        <v>210000</v>
      </c>
      <c r="G117" s="1"/>
    </row>
    <row r="118" ht="15.75" customHeight="1">
      <c r="A118" s="16" t="s">
        <v>140</v>
      </c>
      <c r="B118" s="17">
        <v>0.0</v>
      </c>
      <c r="C118" s="22" t="s">
        <v>122</v>
      </c>
      <c r="D118" s="9"/>
      <c r="E118" s="43">
        <v>2650.0</v>
      </c>
      <c r="F118" s="34">
        <f>E117*B117</f>
        <v>210000</v>
      </c>
      <c r="G118" s="1"/>
    </row>
    <row r="119" ht="15.75" customHeight="1">
      <c r="A119" s="46" t="s">
        <v>141</v>
      </c>
      <c r="B119" s="47"/>
      <c r="C119" s="48"/>
      <c r="D119" s="9"/>
      <c r="E119" s="49"/>
      <c r="F119" s="35">
        <v>619800.0</v>
      </c>
    </row>
    <row r="120" ht="15.75" customHeight="1">
      <c r="A120" s="50" t="s">
        <v>142</v>
      </c>
      <c r="B120" s="51"/>
      <c r="C120" s="51"/>
      <c r="D120" s="51"/>
      <c r="E120" s="51"/>
      <c r="F120" s="29">
        <v>4326118.6</v>
      </c>
    </row>
    <row r="121" ht="15.75" customHeight="1">
      <c r="A121" s="53"/>
      <c r="B121" s="54" t="s">
        <v>202</v>
      </c>
      <c r="C121" s="55"/>
      <c r="D121" s="55"/>
      <c r="E121" s="55"/>
      <c r="F121" s="52">
        <v>1730447.44</v>
      </c>
    </row>
    <row r="122" ht="15.75" customHeight="1">
      <c r="A122" s="57"/>
      <c r="B122" s="58" t="s">
        <v>144</v>
      </c>
      <c r="C122" s="55"/>
      <c r="D122" s="55"/>
      <c r="E122" s="59"/>
      <c r="F122" s="60">
        <f>F120+F121</f>
        <v>6056566.04</v>
      </c>
      <c r="G122" s="1" t="s">
        <v>595</v>
      </c>
    </row>
    <row r="123" ht="15.75" customHeight="1">
      <c r="A123" s="57"/>
      <c r="B123" s="54" t="s">
        <v>145</v>
      </c>
      <c r="C123" s="55"/>
      <c r="D123" s="55"/>
      <c r="E123" s="55"/>
      <c r="F123" s="286"/>
    </row>
    <row r="124" ht="15.75" customHeight="1">
      <c r="A124" s="57"/>
      <c r="B124" s="61" t="s">
        <v>146</v>
      </c>
      <c r="C124" s="55"/>
      <c r="D124" s="55"/>
      <c r="E124" s="59"/>
      <c r="F124" s="287">
        <f>+F123*16%</f>
        <v>0</v>
      </c>
    </row>
    <row r="125" ht="15.75" customHeight="1">
      <c r="A125" s="57"/>
      <c r="B125" s="54"/>
      <c r="C125" s="55"/>
      <c r="D125" s="55"/>
      <c r="E125" s="55"/>
      <c r="F125" s="60">
        <f>SUM(F123:F124)</f>
        <v>0</v>
      </c>
    </row>
    <row r="126" ht="15.0" customHeight="1">
      <c r="F126" s="56"/>
    </row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8">
    <mergeCell ref="A2:F2"/>
    <mergeCell ref="A3:F3"/>
    <mergeCell ref="A4:F4"/>
    <mergeCell ref="A5:F5"/>
    <mergeCell ref="A6:B6"/>
    <mergeCell ref="C6:F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A18:C18"/>
    <mergeCell ref="D18:E18"/>
    <mergeCell ref="A19:E19"/>
    <mergeCell ref="D20:E20"/>
    <mergeCell ref="A20:C20"/>
    <mergeCell ref="A21:C21"/>
    <mergeCell ref="D21:E21"/>
    <mergeCell ref="A22:B22"/>
    <mergeCell ref="C22:F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A34:E34"/>
    <mergeCell ref="A35:C35"/>
    <mergeCell ref="D35:E35"/>
    <mergeCell ref="A36:C36"/>
    <mergeCell ref="D36:E36"/>
    <mergeCell ref="B37:C37"/>
    <mergeCell ref="D37:E37"/>
    <mergeCell ref="C38:D38"/>
    <mergeCell ref="C39:D39"/>
    <mergeCell ref="C40:D40"/>
    <mergeCell ref="C41:D41"/>
    <mergeCell ref="C42:D42"/>
    <mergeCell ref="A89:D89"/>
    <mergeCell ref="C90:D90"/>
    <mergeCell ref="A91:B91"/>
    <mergeCell ref="C91:D91"/>
    <mergeCell ref="C92:D92"/>
    <mergeCell ref="C93:D93"/>
    <mergeCell ref="C94:D94"/>
    <mergeCell ref="C95:D95"/>
    <mergeCell ref="C96:D96"/>
    <mergeCell ref="C97:D97"/>
    <mergeCell ref="C98:D98"/>
    <mergeCell ref="C99:D99"/>
    <mergeCell ref="C100:D100"/>
    <mergeCell ref="C101:D101"/>
    <mergeCell ref="C102:D102"/>
    <mergeCell ref="A103:B103"/>
    <mergeCell ref="C103:D103"/>
    <mergeCell ref="C104:D104"/>
    <mergeCell ref="C105:D105"/>
    <mergeCell ref="C106:D106"/>
    <mergeCell ref="C107:D107"/>
    <mergeCell ref="C108:D108"/>
    <mergeCell ref="C109:D109"/>
    <mergeCell ref="C110:D110"/>
    <mergeCell ref="C111:D111"/>
    <mergeCell ref="C112:D112"/>
    <mergeCell ref="C113:D113"/>
    <mergeCell ref="C114:D114"/>
    <mergeCell ref="B121:E121"/>
    <mergeCell ref="B122:E122"/>
    <mergeCell ref="B123:E123"/>
    <mergeCell ref="B124:E124"/>
    <mergeCell ref="C115:D115"/>
    <mergeCell ref="C116:D116"/>
    <mergeCell ref="C117:D117"/>
    <mergeCell ref="C118:D118"/>
    <mergeCell ref="C119:D119"/>
    <mergeCell ref="A120:E120"/>
    <mergeCell ref="A121:A125"/>
    <mergeCell ref="B125:E125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A54:C54"/>
    <mergeCell ref="A55:C55"/>
    <mergeCell ref="D55:E55"/>
    <mergeCell ref="B56:C56"/>
    <mergeCell ref="D56:E56"/>
    <mergeCell ref="C57:D57"/>
    <mergeCell ref="C58:D58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A73:C73"/>
    <mergeCell ref="A74:C74"/>
    <mergeCell ref="D74:E74"/>
    <mergeCell ref="A75:B75"/>
    <mergeCell ref="C75:D75"/>
    <mergeCell ref="C76:D76"/>
    <mergeCell ref="C77:D77"/>
    <mergeCell ref="C78:D78"/>
    <mergeCell ref="C79:D79"/>
    <mergeCell ref="C80:D80"/>
    <mergeCell ref="C81:D81"/>
    <mergeCell ref="C82:D82"/>
    <mergeCell ref="C83:D83"/>
    <mergeCell ref="C84:D84"/>
    <mergeCell ref="C85:D85"/>
    <mergeCell ref="C86:D86"/>
    <mergeCell ref="C87:D87"/>
    <mergeCell ref="C88:D88"/>
  </mergeCells>
  <printOptions/>
  <pageMargins bottom="0.7480314960629921" footer="0.0" header="0.0" left="0.31496062992125984" right="0.31496062992125984" top="0.7480314960629921"/>
  <pageSetup paperSize="9" orientation="portrait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10.71"/>
    <col customWidth="1" min="3" max="3" width="17.0"/>
    <col customWidth="1" min="4" max="4" width="10.71"/>
    <col customWidth="1" min="5" max="5" width="15.43"/>
    <col customWidth="1" min="6" max="6" width="20.57"/>
    <col customWidth="1" min="7" max="15" width="10.71"/>
  </cols>
  <sheetData>
    <row r="1" ht="15.75" customHeight="1">
      <c r="A1" s="1" t="s">
        <v>0</v>
      </c>
    </row>
    <row r="2" ht="15.75" customHeight="1">
      <c r="A2" s="2" t="s">
        <v>1</v>
      </c>
      <c r="B2" s="3"/>
      <c r="C2" s="3"/>
      <c r="D2" s="3"/>
      <c r="E2" s="3"/>
      <c r="F2" s="3"/>
    </row>
    <row r="3" ht="15.75" customHeight="1">
      <c r="A3" s="4" t="s">
        <v>2</v>
      </c>
    </row>
    <row r="4" ht="15.75" customHeight="1">
      <c r="A4" s="4" t="s">
        <v>3</v>
      </c>
    </row>
    <row r="5" ht="15.75" customHeight="1">
      <c r="A5" s="5" t="s">
        <v>4</v>
      </c>
      <c r="B5" s="6"/>
      <c r="C5" s="6"/>
      <c r="D5" s="6"/>
      <c r="E5" s="6"/>
      <c r="F5" s="7"/>
    </row>
    <row r="6" ht="15.75" customHeight="1">
      <c r="A6" s="8" t="s">
        <v>5</v>
      </c>
      <c r="B6" s="9"/>
      <c r="C6" s="10" t="s">
        <v>596</v>
      </c>
      <c r="D6" s="11"/>
      <c r="E6" s="11"/>
      <c r="F6" s="9"/>
    </row>
    <row r="7" ht="15.0" customHeight="1">
      <c r="A7" s="12" t="s">
        <v>7</v>
      </c>
      <c r="B7" s="12" t="s">
        <v>8</v>
      </c>
      <c r="C7" s="13" t="s">
        <v>9</v>
      </c>
      <c r="D7" s="9"/>
      <c r="E7" s="12" t="s">
        <v>10</v>
      </c>
      <c r="F7" s="14" t="s">
        <v>11</v>
      </c>
      <c r="G7" s="15"/>
    </row>
    <row r="8" ht="18.0" customHeight="1">
      <c r="A8" s="16" t="s">
        <v>12</v>
      </c>
      <c r="B8" s="17">
        <v>1000.0</v>
      </c>
      <c r="C8" s="13" t="s">
        <v>13</v>
      </c>
      <c r="D8" s="9"/>
      <c r="E8" s="18">
        <v>140.0</v>
      </c>
      <c r="F8" s="19">
        <f t="shared" ref="F8:F10" si="1">+B8*E8</f>
        <v>140000</v>
      </c>
    </row>
    <row r="9">
      <c r="A9" s="16" t="s">
        <v>15</v>
      </c>
      <c r="B9" s="17">
        <v>1.25</v>
      </c>
      <c r="C9" s="13" t="s">
        <v>16</v>
      </c>
      <c r="D9" s="9"/>
      <c r="E9" s="18">
        <v>67000.0</v>
      </c>
      <c r="F9" s="19">
        <f t="shared" si="1"/>
        <v>83750</v>
      </c>
      <c r="H9" s="21"/>
    </row>
    <row r="10">
      <c r="A10" s="16" t="s">
        <v>18</v>
      </c>
      <c r="B10" s="17">
        <v>0.0</v>
      </c>
      <c r="C10" s="22" t="s">
        <v>16</v>
      </c>
      <c r="D10" s="9"/>
      <c r="E10" s="18">
        <v>210000.0</v>
      </c>
      <c r="F10" s="19">
        <f t="shared" si="1"/>
        <v>0</v>
      </c>
    </row>
    <row r="11">
      <c r="A11" s="16" t="s">
        <v>574</v>
      </c>
      <c r="B11" s="17"/>
      <c r="C11" s="22" t="s">
        <v>16</v>
      </c>
      <c r="D11" s="9"/>
      <c r="E11" s="18">
        <v>130000.0</v>
      </c>
      <c r="F11" s="19">
        <f>E11*B11</f>
        <v>0</v>
      </c>
    </row>
    <row r="12">
      <c r="A12" s="16" t="s">
        <v>20</v>
      </c>
      <c r="B12" s="17">
        <v>1.0</v>
      </c>
      <c r="C12" s="22" t="s">
        <v>21</v>
      </c>
      <c r="D12" s="9"/>
      <c r="E12" s="18">
        <v>14000.0</v>
      </c>
      <c r="F12" s="19">
        <f>+B12*E12</f>
        <v>14000</v>
      </c>
    </row>
    <row r="13">
      <c r="A13" s="16" t="s">
        <v>22</v>
      </c>
      <c r="B13" s="17">
        <v>0.5</v>
      </c>
      <c r="C13" s="22" t="s">
        <v>23</v>
      </c>
      <c r="D13" s="9"/>
      <c r="E13" s="18">
        <v>12000.0</v>
      </c>
      <c r="F13" s="19">
        <f t="shared" ref="F13:F14" si="2">E13*B13</f>
        <v>6000</v>
      </c>
    </row>
    <row r="14">
      <c r="A14" s="16" t="s">
        <v>24</v>
      </c>
      <c r="B14" s="17">
        <v>1.0</v>
      </c>
      <c r="C14" s="22" t="s">
        <v>25</v>
      </c>
      <c r="D14" s="9"/>
      <c r="E14" s="18">
        <v>20000.0</v>
      </c>
      <c r="F14" s="19">
        <f t="shared" si="2"/>
        <v>20000</v>
      </c>
      <c r="H14" s="20" t="s">
        <v>26</v>
      </c>
    </row>
    <row r="15" ht="15.75" customHeight="1">
      <c r="A15" s="16" t="s">
        <v>27</v>
      </c>
      <c r="B15" s="17">
        <v>15.0</v>
      </c>
      <c r="C15" s="22" t="s">
        <v>28</v>
      </c>
      <c r="D15" s="9"/>
      <c r="E15" s="18">
        <v>1000.0</v>
      </c>
      <c r="F15" s="19">
        <f t="shared" ref="F15:F16" si="3">+B15*E15</f>
        <v>15000</v>
      </c>
    </row>
    <row r="16" ht="15.75" customHeight="1">
      <c r="A16" s="16" t="s">
        <v>29</v>
      </c>
      <c r="B16" s="17">
        <v>100.0</v>
      </c>
      <c r="C16" s="22" t="s">
        <v>30</v>
      </c>
      <c r="D16" s="9"/>
      <c r="E16" s="18">
        <v>100.0</v>
      </c>
      <c r="F16" s="19">
        <f t="shared" si="3"/>
        <v>10000</v>
      </c>
    </row>
    <row r="17" ht="15.75" customHeight="1">
      <c r="A17" s="23" t="s">
        <v>31</v>
      </c>
      <c r="B17" s="11"/>
      <c r="C17" s="9"/>
      <c r="D17" s="22" t="s">
        <v>32</v>
      </c>
      <c r="E17" s="9"/>
      <c r="F17" s="24">
        <v>315000.0</v>
      </c>
      <c r="G17" s="1"/>
      <c r="H17" s="21"/>
    </row>
    <row r="18" ht="15.75" customHeight="1">
      <c r="A18" s="25" t="s">
        <v>33</v>
      </c>
      <c r="B18" s="11"/>
      <c r="C18" s="11"/>
      <c r="D18" s="11"/>
      <c r="E18" s="9"/>
      <c r="F18" s="26">
        <f>SUM(F8:F17)</f>
        <v>603750</v>
      </c>
    </row>
    <row r="19" ht="15.75" customHeight="1">
      <c r="A19" s="23" t="s">
        <v>34</v>
      </c>
      <c r="B19" s="11"/>
      <c r="C19" s="9"/>
      <c r="D19" s="22" t="s">
        <v>35</v>
      </c>
      <c r="E19" s="9"/>
      <c r="F19" s="24">
        <v>60375.0</v>
      </c>
    </row>
    <row r="20" ht="15.75" customHeight="1">
      <c r="A20" s="27" t="s">
        <v>36</v>
      </c>
      <c r="B20" s="11"/>
      <c r="C20" s="9"/>
      <c r="D20" s="28"/>
      <c r="E20" s="9"/>
      <c r="F20" s="29">
        <f>F18+F19</f>
        <v>664125</v>
      </c>
      <c r="G20" s="262"/>
    </row>
    <row r="21" ht="15.0" customHeight="1">
      <c r="A21" s="8" t="s">
        <v>5</v>
      </c>
      <c r="B21" s="9"/>
      <c r="C21" s="30" t="s">
        <v>564</v>
      </c>
      <c r="D21" s="11"/>
      <c r="E21" s="11"/>
      <c r="F21" s="9"/>
    </row>
    <row r="22" ht="15.0" customHeight="1">
      <c r="A22" s="12" t="s">
        <v>7</v>
      </c>
      <c r="B22" s="12" t="s">
        <v>8</v>
      </c>
      <c r="C22" s="13" t="s">
        <v>9</v>
      </c>
      <c r="D22" s="9"/>
      <c r="E22" s="12" t="s">
        <v>10</v>
      </c>
      <c r="F22" s="14" t="s">
        <v>11</v>
      </c>
    </row>
    <row r="23" ht="15.0" customHeight="1">
      <c r="A23" s="16" t="s">
        <v>38</v>
      </c>
      <c r="B23" s="17">
        <v>2.0</v>
      </c>
      <c r="C23" s="13" t="s">
        <v>25</v>
      </c>
      <c r="D23" s="9"/>
      <c r="E23" s="18">
        <v>250000.0</v>
      </c>
      <c r="F23" s="19">
        <f t="shared" ref="F23:F25" si="4">E23*B23</f>
        <v>500000</v>
      </c>
      <c r="G23" s="1"/>
      <c r="H23" s="1"/>
    </row>
    <row r="24" ht="15.75" customHeight="1">
      <c r="A24" s="16" t="s">
        <v>39</v>
      </c>
      <c r="B24" s="17"/>
      <c r="C24" s="22" t="s">
        <v>40</v>
      </c>
      <c r="D24" s="9"/>
      <c r="E24" s="18">
        <v>65000.0</v>
      </c>
      <c r="F24" s="19">
        <f t="shared" si="4"/>
        <v>0</v>
      </c>
      <c r="G24" s="1"/>
      <c r="H24" s="1"/>
    </row>
    <row r="25" ht="15.75" customHeight="1">
      <c r="A25" s="16" t="s">
        <v>41</v>
      </c>
      <c r="B25" s="17"/>
      <c r="C25" s="22" t="s">
        <v>42</v>
      </c>
      <c r="D25" s="9"/>
      <c r="E25" s="18">
        <v>130000.0</v>
      </c>
      <c r="F25" s="31">
        <f t="shared" si="4"/>
        <v>0</v>
      </c>
      <c r="G25" s="1"/>
      <c r="H25" s="1"/>
    </row>
    <row r="26" ht="15.75" customHeight="1">
      <c r="A26" s="16" t="s">
        <v>43</v>
      </c>
      <c r="B26" s="17"/>
      <c r="C26" s="22" t="s">
        <v>44</v>
      </c>
      <c r="D26" s="9"/>
      <c r="E26" s="18">
        <v>140.0</v>
      </c>
      <c r="F26" s="32"/>
      <c r="G26" s="1"/>
      <c r="H26" s="1"/>
    </row>
    <row r="27" ht="15.75" customHeight="1">
      <c r="A27" s="16" t="s">
        <v>20</v>
      </c>
      <c r="B27" s="17"/>
      <c r="C27" s="22" t="s">
        <v>45</v>
      </c>
      <c r="D27" s="9"/>
      <c r="E27" s="18">
        <v>14000.0</v>
      </c>
      <c r="F27" s="19">
        <f t="shared" ref="F27:F32" si="5">E27*B27</f>
        <v>0</v>
      </c>
      <c r="G27" s="1"/>
      <c r="H27" s="1"/>
    </row>
    <row r="28" ht="15.75" customHeight="1">
      <c r="A28" s="16" t="s">
        <v>46</v>
      </c>
      <c r="B28" s="17"/>
      <c r="C28" s="22" t="s">
        <v>30</v>
      </c>
      <c r="D28" s="9"/>
      <c r="E28" s="18">
        <v>600.0</v>
      </c>
      <c r="F28" s="19">
        <f t="shared" si="5"/>
        <v>0</v>
      </c>
    </row>
    <row r="29" ht="15.0" customHeight="1">
      <c r="A29" s="16" t="s">
        <v>47</v>
      </c>
      <c r="B29" s="17"/>
      <c r="C29" s="22" t="s">
        <v>48</v>
      </c>
      <c r="D29" s="9"/>
      <c r="E29" s="18">
        <v>1000.0</v>
      </c>
      <c r="F29" s="19">
        <f t="shared" si="5"/>
        <v>0</v>
      </c>
    </row>
    <row r="30" ht="15.75" customHeight="1">
      <c r="A30" s="16" t="s">
        <v>49</v>
      </c>
      <c r="B30" s="17"/>
      <c r="C30" s="22" t="s">
        <v>25</v>
      </c>
      <c r="D30" s="9"/>
      <c r="E30" s="18">
        <v>157500.0</v>
      </c>
      <c r="F30" s="19">
        <f t="shared" si="5"/>
        <v>0</v>
      </c>
    </row>
    <row r="31" ht="12.75" customHeight="1">
      <c r="A31" s="16" t="s">
        <v>29</v>
      </c>
      <c r="B31" s="17"/>
      <c r="C31" s="22" t="s">
        <v>30</v>
      </c>
      <c r="D31" s="9"/>
      <c r="E31" s="18">
        <v>100.0</v>
      </c>
      <c r="F31" s="19">
        <f t="shared" si="5"/>
        <v>0</v>
      </c>
    </row>
    <row r="32" ht="15.75" customHeight="1">
      <c r="A32" s="33"/>
      <c r="B32" s="17"/>
      <c r="C32" s="22"/>
      <c r="D32" s="9"/>
      <c r="E32" s="17"/>
      <c r="F32" s="34">
        <f t="shared" si="5"/>
        <v>0</v>
      </c>
    </row>
    <row r="33" ht="15.75" customHeight="1">
      <c r="A33" s="25" t="s">
        <v>33</v>
      </c>
      <c r="B33" s="11"/>
      <c r="C33" s="11"/>
      <c r="D33" s="11"/>
      <c r="E33" s="9"/>
      <c r="F33" s="26">
        <f>SUM(F23:F32)</f>
        <v>500000</v>
      </c>
    </row>
    <row r="34" ht="16.5" customHeight="1">
      <c r="A34" s="23" t="s">
        <v>50</v>
      </c>
      <c r="B34" s="11"/>
      <c r="C34" s="9"/>
      <c r="D34" s="22" t="s">
        <v>35</v>
      </c>
      <c r="E34" s="9"/>
      <c r="F34" s="24">
        <v>26294.75</v>
      </c>
    </row>
    <row r="35" ht="24.0" customHeight="1">
      <c r="A35" s="27" t="s">
        <v>36</v>
      </c>
      <c r="B35" s="11"/>
      <c r="C35" s="9"/>
      <c r="D35" s="28"/>
      <c r="E35" s="9"/>
      <c r="F35" s="35">
        <f>F34+F33</f>
        <v>526294.75</v>
      </c>
      <c r="G35" s="262"/>
    </row>
    <row r="36" ht="24.0" customHeight="1">
      <c r="A36" s="36" t="s">
        <v>51</v>
      </c>
      <c r="B36" s="10" t="s">
        <v>52</v>
      </c>
      <c r="C36" s="9"/>
      <c r="D36" s="22"/>
      <c r="E36" s="9"/>
      <c r="F36" s="24"/>
      <c r="G36" s="1"/>
      <c r="H36" s="1"/>
    </row>
    <row r="37" ht="24.0" customHeight="1">
      <c r="A37" s="33" t="s">
        <v>53</v>
      </c>
      <c r="B37" s="17">
        <v>2.0</v>
      </c>
      <c r="C37" s="22" t="s">
        <v>54</v>
      </c>
      <c r="D37" s="9"/>
      <c r="E37" s="18">
        <v>36750.0</v>
      </c>
      <c r="F37" s="19">
        <f t="shared" ref="F37:F38" si="6">E37*B37</f>
        <v>73500</v>
      </c>
      <c r="G37" s="15"/>
      <c r="H37" s="1"/>
    </row>
    <row r="38" ht="24.0" customHeight="1">
      <c r="A38" s="16" t="s">
        <v>55</v>
      </c>
      <c r="B38" s="17">
        <v>2.0</v>
      </c>
      <c r="C38" s="22" t="s">
        <v>54</v>
      </c>
      <c r="D38" s="9"/>
      <c r="E38" s="18">
        <v>36750.0</v>
      </c>
      <c r="F38" s="19">
        <f t="shared" si="6"/>
        <v>73500</v>
      </c>
      <c r="G38" s="15"/>
      <c r="H38" s="1"/>
    </row>
    <row r="39" ht="24.0" customHeight="1">
      <c r="A39" s="16" t="s">
        <v>56</v>
      </c>
      <c r="B39" s="17">
        <v>2.5</v>
      </c>
      <c r="C39" s="22" t="s">
        <v>57</v>
      </c>
      <c r="D39" s="9"/>
      <c r="E39" s="18">
        <v>18000.0</v>
      </c>
      <c r="F39" s="19">
        <f t="shared" ref="F39:F46" si="7">+B39*E39</f>
        <v>45000</v>
      </c>
    </row>
    <row r="40" ht="24.0" customHeight="1">
      <c r="A40" s="16" t="s">
        <v>58</v>
      </c>
      <c r="B40" s="17">
        <v>2.0</v>
      </c>
      <c r="C40" s="22" t="s">
        <v>59</v>
      </c>
      <c r="D40" s="9"/>
      <c r="E40" s="18">
        <v>2000.0</v>
      </c>
      <c r="F40" s="19">
        <f t="shared" si="7"/>
        <v>4000</v>
      </c>
    </row>
    <row r="41" ht="24.0" customHeight="1">
      <c r="A41" s="16" t="s">
        <v>60</v>
      </c>
      <c r="B41" s="17"/>
      <c r="C41" s="22" t="s">
        <v>61</v>
      </c>
      <c r="D41" s="9"/>
      <c r="E41" s="18">
        <v>70000.0</v>
      </c>
      <c r="F41" s="19">
        <f t="shared" si="7"/>
        <v>0</v>
      </c>
    </row>
    <row r="42" ht="24.0" customHeight="1">
      <c r="A42" s="16" t="s">
        <v>62</v>
      </c>
      <c r="B42" s="17"/>
      <c r="C42" s="22" t="s">
        <v>63</v>
      </c>
      <c r="D42" s="9"/>
      <c r="E42" s="18">
        <v>45000.0</v>
      </c>
      <c r="F42" s="19">
        <f t="shared" si="7"/>
        <v>0</v>
      </c>
    </row>
    <row r="43" ht="24.0" customHeight="1">
      <c r="A43" s="16" t="s">
        <v>64</v>
      </c>
      <c r="B43" s="17"/>
      <c r="C43" s="22" t="s">
        <v>63</v>
      </c>
      <c r="D43" s="9"/>
      <c r="E43" s="18">
        <v>2500.0</v>
      </c>
      <c r="F43" s="19">
        <f t="shared" si="7"/>
        <v>0</v>
      </c>
    </row>
    <row r="44" ht="24.0" customHeight="1">
      <c r="A44" s="16" t="s">
        <v>65</v>
      </c>
      <c r="B44" s="17"/>
      <c r="C44" s="22" t="s">
        <v>66</v>
      </c>
      <c r="D44" s="9"/>
      <c r="E44" s="18">
        <v>34000.0</v>
      </c>
      <c r="F44" s="19">
        <f t="shared" si="7"/>
        <v>0</v>
      </c>
    </row>
    <row r="45" ht="24.0" customHeight="1">
      <c r="A45" s="16" t="s">
        <v>67</v>
      </c>
      <c r="B45" s="17"/>
      <c r="C45" s="22" t="s">
        <v>68</v>
      </c>
      <c r="D45" s="9"/>
      <c r="E45" s="18">
        <v>3000.0</v>
      </c>
      <c r="F45" s="19">
        <f t="shared" si="7"/>
        <v>0</v>
      </c>
    </row>
    <row r="46" ht="24.0" customHeight="1">
      <c r="A46" s="16" t="s">
        <v>69</v>
      </c>
      <c r="B46" s="17">
        <v>1.5</v>
      </c>
      <c r="C46" s="22" t="s">
        <v>70</v>
      </c>
      <c r="D46" s="9"/>
      <c r="E46" s="18">
        <v>57500.0</v>
      </c>
      <c r="F46" s="19">
        <f t="shared" si="7"/>
        <v>86250</v>
      </c>
      <c r="G46" s="15"/>
      <c r="H46" s="15"/>
      <c r="I46" s="15"/>
      <c r="J46" s="15"/>
      <c r="K46" s="15"/>
      <c r="L46" s="15"/>
      <c r="M46" s="15"/>
      <c r="N46" s="15"/>
      <c r="O46" s="15"/>
    </row>
    <row r="47" ht="24.0" customHeight="1">
      <c r="A47" s="16" t="s">
        <v>71</v>
      </c>
      <c r="B47" s="17">
        <v>2.0</v>
      </c>
      <c r="C47" s="22" t="s">
        <v>70</v>
      </c>
      <c r="D47" s="9"/>
      <c r="E47" s="18">
        <v>22000.0</v>
      </c>
      <c r="F47" s="19">
        <f>E47*B47</f>
        <v>44000</v>
      </c>
      <c r="G47" s="15"/>
      <c r="H47" s="15"/>
      <c r="I47" s="15"/>
      <c r="J47" s="15"/>
      <c r="K47" s="15"/>
      <c r="L47" s="15"/>
      <c r="M47" s="15"/>
      <c r="N47" s="15"/>
      <c r="O47" s="15"/>
    </row>
    <row r="48" ht="15.75" customHeight="1">
      <c r="A48" s="16" t="s">
        <v>72</v>
      </c>
      <c r="B48" s="17"/>
      <c r="C48" s="22" t="s">
        <v>61</v>
      </c>
      <c r="D48" s="9"/>
      <c r="E48" s="18">
        <v>160000.0</v>
      </c>
      <c r="F48" s="19">
        <f t="shared" ref="F48:F51" si="8">+B48*E48</f>
        <v>0</v>
      </c>
    </row>
    <row r="49" ht="15.75" customHeight="1">
      <c r="A49" s="16" t="s">
        <v>73</v>
      </c>
      <c r="B49" s="17">
        <v>0.5</v>
      </c>
      <c r="C49" s="22" t="s">
        <v>74</v>
      </c>
      <c r="D49" s="9"/>
      <c r="E49" s="18">
        <v>4500.0</v>
      </c>
      <c r="F49" s="19">
        <f t="shared" si="8"/>
        <v>2250</v>
      </c>
    </row>
    <row r="50" ht="15.75" customHeight="1">
      <c r="A50" s="16" t="s">
        <v>75</v>
      </c>
      <c r="B50" s="17">
        <v>0.5</v>
      </c>
      <c r="C50" s="22" t="s">
        <v>21</v>
      </c>
      <c r="D50" s="9"/>
      <c r="E50" s="18">
        <v>20000.0</v>
      </c>
      <c r="F50" s="19">
        <f t="shared" si="8"/>
        <v>10000</v>
      </c>
    </row>
    <row r="51" ht="15.75" customHeight="1">
      <c r="A51" s="16" t="s">
        <v>76</v>
      </c>
      <c r="B51" s="17">
        <v>2.0</v>
      </c>
      <c r="C51" s="22" t="s">
        <v>77</v>
      </c>
      <c r="D51" s="9"/>
      <c r="E51" s="18">
        <v>23000.0</v>
      </c>
      <c r="F51" s="19">
        <f t="shared" si="8"/>
        <v>46000</v>
      </c>
    </row>
    <row r="52" ht="15.75" customHeight="1">
      <c r="A52" s="16" t="s">
        <v>78</v>
      </c>
      <c r="B52" s="37"/>
      <c r="C52" s="22"/>
      <c r="D52" s="9"/>
      <c r="E52" s="18"/>
      <c r="F52" s="19">
        <f>SUM(F37:F51)</f>
        <v>384500</v>
      </c>
    </row>
    <row r="53" ht="15.75" customHeight="1">
      <c r="A53" s="23" t="s">
        <v>79</v>
      </c>
      <c r="B53" s="11"/>
      <c r="C53" s="9"/>
      <c r="D53" s="17"/>
      <c r="E53" s="17"/>
      <c r="F53" s="19">
        <f>+F52*10%</f>
        <v>38450</v>
      </c>
    </row>
    <row r="54" ht="15.75" customHeight="1">
      <c r="A54" s="27" t="s">
        <v>80</v>
      </c>
      <c r="B54" s="11"/>
      <c r="C54" s="9"/>
      <c r="D54" s="28"/>
      <c r="E54" s="9"/>
      <c r="F54" s="29">
        <v>477895.0</v>
      </c>
      <c r="G54" s="262"/>
    </row>
    <row r="55" ht="15.75" customHeight="1">
      <c r="A55" s="36" t="s">
        <v>51</v>
      </c>
      <c r="B55" s="10" t="s">
        <v>81</v>
      </c>
      <c r="C55" s="9"/>
      <c r="D55" s="22"/>
      <c r="E55" s="9"/>
      <c r="F55" s="24"/>
      <c r="G55" s="15"/>
    </row>
    <row r="56" ht="15.75" customHeight="1">
      <c r="A56" s="33" t="s">
        <v>53</v>
      </c>
      <c r="B56" s="17">
        <v>8.0</v>
      </c>
      <c r="C56" s="22" t="s">
        <v>82</v>
      </c>
      <c r="D56" s="9"/>
      <c r="E56" s="18">
        <v>1050.0</v>
      </c>
      <c r="F56" s="19">
        <f t="shared" ref="F56:F58" si="9">E56*B56</f>
        <v>8400</v>
      </c>
      <c r="G56" s="15"/>
    </row>
    <row r="57" ht="15.75" customHeight="1">
      <c r="A57" s="16" t="s">
        <v>55</v>
      </c>
      <c r="B57" s="17">
        <v>8.0</v>
      </c>
      <c r="C57" s="22" t="s">
        <v>54</v>
      </c>
      <c r="D57" s="9"/>
      <c r="E57" s="18">
        <v>2100.0</v>
      </c>
      <c r="F57" s="19">
        <f t="shared" si="9"/>
        <v>16800</v>
      </c>
      <c r="G57" s="15"/>
    </row>
    <row r="58" ht="15.75" customHeight="1">
      <c r="A58" s="16" t="s">
        <v>83</v>
      </c>
      <c r="B58" s="17"/>
      <c r="C58" s="17"/>
      <c r="D58" s="17"/>
      <c r="E58" s="18">
        <v>2100.0</v>
      </c>
      <c r="F58" s="19">
        <f t="shared" si="9"/>
        <v>0</v>
      </c>
      <c r="G58" s="15"/>
    </row>
    <row r="59" ht="15.75" customHeight="1">
      <c r="A59" s="16" t="s">
        <v>56</v>
      </c>
      <c r="B59" s="17">
        <v>0.23</v>
      </c>
      <c r="C59" s="22" t="s">
        <v>57</v>
      </c>
      <c r="D59" s="9"/>
      <c r="E59" s="18">
        <v>18000.0</v>
      </c>
      <c r="F59" s="19">
        <f t="shared" ref="F59:F70" si="10">+B59*E59</f>
        <v>4140</v>
      </c>
      <c r="G59" s="15"/>
    </row>
    <row r="60" ht="15.75" customHeight="1">
      <c r="A60" s="16" t="s">
        <v>58</v>
      </c>
      <c r="B60" s="17">
        <v>0.5</v>
      </c>
      <c r="C60" s="22" t="s">
        <v>59</v>
      </c>
      <c r="D60" s="9"/>
      <c r="E60" s="18">
        <v>2000.0</v>
      </c>
      <c r="F60" s="19">
        <f t="shared" si="10"/>
        <v>1000</v>
      </c>
      <c r="G60" s="15"/>
    </row>
    <row r="61" ht="15.75" customHeight="1">
      <c r="A61" s="16" t="s">
        <v>60</v>
      </c>
      <c r="B61" s="17"/>
      <c r="C61" s="22" t="s">
        <v>61</v>
      </c>
      <c r="D61" s="9"/>
      <c r="E61" s="18"/>
      <c r="F61" s="19">
        <f t="shared" si="10"/>
        <v>0</v>
      </c>
      <c r="G61" s="15"/>
      <c r="I61" s="1"/>
    </row>
    <row r="62" ht="15.75" customHeight="1">
      <c r="A62" s="16" t="s">
        <v>84</v>
      </c>
      <c r="B62" s="17"/>
      <c r="C62" s="22" t="s">
        <v>63</v>
      </c>
      <c r="D62" s="9"/>
      <c r="E62" s="18">
        <v>2000.0</v>
      </c>
      <c r="F62" s="19">
        <f t="shared" si="10"/>
        <v>0</v>
      </c>
      <c r="G62" s="15"/>
    </row>
    <row r="63" ht="15.75" customHeight="1">
      <c r="A63" s="16" t="s">
        <v>85</v>
      </c>
      <c r="B63" s="17"/>
      <c r="C63" s="22" t="s">
        <v>63</v>
      </c>
      <c r="D63" s="9"/>
      <c r="E63" s="18">
        <v>2000.0</v>
      </c>
      <c r="F63" s="19">
        <f t="shared" si="10"/>
        <v>0</v>
      </c>
      <c r="G63" s="15"/>
    </row>
    <row r="64" ht="15.75" customHeight="1">
      <c r="A64" s="16" t="s">
        <v>86</v>
      </c>
      <c r="B64" s="17">
        <v>0.2</v>
      </c>
      <c r="C64" s="22" t="s">
        <v>66</v>
      </c>
      <c r="D64" s="9"/>
      <c r="E64" s="18">
        <v>23000.0</v>
      </c>
      <c r="F64" s="19">
        <f t="shared" si="10"/>
        <v>4600</v>
      </c>
      <c r="G64" s="15"/>
    </row>
    <row r="65" ht="15.75" customHeight="1">
      <c r="A65" s="16" t="s">
        <v>87</v>
      </c>
      <c r="B65" s="17"/>
      <c r="C65" s="22" t="s">
        <v>88</v>
      </c>
      <c r="D65" s="9"/>
      <c r="E65" s="18">
        <v>18000.0</v>
      </c>
      <c r="F65" s="19">
        <f t="shared" si="10"/>
        <v>0</v>
      </c>
      <c r="G65" s="15"/>
    </row>
    <row r="66" ht="15.75" customHeight="1">
      <c r="A66" s="16" t="s">
        <v>89</v>
      </c>
      <c r="B66" s="17">
        <v>0.25</v>
      </c>
      <c r="C66" s="22" t="s">
        <v>70</v>
      </c>
      <c r="D66" s="9"/>
      <c r="E66" s="18">
        <v>22000.0</v>
      </c>
      <c r="F66" s="19">
        <f t="shared" si="10"/>
        <v>5500</v>
      </c>
      <c r="G66" s="15"/>
    </row>
    <row r="67" ht="15.75" customHeight="1">
      <c r="A67" s="16" t="s">
        <v>90</v>
      </c>
      <c r="B67" s="17"/>
      <c r="C67" s="22" t="s">
        <v>61</v>
      </c>
      <c r="D67" s="9"/>
      <c r="E67" s="18"/>
      <c r="F67" s="19">
        <f t="shared" si="10"/>
        <v>0</v>
      </c>
    </row>
    <row r="68" ht="15.75" customHeight="1">
      <c r="A68" s="16" t="s">
        <v>73</v>
      </c>
      <c r="B68" s="17"/>
      <c r="C68" s="22" t="s">
        <v>21</v>
      </c>
      <c r="D68" s="9"/>
      <c r="E68" s="18">
        <v>4.5</v>
      </c>
      <c r="F68" s="19">
        <f t="shared" si="10"/>
        <v>0</v>
      </c>
    </row>
    <row r="69" ht="15.75" customHeight="1">
      <c r="A69" s="16" t="s">
        <v>75</v>
      </c>
      <c r="B69" s="17"/>
      <c r="C69" s="22" t="s">
        <v>21</v>
      </c>
      <c r="D69" s="9"/>
      <c r="E69" s="18">
        <v>23000.0</v>
      </c>
      <c r="F69" s="19">
        <f t="shared" si="10"/>
        <v>0</v>
      </c>
    </row>
    <row r="70" ht="15.75" customHeight="1">
      <c r="A70" s="16" t="s">
        <v>91</v>
      </c>
      <c r="B70" s="38"/>
      <c r="C70" s="22" t="s">
        <v>77</v>
      </c>
      <c r="D70" s="9"/>
      <c r="E70" s="18">
        <v>23000.0</v>
      </c>
      <c r="F70" s="19">
        <f t="shared" si="10"/>
        <v>0</v>
      </c>
    </row>
    <row r="71" ht="15.75" customHeight="1">
      <c r="A71" s="16" t="s">
        <v>78</v>
      </c>
      <c r="B71" s="17"/>
      <c r="C71" s="22"/>
      <c r="D71" s="9"/>
      <c r="E71" s="18"/>
      <c r="F71" s="19"/>
      <c r="G71" s="1"/>
    </row>
    <row r="72" ht="15.75" customHeight="1">
      <c r="A72" s="23" t="s">
        <v>79</v>
      </c>
      <c r="B72" s="11"/>
      <c r="C72" s="9"/>
      <c r="D72" s="17"/>
      <c r="E72" s="17"/>
      <c r="F72" s="19">
        <v>32095.1</v>
      </c>
      <c r="G72" s="1"/>
    </row>
    <row r="73" ht="15.75" customHeight="1">
      <c r="A73" s="27" t="s">
        <v>80</v>
      </c>
      <c r="B73" s="11"/>
      <c r="C73" s="9"/>
      <c r="D73" s="28"/>
      <c r="E73" s="9"/>
      <c r="F73" s="29">
        <f>F71+F72</f>
        <v>32095.1</v>
      </c>
      <c r="G73" s="1"/>
    </row>
    <row r="74" ht="15.75" customHeight="1">
      <c r="A74" s="39" t="s">
        <v>92</v>
      </c>
      <c r="B74" s="9"/>
      <c r="C74" s="22"/>
      <c r="D74" s="9"/>
      <c r="E74" s="17"/>
      <c r="F74" s="26"/>
      <c r="G74" s="1"/>
    </row>
    <row r="75" ht="15.75" customHeight="1">
      <c r="A75" s="16" t="s">
        <v>93</v>
      </c>
      <c r="B75" s="40"/>
      <c r="C75" s="22" t="s">
        <v>94</v>
      </c>
      <c r="D75" s="9"/>
      <c r="E75" s="17">
        <v>10500.0</v>
      </c>
      <c r="F75" s="24">
        <f t="shared" ref="F75:F77" si="11">E75*B75</f>
        <v>0</v>
      </c>
      <c r="G75" s="1"/>
      <c r="H75" s="1"/>
      <c r="I75" s="1"/>
      <c r="J75" s="1"/>
      <c r="K75" s="1"/>
      <c r="L75" s="1"/>
      <c r="M75" s="1"/>
      <c r="N75" s="1"/>
      <c r="O75" s="1"/>
    </row>
    <row r="76" ht="15.75" customHeight="1">
      <c r="A76" s="16" t="s">
        <v>95</v>
      </c>
      <c r="B76" s="40"/>
      <c r="C76" s="22" t="s">
        <v>96</v>
      </c>
      <c r="D76" s="9"/>
      <c r="E76" s="17">
        <v>20000.0</v>
      </c>
      <c r="F76" s="24">
        <f t="shared" si="11"/>
        <v>0</v>
      </c>
      <c r="G76" s="1"/>
      <c r="H76" s="1"/>
      <c r="I76" s="1"/>
      <c r="J76" s="1"/>
      <c r="K76" s="1"/>
      <c r="L76" s="1"/>
      <c r="M76" s="1"/>
      <c r="N76" s="1"/>
      <c r="O76" s="1"/>
    </row>
    <row r="77" ht="15.75" customHeight="1">
      <c r="A77" s="16" t="s">
        <v>97</v>
      </c>
      <c r="B77" s="41"/>
      <c r="C77" s="22" t="s">
        <v>94</v>
      </c>
      <c r="D77" s="9"/>
      <c r="E77" s="17">
        <v>20000.0</v>
      </c>
      <c r="F77" s="24">
        <f t="shared" si="11"/>
        <v>0</v>
      </c>
      <c r="G77" s="1"/>
    </row>
    <row r="78" ht="15.75" customHeight="1">
      <c r="A78" s="16" t="s">
        <v>98</v>
      </c>
      <c r="B78" s="17"/>
      <c r="C78" s="22" t="s">
        <v>99</v>
      </c>
      <c r="D78" s="9"/>
      <c r="E78" s="42">
        <v>100000.0</v>
      </c>
      <c r="F78" s="34">
        <f t="shared" ref="F78:F86" si="12">+B78*E78</f>
        <v>0</v>
      </c>
      <c r="G78" s="21"/>
    </row>
    <row r="79" ht="15.75" customHeight="1">
      <c r="A79" s="16" t="s">
        <v>100</v>
      </c>
      <c r="B79" s="17"/>
      <c r="C79" s="22" t="s">
        <v>101</v>
      </c>
      <c r="D79" s="9"/>
      <c r="E79" s="42">
        <v>3000.0</v>
      </c>
      <c r="F79" s="34">
        <f t="shared" si="12"/>
        <v>0</v>
      </c>
      <c r="G79" s="21"/>
    </row>
    <row r="80" ht="15.75" customHeight="1">
      <c r="A80" s="16" t="s">
        <v>102</v>
      </c>
      <c r="B80" s="17"/>
      <c r="C80" s="22" t="s">
        <v>25</v>
      </c>
      <c r="D80" s="9"/>
      <c r="E80" s="43">
        <v>1500.0</v>
      </c>
      <c r="F80" s="34">
        <f t="shared" si="12"/>
        <v>0</v>
      </c>
      <c r="G80" s="15"/>
      <c r="H80" s="15"/>
      <c r="I80" s="15"/>
      <c r="J80" s="15"/>
      <c r="K80" s="15"/>
      <c r="L80" s="15"/>
      <c r="M80" s="15"/>
      <c r="N80" s="15"/>
      <c r="O80" s="15"/>
    </row>
    <row r="81" ht="15.75" customHeight="1">
      <c r="A81" s="16" t="s">
        <v>103</v>
      </c>
      <c r="B81" s="17"/>
      <c r="C81" s="22" t="s">
        <v>99</v>
      </c>
      <c r="D81" s="9"/>
      <c r="E81" s="43">
        <v>2000.0</v>
      </c>
      <c r="F81" s="34">
        <f t="shared" si="12"/>
        <v>0</v>
      </c>
      <c r="G81" s="15"/>
      <c r="H81" s="15"/>
      <c r="I81" s="15"/>
      <c r="J81" s="15"/>
      <c r="K81" s="15"/>
      <c r="L81" s="15"/>
      <c r="M81" s="15"/>
      <c r="N81" s="15"/>
      <c r="O81" s="15"/>
    </row>
    <row r="82" ht="15.75" customHeight="1">
      <c r="A82" s="16" t="s">
        <v>104</v>
      </c>
      <c r="B82" s="17"/>
      <c r="C82" s="22" t="s">
        <v>25</v>
      </c>
      <c r="D82" s="9"/>
      <c r="E82" s="43">
        <v>160000.0</v>
      </c>
      <c r="F82" s="34">
        <f t="shared" si="12"/>
        <v>0</v>
      </c>
      <c r="G82" s="15"/>
      <c r="H82" s="15"/>
      <c r="I82" s="15"/>
      <c r="J82" s="15"/>
      <c r="K82" s="15"/>
      <c r="L82" s="15"/>
      <c r="M82" s="15"/>
      <c r="N82" s="15"/>
      <c r="O82" s="15"/>
    </row>
    <row r="83" ht="15.75" customHeight="1">
      <c r="A83" s="16" t="s">
        <v>68</v>
      </c>
      <c r="B83" s="17"/>
      <c r="C83" s="22" t="s">
        <v>105</v>
      </c>
      <c r="D83" s="9"/>
      <c r="E83" s="42">
        <v>26800.0</v>
      </c>
      <c r="F83" s="34">
        <f t="shared" si="12"/>
        <v>0</v>
      </c>
      <c r="G83" s="15"/>
      <c r="H83" s="15"/>
      <c r="I83" s="15"/>
      <c r="J83" s="15"/>
      <c r="K83" s="15"/>
      <c r="L83" s="15"/>
      <c r="M83" s="15"/>
      <c r="N83" s="15"/>
      <c r="O83" s="15"/>
    </row>
    <row r="84" ht="15.75" customHeight="1">
      <c r="A84" s="16" t="s">
        <v>106</v>
      </c>
      <c r="B84" s="17"/>
      <c r="C84" s="22" t="s">
        <v>99</v>
      </c>
      <c r="D84" s="9"/>
      <c r="E84" s="42">
        <v>3000.0</v>
      </c>
      <c r="F84" s="34">
        <f t="shared" si="12"/>
        <v>0</v>
      </c>
      <c r="G84" s="15"/>
      <c r="H84" s="15"/>
      <c r="I84" s="15"/>
      <c r="J84" s="15"/>
      <c r="K84" s="15"/>
      <c r="L84" s="15"/>
      <c r="M84" s="15"/>
      <c r="N84" s="15"/>
      <c r="O84" s="15"/>
    </row>
    <row r="85" ht="15.75" customHeight="1">
      <c r="A85" s="16" t="s">
        <v>107</v>
      </c>
      <c r="B85" s="17"/>
      <c r="C85" s="22" t="s">
        <v>59</v>
      </c>
      <c r="D85" s="9"/>
      <c r="E85" s="42">
        <v>8000.0</v>
      </c>
      <c r="F85" s="34">
        <f t="shared" si="12"/>
        <v>0</v>
      </c>
      <c r="G85" s="15"/>
      <c r="H85" s="15"/>
      <c r="I85" s="15"/>
      <c r="J85" s="15"/>
      <c r="K85" s="15"/>
      <c r="L85" s="15"/>
      <c r="M85" s="15"/>
      <c r="N85" s="15"/>
      <c r="O85" s="15"/>
    </row>
    <row r="86" ht="15.75" customHeight="1">
      <c r="A86" s="16" t="s">
        <v>108</v>
      </c>
      <c r="B86" s="17">
        <v>1.0</v>
      </c>
      <c r="C86" s="22" t="s">
        <v>59</v>
      </c>
      <c r="D86" s="9"/>
      <c r="E86" s="43">
        <v>150000.0</v>
      </c>
      <c r="F86" s="34">
        <f t="shared" si="12"/>
        <v>150000</v>
      </c>
      <c r="G86" s="15"/>
      <c r="H86" s="15"/>
      <c r="I86" s="15"/>
      <c r="J86" s="15"/>
      <c r="K86" s="15"/>
      <c r="L86" s="15"/>
      <c r="M86" s="15"/>
      <c r="N86" s="15"/>
      <c r="O86" s="15"/>
    </row>
    <row r="87" ht="15.75" customHeight="1">
      <c r="A87" s="10" t="s">
        <v>109</v>
      </c>
      <c r="B87" s="11"/>
      <c r="C87" s="11"/>
      <c r="D87" s="9"/>
      <c r="E87" s="44"/>
      <c r="F87" s="45">
        <f>SUM(F75:F86)</f>
        <v>150000</v>
      </c>
      <c r="G87" s="15"/>
      <c r="H87" s="15"/>
      <c r="I87" s="15"/>
      <c r="J87" s="15"/>
      <c r="K87" s="15"/>
      <c r="L87" s="15"/>
      <c r="M87" s="15"/>
      <c r="N87" s="15"/>
      <c r="O87" s="15"/>
    </row>
    <row r="88" ht="15.75" customHeight="1">
      <c r="A88" s="16"/>
      <c r="B88" s="17"/>
      <c r="C88" s="22"/>
      <c r="D88" s="9"/>
      <c r="E88" s="42"/>
      <c r="F88" s="24">
        <f t="shared" ref="F88:F89" si="13">+B88*E88</f>
        <v>0</v>
      </c>
      <c r="G88" s="15"/>
      <c r="H88" s="15"/>
      <c r="I88" s="15"/>
      <c r="J88" s="15"/>
      <c r="K88" s="15"/>
      <c r="L88" s="15"/>
      <c r="M88" s="15"/>
      <c r="N88" s="15"/>
      <c r="O88" s="15"/>
    </row>
    <row r="89" ht="15.75" customHeight="1">
      <c r="A89" s="39" t="s">
        <v>110</v>
      </c>
      <c r="B89" s="9"/>
      <c r="C89" s="22"/>
      <c r="D89" s="9"/>
      <c r="E89" s="42"/>
      <c r="F89" s="24">
        <f t="shared" si="13"/>
        <v>0</v>
      </c>
      <c r="G89" s="15"/>
      <c r="H89" s="15"/>
      <c r="I89" s="15"/>
      <c r="J89" s="15"/>
      <c r="K89" s="15"/>
      <c r="L89" s="15"/>
      <c r="M89" s="15"/>
      <c r="N89" s="15"/>
      <c r="O89" s="15"/>
    </row>
    <row r="90" ht="15.75" customHeight="1">
      <c r="A90" s="16" t="s">
        <v>111</v>
      </c>
      <c r="B90" s="17">
        <v>614.0</v>
      </c>
      <c r="C90" s="22" t="s">
        <v>112</v>
      </c>
      <c r="D90" s="9"/>
      <c r="E90" s="42">
        <v>140.0</v>
      </c>
      <c r="F90" s="24">
        <f t="shared" ref="F90:F99" si="14">E90*B90</f>
        <v>85960</v>
      </c>
    </row>
    <row r="91" ht="15.75" customHeight="1">
      <c r="A91" s="16" t="s">
        <v>265</v>
      </c>
      <c r="B91" s="17">
        <v>2.0</v>
      </c>
      <c r="C91" s="22"/>
      <c r="D91" s="9"/>
      <c r="E91" s="42">
        <v>3500.0</v>
      </c>
      <c r="F91" s="24">
        <f t="shared" si="14"/>
        <v>7000</v>
      </c>
    </row>
    <row r="92" ht="15.75" customHeight="1">
      <c r="A92" s="16" t="s">
        <v>113</v>
      </c>
      <c r="B92" s="17">
        <v>12.0</v>
      </c>
      <c r="C92" s="22" t="s">
        <v>565</v>
      </c>
      <c r="D92" s="9"/>
      <c r="E92" s="42">
        <v>1050.0</v>
      </c>
      <c r="F92" s="24">
        <f t="shared" si="14"/>
        <v>12600</v>
      </c>
    </row>
    <row r="93" ht="15.75" customHeight="1">
      <c r="A93" s="16" t="s">
        <v>22</v>
      </c>
      <c r="B93" s="17">
        <v>0.1</v>
      </c>
      <c r="C93" s="22" t="s">
        <v>23</v>
      </c>
      <c r="D93" s="9"/>
      <c r="E93" s="42">
        <v>12000.0</v>
      </c>
      <c r="F93" s="24">
        <f t="shared" si="14"/>
        <v>1200</v>
      </c>
    </row>
    <row r="94" ht="15.75" customHeight="1">
      <c r="A94" s="16" t="s">
        <v>114</v>
      </c>
      <c r="B94" s="17">
        <v>1.0</v>
      </c>
      <c r="C94" s="22" t="s">
        <v>16</v>
      </c>
      <c r="D94" s="9"/>
      <c r="E94" s="42">
        <v>140000.0</v>
      </c>
      <c r="F94" s="24">
        <f t="shared" si="14"/>
        <v>140000</v>
      </c>
    </row>
    <row r="95" ht="15.75" customHeight="1">
      <c r="A95" s="16" t="s">
        <v>20</v>
      </c>
      <c r="B95" s="17">
        <v>0.2</v>
      </c>
      <c r="C95" s="22" t="s">
        <v>21</v>
      </c>
      <c r="D95" s="9"/>
      <c r="E95" s="42">
        <v>14000.0</v>
      </c>
      <c r="F95" s="24">
        <f t="shared" si="14"/>
        <v>2800</v>
      </c>
    </row>
    <row r="96" ht="15.75" customHeight="1">
      <c r="A96" s="16" t="s">
        <v>29</v>
      </c>
      <c r="B96" s="17">
        <v>40.0</v>
      </c>
      <c r="C96" s="22" t="s">
        <v>94</v>
      </c>
      <c r="D96" s="9"/>
      <c r="E96" s="42">
        <v>100.0</v>
      </c>
      <c r="F96" s="24">
        <f t="shared" si="14"/>
        <v>4000</v>
      </c>
    </row>
    <row r="97" ht="15.75" customHeight="1">
      <c r="A97" s="16" t="s">
        <v>115</v>
      </c>
      <c r="B97" s="17">
        <v>2.0</v>
      </c>
      <c r="C97" s="22" t="s">
        <v>116</v>
      </c>
      <c r="D97" s="9"/>
      <c r="E97" s="42">
        <v>1000.0</v>
      </c>
      <c r="F97" s="24">
        <f t="shared" si="14"/>
        <v>2000</v>
      </c>
    </row>
    <row r="98" ht="15.75" customHeight="1">
      <c r="A98" s="16" t="s">
        <v>49</v>
      </c>
      <c r="B98" s="17">
        <v>1.0</v>
      </c>
      <c r="C98" s="22" t="s">
        <v>94</v>
      </c>
      <c r="D98" s="9"/>
      <c r="E98" s="42">
        <v>63000.0</v>
      </c>
      <c r="F98" s="24">
        <f t="shared" si="14"/>
        <v>63000</v>
      </c>
    </row>
    <row r="99" ht="15.75" customHeight="1">
      <c r="A99" s="16" t="s">
        <v>117</v>
      </c>
      <c r="B99" s="17">
        <v>1.0</v>
      </c>
      <c r="C99" s="22" t="s">
        <v>96</v>
      </c>
      <c r="D99" s="9"/>
      <c r="E99" s="42">
        <v>10500.0</v>
      </c>
      <c r="F99" s="24">
        <f t="shared" si="14"/>
        <v>10500</v>
      </c>
    </row>
    <row r="100" ht="15.75" customHeight="1">
      <c r="A100" s="46" t="s">
        <v>118</v>
      </c>
      <c r="B100" s="47"/>
      <c r="C100" s="48"/>
      <c r="D100" s="9"/>
      <c r="E100" s="49"/>
      <c r="F100" s="29">
        <f>SUM(F88:F99)</f>
        <v>329060</v>
      </c>
    </row>
    <row r="101" ht="15.75" customHeight="1">
      <c r="A101" s="39" t="s">
        <v>119</v>
      </c>
      <c r="B101" s="9"/>
      <c r="C101" s="10" t="s">
        <v>120</v>
      </c>
      <c r="D101" s="9"/>
      <c r="E101" s="42"/>
      <c r="F101" s="24"/>
      <c r="G101" s="274"/>
      <c r="H101" s="274"/>
      <c r="I101" s="274"/>
      <c r="J101" s="274"/>
      <c r="K101" s="274"/>
      <c r="L101" s="274"/>
      <c r="M101" s="274"/>
      <c r="N101" s="274"/>
      <c r="O101" s="274"/>
      <c r="P101" s="21"/>
    </row>
    <row r="102" ht="15.75" customHeight="1">
      <c r="A102" s="16" t="s">
        <v>121</v>
      </c>
      <c r="B102" s="17">
        <v>13.0</v>
      </c>
      <c r="C102" s="22" t="s">
        <v>122</v>
      </c>
      <c r="D102" s="9"/>
      <c r="E102" s="43">
        <v>35000.0</v>
      </c>
      <c r="F102" s="34">
        <f t="shared" ref="F102:F103" si="15">+B102*E102</f>
        <v>455000</v>
      </c>
    </row>
    <row r="103" ht="15.75" customHeight="1">
      <c r="A103" s="16" t="s">
        <v>123</v>
      </c>
      <c r="B103" s="17">
        <v>0.5</v>
      </c>
      <c r="C103" s="22" t="s">
        <v>16</v>
      </c>
      <c r="D103" s="9"/>
      <c r="E103" s="43">
        <v>25000.0</v>
      </c>
      <c r="F103" s="34">
        <f t="shared" si="15"/>
        <v>12500</v>
      </c>
      <c r="G103" s="1"/>
    </row>
    <row r="104" ht="15.75" customHeight="1">
      <c r="A104" s="16" t="s">
        <v>46</v>
      </c>
      <c r="B104" s="17">
        <v>0.8</v>
      </c>
      <c r="C104" s="22" t="s">
        <v>124</v>
      </c>
      <c r="D104" s="9"/>
      <c r="E104" s="43">
        <v>12000.0</v>
      </c>
      <c r="F104" s="34">
        <f>E104*B104</f>
        <v>9600</v>
      </c>
      <c r="G104" s="1"/>
    </row>
    <row r="105" ht="15.75" customHeight="1">
      <c r="A105" s="16" t="s">
        <v>125</v>
      </c>
      <c r="B105" s="17"/>
      <c r="C105" s="22" t="s">
        <v>99</v>
      </c>
      <c r="D105" s="9"/>
      <c r="E105" s="43">
        <v>8000.0</v>
      </c>
      <c r="F105" s="34">
        <f>+B105*E105</f>
        <v>0</v>
      </c>
      <c r="G105" s="1"/>
    </row>
    <row r="106" ht="15.75" customHeight="1">
      <c r="A106" s="16" t="s">
        <v>126</v>
      </c>
      <c r="B106" s="17"/>
      <c r="C106" s="22" t="s">
        <v>127</v>
      </c>
      <c r="D106" s="9"/>
      <c r="E106" s="43">
        <v>100.0</v>
      </c>
      <c r="F106" s="34">
        <f>E106*B106</f>
        <v>0</v>
      </c>
      <c r="G106" s="1"/>
    </row>
    <row r="107" ht="15.75" customHeight="1">
      <c r="A107" s="16" t="s">
        <v>128</v>
      </c>
      <c r="B107" s="17">
        <v>2.0</v>
      </c>
      <c r="C107" s="22" t="s">
        <v>127</v>
      </c>
      <c r="D107" s="9"/>
      <c r="E107" s="43">
        <v>30000.0</v>
      </c>
      <c r="F107" s="34">
        <f t="shared" ref="F107:F114" si="16">+B107*E107</f>
        <v>60000</v>
      </c>
      <c r="G107" s="1"/>
    </row>
    <row r="108" ht="15.75" customHeight="1">
      <c r="A108" s="16" t="s">
        <v>129</v>
      </c>
      <c r="B108" s="17">
        <v>3.5</v>
      </c>
      <c r="C108" s="22" t="s">
        <v>16</v>
      </c>
      <c r="D108" s="9"/>
      <c r="E108" s="43">
        <v>50000.0</v>
      </c>
      <c r="F108" s="34">
        <f t="shared" si="16"/>
        <v>175000</v>
      </c>
      <c r="G108" s="1"/>
    </row>
    <row r="109" ht="15.75" customHeight="1">
      <c r="A109" s="16" t="s">
        <v>130</v>
      </c>
      <c r="B109" s="17"/>
      <c r="C109" s="22" t="s">
        <v>131</v>
      </c>
      <c r="D109" s="9"/>
      <c r="E109" s="43">
        <v>1000.0</v>
      </c>
      <c r="F109" s="34">
        <f t="shared" si="16"/>
        <v>0</v>
      </c>
      <c r="G109" s="1"/>
    </row>
    <row r="110" ht="15.75" customHeight="1">
      <c r="A110" s="16" t="s">
        <v>132</v>
      </c>
      <c r="B110" s="17">
        <v>2.0</v>
      </c>
      <c r="C110" s="22" t="s">
        <v>101</v>
      </c>
      <c r="D110" s="9"/>
      <c r="E110" s="43">
        <v>4000.0</v>
      </c>
      <c r="F110" s="34">
        <f t="shared" si="16"/>
        <v>8000</v>
      </c>
      <c r="G110" s="1"/>
    </row>
    <row r="111" ht="15.75" customHeight="1">
      <c r="A111" s="16" t="s">
        <v>133</v>
      </c>
      <c r="B111" s="17">
        <v>0.5</v>
      </c>
      <c r="C111" s="22" t="s">
        <v>105</v>
      </c>
      <c r="D111" s="9"/>
      <c r="E111" s="43">
        <v>25000.0</v>
      </c>
      <c r="F111" s="34">
        <f t="shared" si="16"/>
        <v>12500</v>
      </c>
      <c r="G111" s="1"/>
    </row>
    <row r="112" ht="15.75" customHeight="1">
      <c r="A112" s="16" t="s">
        <v>566</v>
      </c>
      <c r="B112" s="17">
        <v>1.0</v>
      </c>
      <c r="C112" s="22" t="s">
        <v>135</v>
      </c>
      <c r="D112" s="9"/>
      <c r="E112" s="43">
        <v>12000.0</v>
      </c>
      <c r="F112" s="34">
        <f t="shared" si="16"/>
        <v>12000</v>
      </c>
      <c r="G112" s="1"/>
      <c r="H112" s="276"/>
      <c r="I112" s="276"/>
      <c r="J112" s="276"/>
      <c r="K112" s="276"/>
    </row>
    <row r="113" ht="15.75" customHeight="1">
      <c r="A113" s="16" t="s">
        <v>136</v>
      </c>
      <c r="B113" s="17">
        <v>1.0</v>
      </c>
      <c r="C113" s="22" t="s">
        <v>21</v>
      </c>
      <c r="D113" s="9"/>
      <c r="E113" s="43">
        <v>19000.0</v>
      </c>
      <c r="F113" s="34">
        <f t="shared" si="16"/>
        <v>19000</v>
      </c>
      <c r="G113" s="1"/>
      <c r="H113" s="276"/>
      <c r="I113" s="276"/>
      <c r="J113" s="276"/>
      <c r="K113" s="276"/>
    </row>
    <row r="114" ht="15.75" customHeight="1">
      <c r="A114" s="16" t="s">
        <v>137</v>
      </c>
      <c r="B114" s="17">
        <v>4.0</v>
      </c>
      <c r="C114" s="22" t="s">
        <v>99</v>
      </c>
      <c r="D114" s="9"/>
      <c r="E114" s="43">
        <v>5000.0</v>
      </c>
      <c r="F114" s="34">
        <f t="shared" si="16"/>
        <v>20000</v>
      </c>
      <c r="G114" s="1"/>
      <c r="H114" s="276"/>
      <c r="I114" s="276"/>
      <c r="J114" s="276"/>
      <c r="K114" s="276"/>
    </row>
    <row r="115" ht="15.75" customHeight="1">
      <c r="A115" s="16" t="s">
        <v>138</v>
      </c>
      <c r="B115" s="17">
        <v>1.0</v>
      </c>
      <c r="C115" s="22" t="s">
        <v>139</v>
      </c>
      <c r="D115" s="9"/>
      <c r="E115" s="43">
        <v>210000.0</v>
      </c>
      <c r="F115" s="34">
        <f t="shared" ref="F115:F116" si="17">E115*B115</f>
        <v>210000</v>
      </c>
      <c r="G115" s="1"/>
    </row>
    <row r="116" ht="15.75" customHeight="1">
      <c r="A116" s="16" t="s">
        <v>140</v>
      </c>
      <c r="B116" s="17">
        <v>3.1</v>
      </c>
      <c r="C116" s="22" t="s">
        <v>122</v>
      </c>
      <c r="D116" s="9"/>
      <c r="E116" s="43">
        <v>2650.0</v>
      </c>
      <c r="F116" s="34">
        <f t="shared" si="17"/>
        <v>8215</v>
      </c>
      <c r="G116" s="1"/>
    </row>
    <row r="117" ht="15.75" customHeight="1">
      <c r="A117" s="46" t="s">
        <v>141</v>
      </c>
      <c r="B117" s="47"/>
      <c r="C117" s="48"/>
      <c r="D117" s="9"/>
      <c r="E117" s="49"/>
      <c r="F117" s="29">
        <f>SUM(F102:F116)</f>
        <v>1001815</v>
      </c>
    </row>
    <row r="118" ht="15.75" customHeight="1">
      <c r="A118" s="50" t="s">
        <v>142</v>
      </c>
      <c r="B118" s="51"/>
      <c r="C118" s="51"/>
      <c r="D118" s="51"/>
      <c r="E118" s="51"/>
      <c r="F118" s="52">
        <f>F117+F100+F87+F73+F54+F35+F20</f>
        <v>3181284.85</v>
      </c>
    </row>
    <row r="119" ht="15.75" customHeight="1">
      <c r="A119" s="53"/>
      <c r="B119" s="54" t="s">
        <v>143</v>
      </c>
      <c r="C119" s="55"/>
      <c r="D119" s="55"/>
      <c r="E119" s="55"/>
      <c r="F119" s="56">
        <f>+F118*30%</f>
        <v>954385.455</v>
      </c>
    </row>
    <row r="120" ht="15.75" customHeight="1">
      <c r="A120" s="57"/>
      <c r="B120" s="58" t="s">
        <v>144</v>
      </c>
      <c r="C120" s="55"/>
      <c r="D120" s="55"/>
      <c r="E120" s="59"/>
      <c r="F120" s="60">
        <f>SUM(F118:F119)</f>
        <v>4135670.305</v>
      </c>
    </row>
    <row r="121" ht="15.75" customHeight="1">
      <c r="A121" s="57"/>
      <c r="B121" s="54" t="s">
        <v>145</v>
      </c>
      <c r="C121" s="55"/>
      <c r="D121" s="55"/>
      <c r="E121" s="55"/>
      <c r="F121" s="56">
        <f>+F120*16%</f>
        <v>661707.2488</v>
      </c>
    </row>
    <row r="122" ht="15.75" customHeight="1">
      <c r="A122" s="57"/>
      <c r="B122" s="61" t="s">
        <v>146</v>
      </c>
      <c r="C122" s="55"/>
      <c r="D122" s="55"/>
      <c r="E122" s="59"/>
      <c r="F122" s="60">
        <f>SUM(F120:F121)</f>
        <v>4797377.554</v>
      </c>
    </row>
    <row r="123" ht="15.75" customHeight="1">
      <c r="A123" s="57"/>
      <c r="B123" s="54"/>
      <c r="C123" s="55"/>
      <c r="D123" s="55"/>
      <c r="E123" s="55"/>
      <c r="F123" s="56"/>
    </row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6">
    <mergeCell ref="A2:F2"/>
    <mergeCell ref="A3:F3"/>
    <mergeCell ref="A4:F4"/>
    <mergeCell ref="A5:F5"/>
    <mergeCell ref="A6:B6"/>
    <mergeCell ref="C6:F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A17:C17"/>
    <mergeCell ref="D17:E17"/>
    <mergeCell ref="A18:E18"/>
    <mergeCell ref="A19:C19"/>
    <mergeCell ref="D19:E19"/>
    <mergeCell ref="A20:C20"/>
    <mergeCell ref="D20:E20"/>
    <mergeCell ref="A21:B21"/>
    <mergeCell ref="C21:F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A33:E33"/>
    <mergeCell ref="A34:C34"/>
    <mergeCell ref="D34:E34"/>
    <mergeCell ref="A35:C35"/>
    <mergeCell ref="D35:E35"/>
    <mergeCell ref="B36:C36"/>
    <mergeCell ref="D36:E36"/>
    <mergeCell ref="C37:D37"/>
    <mergeCell ref="C38:D38"/>
    <mergeCell ref="C39:D39"/>
    <mergeCell ref="C40:D40"/>
    <mergeCell ref="C41:D41"/>
    <mergeCell ref="C42:D42"/>
    <mergeCell ref="C82:D82"/>
    <mergeCell ref="C83:D83"/>
    <mergeCell ref="C84:D84"/>
    <mergeCell ref="C85:D85"/>
    <mergeCell ref="C86:D86"/>
    <mergeCell ref="A87:D87"/>
    <mergeCell ref="C88:D88"/>
    <mergeCell ref="A89:B89"/>
    <mergeCell ref="C89:D89"/>
    <mergeCell ref="C90:D90"/>
    <mergeCell ref="C91:D91"/>
    <mergeCell ref="C92:D92"/>
    <mergeCell ref="C93:D93"/>
    <mergeCell ref="C94:D94"/>
    <mergeCell ref="C101:D101"/>
    <mergeCell ref="C102:D102"/>
    <mergeCell ref="C103:D103"/>
    <mergeCell ref="C104:D104"/>
    <mergeCell ref="C105:D105"/>
    <mergeCell ref="C106:D106"/>
    <mergeCell ref="C107:D107"/>
    <mergeCell ref="C108:D108"/>
    <mergeCell ref="C109:D109"/>
    <mergeCell ref="C110:D110"/>
    <mergeCell ref="C111:D111"/>
    <mergeCell ref="C112:D112"/>
    <mergeCell ref="C113:D113"/>
    <mergeCell ref="C114:D114"/>
    <mergeCell ref="B121:E121"/>
    <mergeCell ref="B122:E122"/>
    <mergeCell ref="C115:D115"/>
    <mergeCell ref="C116:D116"/>
    <mergeCell ref="C117:D117"/>
    <mergeCell ref="A118:E118"/>
    <mergeCell ref="A119:A123"/>
    <mergeCell ref="B119:E119"/>
    <mergeCell ref="B120:E120"/>
    <mergeCell ref="B123:E123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A53:C53"/>
    <mergeCell ref="A54:C54"/>
    <mergeCell ref="D54:E54"/>
    <mergeCell ref="B55:C55"/>
    <mergeCell ref="D55:E55"/>
    <mergeCell ref="C56:D56"/>
    <mergeCell ref="C57:D57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A72:C72"/>
    <mergeCell ref="A73:C73"/>
    <mergeCell ref="D73:E73"/>
    <mergeCell ref="A74:B74"/>
    <mergeCell ref="C74:D74"/>
    <mergeCell ref="C75:D75"/>
    <mergeCell ref="C76:D76"/>
    <mergeCell ref="C77:D77"/>
    <mergeCell ref="C78:D78"/>
    <mergeCell ref="C79:D79"/>
    <mergeCell ref="C80:D80"/>
    <mergeCell ref="C81:D81"/>
    <mergeCell ref="C95:D95"/>
    <mergeCell ref="C96:D96"/>
    <mergeCell ref="C97:D97"/>
    <mergeCell ref="C98:D98"/>
    <mergeCell ref="C99:D99"/>
    <mergeCell ref="C100:D100"/>
    <mergeCell ref="A101:B101"/>
  </mergeCells>
  <printOptions/>
  <pageMargins bottom="0.7480314960629921" footer="0.0" header="0.0" left="0.31496062992125984" right="0.31496062992125984" top="0.7480314960629921"/>
  <pageSetup paperSize="9" orientation="landscape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10.71"/>
    <col customWidth="1" min="3" max="3" width="17.0"/>
    <col customWidth="1" min="4" max="4" width="10.71"/>
    <col customWidth="1" min="5" max="5" width="15.43"/>
    <col customWidth="1" min="6" max="6" width="20.57"/>
    <col customWidth="1" min="7" max="15" width="10.71"/>
  </cols>
  <sheetData>
    <row r="1" ht="15.75" customHeight="1">
      <c r="A1" s="1" t="s">
        <v>0</v>
      </c>
    </row>
    <row r="2" ht="15.75" customHeight="1">
      <c r="A2" s="2" t="s">
        <v>1</v>
      </c>
      <c r="B2" s="3"/>
      <c r="C2" s="3"/>
      <c r="D2" s="3"/>
      <c r="E2" s="3"/>
      <c r="F2" s="3"/>
    </row>
    <row r="3" ht="15.75" customHeight="1">
      <c r="A3" s="4" t="s">
        <v>2</v>
      </c>
    </row>
    <row r="4" ht="15.75" customHeight="1">
      <c r="A4" s="4" t="s">
        <v>3</v>
      </c>
    </row>
    <row r="5" ht="15.75" customHeight="1">
      <c r="A5" s="5" t="s">
        <v>579</v>
      </c>
      <c r="B5" s="6"/>
      <c r="C5" s="6"/>
      <c r="D5" s="6"/>
      <c r="E5" s="6"/>
      <c r="F5" s="7"/>
    </row>
    <row r="6" ht="15.75" customHeight="1">
      <c r="A6" s="8" t="s">
        <v>5</v>
      </c>
      <c r="B6" s="9"/>
      <c r="C6" s="10" t="s">
        <v>597</v>
      </c>
      <c r="D6" s="11"/>
      <c r="E6" s="11"/>
      <c r="F6" s="9"/>
    </row>
    <row r="7" ht="15.0" customHeight="1">
      <c r="A7" s="12" t="s">
        <v>7</v>
      </c>
      <c r="B7" s="12" t="s">
        <v>8</v>
      </c>
      <c r="C7" s="13" t="s">
        <v>9</v>
      </c>
      <c r="D7" s="9"/>
      <c r="E7" s="12" t="s">
        <v>10</v>
      </c>
      <c r="F7" s="14" t="s">
        <v>11</v>
      </c>
      <c r="G7" s="15"/>
    </row>
    <row r="8" ht="18.0" customHeight="1">
      <c r="A8" s="16" t="s">
        <v>12</v>
      </c>
      <c r="B8" s="275">
        <v>220.0</v>
      </c>
      <c r="C8" s="13" t="s">
        <v>13</v>
      </c>
      <c r="D8" s="9"/>
      <c r="E8" s="18">
        <v>140.0</v>
      </c>
      <c r="F8" s="19">
        <f t="shared" ref="F8:F10" si="1">+B8*E8</f>
        <v>30800</v>
      </c>
    </row>
    <row r="9">
      <c r="A9" s="16" t="s">
        <v>15</v>
      </c>
      <c r="B9" s="275"/>
      <c r="C9" s="13" t="s">
        <v>16</v>
      </c>
      <c r="D9" s="9"/>
      <c r="E9" s="18">
        <v>140000.0</v>
      </c>
      <c r="F9" s="19">
        <f t="shared" si="1"/>
        <v>0</v>
      </c>
      <c r="G9" s="1"/>
      <c r="H9" s="21"/>
    </row>
    <row r="10">
      <c r="A10" s="16" t="s">
        <v>368</v>
      </c>
      <c r="B10" s="275">
        <v>4.0</v>
      </c>
      <c r="C10" s="22" t="s">
        <v>598</v>
      </c>
      <c r="D10" s="9"/>
      <c r="E10" s="18">
        <v>21000.0</v>
      </c>
      <c r="F10" s="19">
        <f t="shared" si="1"/>
        <v>84000</v>
      </c>
    </row>
    <row r="11">
      <c r="A11" s="16" t="s">
        <v>583</v>
      </c>
      <c r="B11" s="275">
        <v>1.5</v>
      </c>
      <c r="C11" s="22" t="s">
        <v>16</v>
      </c>
      <c r="D11" s="9"/>
      <c r="E11" s="18">
        <v>140000.0</v>
      </c>
      <c r="F11" s="19">
        <f>E11*B11</f>
        <v>210000</v>
      </c>
    </row>
    <row r="12">
      <c r="A12" s="16" t="s">
        <v>20</v>
      </c>
      <c r="B12" s="275">
        <v>1.0</v>
      </c>
      <c r="C12" s="22" t="s">
        <v>21</v>
      </c>
      <c r="D12" s="9"/>
      <c r="E12" s="18">
        <v>14000.0</v>
      </c>
      <c r="F12" s="19">
        <f>+B12*E12</f>
        <v>14000</v>
      </c>
    </row>
    <row r="13">
      <c r="A13" s="16" t="s">
        <v>22</v>
      </c>
      <c r="B13" s="275">
        <v>0.5</v>
      </c>
      <c r="C13" s="22" t="s">
        <v>23</v>
      </c>
      <c r="D13" s="9"/>
      <c r="E13" s="18">
        <v>12000.0</v>
      </c>
      <c r="F13" s="19">
        <f t="shared" ref="F13:F15" si="2">E13*B13</f>
        <v>6000</v>
      </c>
    </row>
    <row r="14">
      <c r="A14" s="16" t="s">
        <v>24</v>
      </c>
      <c r="B14" s="17">
        <v>0.0</v>
      </c>
      <c r="C14" s="22" t="s">
        <v>25</v>
      </c>
      <c r="D14" s="9"/>
      <c r="E14" s="18">
        <v>20000.0</v>
      </c>
      <c r="F14" s="19">
        <f t="shared" si="2"/>
        <v>0</v>
      </c>
      <c r="H14" s="20" t="s">
        <v>26</v>
      </c>
    </row>
    <row r="15">
      <c r="A15" s="16" t="s">
        <v>136</v>
      </c>
      <c r="B15" s="17">
        <v>0.0</v>
      </c>
      <c r="C15" s="22" t="s">
        <v>21</v>
      </c>
      <c r="D15" s="9"/>
      <c r="E15" s="18">
        <v>13300.0</v>
      </c>
      <c r="F15" s="19">
        <f t="shared" si="2"/>
        <v>0</v>
      </c>
    </row>
    <row r="16" ht="15.75" customHeight="1">
      <c r="A16" s="16" t="s">
        <v>547</v>
      </c>
      <c r="B16" s="17">
        <v>3.0</v>
      </c>
      <c r="C16" s="22" t="s">
        <v>28</v>
      </c>
      <c r="D16" s="9"/>
      <c r="E16" s="18">
        <v>1000.0</v>
      </c>
      <c r="F16" s="19">
        <f t="shared" ref="F16:F17" si="3">+B16*E16</f>
        <v>3000</v>
      </c>
    </row>
    <row r="17" ht="15.75" customHeight="1">
      <c r="A17" s="16" t="s">
        <v>29</v>
      </c>
      <c r="B17" s="17">
        <v>150.0</v>
      </c>
      <c r="C17" s="22" t="s">
        <v>30</v>
      </c>
      <c r="D17" s="9"/>
      <c r="E17" s="18">
        <v>100.0</v>
      </c>
      <c r="F17" s="19">
        <f t="shared" si="3"/>
        <v>15000</v>
      </c>
    </row>
    <row r="18" ht="15.75" customHeight="1">
      <c r="A18" s="23" t="s">
        <v>31</v>
      </c>
      <c r="B18" s="11"/>
      <c r="C18" s="9"/>
      <c r="D18" s="22" t="s">
        <v>584</v>
      </c>
      <c r="E18" s="9"/>
      <c r="F18" s="24">
        <v>242000.0</v>
      </c>
      <c r="G18" s="1"/>
      <c r="H18" s="21"/>
    </row>
    <row r="19" ht="15.75" customHeight="1">
      <c r="A19" s="25" t="s">
        <v>33</v>
      </c>
      <c r="B19" s="11"/>
      <c r="C19" s="11"/>
      <c r="D19" s="11"/>
      <c r="E19" s="9"/>
      <c r="F19" s="26">
        <f>SUM(F8:F18)</f>
        <v>604800</v>
      </c>
    </row>
    <row r="20" ht="15.75" customHeight="1">
      <c r="A20" s="23" t="s">
        <v>34</v>
      </c>
      <c r="B20" s="11"/>
      <c r="C20" s="9"/>
      <c r="D20" s="22" t="s">
        <v>35</v>
      </c>
      <c r="E20" s="9"/>
      <c r="F20" s="24">
        <f>F19*10%</f>
        <v>60480</v>
      </c>
    </row>
    <row r="21" ht="15.75" customHeight="1">
      <c r="A21" s="27" t="s">
        <v>36</v>
      </c>
      <c r="B21" s="11"/>
      <c r="C21" s="9"/>
      <c r="D21" s="28"/>
      <c r="E21" s="9"/>
      <c r="F21" s="29">
        <f>F20+F19</f>
        <v>665280</v>
      </c>
      <c r="G21" s="262"/>
    </row>
    <row r="22" ht="15.0" customHeight="1">
      <c r="A22" s="8" t="s">
        <v>5</v>
      </c>
      <c r="B22" s="9"/>
      <c r="C22" s="30" t="s">
        <v>564</v>
      </c>
      <c r="D22" s="11"/>
      <c r="E22" s="11"/>
      <c r="F22" s="9"/>
    </row>
    <row r="23" ht="15.0" customHeight="1">
      <c r="A23" s="12" t="s">
        <v>7</v>
      </c>
      <c r="B23" s="12" t="s">
        <v>8</v>
      </c>
      <c r="C23" s="13" t="s">
        <v>9</v>
      </c>
      <c r="D23" s="9"/>
      <c r="E23" s="12" t="s">
        <v>10</v>
      </c>
      <c r="F23" s="14" t="s">
        <v>11</v>
      </c>
    </row>
    <row r="24" ht="15.0" customHeight="1">
      <c r="A24" s="16" t="s">
        <v>38</v>
      </c>
      <c r="B24" s="17"/>
      <c r="C24" s="13" t="s">
        <v>25</v>
      </c>
      <c r="D24" s="9"/>
      <c r="E24" s="18">
        <v>10000.0</v>
      </c>
      <c r="F24" s="19">
        <f t="shared" ref="F24:F26" si="4">E24*B24</f>
        <v>0</v>
      </c>
      <c r="G24" s="1"/>
      <c r="H24" s="1"/>
    </row>
    <row r="25" ht="15.75" customHeight="1">
      <c r="A25" s="16" t="s">
        <v>39</v>
      </c>
      <c r="B25" s="17"/>
      <c r="C25" s="22" t="s">
        <v>40</v>
      </c>
      <c r="D25" s="9"/>
      <c r="E25" s="18">
        <v>65000.0</v>
      </c>
      <c r="F25" s="19">
        <f t="shared" si="4"/>
        <v>0</v>
      </c>
      <c r="G25" s="1"/>
      <c r="H25" s="1"/>
    </row>
    <row r="26" ht="15.75" customHeight="1">
      <c r="A26" s="16" t="s">
        <v>41</v>
      </c>
      <c r="B26" s="17"/>
      <c r="C26" s="22" t="s">
        <v>42</v>
      </c>
      <c r="D26" s="9"/>
      <c r="E26" s="18">
        <v>130000.0</v>
      </c>
      <c r="F26" s="31">
        <f t="shared" si="4"/>
        <v>0</v>
      </c>
      <c r="G26" s="1"/>
      <c r="H26" s="1"/>
    </row>
    <row r="27" ht="15.75" customHeight="1">
      <c r="A27" s="16" t="s">
        <v>43</v>
      </c>
      <c r="B27" s="17"/>
      <c r="C27" s="22" t="s">
        <v>44</v>
      </c>
      <c r="D27" s="9"/>
      <c r="E27" s="18">
        <v>140.0</v>
      </c>
      <c r="F27" s="32"/>
      <c r="G27" s="1"/>
      <c r="H27" s="1"/>
    </row>
    <row r="28" ht="15.75" customHeight="1">
      <c r="A28" s="16" t="s">
        <v>20</v>
      </c>
      <c r="B28" s="17"/>
      <c r="C28" s="22" t="s">
        <v>45</v>
      </c>
      <c r="D28" s="9"/>
      <c r="E28" s="18">
        <v>14000.0</v>
      </c>
      <c r="F28" s="19">
        <f t="shared" ref="F28:F33" si="5">E28*B28</f>
        <v>0</v>
      </c>
      <c r="G28" s="1"/>
      <c r="H28" s="1"/>
    </row>
    <row r="29" ht="15.75" customHeight="1">
      <c r="A29" s="16" t="s">
        <v>46</v>
      </c>
      <c r="B29" s="17"/>
      <c r="C29" s="22" t="s">
        <v>30</v>
      </c>
      <c r="D29" s="9"/>
      <c r="E29" s="18">
        <v>600.0</v>
      </c>
      <c r="F29" s="19">
        <f t="shared" si="5"/>
        <v>0</v>
      </c>
    </row>
    <row r="30" ht="15.0" customHeight="1">
      <c r="A30" s="16" t="s">
        <v>47</v>
      </c>
      <c r="B30" s="17"/>
      <c r="C30" s="22" t="s">
        <v>48</v>
      </c>
      <c r="D30" s="9"/>
      <c r="E30" s="18">
        <v>1000.0</v>
      </c>
      <c r="F30" s="19">
        <f t="shared" si="5"/>
        <v>0</v>
      </c>
    </row>
    <row r="31" ht="15.75" customHeight="1">
      <c r="A31" s="16" t="s">
        <v>49</v>
      </c>
      <c r="B31" s="17"/>
      <c r="C31" s="22" t="s">
        <v>25</v>
      </c>
      <c r="D31" s="9"/>
      <c r="E31" s="18">
        <v>250000.0</v>
      </c>
      <c r="F31" s="19">
        <f t="shared" si="5"/>
        <v>0</v>
      </c>
    </row>
    <row r="32" ht="12.75" customHeight="1">
      <c r="A32" s="16" t="s">
        <v>29</v>
      </c>
      <c r="B32" s="17"/>
      <c r="C32" s="22" t="s">
        <v>30</v>
      </c>
      <c r="D32" s="9"/>
      <c r="E32" s="18">
        <v>100.0</v>
      </c>
      <c r="F32" s="19">
        <f t="shared" si="5"/>
        <v>0</v>
      </c>
    </row>
    <row r="33" ht="15.75" customHeight="1">
      <c r="A33" s="33"/>
      <c r="B33" s="17"/>
      <c r="C33" s="22"/>
      <c r="D33" s="9"/>
      <c r="E33" s="17"/>
      <c r="F33" s="34">
        <f t="shared" si="5"/>
        <v>0</v>
      </c>
    </row>
    <row r="34" ht="15.75" customHeight="1">
      <c r="A34" s="25" t="s">
        <v>33</v>
      </c>
      <c r="B34" s="11"/>
      <c r="C34" s="11"/>
      <c r="D34" s="11"/>
      <c r="E34" s="9"/>
      <c r="F34" s="26">
        <f>SUM(F24:F33)</f>
        <v>0</v>
      </c>
    </row>
    <row r="35" ht="16.5" customHeight="1">
      <c r="A35" s="23" t="s">
        <v>50</v>
      </c>
      <c r="B35" s="11"/>
      <c r="C35" s="9"/>
      <c r="D35" s="22" t="s">
        <v>35</v>
      </c>
      <c r="E35" s="9"/>
      <c r="F35" s="24">
        <v>0.0</v>
      </c>
    </row>
    <row r="36" ht="24.0" customHeight="1">
      <c r="A36" s="27" t="s">
        <v>36</v>
      </c>
      <c r="B36" s="11"/>
      <c r="C36" s="9"/>
      <c r="D36" s="28"/>
      <c r="E36" s="9"/>
      <c r="F36" s="35">
        <f>F35+F34</f>
        <v>0</v>
      </c>
      <c r="G36" s="262"/>
    </row>
    <row r="37" ht="15.0" customHeight="1">
      <c r="A37" s="36" t="s">
        <v>51</v>
      </c>
      <c r="B37" s="10" t="s">
        <v>52</v>
      </c>
      <c r="C37" s="9"/>
      <c r="D37" s="22"/>
      <c r="E37" s="9"/>
      <c r="F37" s="24"/>
      <c r="G37" s="1"/>
      <c r="H37" s="1"/>
    </row>
    <row r="38" ht="16.5" customHeight="1">
      <c r="A38" s="33" t="s">
        <v>53</v>
      </c>
      <c r="B38" s="17"/>
      <c r="C38" s="22" t="s">
        <v>54</v>
      </c>
      <c r="D38" s="9"/>
      <c r="E38" s="18">
        <v>36750.0</v>
      </c>
      <c r="F38" s="19">
        <f t="shared" ref="F38:F39" si="6">E38*B38</f>
        <v>0</v>
      </c>
      <c r="G38" s="15"/>
      <c r="H38" s="1"/>
    </row>
    <row r="39" ht="16.5" customHeight="1">
      <c r="A39" s="16" t="s">
        <v>55</v>
      </c>
      <c r="B39" s="17"/>
      <c r="C39" s="22" t="s">
        <v>54</v>
      </c>
      <c r="D39" s="9"/>
      <c r="E39" s="18">
        <v>36750.0</v>
      </c>
      <c r="F39" s="19">
        <f t="shared" si="6"/>
        <v>0</v>
      </c>
      <c r="G39" s="15"/>
      <c r="H39" s="1"/>
    </row>
    <row r="40" ht="16.5" customHeight="1">
      <c r="A40" s="16" t="s">
        <v>56</v>
      </c>
      <c r="B40" s="17"/>
      <c r="C40" s="22" t="s">
        <v>57</v>
      </c>
      <c r="D40" s="9"/>
      <c r="E40" s="18">
        <v>18000.0</v>
      </c>
      <c r="F40" s="19">
        <f t="shared" ref="F40:F47" si="7">+B40*E40</f>
        <v>0</v>
      </c>
    </row>
    <row r="41" ht="16.5" customHeight="1">
      <c r="A41" s="16" t="s">
        <v>58</v>
      </c>
      <c r="B41" s="17"/>
      <c r="C41" s="22" t="s">
        <v>59</v>
      </c>
      <c r="D41" s="9"/>
      <c r="E41" s="18">
        <v>2000.0</v>
      </c>
      <c r="F41" s="19">
        <f t="shared" si="7"/>
        <v>0</v>
      </c>
    </row>
    <row r="42" ht="16.5" customHeight="1">
      <c r="A42" s="16" t="s">
        <v>60</v>
      </c>
      <c r="B42" s="17"/>
      <c r="C42" s="22" t="s">
        <v>61</v>
      </c>
      <c r="D42" s="9"/>
      <c r="E42" s="18">
        <v>70000.0</v>
      </c>
      <c r="F42" s="19">
        <f t="shared" si="7"/>
        <v>0</v>
      </c>
    </row>
    <row r="43" ht="16.5" customHeight="1">
      <c r="A43" s="16" t="s">
        <v>62</v>
      </c>
      <c r="B43" s="17"/>
      <c r="C43" s="22" t="s">
        <v>63</v>
      </c>
      <c r="D43" s="9"/>
      <c r="E43" s="18">
        <v>45000.0</v>
      </c>
      <c r="F43" s="19">
        <f t="shared" si="7"/>
        <v>0</v>
      </c>
    </row>
    <row r="44" ht="16.5" customHeight="1">
      <c r="A44" s="16" t="s">
        <v>64</v>
      </c>
      <c r="B44" s="17"/>
      <c r="C44" s="22" t="s">
        <v>63</v>
      </c>
      <c r="D44" s="9"/>
      <c r="E44" s="18">
        <v>2500.0</v>
      </c>
      <c r="F44" s="19">
        <f t="shared" si="7"/>
        <v>0</v>
      </c>
    </row>
    <row r="45" ht="16.5" customHeight="1">
      <c r="A45" s="16" t="s">
        <v>65</v>
      </c>
      <c r="B45" s="17"/>
      <c r="C45" s="22" t="s">
        <v>66</v>
      </c>
      <c r="D45" s="9"/>
      <c r="E45" s="18">
        <v>34000.0</v>
      </c>
      <c r="F45" s="19">
        <f t="shared" si="7"/>
        <v>0</v>
      </c>
    </row>
    <row r="46" ht="16.5" customHeight="1">
      <c r="A46" s="16" t="s">
        <v>67</v>
      </c>
      <c r="B46" s="17"/>
      <c r="C46" s="22" t="s">
        <v>68</v>
      </c>
      <c r="D46" s="9"/>
      <c r="E46" s="18">
        <v>3000.0</v>
      </c>
      <c r="F46" s="19">
        <f t="shared" si="7"/>
        <v>0</v>
      </c>
    </row>
    <row r="47" ht="16.5" customHeight="1">
      <c r="A47" s="16" t="s">
        <v>585</v>
      </c>
      <c r="B47" s="17"/>
      <c r="C47" s="22" t="s">
        <v>70</v>
      </c>
      <c r="D47" s="9"/>
      <c r="E47" s="18">
        <v>22000.0</v>
      </c>
      <c r="F47" s="19">
        <f t="shared" si="7"/>
        <v>0</v>
      </c>
      <c r="G47" s="15"/>
      <c r="H47" s="15"/>
      <c r="I47" s="15"/>
      <c r="J47" s="15"/>
      <c r="K47" s="15"/>
      <c r="L47" s="15"/>
      <c r="M47" s="15"/>
      <c r="N47" s="15"/>
      <c r="O47" s="15"/>
    </row>
    <row r="48" ht="16.5" customHeight="1">
      <c r="A48" s="16" t="s">
        <v>71</v>
      </c>
      <c r="B48" s="17"/>
      <c r="C48" s="22" t="s">
        <v>70</v>
      </c>
      <c r="D48" s="9"/>
      <c r="E48" s="18">
        <v>22000.0</v>
      </c>
      <c r="F48" s="19">
        <f>E48*B48</f>
        <v>0</v>
      </c>
      <c r="G48" s="15"/>
      <c r="H48" s="15"/>
      <c r="I48" s="15"/>
      <c r="J48" s="15"/>
      <c r="K48" s="15"/>
      <c r="L48" s="15"/>
      <c r="M48" s="15"/>
      <c r="N48" s="15"/>
      <c r="O48" s="15"/>
    </row>
    <row r="49" ht="16.5" customHeight="1">
      <c r="A49" s="16" t="s">
        <v>72</v>
      </c>
      <c r="B49" s="17"/>
      <c r="C49" s="22" t="s">
        <v>61</v>
      </c>
      <c r="D49" s="9"/>
      <c r="E49" s="18">
        <v>160000.0</v>
      </c>
      <c r="F49" s="19">
        <f t="shared" ref="F49:F52" si="8">+B49*E49</f>
        <v>0</v>
      </c>
    </row>
    <row r="50" ht="16.5" customHeight="1">
      <c r="A50" s="16" t="s">
        <v>73</v>
      </c>
      <c r="B50" s="17"/>
      <c r="C50" s="22" t="s">
        <v>74</v>
      </c>
      <c r="D50" s="9"/>
      <c r="E50" s="18">
        <v>4500.0</v>
      </c>
      <c r="F50" s="19">
        <f t="shared" si="8"/>
        <v>0</v>
      </c>
      <c r="G50" s="1" t="s">
        <v>14</v>
      </c>
    </row>
    <row r="51" ht="16.5" customHeight="1">
      <c r="A51" s="16" t="s">
        <v>75</v>
      </c>
      <c r="B51" s="17"/>
      <c r="C51" s="22" t="s">
        <v>21</v>
      </c>
      <c r="D51" s="9"/>
      <c r="E51" s="18">
        <v>20000.0</v>
      </c>
      <c r="F51" s="19">
        <f t="shared" si="8"/>
        <v>0</v>
      </c>
    </row>
    <row r="52" ht="16.5" customHeight="1">
      <c r="A52" s="16" t="s">
        <v>76</v>
      </c>
      <c r="B52" s="17"/>
      <c r="C52" s="22" t="s">
        <v>77</v>
      </c>
      <c r="D52" s="9"/>
      <c r="E52" s="18">
        <v>22000.0</v>
      </c>
      <c r="F52" s="19">
        <f t="shared" si="8"/>
        <v>0</v>
      </c>
    </row>
    <row r="53" ht="16.5" customHeight="1">
      <c r="A53" s="16" t="s">
        <v>78</v>
      </c>
      <c r="B53" s="37"/>
      <c r="C53" s="22"/>
      <c r="D53" s="9"/>
      <c r="E53" s="18"/>
      <c r="F53" s="19">
        <f>SUM(F38:F52)</f>
        <v>0</v>
      </c>
    </row>
    <row r="54" ht="16.5" customHeight="1">
      <c r="A54" s="23" t="s">
        <v>79</v>
      </c>
      <c r="B54" s="11"/>
      <c r="C54" s="9"/>
      <c r="D54" s="17"/>
      <c r="E54" s="17"/>
      <c r="F54" s="19">
        <f>+F53*10%</f>
        <v>0</v>
      </c>
    </row>
    <row r="55" ht="15.75" customHeight="1">
      <c r="A55" s="27" t="s">
        <v>80</v>
      </c>
      <c r="B55" s="11"/>
      <c r="C55" s="9"/>
      <c r="D55" s="28"/>
      <c r="E55" s="9"/>
      <c r="F55" s="29">
        <f>F53+F54</f>
        <v>0</v>
      </c>
      <c r="G55" s="262"/>
    </row>
    <row r="56" ht="15.75" customHeight="1">
      <c r="A56" s="36" t="s">
        <v>51</v>
      </c>
      <c r="B56" s="10" t="s">
        <v>599</v>
      </c>
      <c r="C56" s="9"/>
      <c r="D56" s="22"/>
      <c r="E56" s="9"/>
      <c r="F56" s="24"/>
      <c r="G56" s="15"/>
    </row>
    <row r="57" ht="15.75" customHeight="1">
      <c r="A57" s="33" t="s">
        <v>53</v>
      </c>
      <c r="B57" s="17">
        <v>2.0</v>
      </c>
      <c r="C57" s="22" t="s">
        <v>82</v>
      </c>
      <c r="D57" s="9"/>
      <c r="E57" s="18">
        <v>1000.0</v>
      </c>
      <c r="F57" s="19">
        <v>2100.0</v>
      </c>
      <c r="G57" s="15"/>
    </row>
    <row r="58" ht="15.75" customHeight="1">
      <c r="A58" s="16" t="s">
        <v>55</v>
      </c>
      <c r="B58" s="17">
        <v>2.0</v>
      </c>
      <c r="C58" s="22" t="s">
        <v>54</v>
      </c>
      <c r="D58" s="9"/>
      <c r="E58" s="18">
        <v>2000.0</v>
      </c>
      <c r="F58" s="19">
        <v>4200.0</v>
      </c>
      <c r="G58" s="15"/>
    </row>
    <row r="59" ht="15.75" customHeight="1">
      <c r="A59" s="16" t="s">
        <v>83</v>
      </c>
      <c r="B59" s="17"/>
      <c r="C59" s="17"/>
      <c r="D59" s="17"/>
      <c r="E59" s="18">
        <v>2100.0</v>
      </c>
      <c r="F59" s="19">
        <f>E59*B59</f>
        <v>0</v>
      </c>
      <c r="G59" s="15"/>
    </row>
    <row r="60" ht="15.75" customHeight="1">
      <c r="A60" s="16" t="s">
        <v>56</v>
      </c>
      <c r="B60" s="17">
        <v>0.25</v>
      </c>
      <c r="C60" s="22" t="s">
        <v>57</v>
      </c>
      <c r="D60" s="9"/>
      <c r="E60" s="18">
        <v>18000.0</v>
      </c>
      <c r="F60" s="19">
        <f t="shared" ref="F60:F66" si="9">+B60*E60</f>
        <v>4500</v>
      </c>
      <c r="G60" s="15"/>
    </row>
    <row r="61" ht="15.75" customHeight="1">
      <c r="A61" s="16" t="s">
        <v>58</v>
      </c>
      <c r="B61" s="17">
        <v>0.25</v>
      </c>
      <c r="C61" s="22" t="s">
        <v>59</v>
      </c>
      <c r="D61" s="9"/>
      <c r="E61" s="18">
        <v>2000.0</v>
      </c>
      <c r="F61" s="19">
        <f t="shared" si="9"/>
        <v>500</v>
      </c>
      <c r="G61" s="15"/>
    </row>
    <row r="62" ht="15.75" customHeight="1">
      <c r="A62" s="16" t="s">
        <v>60</v>
      </c>
      <c r="B62" s="17"/>
      <c r="C62" s="22" t="s">
        <v>61</v>
      </c>
      <c r="D62" s="9"/>
      <c r="E62" s="18"/>
      <c r="F62" s="19">
        <f t="shared" si="9"/>
        <v>0</v>
      </c>
      <c r="G62" s="15"/>
      <c r="I62" s="1"/>
    </row>
    <row r="63" ht="15.75" customHeight="1">
      <c r="A63" s="16" t="s">
        <v>84</v>
      </c>
      <c r="B63" s="17"/>
      <c r="C63" s="22" t="s">
        <v>63</v>
      </c>
      <c r="D63" s="9"/>
      <c r="E63" s="18">
        <v>2000.0</v>
      </c>
      <c r="F63" s="19">
        <f t="shared" si="9"/>
        <v>0</v>
      </c>
      <c r="G63" s="15"/>
    </row>
    <row r="64" ht="15.75" customHeight="1">
      <c r="A64" s="16" t="s">
        <v>85</v>
      </c>
      <c r="B64" s="17"/>
      <c r="C64" s="22" t="s">
        <v>63</v>
      </c>
      <c r="D64" s="9"/>
      <c r="E64" s="18">
        <v>2000.0</v>
      </c>
      <c r="F64" s="19">
        <f t="shared" si="9"/>
        <v>0</v>
      </c>
      <c r="G64" s="15"/>
    </row>
    <row r="65" ht="15.75" customHeight="1">
      <c r="A65" s="16" t="s">
        <v>86</v>
      </c>
      <c r="B65" s="17"/>
      <c r="C65" s="22" t="s">
        <v>66</v>
      </c>
      <c r="D65" s="9"/>
      <c r="E65" s="18">
        <v>22000.0</v>
      </c>
      <c r="F65" s="19">
        <f t="shared" si="9"/>
        <v>0</v>
      </c>
      <c r="G65" s="15"/>
    </row>
    <row r="66" ht="15.75" customHeight="1">
      <c r="A66" s="16" t="s">
        <v>87</v>
      </c>
      <c r="B66" s="17"/>
      <c r="C66" s="22" t="s">
        <v>88</v>
      </c>
      <c r="D66" s="9"/>
      <c r="E66" s="18">
        <v>18000.0</v>
      </c>
      <c r="F66" s="19">
        <f t="shared" si="9"/>
        <v>0</v>
      </c>
      <c r="G66" s="15"/>
    </row>
    <row r="67" ht="15.75" customHeight="1">
      <c r="A67" s="16" t="s">
        <v>600</v>
      </c>
      <c r="B67" s="288">
        <v>0.2</v>
      </c>
      <c r="C67" s="22" t="s">
        <v>70</v>
      </c>
      <c r="D67" s="9"/>
      <c r="E67" s="18">
        <v>22000.0</v>
      </c>
      <c r="F67" s="19">
        <f>B67*E67</f>
        <v>4400</v>
      </c>
      <c r="G67" s="15"/>
    </row>
    <row r="68" ht="15.75" customHeight="1">
      <c r="A68" s="16" t="s">
        <v>90</v>
      </c>
      <c r="B68" s="17">
        <v>0.0</v>
      </c>
      <c r="C68" s="22" t="s">
        <v>61</v>
      </c>
      <c r="D68" s="9"/>
      <c r="E68" s="18"/>
      <c r="F68" s="19"/>
    </row>
    <row r="69" ht="15.75" customHeight="1">
      <c r="A69" s="16" t="s">
        <v>73</v>
      </c>
      <c r="B69" s="17">
        <v>0.0</v>
      </c>
      <c r="C69" s="22" t="s">
        <v>21</v>
      </c>
      <c r="D69" s="9"/>
      <c r="E69" s="18">
        <v>4500.0</v>
      </c>
      <c r="F69" s="19">
        <f t="shared" ref="F69:F71" si="10">+B69*E69</f>
        <v>0</v>
      </c>
    </row>
    <row r="70" ht="15.75" customHeight="1">
      <c r="A70" s="16" t="s">
        <v>75</v>
      </c>
      <c r="B70" s="17">
        <v>0.0</v>
      </c>
      <c r="C70" s="22" t="s">
        <v>21</v>
      </c>
      <c r="D70" s="9"/>
      <c r="E70" s="18">
        <v>23000.0</v>
      </c>
      <c r="F70" s="19">
        <f t="shared" si="10"/>
        <v>0</v>
      </c>
    </row>
    <row r="71" ht="15.75" customHeight="1">
      <c r="A71" s="16" t="s">
        <v>91</v>
      </c>
      <c r="B71" s="38"/>
      <c r="C71" s="22" t="s">
        <v>77</v>
      </c>
      <c r="D71" s="9"/>
      <c r="E71" s="18">
        <v>23000.0</v>
      </c>
      <c r="F71" s="19">
        <f t="shared" si="10"/>
        <v>0</v>
      </c>
    </row>
    <row r="72" ht="15.75" customHeight="1">
      <c r="A72" s="16" t="s">
        <v>78</v>
      </c>
      <c r="B72" s="17"/>
      <c r="C72" s="22"/>
      <c r="D72" s="9"/>
      <c r="E72" s="18"/>
      <c r="F72" s="19">
        <f>SUM(F57:F71)</f>
        <v>15700</v>
      </c>
      <c r="G72" s="1"/>
    </row>
    <row r="73" ht="15.75" customHeight="1">
      <c r="A73" s="23" t="s">
        <v>79</v>
      </c>
      <c r="B73" s="11"/>
      <c r="C73" s="9"/>
      <c r="D73" s="17"/>
      <c r="E73" s="17"/>
      <c r="F73" s="19">
        <f>F72*10%</f>
        <v>1570</v>
      </c>
      <c r="G73" s="1"/>
    </row>
    <row r="74" ht="15.75" customHeight="1">
      <c r="A74" s="27" t="s">
        <v>80</v>
      </c>
      <c r="B74" s="11"/>
      <c r="C74" s="9"/>
      <c r="D74" s="28"/>
      <c r="E74" s="9"/>
      <c r="F74" s="278">
        <f>F73+F72</f>
        <v>17270</v>
      </c>
      <c r="G74" s="1"/>
    </row>
    <row r="75" ht="15.75" customHeight="1">
      <c r="A75" s="39" t="s">
        <v>92</v>
      </c>
      <c r="B75" s="9"/>
      <c r="C75" s="22"/>
      <c r="D75" s="9"/>
      <c r="E75" s="17"/>
      <c r="F75" s="279"/>
      <c r="G75" s="1"/>
    </row>
    <row r="76" ht="15.75" customHeight="1">
      <c r="A76" s="16" t="s">
        <v>586</v>
      </c>
      <c r="B76" s="40">
        <v>0.0</v>
      </c>
      <c r="C76" s="22" t="s">
        <v>587</v>
      </c>
      <c r="D76" s="9"/>
      <c r="E76" s="17">
        <v>137800.0</v>
      </c>
      <c r="F76" s="24">
        <f t="shared" ref="F76:F78" si="11">E76*B76</f>
        <v>0</v>
      </c>
      <c r="G76" s="1"/>
      <c r="H76" s="1"/>
      <c r="I76" s="1"/>
      <c r="J76" s="1"/>
      <c r="K76" s="1"/>
      <c r="L76" s="1"/>
      <c r="M76" s="1"/>
      <c r="N76" s="1"/>
      <c r="O76" s="1"/>
    </row>
    <row r="77" ht="15.75" customHeight="1">
      <c r="A77" s="16" t="s">
        <v>588</v>
      </c>
      <c r="B77" s="40">
        <v>0.0</v>
      </c>
      <c r="C77" s="22" t="s">
        <v>96</v>
      </c>
      <c r="D77" s="9"/>
      <c r="E77" s="17">
        <v>7000.0</v>
      </c>
      <c r="F77" s="24">
        <f t="shared" si="11"/>
        <v>0</v>
      </c>
      <c r="G77" s="1"/>
      <c r="H77" s="1"/>
      <c r="I77" s="1"/>
      <c r="J77" s="1"/>
      <c r="K77" s="1"/>
      <c r="L77" s="1"/>
      <c r="M77" s="1"/>
      <c r="N77" s="1"/>
      <c r="O77" s="1"/>
    </row>
    <row r="78" ht="15.75" customHeight="1">
      <c r="A78" s="16" t="s">
        <v>589</v>
      </c>
      <c r="B78" s="41">
        <v>0.0</v>
      </c>
      <c r="C78" s="22" t="s">
        <v>94</v>
      </c>
      <c r="D78" s="9"/>
      <c r="E78" s="17">
        <v>50000.0</v>
      </c>
      <c r="F78" s="24">
        <f t="shared" si="11"/>
        <v>0</v>
      </c>
      <c r="G78" s="1"/>
    </row>
    <row r="79" ht="15.75" customHeight="1">
      <c r="A79" s="280" t="s">
        <v>590</v>
      </c>
      <c r="B79" s="281"/>
      <c r="C79" s="10"/>
      <c r="D79" s="9"/>
      <c r="E79" s="282"/>
      <c r="F79" s="283">
        <f>SUM(F76:F78)</f>
        <v>0</v>
      </c>
      <c r="G79" s="1"/>
    </row>
    <row r="80" ht="15.75" customHeight="1">
      <c r="A80" s="16" t="s">
        <v>98</v>
      </c>
      <c r="B80" s="17"/>
      <c r="C80" s="22" t="s">
        <v>99</v>
      </c>
      <c r="D80" s="9"/>
      <c r="E80" s="42">
        <v>100000.0</v>
      </c>
      <c r="F80" s="24"/>
      <c r="G80" s="21"/>
    </row>
    <row r="81" ht="15.75" customHeight="1">
      <c r="A81" s="16" t="s">
        <v>100</v>
      </c>
      <c r="B81" s="17"/>
      <c r="C81" s="22" t="s">
        <v>101</v>
      </c>
      <c r="D81" s="9"/>
      <c r="E81" s="42">
        <v>3000.0</v>
      </c>
      <c r="F81" s="34">
        <f t="shared" ref="F81:F87" si="12">+B80*E80</f>
        <v>0</v>
      </c>
      <c r="G81" s="21"/>
    </row>
    <row r="82" ht="15.75" customHeight="1">
      <c r="A82" s="16" t="s">
        <v>102</v>
      </c>
      <c r="B82" s="17"/>
      <c r="C82" s="22" t="s">
        <v>25</v>
      </c>
      <c r="D82" s="9"/>
      <c r="E82" s="43">
        <v>1500.0</v>
      </c>
      <c r="F82" s="34">
        <f t="shared" si="12"/>
        <v>0</v>
      </c>
      <c r="G82" s="15"/>
      <c r="H82" s="15"/>
      <c r="I82" s="15"/>
      <c r="J82" s="15"/>
      <c r="K82" s="15"/>
      <c r="L82" s="15"/>
      <c r="M82" s="15"/>
      <c r="N82" s="15"/>
      <c r="O82" s="15"/>
    </row>
    <row r="83" ht="15.75" customHeight="1">
      <c r="A83" s="16" t="s">
        <v>103</v>
      </c>
      <c r="B83" s="17"/>
      <c r="C83" s="22" t="s">
        <v>99</v>
      </c>
      <c r="D83" s="9"/>
      <c r="E83" s="43">
        <v>2000.0</v>
      </c>
      <c r="F83" s="34">
        <f t="shared" si="12"/>
        <v>0</v>
      </c>
      <c r="G83" s="15"/>
      <c r="H83" s="15"/>
      <c r="I83" s="15"/>
      <c r="J83" s="15"/>
      <c r="K83" s="15"/>
      <c r="L83" s="15"/>
      <c r="M83" s="15"/>
      <c r="N83" s="15"/>
      <c r="O83" s="15"/>
    </row>
    <row r="84" ht="15.75" customHeight="1">
      <c r="A84" s="16" t="s">
        <v>104</v>
      </c>
      <c r="B84" s="17"/>
      <c r="C84" s="22" t="s">
        <v>25</v>
      </c>
      <c r="D84" s="9"/>
      <c r="E84" s="43">
        <v>160000.0</v>
      </c>
      <c r="F84" s="34">
        <f t="shared" si="12"/>
        <v>0</v>
      </c>
      <c r="G84" s="15"/>
      <c r="H84" s="15"/>
      <c r="I84" s="15"/>
      <c r="J84" s="15"/>
      <c r="K84" s="15"/>
      <c r="L84" s="15"/>
      <c r="M84" s="15"/>
      <c r="N84" s="15"/>
      <c r="O84" s="15"/>
    </row>
    <row r="85" ht="15.75" customHeight="1">
      <c r="A85" s="16" t="s">
        <v>68</v>
      </c>
      <c r="B85" s="17"/>
      <c r="C85" s="22" t="s">
        <v>105</v>
      </c>
      <c r="D85" s="9"/>
      <c r="E85" s="42">
        <v>26800.0</v>
      </c>
      <c r="F85" s="34">
        <f t="shared" si="12"/>
        <v>0</v>
      </c>
      <c r="G85" s="15"/>
      <c r="H85" s="15"/>
      <c r="I85" s="15"/>
      <c r="J85" s="15"/>
      <c r="K85" s="15"/>
      <c r="L85" s="15"/>
      <c r="M85" s="15"/>
      <c r="N85" s="15"/>
      <c r="O85" s="15"/>
    </row>
    <row r="86" ht="15.75" customHeight="1">
      <c r="A86" s="16" t="s">
        <v>106</v>
      </c>
      <c r="B86" s="17"/>
      <c r="C86" s="22" t="s">
        <v>99</v>
      </c>
      <c r="D86" s="9"/>
      <c r="E86" s="42">
        <v>3000.0</v>
      </c>
      <c r="F86" s="34">
        <f t="shared" si="12"/>
        <v>0</v>
      </c>
      <c r="G86" s="15"/>
      <c r="H86" s="15"/>
      <c r="I86" s="15"/>
      <c r="J86" s="15"/>
      <c r="K86" s="15"/>
      <c r="L86" s="15"/>
      <c r="M86" s="15"/>
      <c r="N86" s="15"/>
      <c r="O86" s="15"/>
    </row>
    <row r="87" ht="15.75" customHeight="1">
      <c r="A87" s="16" t="s">
        <v>107</v>
      </c>
      <c r="B87" s="17"/>
      <c r="C87" s="22" t="s">
        <v>59</v>
      </c>
      <c r="D87" s="9"/>
      <c r="E87" s="43">
        <v>10000.0</v>
      </c>
      <c r="F87" s="34">
        <f t="shared" si="12"/>
        <v>0</v>
      </c>
      <c r="G87" s="15"/>
      <c r="H87" s="15"/>
      <c r="I87" s="15"/>
      <c r="J87" s="15"/>
      <c r="K87" s="15"/>
      <c r="L87" s="15"/>
      <c r="M87" s="15"/>
      <c r="N87" s="15"/>
      <c r="O87" s="15"/>
    </row>
    <row r="88" ht="15.75" customHeight="1">
      <c r="A88" s="16" t="s">
        <v>108</v>
      </c>
      <c r="B88" s="17">
        <v>1.0</v>
      </c>
      <c r="C88" s="22" t="s">
        <v>59</v>
      </c>
      <c r="D88" s="9"/>
      <c r="E88" s="43">
        <v>150000.0</v>
      </c>
      <c r="F88" s="34">
        <v>150000.0</v>
      </c>
      <c r="G88" s="15"/>
      <c r="H88" s="15"/>
      <c r="I88" s="15"/>
      <c r="J88" s="15"/>
      <c r="K88" s="15"/>
      <c r="L88" s="15"/>
      <c r="M88" s="15"/>
      <c r="N88" s="15"/>
      <c r="O88" s="15"/>
    </row>
    <row r="89" ht="15.75" customHeight="1">
      <c r="A89" s="10" t="s">
        <v>109</v>
      </c>
      <c r="B89" s="11"/>
      <c r="C89" s="11"/>
      <c r="D89" s="9"/>
      <c r="E89" s="44"/>
      <c r="F89" s="284">
        <f>SUM(F75:F88)</f>
        <v>150000</v>
      </c>
      <c r="G89" s="15"/>
      <c r="H89" s="15"/>
      <c r="I89" s="15"/>
      <c r="J89" s="15"/>
      <c r="K89" s="15"/>
      <c r="L89" s="15"/>
      <c r="M89" s="15"/>
      <c r="N89" s="15"/>
      <c r="O89" s="15"/>
    </row>
    <row r="90" ht="15.75" customHeight="1">
      <c r="A90" s="16"/>
      <c r="B90" s="17"/>
      <c r="C90" s="22"/>
      <c r="D90" s="9"/>
      <c r="E90" s="42"/>
      <c r="F90" s="285"/>
      <c r="G90" s="15"/>
      <c r="H90" s="15"/>
      <c r="I90" s="15"/>
      <c r="J90" s="15"/>
      <c r="K90" s="15"/>
      <c r="L90" s="15"/>
      <c r="M90" s="15"/>
      <c r="N90" s="15"/>
      <c r="O90" s="15"/>
    </row>
    <row r="91" ht="15.75" customHeight="1">
      <c r="A91" s="39" t="s">
        <v>318</v>
      </c>
      <c r="B91" s="9"/>
      <c r="C91" s="22"/>
      <c r="D91" s="9"/>
      <c r="E91" s="42"/>
      <c r="F91" s="24">
        <f t="shared" ref="F91:F92" si="13">+B90*E90</f>
        <v>0</v>
      </c>
      <c r="G91" s="15"/>
      <c r="H91" s="15"/>
      <c r="I91" s="15"/>
      <c r="J91" s="15"/>
      <c r="K91" s="15"/>
      <c r="L91" s="15"/>
      <c r="M91" s="15"/>
      <c r="N91" s="15"/>
      <c r="O91" s="15"/>
    </row>
    <row r="92" ht="15.75" customHeight="1">
      <c r="A92" s="16" t="s">
        <v>111</v>
      </c>
      <c r="B92" s="17">
        <v>0.0</v>
      </c>
      <c r="C92" s="22" t="s">
        <v>112</v>
      </c>
      <c r="D92" s="9"/>
      <c r="E92" s="42">
        <v>140.0</v>
      </c>
      <c r="F92" s="24">
        <f t="shared" si="13"/>
        <v>0</v>
      </c>
    </row>
    <row r="93" ht="15.75" customHeight="1">
      <c r="A93" s="16" t="s">
        <v>591</v>
      </c>
      <c r="B93" s="17">
        <v>0.0</v>
      </c>
      <c r="C93" s="22"/>
      <c r="D93" s="9"/>
      <c r="E93" s="42">
        <v>3500.0</v>
      </c>
      <c r="F93" s="24">
        <f t="shared" ref="F93:F100" si="14">E92*B92</f>
        <v>0</v>
      </c>
    </row>
    <row r="94" ht="15.75" customHeight="1">
      <c r="A94" s="16" t="s">
        <v>113</v>
      </c>
      <c r="B94" s="17">
        <v>0.0</v>
      </c>
      <c r="C94" s="22" t="s">
        <v>565</v>
      </c>
      <c r="D94" s="9"/>
      <c r="E94" s="42">
        <v>1050.0</v>
      </c>
      <c r="F94" s="24">
        <f t="shared" si="14"/>
        <v>0</v>
      </c>
    </row>
    <row r="95" ht="15.75" customHeight="1">
      <c r="A95" s="16" t="s">
        <v>22</v>
      </c>
      <c r="B95" s="17"/>
      <c r="C95" s="22" t="s">
        <v>23</v>
      </c>
      <c r="D95" s="9"/>
      <c r="E95" s="42">
        <v>12000.0</v>
      </c>
      <c r="F95" s="24">
        <f t="shared" si="14"/>
        <v>0</v>
      </c>
    </row>
    <row r="96" ht="15.75" customHeight="1">
      <c r="A96" s="16" t="s">
        <v>114</v>
      </c>
      <c r="B96" s="17">
        <v>0.0</v>
      </c>
      <c r="C96" s="22" t="s">
        <v>16</v>
      </c>
      <c r="D96" s="9"/>
      <c r="E96" s="42">
        <v>140000.0</v>
      </c>
      <c r="F96" s="24">
        <f t="shared" si="14"/>
        <v>0</v>
      </c>
    </row>
    <row r="97" ht="15.75" customHeight="1">
      <c r="A97" s="16" t="s">
        <v>20</v>
      </c>
      <c r="B97" s="17">
        <v>0.0</v>
      </c>
      <c r="C97" s="22" t="s">
        <v>21</v>
      </c>
      <c r="D97" s="9"/>
      <c r="E97" s="42">
        <v>14000.0</v>
      </c>
      <c r="F97" s="24">
        <f t="shared" si="14"/>
        <v>0</v>
      </c>
    </row>
    <row r="98" ht="15.75" customHeight="1">
      <c r="A98" s="16" t="s">
        <v>29</v>
      </c>
      <c r="B98" s="17">
        <v>0.0</v>
      </c>
      <c r="C98" s="22" t="s">
        <v>94</v>
      </c>
      <c r="D98" s="9"/>
      <c r="E98" s="42">
        <v>100.0</v>
      </c>
      <c r="F98" s="24">
        <f t="shared" si="14"/>
        <v>0</v>
      </c>
    </row>
    <row r="99" ht="15.75" customHeight="1">
      <c r="A99" s="16" t="s">
        <v>115</v>
      </c>
      <c r="B99" s="17">
        <v>0.0</v>
      </c>
      <c r="C99" s="22" t="s">
        <v>116</v>
      </c>
      <c r="D99" s="9"/>
      <c r="E99" s="42">
        <v>1000.0</v>
      </c>
      <c r="F99" s="24">
        <f t="shared" si="14"/>
        <v>0</v>
      </c>
    </row>
    <row r="100" ht="15.75" customHeight="1">
      <c r="A100" s="16" t="s">
        <v>49</v>
      </c>
      <c r="B100" s="17">
        <v>0.0</v>
      </c>
      <c r="C100" s="22" t="s">
        <v>94</v>
      </c>
      <c r="D100" s="9"/>
      <c r="E100" s="42">
        <v>63000.0</v>
      </c>
      <c r="F100" s="24">
        <f t="shared" si="14"/>
        <v>0</v>
      </c>
    </row>
    <row r="101" ht="15.75" customHeight="1">
      <c r="A101" s="16" t="s">
        <v>117</v>
      </c>
      <c r="B101" s="17">
        <v>0.0</v>
      </c>
      <c r="C101" s="22" t="s">
        <v>96</v>
      </c>
      <c r="D101" s="9"/>
      <c r="E101" s="42">
        <v>10500.0</v>
      </c>
      <c r="F101" s="24">
        <v>0.0</v>
      </c>
    </row>
    <row r="102" ht="15.75" customHeight="1">
      <c r="A102" s="46" t="s">
        <v>118</v>
      </c>
      <c r="B102" s="47"/>
      <c r="C102" s="48"/>
      <c r="D102" s="9"/>
      <c r="E102" s="49"/>
      <c r="F102" s="29">
        <f>SUM(F91:F101)</f>
        <v>0</v>
      </c>
    </row>
    <row r="103" ht="15.75" customHeight="1">
      <c r="A103" s="39" t="s">
        <v>119</v>
      </c>
      <c r="B103" s="9"/>
      <c r="C103" s="10" t="s">
        <v>120</v>
      </c>
      <c r="D103" s="9"/>
      <c r="E103" s="42" t="s">
        <v>601</v>
      </c>
      <c r="F103" s="279"/>
      <c r="G103" s="274"/>
      <c r="H103" s="274"/>
      <c r="J103" s="274"/>
      <c r="K103" s="274"/>
      <c r="L103" s="274"/>
      <c r="M103" s="274"/>
      <c r="N103" s="274"/>
      <c r="O103" s="274"/>
      <c r="P103" s="21"/>
    </row>
    <row r="104" ht="15.75" customHeight="1">
      <c r="A104" s="16" t="s">
        <v>602</v>
      </c>
      <c r="B104" s="17">
        <v>6.0</v>
      </c>
      <c r="C104" s="22" t="s">
        <v>122</v>
      </c>
      <c r="D104" s="9"/>
      <c r="E104" s="43">
        <v>20000.0</v>
      </c>
      <c r="F104" s="34">
        <f t="shared" ref="F104:F120" si="15">E104*B104</f>
        <v>120000</v>
      </c>
    </row>
    <row r="105" ht="15.75" customHeight="1">
      <c r="A105" s="16" t="s">
        <v>128</v>
      </c>
      <c r="B105" s="275">
        <v>1.0</v>
      </c>
      <c r="C105" s="22" t="s">
        <v>16</v>
      </c>
      <c r="D105" s="9"/>
      <c r="E105" s="43">
        <v>30000.0</v>
      </c>
      <c r="F105" s="34">
        <f t="shared" si="15"/>
        <v>30000</v>
      </c>
      <c r="G105" s="1"/>
    </row>
    <row r="106" ht="15.75" customHeight="1">
      <c r="A106" s="16" t="s">
        <v>603</v>
      </c>
      <c r="B106" s="275">
        <v>2.0</v>
      </c>
      <c r="C106" s="22" t="s">
        <v>16</v>
      </c>
      <c r="D106" s="9"/>
      <c r="E106" s="43">
        <v>12500.0</v>
      </c>
      <c r="F106" s="34">
        <f t="shared" si="15"/>
        <v>25000</v>
      </c>
      <c r="G106" s="1"/>
    </row>
    <row r="107" ht="15.75" customHeight="1">
      <c r="A107" s="16" t="s">
        <v>604</v>
      </c>
      <c r="B107" s="275">
        <v>5.0</v>
      </c>
      <c r="C107" s="22" t="s">
        <v>99</v>
      </c>
      <c r="D107" s="9"/>
      <c r="E107" s="43">
        <v>6000.0</v>
      </c>
      <c r="F107" s="34">
        <f t="shared" si="15"/>
        <v>30000</v>
      </c>
      <c r="G107" s="1"/>
    </row>
    <row r="108" ht="15.75" customHeight="1">
      <c r="A108" s="16" t="s">
        <v>605</v>
      </c>
      <c r="B108" s="275">
        <v>28.0</v>
      </c>
      <c r="C108" s="22" t="s">
        <v>127</v>
      </c>
      <c r="D108" s="9"/>
      <c r="E108" s="43">
        <v>100.0</v>
      </c>
      <c r="F108" s="34">
        <f t="shared" si="15"/>
        <v>2800</v>
      </c>
      <c r="G108" s="1"/>
    </row>
    <row r="109" ht="15.75" customHeight="1">
      <c r="A109" s="16" t="s">
        <v>606</v>
      </c>
      <c r="B109" s="275">
        <v>20.0</v>
      </c>
      <c r="C109" s="22" t="s">
        <v>127</v>
      </c>
      <c r="D109" s="9"/>
      <c r="E109" s="43">
        <v>100.0</v>
      </c>
      <c r="F109" s="34">
        <f t="shared" si="15"/>
        <v>2000</v>
      </c>
      <c r="G109" s="1"/>
    </row>
    <row r="110" ht="15.75" customHeight="1">
      <c r="A110" s="16" t="s">
        <v>607</v>
      </c>
      <c r="B110" s="275">
        <v>4.0</v>
      </c>
      <c r="C110" s="22" t="s">
        <v>127</v>
      </c>
      <c r="D110" s="9"/>
      <c r="E110" s="43">
        <v>100.0</v>
      </c>
      <c r="F110" s="34">
        <f t="shared" si="15"/>
        <v>400</v>
      </c>
      <c r="G110" s="1"/>
    </row>
    <row r="111" ht="15.75" customHeight="1">
      <c r="A111" s="16" t="s">
        <v>608</v>
      </c>
      <c r="B111" s="275">
        <v>1.2</v>
      </c>
      <c r="C111" s="22" t="s">
        <v>127</v>
      </c>
      <c r="D111" s="9"/>
      <c r="E111" s="43">
        <v>6630.0</v>
      </c>
      <c r="F111" s="34">
        <f t="shared" si="15"/>
        <v>7956</v>
      </c>
      <c r="G111" s="1"/>
    </row>
    <row r="112" ht="15.75" customHeight="1">
      <c r="A112" s="16" t="s">
        <v>129</v>
      </c>
      <c r="B112" s="275"/>
      <c r="C112" s="22" t="s">
        <v>16</v>
      </c>
      <c r="D112" s="9"/>
      <c r="E112" s="43">
        <v>50000.0</v>
      </c>
      <c r="F112" s="34">
        <f t="shared" si="15"/>
        <v>0</v>
      </c>
      <c r="G112" s="1"/>
    </row>
    <row r="113" ht="15.75" customHeight="1">
      <c r="A113" s="16" t="s">
        <v>46</v>
      </c>
      <c r="B113" s="275">
        <v>0.5</v>
      </c>
      <c r="C113" s="22" t="s">
        <v>124</v>
      </c>
      <c r="D113" s="9"/>
      <c r="E113" s="43">
        <v>12000.0</v>
      </c>
      <c r="F113" s="34">
        <f t="shared" si="15"/>
        <v>6000</v>
      </c>
      <c r="G113" s="1"/>
    </row>
    <row r="114" ht="15.75" customHeight="1">
      <c r="A114" s="16" t="s">
        <v>132</v>
      </c>
      <c r="B114" s="275">
        <v>2.5</v>
      </c>
      <c r="C114" s="22" t="s">
        <v>101</v>
      </c>
      <c r="D114" s="9"/>
      <c r="E114" s="43">
        <v>4000.0</v>
      </c>
      <c r="F114" s="34">
        <f t="shared" si="15"/>
        <v>10000</v>
      </c>
      <c r="G114" s="1"/>
    </row>
    <row r="115" ht="15.75" customHeight="1">
      <c r="A115" s="16" t="s">
        <v>133</v>
      </c>
      <c r="B115" s="275">
        <v>0.25</v>
      </c>
      <c r="C115" s="22" t="s">
        <v>105</v>
      </c>
      <c r="D115" s="9"/>
      <c r="E115" s="43">
        <v>25000.0</v>
      </c>
      <c r="F115" s="34">
        <f t="shared" si="15"/>
        <v>6250</v>
      </c>
      <c r="G115" s="1"/>
    </row>
    <row r="116" ht="15.75" customHeight="1">
      <c r="A116" s="16" t="s">
        <v>566</v>
      </c>
      <c r="B116" s="275">
        <v>0.0</v>
      </c>
      <c r="C116" s="22" t="s">
        <v>135</v>
      </c>
      <c r="D116" s="9"/>
      <c r="E116" s="43">
        <v>12000.0</v>
      </c>
      <c r="F116" s="34">
        <f t="shared" si="15"/>
        <v>0</v>
      </c>
      <c r="G116" s="1"/>
      <c r="H116" s="276"/>
      <c r="I116" s="276"/>
      <c r="J116" s="276"/>
      <c r="K116" s="276"/>
    </row>
    <row r="117" ht="15.75" customHeight="1">
      <c r="A117" s="16" t="s">
        <v>136</v>
      </c>
      <c r="B117" s="275">
        <v>0.2</v>
      </c>
      <c r="C117" s="22" t="s">
        <v>21</v>
      </c>
      <c r="D117" s="9"/>
      <c r="E117" s="43">
        <v>19000.0</v>
      </c>
      <c r="F117" s="34">
        <f t="shared" si="15"/>
        <v>3800</v>
      </c>
      <c r="G117" s="1"/>
      <c r="H117" s="276"/>
      <c r="I117" s="276"/>
      <c r="J117" s="276"/>
      <c r="K117" s="276"/>
    </row>
    <row r="118" ht="15.75" customHeight="1">
      <c r="A118" s="16" t="s">
        <v>137</v>
      </c>
      <c r="B118" s="275">
        <v>0.0</v>
      </c>
      <c r="C118" s="22" t="s">
        <v>99</v>
      </c>
      <c r="D118" s="9"/>
      <c r="E118" s="43">
        <v>5000.0</v>
      </c>
      <c r="F118" s="34">
        <f t="shared" si="15"/>
        <v>0</v>
      </c>
      <c r="G118" s="1"/>
      <c r="H118" s="276"/>
      <c r="I118" s="276"/>
      <c r="J118" s="276"/>
      <c r="K118" s="276"/>
    </row>
    <row r="119" ht="15.75" customHeight="1">
      <c r="A119" s="16" t="s">
        <v>138</v>
      </c>
      <c r="B119" s="275"/>
      <c r="C119" s="22" t="s">
        <v>139</v>
      </c>
      <c r="D119" s="9"/>
      <c r="E119" s="43">
        <v>210000.0</v>
      </c>
      <c r="F119" s="34">
        <f t="shared" si="15"/>
        <v>0</v>
      </c>
      <c r="G119" s="1"/>
    </row>
    <row r="120" ht="15.75" customHeight="1">
      <c r="A120" s="16" t="s">
        <v>140</v>
      </c>
      <c r="B120" s="275">
        <v>9.25</v>
      </c>
      <c r="C120" s="22" t="s">
        <v>122</v>
      </c>
      <c r="D120" s="9"/>
      <c r="E120" s="43">
        <v>2650.0</v>
      </c>
      <c r="F120" s="34">
        <f t="shared" si="15"/>
        <v>24512.5</v>
      </c>
      <c r="G120" s="1"/>
    </row>
    <row r="121" ht="15.75" customHeight="1">
      <c r="A121" s="46" t="s">
        <v>141</v>
      </c>
      <c r="B121" s="47"/>
      <c r="C121" s="48"/>
      <c r="D121" s="9"/>
      <c r="E121" s="49"/>
      <c r="F121" s="35">
        <f>SUM(F104:F120)</f>
        <v>268718.5</v>
      </c>
    </row>
    <row r="122" ht="15.75" customHeight="1">
      <c r="A122" s="50" t="s">
        <v>142</v>
      </c>
      <c r="B122" s="51"/>
      <c r="C122" s="51"/>
      <c r="D122" s="51"/>
      <c r="E122" s="51"/>
      <c r="F122" s="29">
        <f>SUM(F21+F74+F89+F121)</f>
        <v>1101268.5</v>
      </c>
    </row>
    <row r="123" ht="15.75" customHeight="1">
      <c r="A123" s="53"/>
      <c r="B123" s="54" t="s">
        <v>202</v>
      </c>
      <c r="C123" s="55"/>
      <c r="D123" s="55"/>
      <c r="E123" s="55"/>
      <c r="F123" s="52">
        <f>F122*40%</f>
        <v>440507.4</v>
      </c>
    </row>
    <row r="124" ht="15.75" customHeight="1">
      <c r="A124" s="57"/>
      <c r="B124" s="58" t="s">
        <v>144</v>
      </c>
      <c r="C124" s="55"/>
      <c r="D124" s="55"/>
      <c r="E124" s="59"/>
      <c r="F124" s="60">
        <f>F122+F123</f>
        <v>1541775.9</v>
      </c>
      <c r="G124" s="289">
        <f>F124/3600</f>
        <v>428.2710833</v>
      </c>
    </row>
    <row r="125" ht="15.75" customHeight="1">
      <c r="A125" s="57"/>
      <c r="B125" s="54" t="s">
        <v>145</v>
      </c>
      <c r="C125" s="55"/>
      <c r="D125" s="55"/>
      <c r="E125" s="55"/>
      <c r="F125" s="286"/>
    </row>
    <row r="126" ht="15.75" customHeight="1">
      <c r="A126" s="57"/>
      <c r="B126" s="61" t="s">
        <v>146</v>
      </c>
      <c r="C126" s="55"/>
      <c r="D126" s="55"/>
      <c r="E126" s="59"/>
      <c r="F126" s="287">
        <f>+F125*16%</f>
        <v>0</v>
      </c>
    </row>
    <row r="127" ht="15.75" customHeight="1">
      <c r="A127" s="57"/>
      <c r="B127" s="54"/>
      <c r="C127" s="55"/>
      <c r="D127" s="55"/>
      <c r="E127" s="55"/>
      <c r="F127" s="60">
        <f>SUM(F125:F126)</f>
        <v>0</v>
      </c>
    </row>
    <row r="128" ht="15.0" customHeight="1">
      <c r="F128" s="56"/>
    </row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0">
    <mergeCell ref="A2:F2"/>
    <mergeCell ref="A3:F3"/>
    <mergeCell ref="A4:F4"/>
    <mergeCell ref="A5:F5"/>
    <mergeCell ref="A6:B6"/>
    <mergeCell ref="C6:F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A18:C18"/>
    <mergeCell ref="D18:E18"/>
    <mergeCell ref="A19:E19"/>
    <mergeCell ref="D20:E20"/>
    <mergeCell ref="A20:C20"/>
    <mergeCell ref="A21:C21"/>
    <mergeCell ref="D21:E21"/>
    <mergeCell ref="A22:B22"/>
    <mergeCell ref="C22:F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A34:E34"/>
    <mergeCell ref="A35:C35"/>
    <mergeCell ref="D35:E35"/>
    <mergeCell ref="A36:C36"/>
    <mergeCell ref="D36:E36"/>
    <mergeCell ref="B37:C37"/>
    <mergeCell ref="D37:E37"/>
    <mergeCell ref="C38:D38"/>
    <mergeCell ref="C39:D39"/>
    <mergeCell ref="C40:D40"/>
    <mergeCell ref="C41:D41"/>
    <mergeCell ref="C42:D42"/>
    <mergeCell ref="A89:D89"/>
    <mergeCell ref="C90:D90"/>
    <mergeCell ref="A91:B91"/>
    <mergeCell ref="C91:D91"/>
    <mergeCell ref="C92:D92"/>
    <mergeCell ref="C93:D93"/>
    <mergeCell ref="C94:D94"/>
    <mergeCell ref="C95:D95"/>
    <mergeCell ref="C96:D96"/>
    <mergeCell ref="C97:D97"/>
    <mergeCell ref="C98:D98"/>
    <mergeCell ref="C99:D99"/>
    <mergeCell ref="C100:D100"/>
    <mergeCell ref="C101:D101"/>
    <mergeCell ref="C102:D102"/>
    <mergeCell ref="A103:B103"/>
    <mergeCell ref="C103:D103"/>
    <mergeCell ref="C104:D104"/>
    <mergeCell ref="C105:D105"/>
    <mergeCell ref="C106:D106"/>
    <mergeCell ref="C107:D107"/>
    <mergeCell ref="C108:D108"/>
    <mergeCell ref="C109:D109"/>
    <mergeCell ref="C110:D110"/>
    <mergeCell ref="C111:D111"/>
    <mergeCell ref="C112:D112"/>
    <mergeCell ref="C113:D113"/>
    <mergeCell ref="C114:D114"/>
    <mergeCell ref="A122:E122"/>
    <mergeCell ref="A123:A127"/>
    <mergeCell ref="B123:E123"/>
    <mergeCell ref="B124:E124"/>
    <mergeCell ref="B125:E125"/>
    <mergeCell ref="B126:E126"/>
    <mergeCell ref="B127:E127"/>
    <mergeCell ref="C115:D115"/>
    <mergeCell ref="C116:D116"/>
    <mergeCell ref="C117:D117"/>
    <mergeCell ref="C118:D118"/>
    <mergeCell ref="C119:D119"/>
    <mergeCell ref="C120:D120"/>
    <mergeCell ref="C121:D121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A54:C54"/>
    <mergeCell ref="A55:C55"/>
    <mergeCell ref="D55:E55"/>
    <mergeCell ref="B56:C56"/>
    <mergeCell ref="D56:E56"/>
    <mergeCell ref="C57:D57"/>
    <mergeCell ref="C58:D58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A73:C73"/>
    <mergeCell ref="A74:C74"/>
    <mergeCell ref="D74:E74"/>
    <mergeCell ref="A75:B75"/>
    <mergeCell ref="C75:D75"/>
    <mergeCell ref="C76:D76"/>
    <mergeCell ref="C77:D77"/>
    <mergeCell ref="C78:D78"/>
    <mergeCell ref="C79:D79"/>
    <mergeCell ref="C80:D80"/>
    <mergeCell ref="C81:D81"/>
    <mergeCell ref="C82:D82"/>
    <mergeCell ref="C83:D83"/>
    <mergeCell ref="C84:D84"/>
    <mergeCell ref="C85:D85"/>
    <mergeCell ref="C86:D86"/>
    <mergeCell ref="C87:D87"/>
    <mergeCell ref="C88:D88"/>
  </mergeCells>
  <printOptions/>
  <pageMargins bottom="0.7480314960629921" footer="0.0" header="0.0" left="0.31496062992125984" right="0.31496062992125984" top="0.7480314960629921"/>
  <pageSetup paperSize="9" orientation="portrait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DD6EE"/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10.71"/>
    <col customWidth="1" min="3" max="3" width="17.0"/>
    <col customWidth="1" min="4" max="4" width="10.71"/>
    <col customWidth="1" min="5" max="5" width="15.43"/>
    <col customWidth="1" min="6" max="6" width="20.57"/>
    <col customWidth="1" min="7" max="15" width="10.71"/>
  </cols>
  <sheetData>
    <row r="1" ht="15.75" customHeight="1">
      <c r="A1" s="1" t="s">
        <v>0</v>
      </c>
    </row>
    <row r="2" ht="15.75" customHeight="1">
      <c r="A2" s="2" t="s">
        <v>1</v>
      </c>
      <c r="B2" s="3"/>
      <c r="C2" s="3"/>
      <c r="D2" s="3"/>
      <c r="E2" s="3"/>
      <c r="F2" s="3"/>
    </row>
    <row r="3" ht="15.75" customHeight="1">
      <c r="A3" s="4" t="s">
        <v>2</v>
      </c>
    </row>
    <row r="4" ht="15.75" customHeight="1">
      <c r="A4" s="4" t="s">
        <v>3</v>
      </c>
    </row>
    <row r="5" ht="15.75" customHeight="1">
      <c r="A5" s="5" t="s">
        <v>609</v>
      </c>
      <c r="B5" s="6"/>
      <c r="C5" s="6"/>
      <c r="D5" s="6"/>
      <c r="E5" s="6"/>
      <c r="F5" s="7"/>
    </row>
    <row r="6" ht="15.75" customHeight="1">
      <c r="A6" s="8" t="s">
        <v>5</v>
      </c>
      <c r="B6" s="9"/>
      <c r="C6" s="10" t="s">
        <v>610</v>
      </c>
      <c r="D6" s="11"/>
      <c r="E6" s="11"/>
      <c r="F6" s="9"/>
    </row>
    <row r="7" ht="15.0" customHeight="1">
      <c r="A7" s="12" t="s">
        <v>7</v>
      </c>
      <c r="B7" s="12" t="s">
        <v>8</v>
      </c>
      <c r="C7" s="13" t="s">
        <v>9</v>
      </c>
      <c r="D7" s="9"/>
      <c r="E7" s="12" t="s">
        <v>10</v>
      </c>
      <c r="F7" s="14" t="s">
        <v>11</v>
      </c>
      <c r="G7" s="15"/>
    </row>
    <row r="8" ht="18.0" customHeight="1">
      <c r="A8" s="16" t="s">
        <v>611</v>
      </c>
      <c r="B8" s="17">
        <v>1303.0</v>
      </c>
      <c r="C8" s="13" t="s">
        <v>13</v>
      </c>
      <c r="D8" s="9"/>
      <c r="E8" s="18">
        <v>140.0</v>
      </c>
      <c r="F8" s="19">
        <f t="shared" ref="F8:F10" si="1">+B8*E8</f>
        <v>182420</v>
      </c>
    </row>
    <row r="9">
      <c r="A9" s="16" t="s">
        <v>15</v>
      </c>
      <c r="B9" s="17">
        <v>0.0</v>
      </c>
      <c r="C9" s="13" t="s">
        <v>16</v>
      </c>
      <c r="D9" s="9"/>
      <c r="E9" s="18">
        <v>16800.0</v>
      </c>
      <c r="F9" s="19">
        <f t="shared" si="1"/>
        <v>0</v>
      </c>
      <c r="G9" s="1"/>
      <c r="H9" s="21"/>
    </row>
    <row r="10">
      <c r="A10" s="16" t="s">
        <v>612</v>
      </c>
      <c r="B10" s="17">
        <v>2.0</v>
      </c>
      <c r="C10" s="22" t="s">
        <v>16</v>
      </c>
      <c r="D10" s="9"/>
      <c r="E10" s="18">
        <v>130000.0</v>
      </c>
      <c r="F10" s="19">
        <f t="shared" si="1"/>
        <v>260000</v>
      </c>
    </row>
    <row r="11">
      <c r="A11" s="16" t="s">
        <v>583</v>
      </c>
      <c r="B11" s="17">
        <v>1.0</v>
      </c>
      <c r="C11" s="22" t="s">
        <v>16</v>
      </c>
      <c r="D11" s="9"/>
      <c r="E11" s="18">
        <v>140000.0</v>
      </c>
      <c r="F11" s="19">
        <f>E11*B11</f>
        <v>140000</v>
      </c>
    </row>
    <row r="12">
      <c r="A12" s="16" t="s">
        <v>20</v>
      </c>
      <c r="B12" s="17">
        <v>1.0</v>
      </c>
      <c r="C12" s="22" t="s">
        <v>21</v>
      </c>
      <c r="D12" s="9"/>
      <c r="E12" s="18">
        <v>14000.0</v>
      </c>
      <c r="F12" s="19">
        <f>+B12*E12</f>
        <v>14000</v>
      </c>
    </row>
    <row r="13">
      <c r="A13" s="16" t="s">
        <v>22</v>
      </c>
      <c r="B13" s="17">
        <v>0.5</v>
      </c>
      <c r="C13" s="22" t="s">
        <v>23</v>
      </c>
      <c r="D13" s="9"/>
      <c r="E13" s="18">
        <v>12000.0</v>
      </c>
      <c r="F13" s="19">
        <f t="shared" ref="F13:F15" si="2">E13*B13</f>
        <v>6000</v>
      </c>
    </row>
    <row r="14">
      <c r="A14" s="16" t="s">
        <v>24</v>
      </c>
      <c r="B14" s="17">
        <v>1.0</v>
      </c>
      <c r="C14" s="22" t="s">
        <v>25</v>
      </c>
      <c r="D14" s="9"/>
      <c r="E14" s="18">
        <v>20000.0</v>
      </c>
      <c r="F14" s="19">
        <f t="shared" si="2"/>
        <v>20000</v>
      </c>
      <c r="H14" s="20" t="s">
        <v>26</v>
      </c>
    </row>
    <row r="15">
      <c r="A15" s="16" t="s">
        <v>136</v>
      </c>
      <c r="B15" s="17">
        <v>0.0</v>
      </c>
      <c r="C15" s="22" t="s">
        <v>21</v>
      </c>
      <c r="D15" s="9"/>
      <c r="E15" s="18">
        <v>13300.0</v>
      </c>
      <c r="F15" s="19">
        <f t="shared" si="2"/>
        <v>0</v>
      </c>
    </row>
    <row r="16" ht="15.75" customHeight="1">
      <c r="A16" s="16" t="s">
        <v>613</v>
      </c>
      <c r="B16" s="17">
        <v>7.5</v>
      </c>
      <c r="C16" s="22" t="s">
        <v>28</v>
      </c>
      <c r="D16" s="9"/>
      <c r="E16" s="18">
        <v>1000.0</v>
      </c>
      <c r="F16" s="19">
        <f t="shared" ref="F16:F18" si="3">+B16*E16</f>
        <v>7500</v>
      </c>
    </row>
    <row r="17" ht="15.75" customHeight="1">
      <c r="A17" s="16" t="s">
        <v>614</v>
      </c>
      <c r="B17" s="17">
        <v>100.0</v>
      </c>
      <c r="C17" s="22" t="s">
        <v>96</v>
      </c>
      <c r="D17" s="9"/>
      <c r="E17" s="18">
        <v>100.0</v>
      </c>
      <c r="F17" s="19">
        <f t="shared" si="3"/>
        <v>10000</v>
      </c>
    </row>
    <row r="18" ht="15.75" customHeight="1">
      <c r="A18" s="16" t="s">
        <v>29</v>
      </c>
      <c r="B18" s="17">
        <v>200.0</v>
      </c>
      <c r="C18" s="22" t="s">
        <v>30</v>
      </c>
      <c r="D18" s="9"/>
      <c r="E18" s="18">
        <v>100.0</v>
      </c>
      <c r="F18" s="19">
        <f t="shared" si="3"/>
        <v>20000</v>
      </c>
    </row>
    <row r="19" ht="15.75" customHeight="1">
      <c r="A19" s="23" t="s">
        <v>31</v>
      </c>
      <c r="B19" s="11"/>
      <c r="C19" s="9"/>
      <c r="D19" s="22" t="s">
        <v>615</v>
      </c>
      <c r="E19" s="9"/>
      <c r="F19" s="24">
        <v>315000.0</v>
      </c>
      <c r="G19" s="1"/>
      <c r="H19" s="21"/>
    </row>
    <row r="20" ht="15.75" customHeight="1">
      <c r="A20" s="25" t="s">
        <v>33</v>
      </c>
      <c r="B20" s="11"/>
      <c r="C20" s="11"/>
      <c r="D20" s="11"/>
      <c r="E20" s="9"/>
      <c r="F20" s="26">
        <f>SUM(F8:F19)</f>
        <v>974920</v>
      </c>
    </row>
    <row r="21" ht="15.75" customHeight="1">
      <c r="A21" s="23" t="s">
        <v>34</v>
      </c>
      <c r="B21" s="11"/>
      <c r="C21" s="9"/>
      <c r="D21" s="22" t="s">
        <v>35</v>
      </c>
      <c r="E21" s="9"/>
      <c r="F21" s="24">
        <f>F20*10%</f>
        <v>97492</v>
      </c>
    </row>
    <row r="22" ht="15.75" customHeight="1">
      <c r="A22" s="27" t="s">
        <v>36</v>
      </c>
      <c r="B22" s="11"/>
      <c r="C22" s="9"/>
      <c r="D22" s="28"/>
      <c r="E22" s="9"/>
      <c r="F22" s="29">
        <f>F21+F20</f>
        <v>1072412</v>
      </c>
      <c r="G22" s="276"/>
    </row>
    <row r="23" ht="15.0" customHeight="1">
      <c r="A23" s="8" t="s">
        <v>5</v>
      </c>
      <c r="B23" s="9"/>
      <c r="C23" s="30" t="s">
        <v>616</v>
      </c>
      <c r="D23" s="11"/>
      <c r="E23" s="11"/>
      <c r="F23" s="9"/>
    </row>
    <row r="24" ht="15.0" customHeight="1">
      <c r="A24" s="12" t="s">
        <v>7</v>
      </c>
      <c r="B24" s="12" t="s">
        <v>8</v>
      </c>
      <c r="C24" s="13" t="s">
        <v>9</v>
      </c>
      <c r="D24" s="9"/>
      <c r="E24" s="12" t="s">
        <v>10</v>
      </c>
      <c r="F24" s="14" t="s">
        <v>11</v>
      </c>
    </row>
    <row r="25" ht="15.0" customHeight="1">
      <c r="A25" s="16" t="s">
        <v>617</v>
      </c>
      <c r="B25" s="17">
        <v>4.0</v>
      </c>
      <c r="C25" s="13" t="s">
        <v>25</v>
      </c>
      <c r="D25" s="9"/>
      <c r="E25" s="18">
        <v>17500.0</v>
      </c>
      <c r="F25" s="19">
        <f t="shared" ref="F25:F35" si="4">E25*B25</f>
        <v>70000</v>
      </c>
      <c r="G25" s="1"/>
      <c r="H25" s="1"/>
    </row>
    <row r="26" ht="15.75" customHeight="1">
      <c r="A26" s="16" t="s">
        <v>611</v>
      </c>
      <c r="B26" s="17">
        <v>430.0</v>
      </c>
      <c r="C26" s="22" t="s">
        <v>13</v>
      </c>
      <c r="D26" s="9"/>
      <c r="E26" s="18">
        <v>140.0</v>
      </c>
      <c r="F26" s="19">
        <f t="shared" si="4"/>
        <v>60200</v>
      </c>
      <c r="G26" s="1"/>
      <c r="H26" s="1"/>
    </row>
    <row r="27" ht="15.75" customHeight="1">
      <c r="A27" s="16" t="s">
        <v>618</v>
      </c>
      <c r="B27" s="17">
        <v>0.25</v>
      </c>
      <c r="C27" s="22" t="s">
        <v>16</v>
      </c>
      <c r="D27" s="9"/>
      <c r="E27" s="18">
        <v>220000.0</v>
      </c>
      <c r="F27" s="19">
        <f t="shared" si="4"/>
        <v>55000</v>
      </c>
      <c r="G27" s="1"/>
      <c r="H27" s="1"/>
    </row>
    <row r="28" ht="15.75" customHeight="1">
      <c r="A28" s="16" t="s">
        <v>619</v>
      </c>
      <c r="B28" s="17">
        <v>0.3</v>
      </c>
      <c r="C28" s="22" t="s">
        <v>16</v>
      </c>
      <c r="D28" s="9"/>
      <c r="E28" s="18">
        <v>68000.0</v>
      </c>
      <c r="F28" s="19">
        <f t="shared" si="4"/>
        <v>20400</v>
      </c>
      <c r="G28" s="1"/>
      <c r="H28" s="1"/>
    </row>
    <row r="29" ht="15.75" customHeight="1">
      <c r="A29" s="16" t="s">
        <v>43</v>
      </c>
      <c r="B29" s="17">
        <v>0.5</v>
      </c>
      <c r="C29" s="22" t="s">
        <v>16</v>
      </c>
      <c r="D29" s="9"/>
      <c r="E29" s="18">
        <v>140000.0</v>
      </c>
      <c r="F29" s="19">
        <f t="shared" si="4"/>
        <v>70000</v>
      </c>
      <c r="G29" s="1"/>
      <c r="H29" s="1"/>
    </row>
    <row r="30" ht="15.75" customHeight="1">
      <c r="A30" s="16" t="s">
        <v>20</v>
      </c>
      <c r="B30" s="17">
        <v>2.0</v>
      </c>
      <c r="C30" s="22" t="s">
        <v>45</v>
      </c>
      <c r="D30" s="9"/>
      <c r="E30" s="18">
        <v>14000.0</v>
      </c>
      <c r="F30" s="19">
        <f t="shared" si="4"/>
        <v>28000</v>
      </c>
      <c r="G30" s="1"/>
      <c r="H30" s="1"/>
    </row>
    <row r="31" ht="15.75" customHeight="1">
      <c r="A31" s="16" t="s">
        <v>46</v>
      </c>
      <c r="B31" s="17">
        <v>0.5</v>
      </c>
      <c r="C31" s="22" t="s">
        <v>23</v>
      </c>
      <c r="D31" s="9"/>
      <c r="E31" s="18">
        <v>12000.0</v>
      </c>
      <c r="F31" s="19">
        <f t="shared" si="4"/>
        <v>6000</v>
      </c>
    </row>
    <row r="32" ht="15.0" customHeight="1">
      <c r="A32" s="16" t="s">
        <v>47</v>
      </c>
      <c r="B32" s="17">
        <v>10.0</v>
      </c>
      <c r="C32" s="22" t="s">
        <v>48</v>
      </c>
      <c r="D32" s="9"/>
      <c r="E32" s="18">
        <v>1000.0</v>
      </c>
      <c r="F32" s="19">
        <f t="shared" si="4"/>
        <v>10000</v>
      </c>
    </row>
    <row r="33" ht="15.75" customHeight="1">
      <c r="A33" s="16" t="s">
        <v>49</v>
      </c>
      <c r="B33" s="17">
        <v>2.0</v>
      </c>
      <c r="C33" s="22" t="s">
        <v>25</v>
      </c>
      <c r="D33" s="9"/>
      <c r="E33" s="18">
        <v>105000.0</v>
      </c>
      <c r="F33" s="19">
        <f t="shared" si="4"/>
        <v>210000</v>
      </c>
    </row>
    <row r="34" ht="15.75" customHeight="1">
      <c r="A34" s="16" t="s">
        <v>29</v>
      </c>
      <c r="B34" s="17">
        <v>20.0</v>
      </c>
      <c r="C34" s="22" t="s">
        <v>30</v>
      </c>
      <c r="D34" s="9"/>
      <c r="E34" s="18">
        <v>100.0</v>
      </c>
      <c r="F34" s="19">
        <f t="shared" si="4"/>
        <v>2000</v>
      </c>
    </row>
    <row r="35" ht="12.75" customHeight="1">
      <c r="A35" s="16" t="s">
        <v>49</v>
      </c>
      <c r="B35" s="17"/>
      <c r="C35" s="22" t="s">
        <v>25</v>
      </c>
      <c r="D35" s="9"/>
      <c r="E35" s="18"/>
      <c r="F35" s="19">
        <f t="shared" si="4"/>
        <v>0</v>
      </c>
    </row>
    <row r="36" ht="15.75" customHeight="1">
      <c r="A36" s="25" t="s">
        <v>33</v>
      </c>
      <c r="B36" s="11"/>
      <c r="C36" s="11"/>
      <c r="D36" s="11"/>
      <c r="E36" s="9"/>
      <c r="F36" s="26">
        <f>SUM(F25:F35)</f>
        <v>531600</v>
      </c>
    </row>
    <row r="37" ht="16.5" customHeight="1">
      <c r="A37" s="23" t="s">
        <v>34</v>
      </c>
      <c r="B37" s="11"/>
      <c r="C37" s="9"/>
      <c r="D37" s="22" t="s">
        <v>35</v>
      </c>
      <c r="E37" s="9"/>
      <c r="F37" s="24">
        <f>F36*10%</f>
        <v>53160</v>
      </c>
    </row>
    <row r="38" ht="24.0" customHeight="1">
      <c r="A38" s="27" t="s">
        <v>36</v>
      </c>
      <c r="B38" s="11"/>
      <c r="C38" s="9"/>
      <c r="D38" s="28"/>
      <c r="E38" s="9"/>
      <c r="F38" s="29">
        <f>F37+F36</f>
        <v>584760</v>
      </c>
      <c r="G38" s="276"/>
    </row>
    <row r="39" ht="15.0" customHeight="1">
      <c r="A39" s="36" t="s">
        <v>51</v>
      </c>
      <c r="B39" s="10" t="s">
        <v>620</v>
      </c>
      <c r="C39" s="9"/>
      <c r="D39" s="22"/>
      <c r="E39" s="9"/>
      <c r="F39" s="24"/>
      <c r="G39" s="1"/>
      <c r="H39" s="1"/>
    </row>
    <row r="40" ht="16.5" customHeight="1">
      <c r="A40" s="33" t="s">
        <v>53</v>
      </c>
      <c r="B40" s="17">
        <v>2.0</v>
      </c>
      <c r="C40" s="22" t="s">
        <v>54</v>
      </c>
      <c r="D40" s="9"/>
      <c r="E40" s="18">
        <v>36750.0</v>
      </c>
      <c r="F40" s="19">
        <f t="shared" ref="F40:F41" si="5">E40*B40</f>
        <v>73500</v>
      </c>
      <c r="G40" s="290"/>
      <c r="H40" s="1"/>
    </row>
    <row r="41" ht="16.5" customHeight="1">
      <c r="A41" s="16" t="s">
        <v>55</v>
      </c>
      <c r="B41" s="17">
        <v>2.0</v>
      </c>
      <c r="C41" s="22" t="s">
        <v>54</v>
      </c>
      <c r="D41" s="9"/>
      <c r="E41" s="18">
        <v>36750.0</v>
      </c>
      <c r="F41" s="19">
        <f t="shared" si="5"/>
        <v>73500</v>
      </c>
      <c r="G41" s="15"/>
      <c r="H41" s="1"/>
    </row>
    <row r="42" ht="16.5" customHeight="1">
      <c r="A42" s="16" t="s">
        <v>56</v>
      </c>
      <c r="B42" s="17">
        <v>4.0</v>
      </c>
      <c r="C42" s="22" t="s">
        <v>57</v>
      </c>
      <c r="D42" s="9"/>
      <c r="E42" s="18">
        <v>18000.0</v>
      </c>
      <c r="F42" s="19">
        <f t="shared" ref="F42:F51" si="6">+B42*E42</f>
        <v>72000</v>
      </c>
    </row>
    <row r="43" ht="16.5" customHeight="1">
      <c r="A43" s="16" t="s">
        <v>621</v>
      </c>
      <c r="B43" s="17">
        <v>1.5</v>
      </c>
      <c r="C43" s="22" t="s">
        <v>127</v>
      </c>
      <c r="D43" s="9"/>
      <c r="E43" s="18">
        <v>2000.0</v>
      </c>
      <c r="F43" s="19">
        <f t="shared" si="6"/>
        <v>3000</v>
      </c>
    </row>
    <row r="44" ht="16.5" customHeight="1">
      <c r="A44" s="16" t="s">
        <v>622</v>
      </c>
      <c r="B44" s="17">
        <v>0.5</v>
      </c>
      <c r="C44" s="22" t="s">
        <v>127</v>
      </c>
      <c r="D44" s="9"/>
      <c r="E44" s="18">
        <v>20000.0</v>
      </c>
      <c r="F44" s="19">
        <f t="shared" si="6"/>
        <v>10000</v>
      </c>
    </row>
    <row r="45" ht="16.5" customHeight="1">
      <c r="A45" s="16" t="s">
        <v>58</v>
      </c>
      <c r="B45" s="17">
        <v>0.5</v>
      </c>
      <c r="C45" s="22" t="s">
        <v>59</v>
      </c>
      <c r="D45" s="9"/>
      <c r="E45" s="18">
        <v>2000.0</v>
      </c>
      <c r="F45" s="19">
        <f t="shared" si="6"/>
        <v>1000</v>
      </c>
    </row>
    <row r="46" ht="16.5" customHeight="1">
      <c r="A46" s="16" t="s">
        <v>60</v>
      </c>
      <c r="B46" s="17"/>
      <c r="C46" s="22" t="s">
        <v>61</v>
      </c>
      <c r="D46" s="9"/>
      <c r="E46" s="18">
        <v>70000.0</v>
      </c>
      <c r="F46" s="19">
        <f t="shared" si="6"/>
        <v>0</v>
      </c>
    </row>
    <row r="47" ht="16.5" customHeight="1">
      <c r="A47" s="16" t="s">
        <v>62</v>
      </c>
      <c r="B47" s="17"/>
      <c r="C47" s="22" t="s">
        <v>63</v>
      </c>
      <c r="D47" s="9"/>
      <c r="E47" s="18">
        <v>45000.0</v>
      </c>
      <c r="F47" s="19">
        <f t="shared" si="6"/>
        <v>0</v>
      </c>
    </row>
    <row r="48" ht="16.5" customHeight="1">
      <c r="A48" s="16" t="s">
        <v>64</v>
      </c>
      <c r="B48" s="17">
        <v>1.0</v>
      </c>
      <c r="C48" s="22" t="s">
        <v>63</v>
      </c>
      <c r="D48" s="9"/>
      <c r="E48" s="18">
        <v>2500.0</v>
      </c>
      <c r="F48" s="19">
        <f t="shared" si="6"/>
        <v>2500</v>
      </c>
    </row>
    <row r="49" ht="16.5" customHeight="1">
      <c r="A49" s="16" t="s">
        <v>65</v>
      </c>
      <c r="B49" s="17"/>
      <c r="C49" s="22" t="s">
        <v>66</v>
      </c>
      <c r="D49" s="9"/>
      <c r="E49" s="18">
        <v>34000.0</v>
      </c>
      <c r="F49" s="19">
        <f t="shared" si="6"/>
        <v>0</v>
      </c>
    </row>
    <row r="50" ht="16.5" customHeight="1">
      <c r="A50" s="16" t="s">
        <v>67</v>
      </c>
      <c r="B50" s="17"/>
      <c r="C50" s="22" t="s">
        <v>68</v>
      </c>
      <c r="D50" s="9"/>
      <c r="E50" s="18">
        <v>3000.0</v>
      </c>
      <c r="F50" s="19">
        <f t="shared" si="6"/>
        <v>0</v>
      </c>
    </row>
    <row r="51" ht="16.5" customHeight="1">
      <c r="A51" s="16" t="s">
        <v>585</v>
      </c>
      <c r="B51" s="17"/>
      <c r="C51" s="22" t="s">
        <v>70</v>
      </c>
      <c r="D51" s="9"/>
      <c r="E51" s="18">
        <v>22000.0</v>
      </c>
      <c r="F51" s="19">
        <f t="shared" si="6"/>
        <v>0</v>
      </c>
      <c r="G51" s="15"/>
      <c r="H51" s="15"/>
      <c r="I51" s="15"/>
      <c r="J51" s="15"/>
      <c r="K51" s="15"/>
      <c r="L51" s="15"/>
      <c r="M51" s="15"/>
      <c r="N51" s="15"/>
      <c r="O51" s="15"/>
    </row>
    <row r="52" ht="16.5" customHeight="1">
      <c r="A52" s="16" t="s">
        <v>419</v>
      </c>
      <c r="B52" s="17">
        <v>2.0</v>
      </c>
      <c r="C52" s="22" t="s">
        <v>70</v>
      </c>
      <c r="D52" s="9"/>
      <c r="E52" s="18">
        <v>22000.0</v>
      </c>
      <c r="F52" s="19">
        <f>E52*B52</f>
        <v>44000</v>
      </c>
      <c r="G52" s="15"/>
      <c r="H52" s="15"/>
      <c r="I52" s="15"/>
      <c r="J52" s="15"/>
      <c r="K52" s="15"/>
      <c r="L52" s="15"/>
      <c r="M52" s="15"/>
      <c r="N52" s="15"/>
      <c r="O52" s="15"/>
    </row>
    <row r="53" ht="16.5" customHeight="1">
      <c r="A53" s="16" t="s">
        <v>72</v>
      </c>
      <c r="B53" s="17"/>
      <c r="C53" s="22" t="s">
        <v>61</v>
      </c>
      <c r="D53" s="9"/>
      <c r="E53" s="18">
        <v>160000.0</v>
      </c>
      <c r="F53" s="19">
        <f t="shared" ref="F53:F56" si="7">+B53*E53</f>
        <v>0</v>
      </c>
    </row>
    <row r="54" ht="16.5" customHeight="1">
      <c r="A54" s="16" t="s">
        <v>73</v>
      </c>
      <c r="B54" s="17"/>
      <c r="C54" s="22" t="s">
        <v>74</v>
      </c>
      <c r="D54" s="9"/>
      <c r="E54" s="18">
        <v>4500.0</v>
      </c>
      <c r="F54" s="19">
        <f t="shared" si="7"/>
        <v>0</v>
      </c>
      <c r="G54" s="1" t="s">
        <v>14</v>
      </c>
    </row>
    <row r="55" ht="16.5" customHeight="1">
      <c r="A55" s="16" t="s">
        <v>75</v>
      </c>
      <c r="B55" s="17"/>
      <c r="C55" s="22" t="s">
        <v>21</v>
      </c>
      <c r="D55" s="9"/>
      <c r="E55" s="18">
        <v>20000.0</v>
      </c>
      <c r="F55" s="19">
        <f t="shared" si="7"/>
        <v>0</v>
      </c>
    </row>
    <row r="56" ht="16.5" customHeight="1">
      <c r="A56" s="291" t="s">
        <v>623</v>
      </c>
      <c r="B56" s="17">
        <v>2.0</v>
      </c>
      <c r="C56" s="22" t="s">
        <v>77</v>
      </c>
      <c r="D56" s="9"/>
      <c r="E56" s="18">
        <v>23000.0</v>
      </c>
      <c r="F56" s="19">
        <f t="shared" si="7"/>
        <v>46000</v>
      </c>
    </row>
    <row r="57" ht="16.5" customHeight="1">
      <c r="A57" s="16" t="s">
        <v>78</v>
      </c>
      <c r="B57" s="37"/>
      <c r="C57" s="22"/>
      <c r="D57" s="9"/>
      <c r="E57" s="18"/>
      <c r="F57" s="292">
        <f>SUM(F40:F56)</f>
        <v>325500</v>
      </c>
    </row>
    <row r="58" ht="16.5" customHeight="1">
      <c r="A58" s="23" t="s">
        <v>79</v>
      </c>
      <c r="B58" s="11"/>
      <c r="C58" s="9"/>
      <c r="D58" s="17"/>
      <c r="E58" s="17"/>
      <c r="F58" s="19">
        <f>+F57*10%</f>
        <v>32550</v>
      </c>
    </row>
    <row r="59" ht="15.75" customHeight="1">
      <c r="A59" s="27" t="s">
        <v>80</v>
      </c>
      <c r="B59" s="11"/>
      <c r="C59" s="9"/>
      <c r="D59" s="28"/>
      <c r="E59" s="9"/>
      <c r="F59" s="29">
        <f>F57+F58</f>
        <v>358050</v>
      </c>
      <c r="G59" s="276"/>
    </row>
    <row r="60" ht="15.75" customHeight="1">
      <c r="A60" s="36" t="s">
        <v>51</v>
      </c>
      <c r="B60" s="10" t="s">
        <v>624</v>
      </c>
      <c r="C60" s="9"/>
      <c r="D60" s="22"/>
      <c r="E60" s="9"/>
      <c r="F60" s="285"/>
      <c r="G60" s="290"/>
    </row>
    <row r="61" ht="15.75" customHeight="1">
      <c r="A61" s="33" t="s">
        <v>53</v>
      </c>
      <c r="B61" s="17">
        <v>6.0</v>
      </c>
      <c r="C61" s="22" t="s">
        <v>82</v>
      </c>
      <c r="D61" s="9"/>
      <c r="E61" s="18">
        <v>1000.0</v>
      </c>
      <c r="F61" s="19">
        <v>12600.0</v>
      </c>
      <c r="G61" s="15"/>
    </row>
    <row r="62" ht="15.75" customHeight="1">
      <c r="A62" s="16" t="s">
        <v>55</v>
      </c>
      <c r="B62" s="17">
        <v>6.0</v>
      </c>
      <c r="C62" s="22" t="s">
        <v>54</v>
      </c>
      <c r="D62" s="9"/>
      <c r="E62" s="18">
        <v>2000.0</v>
      </c>
      <c r="F62" s="19">
        <v>25200.0</v>
      </c>
      <c r="G62" s="15"/>
    </row>
    <row r="63" ht="15.75" customHeight="1">
      <c r="A63" s="16" t="s">
        <v>83</v>
      </c>
      <c r="B63" s="17"/>
      <c r="C63" s="22"/>
      <c r="D63" s="9"/>
      <c r="E63" s="18">
        <v>2100.0</v>
      </c>
      <c r="F63" s="19">
        <f>E63*B63</f>
        <v>0</v>
      </c>
      <c r="G63" s="15"/>
    </row>
    <row r="64" ht="15.75" customHeight="1">
      <c r="A64" s="16" t="s">
        <v>56</v>
      </c>
      <c r="B64" s="17">
        <v>1.5</v>
      </c>
      <c r="C64" s="22" t="s">
        <v>57</v>
      </c>
      <c r="D64" s="9"/>
      <c r="E64" s="18">
        <v>18000.0</v>
      </c>
      <c r="F64" s="19">
        <f t="shared" ref="F64:F70" si="8">+B64*E64</f>
        <v>27000</v>
      </c>
      <c r="G64" s="15"/>
    </row>
    <row r="65" ht="15.75" customHeight="1">
      <c r="A65" s="16" t="s">
        <v>58</v>
      </c>
      <c r="B65" s="17">
        <v>1.0</v>
      </c>
      <c r="C65" s="22" t="s">
        <v>59</v>
      </c>
      <c r="D65" s="9"/>
      <c r="E65" s="18">
        <v>4000.0</v>
      </c>
      <c r="F65" s="19">
        <f t="shared" si="8"/>
        <v>4000</v>
      </c>
      <c r="G65" s="15"/>
    </row>
    <row r="66" ht="15.75" customHeight="1">
      <c r="A66" s="16" t="s">
        <v>60</v>
      </c>
      <c r="B66" s="17"/>
      <c r="C66" s="22" t="s">
        <v>61</v>
      </c>
      <c r="D66" s="9"/>
      <c r="E66" s="18"/>
      <c r="F66" s="19">
        <f t="shared" si="8"/>
        <v>0</v>
      </c>
      <c r="G66" s="15"/>
      <c r="I66" s="1"/>
    </row>
    <row r="67" ht="15.75" customHeight="1">
      <c r="A67" s="16" t="s">
        <v>84</v>
      </c>
      <c r="B67" s="17">
        <v>1.0</v>
      </c>
      <c r="C67" s="22" t="s">
        <v>63</v>
      </c>
      <c r="D67" s="9"/>
      <c r="E67" s="18">
        <v>2000.0</v>
      </c>
      <c r="F67" s="19">
        <f t="shared" si="8"/>
        <v>2000</v>
      </c>
      <c r="G67" s="15"/>
    </row>
    <row r="68" ht="15.75" customHeight="1">
      <c r="A68" s="16" t="s">
        <v>85</v>
      </c>
      <c r="B68" s="37"/>
      <c r="C68" s="22" t="s">
        <v>63</v>
      </c>
      <c r="D68" s="9"/>
      <c r="E68" s="18">
        <v>2000.0</v>
      </c>
      <c r="F68" s="19">
        <f t="shared" si="8"/>
        <v>0</v>
      </c>
      <c r="G68" s="15"/>
    </row>
    <row r="69" ht="15.75" customHeight="1">
      <c r="A69" s="16" t="s">
        <v>86</v>
      </c>
      <c r="B69" s="37"/>
      <c r="C69" s="22" t="s">
        <v>66</v>
      </c>
      <c r="D69" s="9"/>
      <c r="E69" s="18">
        <v>22000.0</v>
      </c>
      <c r="F69" s="19">
        <f t="shared" si="8"/>
        <v>0</v>
      </c>
      <c r="G69" s="15"/>
    </row>
    <row r="70" ht="15.75" customHeight="1">
      <c r="A70" s="16" t="s">
        <v>87</v>
      </c>
      <c r="B70" s="37"/>
      <c r="C70" s="22" t="s">
        <v>88</v>
      </c>
      <c r="D70" s="9"/>
      <c r="E70" s="18">
        <v>18000.0</v>
      </c>
      <c r="F70" s="19">
        <f t="shared" si="8"/>
        <v>0</v>
      </c>
      <c r="G70" s="15"/>
    </row>
    <row r="71" ht="15.75" customHeight="1">
      <c r="A71" s="16" t="s">
        <v>418</v>
      </c>
      <c r="B71" s="166">
        <v>0.5</v>
      </c>
      <c r="C71" s="22" t="s">
        <v>70</v>
      </c>
      <c r="D71" s="9"/>
      <c r="E71" s="18">
        <v>22000.0</v>
      </c>
      <c r="F71" s="19">
        <f>E71*B71</f>
        <v>11000</v>
      </c>
      <c r="G71" s="15"/>
    </row>
    <row r="72" ht="15.75" customHeight="1">
      <c r="A72" s="16" t="s">
        <v>90</v>
      </c>
      <c r="B72" s="37"/>
      <c r="C72" s="22" t="s">
        <v>61</v>
      </c>
      <c r="D72" s="9"/>
      <c r="E72" s="18"/>
      <c r="F72" s="19"/>
    </row>
    <row r="73" ht="15.75" customHeight="1">
      <c r="A73" s="16" t="s">
        <v>73</v>
      </c>
      <c r="B73" s="37"/>
      <c r="C73" s="22" t="s">
        <v>21</v>
      </c>
      <c r="D73" s="9"/>
      <c r="E73" s="18">
        <v>4500.0</v>
      </c>
      <c r="F73" s="19">
        <f t="shared" ref="F73:F75" si="9">+B73*E73</f>
        <v>0</v>
      </c>
    </row>
    <row r="74" ht="15.75" customHeight="1">
      <c r="A74" s="16" t="s">
        <v>75</v>
      </c>
      <c r="B74" s="37">
        <v>0.3</v>
      </c>
      <c r="C74" s="22" t="s">
        <v>21</v>
      </c>
      <c r="D74" s="9"/>
      <c r="E74" s="18">
        <v>23000.0</v>
      </c>
      <c r="F74" s="19">
        <f t="shared" si="9"/>
        <v>6900</v>
      </c>
    </row>
    <row r="75" ht="15.75" customHeight="1">
      <c r="A75" s="16" t="s">
        <v>91</v>
      </c>
      <c r="B75" s="37">
        <v>0.5</v>
      </c>
      <c r="C75" s="22" t="s">
        <v>77</v>
      </c>
      <c r="D75" s="9"/>
      <c r="E75" s="18">
        <v>23000.0</v>
      </c>
      <c r="F75" s="19">
        <f t="shared" si="9"/>
        <v>11500</v>
      </c>
    </row>
    <row r="76" ht="15.75" customHeight="1">
      <c r="A76" s="16" t="s">
        <v>78</v>
      </c>
      <c r="B76" s="37"/>
      <c r="C76" s="22"/>
      <c r="D76" s="9"/>
      <c r="E76" s="18"/>
      <c r="F76" s="19">
        <f>SUM(F61:F75)</f>
        <v>100200</v>
      </c>
      <c r="G76" s="1"/>
    </row>
    <row r="77" ht="15.75" customHeight="1">
      <c r="A77" s="23" t="s">
        <v>79</v>
      </c>
      <c r="B77" s="11"/>
      <c r="C77" s="9"/>
      <c r="D77" s="17"/>
      <c r="E77" s="17"/>
      <c r="F77" s="19">
        <f>F76*10%</f>
        <v>10020</v>
      </c>
      <c r="G77" s="1"/>
    </row>
    <row r="78" ht="15.75" customHeight="1">
      <c r="A78" s="27" t="s">
        <v>80</v>
      </c>
      <c r="B78" s="11"/>
      <c r="C78" s="9"/>
      <c r="D78" s="28"/>
      <c r="E78" s="9"/>
      <c r="F78" s="278">
        <f>F77+F76</f>
        <v>110220</v>
      </c>
      <c r="G78" s="1"/>
    </row>
    <row r="79" ht="15.75" customHeight="1">
      <c r="A79" s="293" t="s">
        <v>92</v>
      </c>
      <c r="B79" s="9"/>
      <c r="C79" s="22"/>
      <c r="D79" s="9"/>
      <c r="E79" s="17"/>
      <c r="F79" s="279"/>
      <c r="G79" s="1"/>
    </row>
    <row r="80" ht="15.75" customHeight="1">
      <c r="A80" s="16" t="s">
        <v>625</v>
      </c>
      <c r="B80" s="40">
        <v>2.196</v>
      </c>
      <c r="C80" s="22" t="s">
        <v>587</v>
      </c>
      <c r="D80" s="9"/>
      <c r="E80" s="17">
        <v>137800.0</v>
      </c>
      <c r="F80" s="24">
        <f t="shared" ref="F80:F82" si="10">E80*B80</f>
        <v>302608.8</v>
      </c>
      <c r="G80" s="1"/>
      <c r="H80" s="1"/>
      <c r="I80" s="1"/>
      <c r="J80" s="1"/>
      <c r="K80" s="1"/>
      <c r="L80" s="1"/>
      <c r="M80" s="1"/>
      <c r="N80" s="1"/>
      <c r="O80" s="1"/>
    </row>
    <row r="81" ht="15.75" customHeight="1">
      <c r="A81" s="16" t="s">
        <v>588</v>
      </c>
      <c r="B81" s="40">
        <v>35.0</v>
      </c>
      <c r="C81" s="22" t="s">
        <v>626</v>
      </c>
      <c r="D81" s="9"/>
      <c r="E81" s="17">
        <v>7000.0</v>
      </c>
      <c r="F81" s="24">
        <f t="shared" si="10"/>
        <v>245000</v>
      </c>
      <c r="G81" s="1"/>
      <c r="H81" s="1"/>
      <c r="I81" s="1"/>
      <c r="J81" s="1"/>
      <c r="K81" s="1"/>
      <c r="L81" s="1"/>
      <c r="M81" s="1"/>
      <c r="N81" s="1"/>
      <c r="O81" s="1"/>
    </row>
    <row r="82" ht="15.75" customHeight="1">
      <c r="A82" s="16" t="s">
        <v>627</v>
      </c>
      <c r="B82" s="41">
        <v>2.0</v>
      </c>
      <c r="C82" s="22" t="s">
        <v>94</v>
      </c>
      <c r="D82" s="9"/>
      <c r="E82" s="17">
        <v>20000.0</v>
      </c>
      <c r="F82" s="24">
        <f t="shared" si="10"/>
        <v>40000</v>
      </c>
      <c r="G82" s="1"/>
    </row>
    <row r="83" ht="15.75" customHeight="1">
      <c r="A83" s="280" t="s">
        <v>628</v>
      </c>
      <c r="B83" s="281"/>
      <c r="C83" s="294"/>
      <c r="D83" s="295"/>
      <c r="E83" s="282"/>
      <c r="F83" s="283">
        <f>SUM(F80:F82)</f>
        <v>587608.8</v>
      </c>
      <c r="G83" s="1"/>
    </row>
    <row r="84" ht="15.75" customHeight="1">
      <c r="A84" s="16" t="s">
        <v>629</v>
      </c>
      <c r="B84" s="41">
        <v>1.0</v>
      </c>
      <c r="C84" s="22" t="s">
        <v>94</v>
      </c>
      <c r="D84" s="9"/>
      <c r="E84" s="17">
        <v>31500.0</v>
      </c>
      <c r="F84" s="24">
        <f t="shared" ref="F84:F89" si="11">E84*B84</f>
        <v>31500</v>
      </c>
      <c r="G84" s="1"/>
    </row>
    <row r="85" ht="15.75" customHeight="1">
      <c r="A85" s="296" t="s">
        <v>623</v>
      </c>
      <c r="B85" s="41">
        <v>2.5</v>
      </c>
      <c r="C85" s="22" t="s">
        <v>70</v>
      </c>
      <c r="D85" s="9"/>
      <c r="E85" s="17">
        <v>22000.0</v>
      </c>
      <c r="F85" s="24">
        <f t="shared" si="11"/>
        <v>55000</v>
      </c>
      <c r="G85" s="1"/>
    </row>
    <row r="86" ht="15.75" customHeight="1">
      <c r="A86" s="16" t="s">
        <v>630</v>
      </c>
      <c r="B86" s="41">
        <v>1.0</v>
      </c>
      <c r="C86" s="22" t="s">
        <v>94</v>
      </c>
      <c r="D86" s="9"/>
      <c r="E86" s="17">
        <v>31500.0</v>
      </c>
      <c r="F86" s="24">
        <f t="shared" si="11"/>
        <v>31500</v>
      </c>
      <c r="G86" s="1"/>
    </row>
    <row r="87" ht="15.75" customHeight="1">
      <c r="A87" s="16" t="s">
        <v>195</v>
      </c>
      <c r="B87" s="41">
        <v>1.5</v>
      </c>
      <c r="C87" s="22" t="s">
        <v>57</v>
      </c>
      <c r="D87" s="9"/>
      <c r="E87" s="17">
        <v>18000.0</v>
      </c>
      <c r="F87" s="24">
        <f t="shared" si="11"/>
        <v>27000</v>
      </c>
      <c r="G87" s="1"/>
    </row>
    <row r="88" ht="15.75" customHeight="1">
      <c r="A88" s="16" t="s">
        <v>631</v>
      </c>
      <c r="B88" s="41">
        <v>2.0</v>
      </c>
      <c r="C88" s="22" t="s">
        <v>57</v>
      </c>
      <c r="D88" s="9"/>
      <c r="E88" s="17">
        <v>2000.0</v>
      </c>
      <c r="F88" s="24">
        <f t="shared" si="11"/>
        <v>4000</v>
      </c>
      <c r="G88" s="1"/>
    </row>
    <row r="89" ht="15.75" customHeight="1">
      <c r="A89" s="16" t="s">
        <v>632</v>
      </c>
      <c r="B89" s="41">
        <v>4.0</v>
      </c>
      <c r="C89" s="22" t="s">
        <v>94</v>
      </c>
      <c r="D89" s="9"/>
      <c r="E89" s="17">
        <v>20000.0</v>
      </c>
      <c r="F89" s="24">
        <f t="shared" si="11"/>
        <v>80000</v>
      </c>
      <c r="G89" s="1"/>
    </row>
    <row r="90" ht="15.75" customHeight="1">
      <c r="A90" s="16"/>
      <c r="B90" s="41"/>
      <c r="C90" s="22"/>
      <c r="D90" s="9"/>
      <c r="E90" s="17"/>
      <c r="F90" s="24"/>
      <c r="G90" s="1"/>
    </row>
    <row r="91" ht="15.75" customHeight="1">
      <c r="A91" s="16"/>
      <c r="B91" s="41"/>
      <c r="C91" s="22"/>
      <c r="D91" s="9"/>
      <c r="E91" s="17"/>
      <c r="F91" s="24"/>
      <c r="G91" s="1"/>
    </row>
    <row r="92" ht="15.75" customHeight="1">
      <c r="A92" s="16"/>
      <c r="B92" s="41"/>
      <c r="C92" s="22"/>
      <c r="D92" s="9"/>
      <c r="E92" s="17"/>
      <c r="F92" s="24"/>
      <c r="G92" s="1"/>
    </row>
    <row r="93" ht="15.75" customHeight="1">
      <c r="A93" s="16"/>
      <c r="B93" s="41"/>
      <c r="C93" s="22"/>
      <c r="D93" s="9"/>
      <c r="E93" s="17"/>
      <c r="F93" s="24"/>
      <c r="G93" s="1"/>
    </row>
    <row r="94" ht="15.75" customHeight="1">
      <c r="A94" s="280" t="s">
        <v>590</v>
      </c>
      <c r="B94" s="281"/>
      <c r="C94" s="10"/>
      <c r="D94" s="9"/>
      <c r="E94" s="282"/>
      <c r="F94" s="283">
        <f>F89+F86+F85+F84</f>
        <v>198000</v>
      </c>
      <c r="G94" s="1"/>
    </row>
    <row r="95" ht="15.75" customHeight="1">
      <c r="A95" s="16" t="s">
        <v>98</v>
      </c>
      <c r="B95" s="17"/>
      <c r="C95" s="22" t="s">
        <v>99</v>
      </c>
      <c r="D95" s="9"/>
      <c r="E95" s="42">
        <v>100000.0</v>
      </c>
      <c r="F95" s="24"/>
      <c r="G95" s="21"/>
    </row>
    <row r="96" ht="15.75" customHeight="1">
      <c r="A96" s="16" t="s">
        <v>100</v>
      </c>
      <c r="B96" s="17">
        <v>10.0</v>
      </c>
      <c r="C96" s="22" t="s">
        <v>101</v>
      </c>
      <c r="D96" s="9"/>
      <c r="E96" s="42">
        <v>3000.0</v>
      </c>
      <c r="F96" s="34">
        <v>3000.0</v>
      </c>
      <c r="G96" s="21"/>
    </row>
    <row r="97" ht="15.75" customHeight="1">
      <c r="A97" s="16" t="s">
        <v>102</v>
      </c>
      <c r="B97" s="17">
        <v>2.0</v>
      </c>
      <c r="C97" s="22" t="s">
        <v>531</v>
      </c>
      <c r="D97" s="9"/>
      <c r="E97" s="43">
        <v>29000.0</v>
      </c>
      <c r="F97" s="34">
        <f t="shared" ref="F97:F98" si="12">E97*B97</f>
        <v>58000</v>
      </c>
      <c r="G97" s="15"/>
      <c r="H97" s="15"/>
      <c r="I97" s="15"/>
      <c r="J97" s="15"/>
      <c r="K97" s="15"/>
      <c r="L97" s="15"/>
      <c r="M97" s="15"/>
      <c r="N97" s="15"/>
      <c r="O97" s="15"/>
    </row>
    <row r="98" ht="15.75" customHeight="1">
      <c r="A98" s="16" t="s">
        <v>103</v>
      </c>
      <c r="B98" s="17">
        <v>1.0</v>
      </c>
      <c r="C98" s="22" t="s">
        <v>99</v>
      </c>
      <c r="D98" s="9"/>
      <c r="E98" s="43">
        <v>2000.0</v>
      </c>
      <c r="F98" s="34">
        <f t="shared" si="12"/>
        <v>2000</v>
      </c>
      <c r="G98" s="15"/>
      <c r="H98" s="15"/>
      <c r="I98" s="15"/>
      <c r="J98" s="15"/>
      <c r="K98" s="15"/>
      <c r="L98" s="15"/>
      <c r="M98" s="15"/>
      <c r="N98" s="15"/>
      <c r="O98" s="15"/>
    </row>
    <row r="99" ht="15.75" customHeight="1">
      <c r="A99" s="16" t="s">
        <v>104</v>
      </c>
      <c r="B99" s="17"/>
      <c r="C99" s="22" t="s">
        <v>25</v>
      </c>
      <c r="D99" s="9"/>
      <c r="E99" s="43">
        <v>160000.0</v>
      </c>
      <c r="F99" s="34">
        <f t="shared" ref="F99:F100" si="13">+B98*E98</f>
        <v>2000</v>
      </c>
      <c r="G99" s="15"/>
      <c r="H99" s="15"/>
      <c r="I99" s="15"/>
      <c r="J99" s="15"/>
      <c r="K99" s="15"/>
      <c r="L99" s="15"/>
      <c r="M99" s="15"/>
      <c r="N99" s="15"/>
      <c r="O99" s="15"/>
    </row>
    <row r="100" ht="15.75" customHeight="1">
      <c r="A100" s="16" t="s">
        <v>68</v>
      </c>
      <c r="B100" s="17"/>
      <c r="C100" s="22" t="s">
        <v>105</v>
      </c>
      <c r="D100" s="9"/>
      <c r="E100" s="42">
        <v>26800.0</v>
      </c>
      <c r="F100" s="34">
        <f t="shared" si="13"/>
        <v>0</v>
      </c>
      <c r="G100" s="15"/>
      <c r="H100" s="15"/>
      <c r="I100" s="15"/>
      <c r="J100" s="15"/>
      <c r="K100" s="15"/>
      <c r="L100" s="15"/>
      <c r="M100" s="15"/>
      <c r="N100" s="15"/>
      <c r="O100" s="15"/>
    </row>
    <row r="101" ht="15.75" customHeight="1">
      <c r="A101" s="16" t="s">
        <v>633</v>
      </c>
      <c r="B101" s="17">
        <v>2.0</v>
      </c>
      <c r="C101" s="22" t="s">
        <v>99</v>
      </c>
      <c r="D101" s="9"/>
      <c r="E101" s="42">
        <v>15750.0</v>
      </c>
      <c r="F101" s="34">
        <f>E101*B101</f>
        <v>31500</v>
      </c>
      <c r="G101" s="15"/>
      <c r="H101" s="15"/>
      <c r="I101" s="15"/>
      <c r="J101" s="15"/>
      <c r="K101" s="15"/>
      <c r="L101" s="15"/>
      <c r="M101" s="15"/>
      <c r="N101" s="15"/>
      <c r="O101" s="15"/>
    </row>
    <row r="102" ht="15.75" customHeight="1">
      <c r="A102" s="16" t="s">
        <v>107</v>
      </c>
      <c r="B102" s="17"/>
      <c r="C102" s="22" t="s">
        <v>59</v>
      </c>
      <c r="D102" s="9"/>
      <c r="E102" s="43">
        <v>10000.0</v>
      </c>
      <c r="F102" s="34">
        <f>+B101*E101</f>
        <v>31500</v>
      </c>
      <c r="G102" s="15"/>
      <c r="H102" s="15"/>
      <c r="I102" s="15"/>
      <c r="J102" s="15"/>
      <c r="K102" s="15"/>
      <c r="L102" s="15"/>
      <c r="M102" s="15"/>
      <c r="N102" s="15"/>
      <c r="O102" s="15"/>
    </row>
    <row r="103" ht="15.75" customHeight="1">
      <c r="A103" s="16" t="s">
        <v>108</v>
      </c>
      <c r="B103" s="17">
        <v>1.0</v>
      </c>
      <c r="C103" s="22" t="s">
        <v>59</v>
      </c>
      <c r="D103" s="9"/>
      <c r="E103" s="43">
        <v>150000.0</v>
      </c>
      <c r="F103" s="34">
        <v>150000.0</v>
      </c>
      <c r="G103" s="15"/>
      <c r="H103" s="15"/>
      <c r="I103" s="15"/>
      <c r="J103" s="15"/>
      <c r="K103" s="15"/>
      <c r="L103" s="15"/>
      <c r="M103" s="15"/>
      <c r="N103" s="15"/>
      <c r="O103" s="15"/>
    </row>
    <row r="104" ht="15.75" customHeight="1">
      <c r="A104" s="10" t="s">
        <v>109</v>
      </c>
      <c r="B104" s="11"/>
      <c r="C104" s="11"/>
      <c r="D104" s="9"/>
      <c r="E104" s="44"/>
      <c r="F104" s="284">
        <f>SUM(F96:F103)</f>
        <v>278000</v>
      </c>
      <c r="G104" s="15"/>
      <c r="H104" s="15"/>
      <c r="I104" s="15"/>
      <c r="J104" s="15"/>
      <c r="K104" s="15"/>
      <c r="L104" s="15"/>
      <c r="M104" s="15"/>
      <c r="N104" s="15"/>
      <c r="O104" s="15"/>
    </row>
    <row r="105" ht="15.75" customHeight="1">
      <c r="A105" s="16"/>
      <c r="B105" s="17"/>
      <c r="C105" s="22"/>
      <c r="D105" s="9"/>
      <c r="E105" s="42"/>
      <c r="F105" s="285"/>
      <c r="G105" s="15"/>
      <c r="H105" s="15"/>
      <c r="I105" s="15"/>
      <c r="J105" s="15"/>
      <c r="K105" s="15"/>
      <c r="L105" s="15"/>
      <c r="M105" s="15"/>
      <c r="N105" s="15"/>
      <c r="O105" s="15"/>
    </row>
    <row r="106" ht="15.75" customHeight="1">
      <c r="A106" s="39" t="s">
        <v>634</v>
      </c>
      <c r="B106" s="9"/>
      <c r="C106" s="22"/>
      <c r="D106" s="9"/>
      <c r="E106" s="42"/>
      <c r="F106" s="24">
        <f>+B105*E105</f>
        <v>0</v>
      </c>
      <c r="G106" s="15"/>
      <c r="H106" s="15"/>
      <c r="I106" s="15"/>
      <c r="J106" s="15"/>
      <c r="K106" s="15"/>
      <c r="L106" s="15"/>
      <c r="M106" s="15"/>
      <c r="N106" s="15"/>
      <c r="O106" s="15"/>
    </row>
    <row r="107" ht="15.75" customHeight="1">
      <c r="A107" s="16" t="s">
        <v>111</v>
      </c>
      <c r="B107" s="17">
        <v>350.0</v>
      </c>
      <c r="C107" s="22" t="s">
        <v>112</v>
      </c>
      <c r="D107" s="9"/>
      <c r="E107" s="42">
        <v>140.0</v>
      </c>
      <c r="F107" s="24">
        <f t="shared" ref="F107:F110" si="14">E107*B107</f>
        <v>49000</v>
      </c>
    </row>
    <row r="108" ht="15.75" customHeight="1">
      <c r="A108" s="16" t="s">
        <v>591</v>
      </c>
      <c r="B108" s="17">
        <v>2.0</v>
      </c>
      <c r="C108" s="22"/>
      <c r="D108" s="9"/>
      <c r="E108" s="42">
        <v>3000.0</v>
      </c>
      <c r="F108" s="24">
        <f t="shared" si="14"/>
        <v>6000</v>
      </c>
    </row>
    <row r="109" ht="15.75" customHeight="1">
      <c r="A109" s="16" t="s">
        <v>113</v>
      </c>
      <c r="B109" s="17">
        <v>6.0</v>
      </c>
      <c r="C109" s="22" t="s">
        <v>635</v>
      </c>
      <c r="D109" s="9"/>
      <c r="E109" s="42">
        <v>1050.0</v>
      </c>
      <c r="F109" s="24">
        <f t="shared" si="14"/>
        <v>6300</v>
      </c>
    </row>
    <row r="110" ht="15.75" customHeight="1">
      <c r="A110" s="16" t="s">
        <v>22</v>
      </c>
      <c r="B110" s="17">
        <v>0.5</v>
      </c>
      <c r="C110" s="22" t="s">
        <v>23</v>
      </c>
      <c r="D110" s="9"/>
      <c r="E110" s="42">
        <v>12000.0</v>
      </c>
      <c r="F110" s="24">
        <f t="shared" si="14"/>
        <v>6000</v>
      </c>
    </row>
    <row r="111" ht="15.75" customHeight="1">
      <c r="A111" s="16" t="s">
        <v>114</v>
      </c>
      <c r="B111" s="17">
        <v>1.0</v>
      </c>
      <c r="C111" s="22" t="s">
        <v>16</v>
      </c>
      <c r="D111" s="9"/>
      <c r="E111" s="42">
        <v>140000.0</v>
      </c>
      <c r="F111" s="24">
        <v>140000.0</v>
      </c>
    </row>
    <row r="112" ht="15.75" customHeight="1">
      <c r="A112" s="16" t="s">
        <v>20</v>
      </c>
      <c r="B112" s="17">
        <v>0.5</v>
      </c>
      <c r="C112" s="22" t="s">
        <v>21</v>
      </c>
      <c r="D112" s="9"/>
      <c r="E112" s="42">
        <v>14000.0</v>
      </c>
      <c r="F112" s="24">
        <f t="shared" ref="F112:F115" si="15">E112*B112</f>
        <v>7000</v>
      </c>
    </row>
    <row r="113" ht="15.75" customHeight="1">
      <c r="A113" s="16" t="s">
        <v>29</v>
      </c>
      <c r="B113" s="17">
        <v>40.0</v>
      </c>
      <c r="C113" s="22" t="s">
        <v>94</v>
      </c>
      <c r="D113" s="9"/>
      <c r="E113" s="42">
        <v>100.0</v>
      </c>
      <c r="F113" s="24">
        <f t="shared" si="15"/>
        <v>4000</v>
      </c>
    </row>
    <row r="114" ht="15.75" customHeight="1">
      <c r="A114" s="16" t="s">
        <v>115</v>
      </c>
      <c r="B114" s="17">
        <v>5.0</v>
      </c>
      <c r="C114" s="22" t="s">
        <v>116</v>
      </c>
      <c r="D114" s="9"/>
      <c r="E114" s="43">
        <v>1000.0</v>
      </c>
      <c r="F114" s="24">
        <f t="shared" si="15"/>
        <v>5000</v>
      </c>
    </row>
    <row r="115" ht="15.75" customHeight="1">
      <c r="A115" s="16" t="s">
        <v>636</v>
      </c>
      <c r="B115" s="17">
        <v>1.0</v>
      </c>
      <c r="C115" s="22" t="s">
        <v>94</v>
      </c>
      <c r="D115" s="9"/>
      <c r="E115" s="42">
        <v>63000.0</v>
      </c>
      <c r="F115" s="24">
        <f t="shared" si="15"/>
        <v>63000</v>
      </c>
    </row>
    <row r="116" ht="15.75" customHeight="1">
      <c r="A116" s="16" t="s">
        <v>117</v>
      </c>
      <c r="B116" s="17">
        <v>1.0</v>
      </c>
      <c r="C116" s="22" t="s">
        <v>637</v>
      </c>
      <c r="D116" s="9"/>
      <c r="E116" s="42">
        <v>10500.0</v>
      </c>
      <c r="F116" s="24">
        <f>B116*E116</f>
        <v>10500</v>
      </c>
      <c r="G116" s="21" t="s">
        <v>638</v>
      </c>
    </row>
    <row r="117" ht="15.75" customHeight="1">
      <c r="A117" s="46" t="s">
        <v>118</v>
      </c>
      <c r="B117" s="47"/>
      <c r="C117" s="48"/>
      <c r="D117" s="9"/>
      <c r="E117" s="49"/>
      <c r="F117" s="29">
        <f>SUM(F106:F116)</f>
        <v>296800</v>
      </c>
    </row>
    <row r="118" ht="15.75" customHeight="1">
      <c r="A118" s="39" t="s">
        <v>119</v>
      </c>
      <c r="B118" s="9"/>
      <c r="C118" s="10" t="s">
        <v>120</v>
      </c>
      <c r="D118" s="9"/>
      <c r="E118" s="42"/>
      <c r="F118" s="279"/>
      <c r="G118" s="274"/>
      <c r="H118" s="274"/>
      <c r="J118" s="274"/>
      <c r="K118" s="274"/>
      <c r="L118" s="274"/>
      <c r="M118" s="274"/>
      <c r="N118" s="274"/>
      <c r="O118" s="274"/>
      <c r="P118" s="21"/>
    </row>
    <row r="119" ht="15.75" customHeight="1">
      <c r="A119" s="16" t="s">
        <v>639</v>
      </c>
      <c r="B119" s="17">
        <v>10.0</v>
      </c>
      <c r="C119" s="22" t="s">
        <v>122</v>
      </c>
      <c r="D119" s="9"/>
      <c r="E119" s="43">
        <v>28900.0</v>
      </c>
      <c r="F119" s="34">
        <f t="shared" ref="F119:F132" si="16">E119*B119</f>
        <v>289000</v>
      </c>
    </row>
    <row r="120" ht="15.75" customHeight="1">
      <c r="A120" s="16" t="s">
        <v>128</v>
      </c>
      <c r="B120" s="17">
        <v>3.0</v>
      </c>
      <c r="C120" s="22" t="s">
        <v>16</v>
      </c>
      <c r="D120" s="9"/>
      <c r="E120" s="43">
        <v>30000.0</v>
      </c>
      <c r="F120" s="34">
        <f t="shared" si="16"/>
        <v>90000</v>
      </c>
      <c r="G120" s="1"/>
    </row>
    <row r="121" ht="15.75" customHeight="1">
      <c r="A121" s="16" t="s">
        <v>46</v>
      </c>
      <c r="B121" s="17">
        <v>0.5</v>
      </c>
      <c r="C121" s="22" t="s">
        <v>124</v>
      </c>
      <c r="D121" s="9"/>
      <c r="E121" s="43">
        <v>12000.0</v>
      </c>
      <c r="F121" s="34">
        <f t="shared" si="16"/>
        <v>6000</v>
      </c>
      <c r="G121" s="1"/>
    </row>
    <row r="122" ht="15.75" customHeight="1">
      <c r="A122" s="16" t="s">
        <v>125</v>
      </c>
      <c r="B122" s="17">
        <v>0.0</v>
      </c>
      <c r="C122" s="22" t="s">
        <v>99</v>
      </c>
      <c r="D122" s="9"/>
      <c r="E122" s="43"/>
      <c r="F122" s="34">
        <f t="shared" si="16"/>
        <v>0</v>
      </c>
      <c r="G122" s="1"/>
    </row>
    <row r="123" ht="15.75" customHeight="1">
      <c r="A123" s="16" t="s">
        <v>640</v>
      </c>
      <c r="B123" s="17">
        <v>100.0</v>
      </c>
      <c r="C123" s="22" t="s">
        <v>127</v>
      </c>
      <c r="D123" s="9"/>
      <c r="E123" s="43">
        <v>100.0</v>
      </c>
      <c r="F123" s="34">
        <f t="shared" si="16"/>
        <v>10000</v>
      </c>
      <c r="G123" s="1"/>
    </row>
    <row r="124" ht="15.75" customHeight="1">
      <c r="A124" s="16" t="s">
        <v>593</v>
      </c>
      <c r="B124" s="17">
        <v>0.0</v>
      </c>
      <c r="C124" s="22" t="s">
        <v>127</v>
      </c>
      <c r="D124" s="9"/>
      <c r="E124" s="43">
        <v>30000.0</v>
      </c>
      <c r="F124" s="34">
        <f t="shared" si="16"/>
        <v>0</v>
      </c>
      <c r="G124" s="1"/>
    </row>
    <row r="125" ht="15.75" customHeight="1">
      <c r="A125" s="16" t="s">
        <v>129</v>
      </c>
      <c r="B125" s="17">
        <v>0.0</v>
      </c>
      <c r="C125" s="22" t="s">
        <v>16</v>
      </c>
      <c r="D125" s="9"/>
      <c r="E125" s="43">
        <v>50000.0</v>
      </c>
      <c r="F125" s="34">
        <f t="shared" si="16"/>
        <v>0</v>
      </c>
      <c r="G125" s="1"/>
    </row>
    <row r="126" ht="15.75" customHeight="1">
      <c r="A126" s="16"/>
      <c r="B126" s="17"/>
      <c r="C126" s="22" t="s">
        <v>131</v>
      </c>
      <c r="D126" s="9"/>
      <c r="E126" s="43">
        <v>1000.0</v>
      </c>
      <c r="F126" s="34">
        <f t="shared" si="16"/>
        <v>0</v>
      </c>
      <c r="G126" s="1"/>
    </row>
    <row r="127" ht="15.75" customHeight="1">
      <c r="A127" s="16" t="s">
        <v>132</v>
      </c>
      <c r="B127" s="17">
        <v>0.0</v>
      </c>
      <c r="C127" s="22" t="s">
        <v>101</v>
      </c>
      <c r="D127" s="9"/>
      <c r="E127" s="43">
        <v>4000.0</v>
      </c>
      <c r="F127" s="34">
        <f t="shared" si="16"/>
        <v>0</v>
      </c>
      <c r="G127" s="1"/>
    </row>
    <row r="128" ht="15.75" customHeight="1">
      <c r="A128" s="16" t="s">
        <v>133</v>
      </c>
      <c r="B128" s="17">
        <v>0.0</v>
      </c>
      <c r="C128" s="22" t="s">
        <v>105</v>
      </c>
      <c r="D128" s="9"/>
      <c r="E128" s="43">
        <v>25000.0</v>
      </c>
      <c r="F128" s="34">
        <f t="shared" si="16"/>
        <v>0</v>
      </c>
      <c r="G128" s="1"/>
    </row>
    <row r="129" ht="15.75" customHeight="1">
      <c r="A129" s="16" t="s">
        <v>566</v>
      </c>
      <c r="B129" s="17">
        <v>0.0</v>
      </c>
      <c r="C129" s="22" t="s">
        <v>135</v>
      </c>
      <c r="D129" s="9"/>
      <c r="E129" s="43">
        <v>12000.0</v>
      </c>
      <c r="F129" s="34">
        <f t="shared" si="16"/>
        <v>0</v>
      </c>
      <c r="G129" s="1"/>
      <c r="H129" s="276"/>
      <c r="I129" s="276"/>
      <c r="J129" s="276"/>
      <c r="K129" s="276"/>
    </row>
    <row r="130" ht="15.75" customHeight="1">
      <c r="A130" s="16" t="s">
        <v>136</v>
      </c>
      <c r="B130" s="17">
        <v>1.0</v>
      </c>
      <c r="C130" s="22" t="s">
        <v>21</v>
      </c>
      <c r="D130" s="9"/>
      <c r="E130" s="43">
        <v>19000.0</v>
      </c>
      <c r="F130" s="34">
        <f t="shared" si="16"/>
        <v>19000</v>
      </c>
      <c r="G130" s="1"/>
      <c r="H130" s="276"/>
      <c r="I130" s="276"/>
      <c r="J130" s="276"/>
      <c r="K130" s="276"/>
    </row>
    <row r="131" ht="15.75" customHeight="1">
      <c r="A131" s="16" t="s">
        <v>137</v>
      </c>
      <c r="B131" s="17">
        <v>0.0</v>
      </c>
      <c r="C131" s="22" t="s">
        <v>99</v>
      </c>
      <c r="D131" s="9"/>
      <c r="E131" s="43">
        <v>5000.0</v>
      </c>
      <c r="F131" s="34">
        <f t="shared" si="16"/>
        <v>0</v>
      </c>
      <c r="G131" s="1"/>
      <c r="H131" s="276"/>
      <c r="I131" s="276"/>
      <c r="J131" s="276"/>
      <c r="K131" s="276"/>
    </row>
    <row r="132" ht="15.75" customHeight="1">
      <c r="A132" s="16" t="s">
        <v>138</v>
      </c>
      <c r="B132" s="17">
        <v>1.0</v>
      </c>
      <c r="C132" s="22" t="s">
        <v>139</v>
      </c>
      <c r="D132" s="9"/>
      <c r="E132" s="43">
        <v>210000.0</v>
      </c>
      <c r="F132" s="34">
        <f t="shared" si="16"/>
        <v>210000</v>
      </c>
      <c r="G132" s="1"/>
    </row>
    <row r="133" ht="15.75" customHeight="1">
      <c r="A133" s="16" t="s">
        <v>140</v>
      </c>
      <c r="B133" s="17">
        <v>0.0</v>
      </c>
      <c r="C133" s="22" t="s">
        <v>122</v>
      </c>
      <c r="D133" s="9"/>
      <c r="E133" s="43">
        <v>2650.0</v>
      </c>
      <c r="F133" s="34">
        <f>E132*B132</f>
        <v>210000</v>
      </c>
      <c r="G133" s="1"/>
    </row>
    <row r="134" ht="15.75" customHeight="1">
      <c r="A134" s="46" t="s">
        <v>141</v>
      </c>
      <c r="B134" s="47"/>
      <c r="C134" s="48"/>
      <c r="D134" s="9"/>
      <c r="E134" s="49"/>
      <c r="F134" s="35">
        <f>SUM(F119:F133)</f>
        <v>834000</v>
      </c>
    </row>
    <row r="135" ht="15.75" customHeight="1">
      <c r="A135" s="50" t="s">
        <v>142</v>
      </c>
      <c r="B135" s="51"/>
      <c r="C135" s="51"/>
      <c r="D135" s="51"/>
      <c r="E135" s="51"/>
      <c r="F135" s="29">
        <f>F134+F117+F104+F94+F83+F78+F59+F38+F22</f>
        <v>4319850.8</v>
      </c>
    </row>
    <row r="136" ht="15.75" customHeight="1">
      <c r="A136" s="53"/>
      <c r="B136" s="54" t="s">
        <v>202</v>
      </c>
      <c r="C136" s="55"/>
      <c r="D136" s="55"/>
      <c r="E136" s="55"/>
      <c r="F136" s="52">
        <f>F135*40%</f>
        <v>1727940.32</v>
      </c>
    </row>
    <row r="137" ht="15.75" customHeight="1">
      <c r="A137" s="57"/>
      <c r="B137" s="58" t="s">
        <v>144</v>
      </c>
      <c r="C137" s="55"/>
      <c r="D137" s="55"/>
      <c r="E137" s="59"/>
      <c r="F137" s="60">
        <f>F135+F136</f>
        <v>6047791.12</v>
      </c>
      <c r="G137" s="1"/>
    </row>
    <row r="138" ht="15.75" customHeight="1">
      <c r="A138" s="57"/>
      <c r="B138" s="54" t="s">
        <v>145</v>
      </c>
      <c r="C138" s="55"/>
      <c r="D138" s="55"/>
      <c r="E138" s="55"/>
      <c r="F138" s="286"/>
    </row>
    <row r="139" ht="15.75" customHeight="1">
      <c r="A139" s="57"/>
      <c r="B139" s="61" t="s">
        <v>146</v>
      </c>
      <c r="C139" s="55"/>
      <c r="D139" s="55"/>
      <c r="E139" s="59"/>
      <c r="F139" s="287">
        <f>+F138*16%</f>
        <v>0</v>
      </c>
    </row>
    <row r="140" ht="15.75" customHeight="1">
      <c r="A140" s="57"/>
      <c r="B140" s="54"/>
      <c r="C140" s="55"/>
      <c r="D140" s="55"/>
      <c r="E140" s="55"/>
      <c r="F140" s="60">
        <f>SUM(F138:F139)</f>
        <v>0</v>
      </c>
    </row>
    <row r="141" ht="15.0" customHeight="1">
      <c r="F141" s="56"/>
    </row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3">
    <mergeCell ref="A2:F2"/>
    <mergeCell ref="A3:F3"/>
    <mergeCell ref="A4:F4"/>
    <mergeCell ref="A5:F5"/>
    <mergeCell ref="A6:B6"/>
    <mergeCell ref="C6:F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A19:C19"/>
    <mergeCell ref="D19:E19"/>
    <mergeCell ref="A20:E20"/>
    <mergeCell ref="A21:C21"/>
    <mergeCell ref="D21:E21"/>
    <mergeCell ref="A22:C22"/>
    <mergeCell ref="D22:E22"/>
    <mergeCell ref="A23:B23"/>
    <mergeCell ref="C23:F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A36:E36"/>
    <mergeCell ref="A37:C37"/>
    <mergeCell ref="D37:E37"/>
    <mergeCell ref="A38:C38"/>
    <mergeCell ref="D38:E38"/>
    <mergeCell ref="B39:C39"/>
    <mergeCell ref="D39:E39"/>
    <mergeCell ref="C40:D40"/>
    <mergeCell ref="C41:D41"/>
    <mergeCell ref="C42:D42"/>
    <mergeCell ref="C89:D89"/>
    <mergeCell ref="C90:D90"/>
    <mergeCell ref="C91:D91"/>
    <mergeCell ref="C92:D92"/>
    <mergeCell ref="C93:D93"/>
    <mergeCell ref="C94:D94"/>
    <mergeCell ref="C95:D95"/>
    <mergeCell ref="C96:D96"/>
    <mergeCell ref="C97:D97"/>
    <mergeCell ref="C98:D98"/>
    <mergeCell ref="C99:D99"/>
    <mergeCell ref="C100:D100"/>
    <mergeCell ref="C101:D101"/>
    <mergeCell ref="C102:D102"/>
    <mergeCell ref="C103:D103"/>
    <mergeCell ref="A104:D104"/>
    <mergeCell ref="C105:D105"/>
    <mergeCell ref="A106:B106"/>
    <mergeCell ref="C106:D106"/>
    <mergeCell ref="C107:D107"/>
    <mergeCell ref="C108:D108"/>
    <mergeCell ref="C109:D109"/>
    <mergeCell ref="C110:D110"/>
    <mergeCell ref="C111:D111"/>
    <mergeCell ref="C112:D112"/>
    <mergeCell ref="C113:D113"/>
    <mergeCell ref="C114:D114"/>
    <mergeCell ref="C115:D115"/>
    <mergeCell ref="C116:D116"/>
    <mergeCell ref="C117:D117"/>
    <mergeCell ref="A118:B118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C127:D127"/>
    <mergeCell ref="C128:D128"/>
    <mergeCell ref="A135:E135"/>
    <mergeCell ref="B136:E136"/>
    <mergeCell ref="B137:E137"/>
    <mergeCell ref="B138:E138"/>
    <mergeCell ref="B139:E139"/>
    <mergeCell ref="B140:E140"/>
    <mergeCell ref="C129:D129"/>
    <mergeCell ref="C130:D130"/>
    <mergeCell ref="C131:D131"/>
    <mergeCell ref="C132:D132"/>
    <mergeCell ref="C133:D133"/>
    <mergeCell ref="C134:D134"/>
    <mergeCell ref="A136:A140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A58:C58"/>
    <mergeCell ref="A59:C59"/>
    <mergeCell ref="D59:E59"/>
    <mergeCell ref="B60:C60"/>
    <mergeCell ref="D60:E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A77:C77"/>
    <mergeCell ref="A78:C78"/>
    <mergeCell ref="D78:E78"/>
    <mergeCell ref="A79:B79"/>
    <mergeCell ref="C79:D79"/>
    <mergeCell ref="C80:D80"/>
    <mergeCell ref="C81:D81"/>
    <mergeCell ref="C82:D82"/>
    <mergeCell ref="C84:D84"/>
    <mergeCell ref="C85:D85"/>
    <mergeCell ref="C86:D86"/>
    <mergeCell ref="C87:D87"/>
    <mergeCell ref="C88:D88"/>
  </mergeCells>
  <printOptions/>
  <pageMargins bottom="0.7480314960629921" footer="0.0" header="0.0" left="0.31496062992125984" right="0.31496062992125984" top="0.7480314960629921"/>
  <pageSetup paperSize="9" orientation="portrait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10.71"/>
    <col customWidth="1" min="3" max="3" width="17.0"/>
    <col customWidth="1" min="4" max="4" width="10.71"/>
    <col customWidth="1" min="5" max="5" width="15.43"/>
    <col customWidth="1" min="6" max="6" width="20.57"/>
    <col customWidth="1" min="7" max="15" width="10.71"/>
  </cols>
  <sheetData>
    <row r="1" ht="15.75" customHeight="1">
      <c r="A1" s="1" t="s">
        <v>0</v>
      </c>
    </row>
    <row r="2" ht="15.75" customHeight="1">
      <c r="A2" s="2" t="s">
        <v>1</v>
      </c>
      <c r="B2" s="3"/>
      <c r="C2" s="3"/>
      <c r="D2" s="3"/>
      <c r="E2" s="3"/>
      <c r="F2" s="3"/>
    </row>
    <row r="3" ht="15.75" customHeight="1">
      <c r="A3" s="4" t="s">
        <v>2</v>
      </c>
    </row>
    <row r="4" ht="15.75" customHeight="1">
      <c r="A4" s="4" t="s">
        <v>3</v>
      </c>
    </row>
    <row r="5" ht="15.75" customHeight="1">
      <c r="A5" s="5" t="s">
        <v>579</v>
      </c>
      <c r="B5" s="6"/>
      <c r="C5" s="6"/>
      <c r="D5" s="6"/>
      <c r="E5" s="6"/>
      <c r="F5" s="7"/>
    </row>
    <row r="6" ht="15.75" customHeight="1">
      <c r="A6" s="8" t="s">
        <v>5</v>
      </c>
      <c r="B6" s="9"/>
      <c r="C6" s="10" t="s">
        <v>641</v>
      </c>
      <c r="D6" s="11"/>
      <c r="E6" s="11"/>
      <c r="F6" s="9"/>
    </row>
    <row r="7" ht="15.0" customHeight="1">
      <c r="A7" s="12" t="s">
        <v>7</v>
      </c>
      <c r="B7" s="12" t="s">
        <v>8</v>
      </c>
      <c r="C7" s="13" t="s">
        <v>9</v>
      </c>
      <c r="D7" s="9"/>
      <c r="E7" s="12" t="s">
        <v>10</v>
      </c>
      <c r="F7" s="14" t="s">
        <v>11</v>
      </c>
      <c r="G7" s="15"/>
    </row>
    <row r="8" ht="16.5" customHeight="1">
      <c r="A8" s="16" t="s">
        <v>611</v>
      </c>
      <c r="B8" s="275">
        <v>1234.0</v>
      </c>
      <c r="C8" s="13" t="s">
        <v>13</v>
      </c>
      <c r="D8" s="9"/>
      <c r="E8" s="18">
        <v>140.0</v>
      </c>
      <c r="F8" s="19">
        <f t="shared" ref="F8:F12" si="1">+B8*E8</f>
        <v>172760</v>
      </c>
    </row>
    <row r="9" ht="16.5" customHeight="1">
      <c r="A9" s="16" t="s">
        <v>642</v>
      </c>
      <c r="B9" s="275">
        <v>0.5</v>
      </c>
      <c r="C9" s="13" t="s">
        <v>16</v>
      </c>
      <c r="D9" s="9"/>
      <c r="E9" s="18">
        <v>220000.0</v>
      </c>
      <c r="F9" s="19">
        <f t="shared" si="1"/>
        <v>110000</v>
      </c>
    </row>
    <row r="10" ht="16.5" customHeight="1">
      <c r="A10" s="16" t="s">
        <v>612</v>
      </c>
      <c r="B10" s="275">
        <v>1.27</v>
      </c>
      <c r="C10" s="13" t="s">
        <v>16</v>
      </c>
      <c r="D10" s="9"/>
      <c r="E10" s="18">
        <v>29114.0</v>
      </c>
      <c r="F10" s="19">
        <f t="shared" si="1"/>
        <v>36974.78</v>
      </c>
    </row>
    <row r="11">
      <c r="A11" s="16" t="s">
        <v>643</v>
      </c>
      <c r="B11" s="297">
        <v>3.48</v>
      </c>
      <c r="C11" s="13" t="s">
        <v>16</v>
      </c>
      <c r="D11" s="9"/>
      <c r="E11" s="18">
        <v>15229.0</v>
      </c>
      <c r="F11" s="19">
        <f t="shared" si="1"/>
        <v>52996.92</v>
      </c>
      <c r="G11" s="1"/>
      <c r="H11" s="21"/>
    </row>
    <row r="12">
      <c r="A12" s="16" t="s">
        <v>368</v>
      </c>
      <c r="B12" s="275"/>
      <c r="C12" s="22" t="s">
        <v>96</v>
      </c>
      <c r="D12" s="9"/>
      <c r="E12" s="18">
        <v>21000.0</v>
      </c>
      <c r="F12" s="19">
        <f t="shared" si="1"/>
        <v>0</v>
      </c>
    </row>
    <row r="13">
      <c r="A13" s="16" t="s">
        <v>583</v>
      </c>
      <c r="B13" s="275">
        <v>2.2</v>
      </c>
      <c r="C13" s="22" t="s">
        <v>644</v>
      </c>
      <c r="D13" s="9"/>
      <c r="E13" s="18">
        <v>31900.0</v>
      </c>
      <c r="F13" s="298">
        <f>E13*B13</f>
        <v>70180</v>
      </c>
    </row>
    <row r="14">
      <c r="A14" s="16" t="s">
        <v>20</v>
      </c>
      <c r="B14" s="275">
        <v>1.0</v>
      </c>
      <c r="C14" s="22" t="s">
        <v>21</v>
      </c>
      <c r="D14" s="9"/>
      <c r="E14" s="18">
        <v>14000.0</v>
      </c>
      <c r="F14" s="19">
        <f>+B14*E14</f>
        <v>14000</v>
      </c>
    </row>
    <row r="15">
      <c r="A15" s="16" t="s">
        <v>22</v>
      </c>
      <c r="B15" s="275">
        <v>0.5</v>
      </c>
      <c r="C15" s="22" t="s">
        <v>23</v>
      </c>
      <c r="D15" s="9"/>
      <c r="E15" s="18">
        <v>12000.0</v>
      </c>
      <c r="F15" s="19">
        <f t="shared" ref="F15:F18" si="2">E15*B15</f>
        <v>6000</v>
      </c>
    </row>
    <row r="16">
      <c r="A16" s="16" t="s">
        <v>24</v>
      </c>
      <c r="B16" s="275">
        <v>1.0</v>
      </c>
      <c r="C16" s="22" t="s">
        <v>25</v>
      </c>
      <c r="D16" s="9"/>
      <c r="E16" s="18">
        <v>20000.0</v>
      </c>
      <c r="F16" s="19">
        <f t="shared" si="2"/>
        <v>20000</v>
      </c>
    </row>
    <row r="17">
      <c r="A17" s="16" t="s">
        <v>645</v>
      </c>
      <c r="B17" s="17">
        <v>4.0</v>
      </c>
      <c r="C17" s="22" t="s">
        <v>96</v>
      </c>
      <c r="D17" s="9"/>
      <c r="E17" s="18">
        <v>800.0</v>
      </c>
      <c r="F17" s="19">
        <f t="shared" si="2"/>
        <v>3200</v>
      </c>
      <c r="H17" s="20" t="s">
        <v>26</v>
      </c>
    </row>
    <row r="18">
      <c r="A18" s="16" t="s">
        <v>136</v>
      </c>
      <c r="B18" s="17"/>
      <c r="C18" s="22" t="s">
        <v>21</v>
      </c>
      <c r="D18" s="9"/>
      <c r="E18" s="18">
        <v>13300.0</v>
      </c>
      <c r="F18" s="19">
        <f t="shared" si="2"/>
        <v>0</v>
      </c>
    </row>
    <row r="19" ht="15.75" customHeight="1">
      <c r="A19" s="16" t="s">
        <v>547</v>
      </c>
      <c r="B19" s="17">
        <v>5.0</v>
      </c>
      <c r="C19" s="22" t="s">
        <v>28</v>
      </c>
      <c r="D19" s="9"/>
      <c r="E19" s="18">
        <v>1000.0</v>
      </c>
      <c r="F19" s="19">
        <f t="shared" ref="F19:F20" si="3">+B19*E19</f>
        <v>5000</v>
      </c>
    </row>
    <row r="20" ht="15.75" customHeight="1">
      <c r="A20" s="16" t="s">
        <v>29</v>
      </c>
      <c r="B20" s="17">
        <v>150.0</v>
      </c>
      <c r="C20" s="22" t="s">
        <v>30</v>
      </c>
      <c r="D20" s="9"/>
      <c r="E20" s="18">
        <v>100.0</v>
      </c>
      <c r="F20" s="19">
        <f t="shared" si="3"/>
        <v>15000</v>
      </c>
    </row>
    <row r="21" ht="15.75" customHeight="1">
      <c r="A21" s="23" t="s">
        <v>31</v>
      </c>
      <c r="B21" s="11"/>
      <c r="C21" s="9"/>
      <c r="D21" s="22" t="s">
        <v>584</v>
      </c>
      <c r="E21" s="9"/>
      <c r="F21" s="24">
        <v>315000.0</v>
      </c>
      <c r="G21" s="1"/>
      <c r="H21" s="21"/>
    </row>
    <row r="22" ht="15.75" customHeight="1">
      <c r="A22" s="25" t="s">
        <v>33</v>
      </c>
      <c r="B22" s="11"/>
      <c r="C22" s="11"/>
      <c r="D22" s="11"/>
      <c r="E22" s="9"/>
      <c r="F22" s="26">
        <f>SUM(F8:F21)</f>
        <v>821111.7</v>
      </c>
    </row>
    <row r="23" ht="15.75" customHeight="1">
      <c r="A23" s="23" t="s">
        <v>34</v>
      </c>
      <c r="B23" s="11"/>
      <c r="C23" s="9"/>
      <c r="D23" s="22" t="s">
        <v>35</v>
      </c>
      <c r="E23" s="9"/>
      <c r="F23" s="24">
        <f>F22*10%</f>
        <v>82111.17</v>
      </c>
    </row>
    <row r="24" ht="15.75" customHeight="1">
      <c r="A24" s="27" t="s">
        <v>36</v>
      </c>
      <c r="B24" s="11"/>
      <c r="C24" s="9"/>
      <c r="D24" s="28"/>
      <c r="E24" s="9"/>
      <c r="F24" s="29">
        <f>F23+F22</f>
        <v>903222.87</v>
      </c>
      <c r="G24" s="262"/>
    </row>
    <row r="25" ht="15.0" customHeight="1">
      <c r="A25" s="8" t="s">
        <v>5</v>
      </c>
      <c r="B25" s="9"/>
      <c r="C25" s="30" t="s">
        <v>646</v>
      </c>
      <c r="D25" s="11"/>
      <c r="E25" s="11"/>
      <c r="F25" s="9"/>
    </row>
    <row r="26" ht="15.0" customHeight="1">
      <c r="A26" s="12" t="s">
        <v>7</v>
      </c>
      <c r="B26" s="12" t="s">
        <v>8</v>
      </c>
      <c r="C26" s="13" t="s">
        <v>9</v>
      </c>
      <c r="D26" s="9"/>
      <c r="E26" s="12" t="s">
        <v>10</v>
      </c>
      <c r="F26" s="14" t="s">
        <v>11</v>
      </c>
    </row>
    <row r="27" ht="15.0" customHeight="1">
      <c r="A27" s="16" t="s">
        <v>38</v>
      </c>
      <c r="B27" s="17">
        <v>2.0</v>
      </c>
      <c r="C27" s="13" t="s">
        <v>25</v>
      </c>
      <c r="D27" s="9"/>
      <c r="E27" s="299">
        <v>17500.0</v>
      </c>
      <c r="F27" s="300">
        <f t="shared" ref="F27:F35" si="4">E27*B27</f>
        <v>35000</v>
      </c>
      <c r="G27" s="1"/>
      <c r="H27" s="1"/>
    </row>
    <row r="28" ht="15.75" customHeight="1">
      <c r="A28" s="16" t="s">
        <v>39</v>
      </c>
      <c r="B28" s="17">
        <v>0.72</v>
      </c>
      <c r="C28" s="22" t="s">
        <v>647</v>
      </c>
      <c r="D28" s="9"/>
      <c r="E28" s="299">
        <v>15229.0</v>
      </c>
      <c r="F28" s="300">
        <f t="shared" si="4"/>
        <v>10964.88</v>
      </c>
      <c r="G28" s="1"/>
      <c r="H28" s="1"/>
    </row>
    <row r="29" ht="15.75" customHeight="1">
      <c r="A29" s="16" t="s">
        <v>618</v>
      </c>
      <c r="B29" s="17">
        <v>2.24</v>
      </c>
      <c r="C29" s="22" t="s">
        <v>648</v>
      </c>
      <c r="D29" s="9"/>
      <c r="E29" s="299">
        <v>49270.0</v>
      </c>
      <c r="F29" s="300">
        <f t="shared" si="4"/>
        <v>110364.8</v>
      </c>
      <c r="G29" s="1"/>
      <c r="H29" s="1"/>
    </row>
    <row r="30" ht="15.75" customHeight="1">
      <c r="A30" s="16" t="s">
        <v>43</v>
      </c>
      <c r="B30" s="17"/>
      <c r="C30" s="22" t="s">
        <v>44</v>
      </c>
      <c r="D30" s="9"/>
      <c r="E30" s="299">
        <v>140.0</v>
      </c>
      <c r="F30" s="300">
        <f t="shared" si="4"/>
        <v>0</v>
      </c>
      <c r="G30" s="1"/>
      <c r="H30" s="1"/>
    </row>
    <row r="31" ht="15.75" customHeight="1">
      <c r="A31" s="16" t="s">
        <v>20</v>
      </c>
      <c r="B31" s="17">
        <v>0.5</v>
      </c>
      <c r="C31" s="22" t="s">
        <v>45</v>
      </c>
      <c r="D31" s="9"/>
      <c r="E31" s="299">
        <v>14000.0</v>
      </c>
      <c r="F31" s="300">
        <f t="shared" si="4"/>
        <v>7000</v>
      </c>
      <c r="G31" s="1"/>
      <c r="H31" s="1"/>
    </row>
    <row r="32" ht="15.75" customHeight="1">
      <c r="A32" s="16" t="s">
        <v>46</v>
      </c>
      <c r="B32" s="17"/>
      <c r="C32" s="22" t="s">
        <v>30</v>
      </c>
      <c r="D32" s="9"/>
      <c r="E32" s="299">
        <v>600.0</v>
      </c>
      <c r="F32" s="300">
        <f t="shared" si="4"/>
        <v>0</v>
      </c>
    </row>
    <row r="33" ht="15.0" customHeight="1">
      <c r="A33" s="16" t="s">
        <v>47</v>
      </c>
      <c r="B33" s="17">
        <v>30.0</v>
      </c>
      <c r="C33" s="22" t="s">
        <v>48</v>
      </c>
      <c r="D33" s="9"/>
      <c r="E33" s="299">
        <v>1000.0</v>
      </c>
      <c r="F33" s="300">
        <f t="shared" si="4"/>
        <v>30000</v>
      </c>
    </row>
    <row r="34" ht="15.75" customHeight="1">
      <c r="A34" s="16" t="s">
        <v>49</v>
      </c>
      <c r="B34" s="17"/>
      <c r="C34" s="22" t="s">
        <v>25</v>
      </c>
      <c r="D34" s="9"/>
      <c r="E34" s="299">
        <v>250000.0</v>
      </c>
      <c r="F34" s="300">
        <f t="shared" si="4"/>
        <v>0</v>
      </c>
    </row>
    <row r="35" ht="12.75" customHeight="1">
      <c r="A35" s="16" t="s">
        <v>649</v>
      </c>
      <c r="B35" s="17">
        <v>30.0</v>
      </c>
      <c r="C35" s="22" t="s">
        <v>30</v>
      </c>
      <c r="D35" s="9"/>
      <c r="E35" s="299">
        <v>100.0</v>
      </c>
      <c r="F35" s="300">
        <f t="shared" si="4"/>
        <v>3000</v>
      </c>
    </row>
    <row r="36" ht="15.75" customHeight="1">
      <c r="A36" s="301" t="s">
        <v>650</v>
      </c>
      <c r="B36" s="17"/>
      <c r="C36" s="22"/>
      <c r="D36" s="9"/>
      <c r="E36" s="17"/>
      <c r="F36" s="34">
        <v>105000.0</v>
      </c>
    </row>
    <row r="37" ht="15.75" customHeight="1">
      <c r="A37" s="25" t="s">
        <v>33</v>
      </c>
      <c r="B37" s="11"/>
      <c r="C37" s="11"/>
      <c r="D37" s="11"/>
      <c r="E37" s="9"/>
      <c r="F37" s="26">
        <f>SUM(F27:F36)</f>
        <v>301329.68</v>
      </c>
    </row>
    <row r="38" ht="16.5" customHeight="1">
      <c r="A38" s="23" t="s">
        <v>50</v>
      </c>
      <c r="B38" s="11"/>
      <c r="C38" s="9"/>
      <c r="D38" s="22" t="s">
        <v>35</v>
      </c>
      <c r="E38" s="9"/>
      <c r="F38" s="24">
        <f>F37*5%</f>
        <v>15066.484</v>
      </c>
    </row>
    <row r="39" ht="24.0" customHeight="1">
      <c r="A39" s="27" t="s">
        <v>36</v>
      </c>
      <c r="B39" s="11"/>
      <c r="C39" s="9"/>
      <c r="D39" s="28"/>
      <c r="E39" s="9"/>
      <c r="F39" s="35">
        <f>F38+F37</f>
        <v>316396.164</v>
      </c>
      <c r="G39" s="262"/>
    </row>
    <row r="40" ht="15.0" customHeight="1">
      <c r="A40" s="36" t="s">
        <v>51</v>
      </c>
      <c r="B40" s="10" t="s">
        <v>52</v>
      </c>
      <c r="C40" s="9"/>
      <c r="D40" s="22"/>
      <c r="E40" s="9"/>
      <c r="F40" s="24"/>
      <c r="G40" s="1"/>
      <c r="H40" s="1"/>
    </row>
    <row r="41" ht="16.5" customHeight="1">
      <c r="A41" s="33" t="s">
        <v>53</v>
      </c>
      <c r="B41" s="17"/>
      <c r="C41" s="22" t="s">
        <v>54</v>
      </c>
      <c r="D41" s="9"/>
      <c r="E41" s="18">
        <v>36750.0</v>
      </c>
      <c r="F41" s="19">
        <f t="shared" ref="F41:F42" si="5">E41*B41</f>
        <v>0</v>
      </c>
      <c r="G41" s="15"/>
      <c r="H41" s="1"/>
    </row>
    <row r="42" ht="16.5" customHeight="1">
      <c r="A42" s="16" t="s">
        <v>55</v>
      </c>
      <c r="B42" s="17"/>
      <c r="C42" s="22" t="s">
        <v>54</v>
      </c>
      <c r="D42" s="9"/>
      <c r="E42" s="18">
        <v>36750.0</v>
      </c>
      <c r="F42" s="19">
        <f t="shared" si="5"/>
        <v>0</v>
      </c>
      <c r="G42" s="15"/>
      <c r="H42" s="1"/>
    </row>
    <row r="43" ht="16.5" customHeight="1">
      <c r="A43" s="16" t="s">
        <v>56</v>
      </c>
      <c r="B43" s="17"/>
      <c r="C43" s="22" t="s">
        <v>57</v>
      </c>
      <c r="D43" s="9"/>
      <c r="E43" s="18">
        <v>18000.0</v>
      </c>
      <c r="F43" s="19">
        <f t="shared" ref="F43:F50" si="6">+B43*E43</f>
        <v>0</v>
      </c>
    </row>
    <row r="44" ht="16.5" customHeight="1">
      <c r="A44" s="16" t="s">
        <v>58</v>
      </c>
      <c r="B44" s="17"/>
      <c r="C44" s="22" t="s">
        <v>59</v>
      </c>
      <c r="D44" s="9"/>
      <c r="E44" s="18">
        <v>2000.0</v>
      </c>
      <c r="F44" s="19">
        <f t="shared" si="6"/>
        <v>0</v>
      </c>
    </row>
    <row r="45" ht="16.5" customHeight="1">
      <c r="A45" s="16" t="s">
        <v>60</v>
      </c>
      <c r="B45" s="17"/>
      <c r="C45" s="22" t="s">
        <v>61</v>
      </c>
      <c r="D45" s="9"/>
      <c r="E45" s="18">
        <v>70000.0</v>
      </c>
      <c r="F45" s="19">
        <f t="shared" si="6"/>
        <v>0</v>
      </c>
    </row>
    <row r="46" ht="16.5" customHeight="1">
      <c r="A46" s="16" t="s">
        <v>62</v>
      </c>
      <c r="B46" s="17"/>
      <c r="C46" s="22" t="s">
        <v>63</v>
      </c>
      <c r="D46" s="9"/>
      <c r="E46" s="18">
        <v>45000.0</v>
      </c>
      <c r="F46" s="19">
        <f t="shared" si="6"/>
        <v>0</v>
      </c>
    </row>
    <row r="47" ht="16.5" customHeight="1">
      <c r="A47" s="16" t="s">
        <v>64</v>
      </c>
      <c r="B47" s="17"/>
      <c r="C47" s="22" t="s">
        <v>63</v>
      </c>
      <c r="D47" s="9"/>
      <c r="E47" s="18">
        <v>2500.0</v>
      </c>
      <c r="F47" s="19">
        <f t="shared" si="6"/>
        <v>0</v>
      </c>
    </row>
    <row r="48" ht="16.5" customHeight="1">
      <c r="A48" s="16" t="s">
        <v>65</v>
      </c>
      <c r="B48" s="17"/>
      <c r="C48" s="22" t="s">
        <v>66</v>
      </c>
      <c r="D48" s="9"/>
      <c r="E48" s="18">
        <v>34000.0</v>
      </c>
      <c r="F48" s="19">
        <f t="shared" si="6"/>
        <v>0</v>
      </c>
    </row>
    <row r="49" ht="16.5" customHeight="1">
      <c r="A49" s="16" t="s">
        <v>67</v>
      </c>
      <c r="B49" s="17"/>
      <c r="C49" s="22" t="s">
        <v>68</v>
      </c>
      <c r="D49" s="9"/>
      <c r="E49" s="18">
        <v>3000.0</v>
      </c>
      <c r="F49" s="19">
        <f t="shared" si="6"/>
        <v>0</v>
      </c>
    </row>
    <row r="50" ht="16.5" customHeight="1">
      <c r="A50" s="16" t="s">
        <v>585</v>
      </c>
      <c r="B50" s="17"/>
      <c r="C50" s="22" t="s">
        <v>70</v>
      </c>
      <c r="D50" s="9"/>
      <c r="E50" s="18">
        <v>22000.0</v>
      </c>
      <c r="F50" s="19">
        <f t="shared" si="6"/>
        <v>0</v>
      </c>
      <c r="G50" s="15"/>
      <c r="H50" s="15"/>
      <c r="I50" s="15"/>
      <c r="J50" s="15"/>
      <c r="K50" s="15"/>
      <c r="L50" s="15"/>
      <c r="M50" s="15"/>
      <c r="N50" s="15"/>
      <c r="O50" s="15"/>
    </row>
    <row r="51" ht="16.5" customHeight="1">
      <c r="A51" s="16" t="s">
        <v>71</v>
      </c>
      <c r="B51" s="17"/>
      <c r="C51" s="22" t="s">
        <v>70</v>
      </c>
      <c r="D51" s="9"/>
      <c r="E51" s="18">
        <v>22000.0</v>
      </c>
      <c r="F51" s="19">
        <f>E51*B51</f>
        <v>0</v>
      </c>
      <c r="G51" s="15"/>
      <c r="H51" s="15"/>
      <c r="I51" s="15"/>
      <c r="J51" s="15"/>
      <c r="K51" s="15"/>
      <c r="L51" s="15"/>
      <c r="M51" s="15"/>
      <c r="N51" s="15"/>
      <c r="O51" s="15"/>
    </row>
    <row r="52" ht="16.5" customHeight="1">
      <c r="A52" s="16" t="s">
        <v>72</v>
      </c>
      <c r="B52" s="17"/>
      <c r="C52" s="22" t="s">
        <v>61</v>
      </c>
      <c r="D52" s="9"/>
      <c r="E52" s="18">
        <v>160000.0</v>
      </c>
      <c r="F52" s="19">
        <f t="shared" ref="F52:F55" si="7">+B52*E52</f>
        <v>0</v>
      </c>
    </row>
    <row r="53" ht="16.5" customHeight="1">
      <c r="A53" s="16" t="s">
        <v>73</v>
      </c>
      <c r="B53" s="17"/>
      <c r="C53" s="22" t="s">
        <v>74</v>
      </c>
      <c r="D53" s="9"/>
      <c r="E53" s="18">
        <v>4500.0</v>
      </c>
      <c r="F53" s="19">
        <f t="shared" si="7"/>
        <v>0</v>
      </c>
      <c r="G53" s="1" t="s">
        <v>14</v>
      </c>
    </row>
    <row r="54" ht="16.5" customHeight="1">
      <c r="A54" s="16" t="s">
        <v>75</v>
      </c>
      <c r="B54" s="17"/>
      <c r="C54" s="22" t="s">
        <v>21</v>
      </c>
      <c r="D54" s="9"/>
      <c r="E54" s="18">
        <v>20000.0</v>
      </c>
      <c r="F54" s="19">
        <f t="shared" si="7"/>
        <v>0</v>
      </c>
    </row>
    <row r="55" ht="16.5" customHeight="1">
      <c r="A55" s="16" t="s">
        <v>76</v>
      </c>
      <c r="B55" s="17"/>
      <c r="C55" s="22" t="s">
        <v>77</v>
      </c>
      <c r="D55" s="9"/>
      <c r="E55" s="18">
        <v>22000.0</v>
      </c>
      <c r="F55" s="19">
        <f t="shared" si="7"/>
        <v>0</v>
      </c>
    </row>
    <row r="56" ht="16.5" customHeight="1">
      <c r="A56" s="16" t="s">
        <v>78</v>
      </c>
      <c r="B56" s="37"/>
      <c r="C56" s="22"/>
      <c r="D56" s="9"/>
      <c r="E56" s="18"/>
      <c r="F56" s="19">
        <f>SUM(F41:F55)</f>
        <v>0</v>
      </c>
    </row>
    <row r="57" ht="16.5" customHeight="1">
      <c r="A57" s="23" t="s">
        <v>79</v>
      </c>
      <c r="B57" s="11"/>
      <c r="C57" s="9"/>
      <c r="D57" s="17"/>
      <c r="E57" s="17"/>
      <c r="F57" s="19">
        <f>+F56*10%</f>
        <v>0</v>
      </c>
    </row>
    <row r="58" ht="15.75" customHeight="1">
      <c r="A58" s="27" t="s">
        <v>80</v>
      </c>
      <c r="B58" s="11"/>
      <c r="C58" s="9"/>
      <c r="D58" s="28"/>
      <c r="E58" s="9"/>
      <c r="F58" s="29">
        <f>F56+F57</f>
        <v>0</v>
      </c>
      <c r="G58" s="262"/>
    </row>
    <row r="59" ht="15.75" customHeight="1">
      <c r="A59" s="36" t="s">
        <v>51</v>
      </c>
      <c r="B59" s="10" t="s">
        <v>599</v>
      </c>
      <c r="C59" s="9"/>
      <c r="D59" s="22"/>
      <c r="E59" s="9"/>
      <c r="F59" s="24"/>
      <c r="G59" s="15"/>
    </row>
    <row r="60" ht="15.75" customHeight="1">
      <c r="A60" s="33" t="s">
        <v>53</v>
      </c>
      <c r="B60" s="17">
        <v>2.0</v>
      </c>
      <c r="C60" s="22" t="s">
        <v>82</v>
      </c>
      <c r="D60" s="9"/>
      <c r="E60" s="18">
        <v>1000.0</v>
      </c>
      <c r="F60" s="19">
        <v>2100.0</v>
      </c>
      <c r="G60" s="15"/>
    </row>
    <row r="61" ht="15.75" customHeight="1">
      <c r="A61" s="16" t="s">
        <v>55</v>
      </c>
      <c r="B61" s="17">
        <v>2.0</v>
      </c>
      <c r="C61" s="22" t="s">
        <v>54</v>
      </c>
      <c r="D61" s="9"/>
      <c r="E61" s="18">
        <v>2000.0</v>
      </c>
      <c r="F61" s="19">
        <v>4200.0</v>
      </c>
      <c r="G61" s="15"/>
    </row>
    <row r="62" ht="15.75" customHeight="1">
      <c r="A62" s="16" t="s">
        <v>83</v>
      </c>
      <c r="B62" s="17"/>
      <c r="C62" s="17"/>
      <c r="D62" s="17"/>
      <c r="E62" s="18">
        <v>2100.0</v>
      </c>
      <c r="F62" s="19">
        <f>E62*B62</f>
        <v>0</v>
      </c>
      <c r="G62" s="15"/>
    </row>
    <row r="63" ht="15.75" customHeight="1">
      <c r="A63" s="16" t="s">
        <v>56</v>
      </c>
      <c r="B63" s="17">
        <v>0.25</v>
      </c>
      <c r="C63" s="22" t="s">
        <v>57</v>
      </c>
      <c r="D63" s="9"/>
      <c r="E63" s="18">
        <v>18000.0</v>
      </c>
      <c r="F63" s="19">
        <f t="shared" ref="F63:F69" si="8">+B63*E63</f>
        <v>4500</v>
      </c>
      <c r="G63" s="15"/>
    </row>
    <row r="64" ht="15.75" customHeight="1">
      <c r="A64" s="16" t="s">
        <v>58</v>
      </c>
      <c r="B64" s="17">
        <v>0.25</v>
      </c>
      <c r="C64" s="22" t="s">
        <v>59</v>
      </c>
      <c r="D64" s="9"/>
      <c r="E64" s="18">
        <v>2000.0</v>
      </c>
      <c r="F64" s="19">
        <f t="shared" si="8"/>
        <v>500</v>
      </c>
      <c r="G64" s="15"/>
    </row>
    <row r="65" ht="15.75" customHeight="1">
      <c r="A65" s="16" t="s">
        <v>60</v>
      </c>
      <c r="B65" s="17"/>
      <c r="C65" s="22" t="s">
        <v>61</v>
      </c>
      <c r="D65" s="9"/>
      <c r="E65" s="18"/>
      <c r="F65" s="19">
        <f t="shared" si="8"/>
        <v>0</v>
      </c>
      <c r="G65" s="15"/>
      <c r="I65" s="1"/>
    </row>
    <row r="66" ht="15.75" customHeight="1">
      <c r="A66" s="16" t="s">
        <v>84</v>
      </c>
      <c r="B66" s="17"/>
      <c r="C66" s="22" t="s">
        <v>63</v>
      </c>
      <c r="D66" s="9"/>
      <c r="E66" s="18">
        <v>2000.0</v>
      </c>
      <c r="F66" s="19">
        <f t="shared" si="8"/>
        <v>0</v>
      </c>
      <c r="G66" s="15"/>
    </row>
    <row r="67" ht="15.75" customHeight="1">
      <c r="A67" s="16" t="s">
        <v>85</v>
      </c>
      <c r="B67" s="17"/>
      <c r="C67" s="22" t="s">
        <v>63</v>
      </c>
      <c r="D67" s="9"/>
      <c r="E67" s="18">
        <v>2000.0</v>
      </c>
      <c r="F67" s="19">
        <f t="shared" si="8"/>
        <v>0</v>
      </c>
      <c r="G67" s="15"/>
    </row>
    <row r="68" ht="15.75" customHeight="1">
      <c r="A68" s="16" t="s">
        <v>86</v>
      </c>
      <c r="B68" s="17"/>
      <c r="C68" s="22" t="s">
        <v>66</v>
      </c>
      <c r="D68" s="9"/>
      <c r="E68" s="18">
        <v>22000.0</v>
      </c>
      <c r="F68" s="19">
        <f t="shared" si="8"/>
        <v>0</v>
      </c>
      <c r="G68" s="15"/>
    </row>
    <row r="69" ht="15.75" customHeight="1">
      <c r="A69" s="16" t="s">
        <v>87</v>
      </c>
      <c r="B69" s="17"/>
      <c r="C69" s="22" t="s">
        <v>88</v>
      </c>
      <c r="D69" s="9"/>
      <c r="E69" s="18">
        <v>18000.0</v>
      </c>
      <c r="F69" s="19">
        <f t="shared" si="8"/>
        <v>0</v>
      </c>
      <c r="G69" s="15"/>
    </row>
    <row r="70" ht="15.75" customHeight="1">
      <c r="A70" s="16" t="s">
        <v>600</v>
      </c>
      <c r="B70" s="288">
        <v>0.2</v>
      </c>
      <c r="C70" s="22" t="s">
        <v>70</v>
      </c>
      <c r="D70" s="9"/>
      <c r="E70" s="18">
        <v>22000.0</v>
      </c>
      <c r="F70" s="19">
        <f>B70*E70</f>
        <v>4400</v>
      </c>
      <c r="G70" s="15"/>
    </row>
    <row r="71" ht="15.75" customHeight="1">
      <c r="A71" s="16" t="s">
        <v>90</v>
      </c>
      <c r="B71" s="17">
        <v>0.0</v>
      </c>
      <c r="C71" s="22" t="s">
        <v>61</v>
      </c>
      <c r="D71" s="9"/>
      <c r="E71" s="18"/>
      <c r="F71" s="19"/>
    </row>
    <row r="72" ht="15.75" customHeight="1">
      <c r="A72" s="16" t="s">
        <v>73</v>
      </c>
      <c r="B72" s="17">
        <v>0.0</v>
      </c>
      <c r="C72" s="22" t="s">
        <v>21</v>
      </c>
      <c r="D72" s="9"/>
      <c r="E72" s="18">
        <v>4500.0</v>
      </c>
      <c r="F72" s="19">
        <f t="shared" ref="F72:F74" si="9">+B72*E72</f>
        <v>0</v>
      </c>
    </row>
    <row r="73" ht="15.75" customHeight="1">
      <c r="A73" s="16" t="s">
        <v>75</v>
      </c>
      <c r="B73" s="17">
        <v>0.0</v>
      </c>
      <c r="C73" s="22" t="s">
        <v>21</v>
      </c>
      <c r="D73" s="9"/>
      <c r="E73" s="18">
        <v>23000.0</v>
      </c>
      <c r="F73" s="19">
        <f t="shared" si="9"/>
        <v>0</v>
      </c>
    </row>
    <row r="74" ht="15.75" customHeight="1">
      <c r="A74" s="16" t="s">
        <v>91</v>
      </c>
      <c r="B74" s="38"/>
      <c r="C74" s="22" t="s">
        <v>77</v>
      </c>
      <c r="D74" s="9"/>
      <c r="E74" s="18">
        <v>23000.0</v>
      </c>
      <c r="F74" s="19">
        <f t="shared" si="9"/>
        <v>0</v>
      </c>
    </row>
    <row r="75" ht="15.75" customHeight="1">
      <c r="A75" s="16" t="s">
        <v>78</v>
      </c>
      <c r="B75" s="17"/>
      <c r="C75" s="22"/>
      <c r="D75" s="9"/>
      <c r="E75" s="18"/>
      <c r="F75" s="19">
        <f>SUM(F60:F74)</f>
        <v>15700</v>
      </c>
      <c r="G75" s="1"/>
    </row>
    <row r="76" ht="15.75" customHeight="1">
      <c r="A76" s="23" t="s">
        <v>79</v>
      </c>
      <c r="B76" s="11"/>
      <c r="C76" s="9"/>
      <c r="D76" s="17"/>
      <c r="E76" s="17"/>
      <c r="F76" s="19">
        <f>F75*10%</f>
        <v>1570</v>
      </c>
      <c r="G76" s="1"/>
    </row>
    <row r="77" ht="15.75" customHeight="1">
      <c r="A77" s="27" t="s">
        <v>80</v>
      </c>
      <c r="B77" s="11"/>
      <c r="C77" s="9"/>
      <c r="D77" s="28"/>
      <c r="E77" s="9"/>
      <c r="F77" s="278">
        <f>F76+F75</f>
        <v>17270</v>
      </c>
      <c r="G77" s="1"/>
    </row>
    <row r="78" ht="15.75" customHeight="1">
      <c r="A78" s="39" t="s">
        <v>92</v>
      </c>
      <c r="B78" s="9"/>
      <c r="C78" s="22"/>
      <c r="D78" s="9"/>
      <c r="E78" s="17"/>
      <c r="F78" s="279"/>
      <c r="G78" s="1"/>
    </row>
    <row r="79" ht="15.75" customHeight="1">
      <c r="A79" s="16" t="s">
        <v>586</v>
      </c>
      <c r="B79" s="40">
        <v>0.0</v>
      </c>
      <c r="C79" s="22" t="s">
        <v>587</v>
      </c>
      <c r="D79" s="9"/>
      <c r="E79" s="17">
        <v>137800.0</v>
      </c>
      <c r="F79" s="24">
        <f t="shared" ref="F79:F81" si="10">E79*B79</f>
        <v>0</v>
      </c>
      <c r="G79" s="1"/>
      <c r="H79" s="1"/>
      <c r="I79" s="1"/>
      <c r="J79" s="1"/>
      <c r="K79" s="1"/>
      <c r="L79" s="1"/>
      <c r="M79" s="1"/>
      <c r="N79" s="1"/>
      <c r="O79" s="1"/>
    </row>
    <row r="80" ht="15.75" customHeight="1">
      <c r="A80" s="16" t="s">
        <v>588</v>
      </c>
      <c r="B80" s="40">
        <v>0.0</v>
      </c>
      <c r="C80" s="22" t="s">
        <v>96</v>
      </c>
      <c r="D80" s="9"/>
      <c r="E80" s="17">
        <v>7000.0</v>
      </c>
      <c r="F80" s="24">
        <f t="shared" si="10"/>
        <v>0</v>
      </c>
      <c r="G80" s="1"/>
      <c r="H80" s="1"/>
      <c r="I80" s="1"/>
      <c r="J80" s="1"/>
      <c r="K80" s="1"/>
      <c r="L80" s="1"/>
      <c r="M80" s="1"/>
      <c r="N80" s="1"/>
      <c r="O80" s="1"/>
    </row>
    <row r="81" ht="15.75" customHeight="1">
      <c r="A81" s="16" t="s">
        <v>589</v>
      </c>
      <c r="B81" s="41">
        <v>0.0</v>
      </c>
      <c r="C81" s="22" t="s">
        <v>94</v>
      </c>
      <c r="D81" s="9"/>
      <c r="E81" s="17">
        <v>50000.0</v>
      </c>
      <c r="F81" s="24">
        <f t="shared" si="10"/>
        <v>0</v>
      </c>
      <c r="G81" s="1"/>
    </row>
    <row r="82" ht="15.75" customHeight="1">
      <c r="A82" s="280" t="s">
        <v>590</v>
      </c>
      <c r="B82" s="281"/>
      <c r="C82" s="10"/>
      <c r="D82" s="9"/>
      <c r="E82" s="282"/>
      <c r="F82" s="283">
        <f>SUM(F79:F81)</f>
        <v>0</v>
      </c>
      <c r="G82" s="1"/>
    </row>
    <row r="83" ht="15.75" customHeight="1">
      <c r="A83" s="16" t="s">
        <v>98</v>
      </c>
      <c r="B83" s="17"/>
      <c r="C83" s="22" t="s">
        <v>99</v>
      </c>
      <c r="D83" s="9"/>
      <c r="E83" s="42">
        <v>100000.0</v>
      </c>
      <c r="F83" s="24"/>
      <c r="G83" s="21"/>
    </row>
    <row r="84" ht="15.75" customHeight="1">
      <c r="A84" s="16" t="s">
        <v>100</v>
      </c>
      <c r="B84" s="17"/>
      <c r="C84" s="22" t="s">
        <v>101</v>
      </c>
      <c r="D84" s="9"/>
      <c r="E84" s="42">
        <v>3000.0</v>
      </c>
      <c r="F84" s="34">
        <f t="shared" ref="F84:F90" si="11">+B83*E83</f>
        <v>0</v>
      </c>
      <c r="G84" s="21"/>
    </row>
    <row r="85" ht="15.75" customHeight="1">
      <c r="A85" s="16" t="s">
        <v>102</v>
      </c>
      <c r="B85" s="17"/>
      <c r="C85" s="22" t="s">
        <v>25</v>
      </c>
      <c r="D85" s="9"/>
      <c r="E85" s="43">
        <v>1500.0</v>
      </c>
      <c r="F85" s="34">
        <f t="shared" si="11"/>
        <v>0</v>
      </c>
      <c r="G85" s="15"/>
      <c r="H85" s="15"/>
      <c r="I85" s="15"/>
      <c r="J85" s="15"/>
      <c r="K85" s="15"/>
      <c r="L85" s="15"/>
      <c r="M85" s="15"/>
      <c r="N85" s="15"/>
      <c r="O85" s="15"/>
    </row>
    <row r="86" ht="15.75" customHeight="1">
      <c r="A86" s="16" t="s">
        <v>103</v>
      </c>
      <c r="B86" s="17"/>
      <c r="C86" s="22" t="s">
        <v>99</v>
      </c>
      <c r="D86" s="9"/>
      <c r="E86" s="43">
        <v>2000.0</v>
      </c>
      <c r="F86" s="34">
        <f t="shared" si="11"/>
        <v>0</v>
      </c>
      <c r="G86" s="15"/>
      <c r="H86" s="15"/>
      <c r="I86" s="15"/>
      <c r="J86" s="15"/>
      <c r="K86" s="15"/>
      <c r="L86" s="15"/>
      <c r="M86" s="15"/>
      <c r="N86" s="15"/>
      <c r="O86" s="15"/>
    </row>
    <row r="87" ht="15.75" customHeight="1">
      <c r="A87" s="16" t="s">
        <v>104</v>
      </c>
      <c r="B87" s="17"/>
      <c r="C87" s="22" t="s">
        <v>25</v>
      </c>
      <c r="D87" s="9"/>
      <c r="E87" s="43">
        <v>160000.0</v>
      </c>
      <c r="F87" s="34">
        <f t="shared" si="11"/>
        <v>0</v>
      </c>
      <c r="G87" s="15"/>
      <c r="H87" s="15"/>
      <c r="I87" s="15"/>
      <c r="J87" s="15"/>
      <c r="K87" s="15"/>
      <c r="L87" s="15"/>
      <c r="M87" s="15"/>
      <c r="N87" s="15"/>
      <c r="O87" s="15"/>
    </row>
    <row r="88" ht="15.75" customHeight="1">
      <c r="A88" s="16" t="s">
        <v>68</v>
      </c>
      <c r="B88" s="17"/>
      <c r="C88" s="22" t="s">
        <v>105</v>
      </c>
      <c r="D88" s="9"/>
      <c r="E88" s="42">
        <v>26800.0</v>
      </c>
      <c r="F88" s="34">
        <f t="shared" si="11"/>
        <v>0</v>
      </c>
      <c r="G88" s="15"/>
      <c r="H88" s="15"/>
      <c r="I88" s="15"/>
      <c r="J88" s="15"/>
      <c r="K88" s="15"/>
      <c r="L88" s="15"/>
      <c r="M88" s="15"/>
      <c r="N88" s="15"/>
      <c r="O88" s="15"/>
    </row>
    <row r="89" ht="15.75" customHeight="1">
      <c r="A89" s="16" t="s">
        <v>106</v>
      </c>
      <c r="B89" s="17"/>
      <c r="C89" s="22" t="s">
        <v>99</v>
      </c>
      <c r="D89" s="9"/>
      <c r="E89" s="42">
        <v>3000.0</v>
      </c>
      <c r="F89" s="34">
        <f t="shared" si="11"/>
        <v>0</v>
      </c>
      <c r="G89" s="15"/>
      <c r="H89" s="15"/>
      <c r="I89" s="15"/>
      <c r="J89" s="15"/>
      <c r="K89" s="15"/>
      <c r="L89" s="15"/>
      <c r="M89" s="15"/>
      <c r="N89" s="15"/>
      <c r="O89" s="15"/>
    </row>
    <row r="90" ht="15.75" customHeight="1">
      <c r="A90" s="16" t="s">
        <v>107</v>
      </c>
      <c r="B90" s="17"/>
      <c r="C90" s="22" t="s">
        <v>59</v>
      </c>
      <c r="D90" s="9"/>
      <c r="E90" s="43">
        <v>10000.0</v>
      </c>
      <c r="F90" s="34">
        <f t="shared" si="11"/>
        <v>0</v>
      </c>
      <c r="G90" s="15"/>
      <c r="H90" s="15"/>
      <c r="I90" s="15"/>
      <c r="J90" s="15"/>
      <c r="K90" s="15"/>
      <c r="L90" s="15"/>
      <c r="M90" s="15"/>
      <c r="N90" s="15"/>
      <c r="O90" s="15"/>
    </row>
    <row r="91" ht="15.75" customHeight="1">
      <c r="A91" s="16" t="s">
        <v>108</v>
      </c>
      <c r="B91" s="17">
        <v>1.0</v>
      </c>
      <c r="C91" s="22" t="s">
        <v>59</v>
      </c>
      <c r="D91" s="9"/>
      <c r="E91" s="43">
        <v>150000.0</v>
      </c>
      <c r="F91" s="34">
        <v>150000.0</v>
      </c>
      <c r="G91" s="15"/>
      <c r="H91" s="15"/>
      <c r="I91" s="15"/>
      <c r="J91" s="15"/>
      <c r="K91" s="15"/>
      <c r="L91" s="15"/>
      <c r="M91" s="15"/>
      <c r="N91" s="15"/>
      <c r="O91" s="15"/>
    </row>
    <row r="92" ht="15.75" customHeight="1">
      <c r="A92" s="10" t="s">
        <v>109</v>
      </c>
      <c r="B92" s="11"/>
      <c r="C92" s="11"/>
      <c r="D92" s="9"/>
      <c r="E92" s="44"/>
      <c r="F92" s="284">
        <f>SUM(F78:F91)</f>
        <v>150000</v>
      </c>
      <c r="G92" s="15"/>
      <c r="H92" s="15"/>
      <c r="I92" s="15"/>
      <c r="J92" s="15"/>
      <c r="K92" s="15"/>
      <c r="L92" s="15"/>
      <c r="M92" s="15"/>
      <c r="N92" s="15"/>
      <c r="O92" s="15"/>
    </row>
    <row r="93" ht="15.75" customHeight="1">
      <c r="A93" s="16"/>
      <c r="B93" s="17"/>
      <c r="C93" s="22"/>
      <c r="D93" s="9"/>
      <c r="E93" s="42"/>
      <c r="F93" s="285"/>
      <c r="G93" s="15"/>
      <c r="H93" s="15"/>
      <c r="I93" s="15"/>
      <c r="J93" s="15"/>
      <c r="K93" s="15"/>
      <c r="L93" s="15"/>
      <c r="M93" s="15"/>
      <c r="N93" s="15"/>
      <c r="O93" s="15"/>
    </row>
    <row r="94" ht="15.75" customHeight="1">
      <c r="A94" s="39" t="s">
        <v>318</v>
      </c>
      <c r="B94" s="9"/>
      <c r="C94" s="22"/>
      <c r="D94" s="9"/>
      <c r="E94" s="42"/>
      <c r="F94" s="24">
        <f t="shared" ref="F94:F95" si="12">+B93*E93</f>
        <v>0</v>
      </c>
      <c r="G94" s="15"/>
      <c r="H94" s="15"/>
      <c r="I94" s="15"/>
      <c r="J94" s="15"/>
      <c r="K94" s="15"/>
      <c r="L94" s="15"/>
      <c r="M94" s="15"/>
      <c r="N94" s="15"/>
      <c r="O94" s="15"/>
    </row>
    <row r="95" ht="15.75" customHeight="1">
      <c r="A95" s="16" t="s">
        <v>111</v>
      </c>
      <c r="B95" s="17">
        <v>0.0</v>
      </c>
      <c r="C95" s="22" t="s">
        <v>112</v>
      </c>
      <c r="D95" s="9"/>
      <c r="E95" s="42">
        <v>140.0</v>
      </c>
      <c r="F95" s="24">
        <f t="shared" si="12"/>
        <v>0</v>
      </c>
    </row>
    <row r="96" ht="15.75" customHeight="1">
      <c r="A96" s="16" t="s">
        <v>591</v>
      </c>
      <c r="B96" s="17">
        <v>0.0</v>
      </c>
      <c r="C96" s="22"/>
      <c r="D96" s="9"/>
      <c r="E96" s="42">
        <v>3500.0</v>
      </c>
      <c r="F96" s="24">
        <f t="shared" ref="F96:F103" si="13">E95*B95</f>
        <v>0</v>
      </c>
    </row>
    <row r="97" ht="15.75" customHeight="1">
      <c r="A97" s="16" t="s">
        <v>113</v>
      </c>
      <c r="B97" s="17">
        <v>0.0</v>
      </c>
      <c r="C97" s="22" t="s">
        <v>565</v>
      </c>
      <c r="D97" s="9"/>
      <c r="E97" s="42">
        <v>1050.0</v>
      </c>
      <c r="F97" s="24">
        <f t="shared" si="13"/>
        <v>0</v>
      </c>
    </row>
    <row r="98" ht="15.75" customHeight="1">
      <c r="A98" s="16" t="s">
        <v>22</v>
      </c>
      <c r="B98" s="17"/>
      <c r="C98" s="22" t="s">
        <v>23</v>
      </c>
      <c r="D98" s="9"/>
      <c r="E98" s="42">
        <v>12000.0</v>
      </c>
      <c r="F98" s="24">
        <f t="shared" si="13"/>
        <v>0</v>
      </c>
    </row>
    <row r="99" ht="15.75" customHeight="1">
      <c r="A99" s="16" t="s">
        <v>114</v>
      </c>
      <c r="B99" s="17">
        <v>0.0</v>
      </c>
      <c r="C99" s="22" t="s">
        <v>16</v>
      </c>
      <c r="D99" s="9"/>
      <c r="E99" s="42">
        <v>140000.0</v>
      </c>
      <c r="F99" s="24">
        <f t="shared" si="13"/>
        <v>0</v>
      </c>
    </row>
    <row r="100" ht="15.75" customHeight="1">
      <c r="A100" s="16" t="s">
        <v>20</v>
      </c>
      <c r="B100" s="17">
        <v>0.0</v>
      </c>
      <c r="C100" s="22" t="s">
        <v>21</v>
      </c>
      <c r="D100" s="9"/>
      <c r="E100" s="42">
        <v>14000.0</v>
      </c>
      <c r="F100" s="24">
        <f t="shared" si="13"/>
        <v>0</v>
      </c>
    </row>
    <row r="101" ht="15.75" customHeight="1">
      <c r="A101" s="16" t="s">
        <v>29</v>
      </c>
      <c r="B101" s="17">
        <v>0.0</v>
      </c>
      <c r="C101" s="22" t="s">
        <v>94</v>
      </c>
      <c r="D101" s="9"/>
      <c r="E101" s="42">
        <v>100.0</v>
      </c>
      <c r="F101" s="24">
        <f t="shared" si="13"/>
        <v>0</v>
      </c>
    </row>
    <row r="102" ht="15.75" customHeight="1">
      <c r="A102" s="16" t="s">
        <v>115</v>
      </c>
      <c r="B102" s="17">
        <v>0.0</v>
      </c>
      <c r="C102" s="22" t="s">
        <v>116</v>
      </c>
      <c r="D102" s="9"/>
      <c r="E102" s="42">
        <v>1000.0</v>
      </c>
      <c r="F102" s="24">
        <f t="shared" si="13"/>
        <v>0</v>
      </c>
    </row>
    <row r="103" ht="15.75" customHeight="1">
      <c r="A103" s="16" t="s">
        <v>49</v>
      </c>
      <c r="B103" s="17">
        <v>0.0</v>
      </c>
      <c r="C103" s="22" t="s">
        <v>94</v>
      </c>
      <c r="D103" s="9"/>
      <c r="E103" s="42">
        <v>63000.0</v>
      </c>
      <c r="F103" s="24">
        <f t="shared" si="13"/>
        <v>0</v>
      </c>
    </row>
    <row r="104" ht="15.75" customHeight="1">
      <c r="A104" s="16" t="s">
        <v>117</v>
      </c>
      <c r="B104" s="17">
        <v>0.0</v>
      </c>
      <c r="C104" s="22" t="s">
        <v>96</v>
      </c>
      <c r="D104" s="9"/>
      <c r="E104" s="42">
        <v>10500.0</v>
      </c>
      <c r="F104" s="24">
        <v>0.0</v>
      </c>
    </row>
    <row r="105" ht="15.75" customHeight="1">
      <c r="A105" s="46" t="s">
        <v>118</v>
      </c>
      <c r="B105" s="47"/>
      <c r="C105" s="48"/>
      <c r="D105" s="9"/>
      <c r="E105" s="49"/>
      <c r="F105" s="29">
        <f>SUM(F94:F104)</f>
        <v>0</v>
      </c>
    </row>
    <row r="106" ht="15.75" customHeight="1">
      <c r="A106" s="39" t="s">
        <v>119</v>
      </c>
      <c r="B106" s="9"/>
      <c r="C106" s="10" t="s">
        <v>120</v>
      </c>
      <c r="D106" s="9"/>
      <c r="E106" s="42" t="s">
        <v>601</v>
      </c>
      <c r="F106" s="279"/>
      <c r="G106" s="274"/>
      <c r="H106" s="274"/>
      <c r="J106" s="274"/>
      <c r="K106" s="274"/>
      <c r="L106" s="274"/>
      <c r="M106" s="274"/>
      <c r="N106" s="274"/>
      <c r="O106" s="274"/>
      <c r="P106" s="21"/>
    </row>
    <row r="107" ht="15.75" customHeight="1">
      <c r="A107" s="16" t="s">
        <v>602</v>
      </c>
      <c r="B107" s="17">
        <v>6.0</v>
      </c>
      <c r="C107" s="22" t="s">
        <v>122</v>
      </c>
      <c r="D107" s="9"/>
      <c r="E107" s="43">
        <v>20000.0</v>
      </c>
      <c r="F107" s="34">
        <f t="shared" ref="F107:F123" si="14">E107*B107</f>
        <v>120000</v>
      </c>
    </row>
    <row r="108" ht="15.75" customHeight="1">
      <c r="A108" s="16" t="s">
        <v>128</v>
      </c>
      <c r="B108" s="275">
        <v>1.0</v>
      </c>
      <c r="C108" s="22" t="s">
        <v>16</v>
      </c>
      <c r="D108" s="9"/>
      <c r="E108" s="43">
        <v>30000.0</v>
      </c>
      <c r="F108" s="34">
        <f t="shared" si="14"/>
        <v>30000</v>
      </c>
      <c r="G108" s="1"/>
    </row>
    <row r="109" ht="15.75" customHeight="1">
      <c r="A109" s="16" t="s">
        <v>603</v>
      </c>
      <c r="B109" s="275">
        <v>2.0</v>
      </c>
      <c r="C109" s="22" t="s">
        <v>16</v>
      </c>
      <c r="D109" s="9"/>
      <c r="E109" s="43">
        <v>12500.0</v>
      </c>
      <c r="F109" s="34">
        <f t="shared" si="14"/>
        <v>25000</v>
      </c>
      <c r="G109" s="1"/>
    </row>
    <row r="110" ht="15.75" customHeight="1">
      <c r="A110" s="16" t="s">
        <v>604</v>
      </c>
      <c r="B110" s="275">
        <v>5.0</v>
      </c>
      <c r="C110" s="22" t="s">
        <v>99</v>
      </c>
      <c r="D110" s="9"/>
      <c r="E110" s="43">
        <v>6000.0</v>
      </c>
      <c r="F110" s="34">
        <f t="shared" si="14"/>
        <v>30000</v>
      </c>
      <c r="G110" s="1"/>
    </row>
    <row r="111" ht="15.75" customHeight="1">
      <c r="A111" s="16" t="s">
        <v>605</v>
      </c>
      <c r="B111" s="275">
        <v>28.0</v>
      </c>
      <c r="C111" s="22" t="s">
        <v>127</v>
      </c>
      <c r="D111" s="9"/>
      <c r="E111" s="43">
        <v>100.0</v>
      </c>
      <c r="F111" s="34">
        <f t="shared" si="14"/>
        <v>2800</v>
      </c>
      <c r="G111" s="1"/>
    </row>
    <row r="112" ht="15.75" customHeight="1">
      <c r="A112" s="16" t="s">
        <v>606</v>
      </c>
      <c r="B112" s="275">
        <v>20.0</v>
      </c>
      <c r="C112" s="22" t="s">
        <v>127</v>
      </c>
      <c r="D112" s="9"/>
      <c r="E112" s="43">
        <v>100.0</v>
      </c>
      <c r="F112" s="34">
        <f t="shared" si="14"/>
        <v>2000</v>
      </c>
      <c r="G112" s="1"/>
    </row>
    <row r="113" ht="15.75" customHeight="1">
      <c r="A113" s="16" t="s">
        <v>607</v>
      </c>
      <c r="B113" s="275">
        <v>4.0</v>
      </c>
      <c r="C113" s="22" t="s">
        <v>127</v>
      </c>
      <c r="D113" s="9"/>
      <c r="E113" s="43">
        <v>100.0</v>
      </c>
      <c r="F113" s="34">
        <f t="shared" si="14"/>
        <v>400</v>
      </c>
      <c r="G113" s="1"/>
    </row>
    <row r="114" ht="15.75" customHeight="1">
      <c r="A114" s="16" t="s">
        <v>608</v>
      </c>
      <c r="B114" s="275">
        <v>1.2</v>
      </c>
      <c r="C114" s="22" t="s">
        <v>127</v>
      </c>
      <c r="D114" s="9"/>
      <c r="E114" s="43">
        <v>6630.0</v>
      </c>
      <c r="F114" s="34">
        <f t="shared" si="14"/>
        <v>7956</v>
      </c>
      <c r="G114" s="1"/>
    </row>
    <row r="115" ht="15.75" customHeight="1">
      <c r="A115" s="16" t="s">
        <v>129</v>
      </c>
      <c r="B115" s="275"/>
      <c r="C115" s="22" t="s">
        <v>16</v>
      </c>
      <c r="D115" s="9"/>
      <c r="E115" s="43">
        <v>50000.0</v>
      </c>
      <c r="F115" s="34">
        <f t="shared" si="14"/>
        <v>0</v>
      </c>
      <c r="G115" s="1"/>
    </row>
    <row r="116" ht="15.75" customHeight="1">
      <c r="A116" s="16" t="s">
        <v>46</v>
      </c>
      <c r="B116" s="275">
        <v>0.5</v>
      </c>
      <c r="C116" s="22" t="s">
        <v>124</v>
      </c>
      <c r="D116" s="9"/>
      <c r="E116" s="43">
        <v>12000.0</v>
      </c>
      <c r="F116" s="34">
        <f t="shared" si="14"/>
        <v>6000</v>
      </c>
      <c r="G116" s="1"/>
    </row>
    <row r="117" ht="15.75" customHeight="1">
      <c r="A117" s="16" t="s">
        <v>132</v>
      </c>
      <c r="B117" s="275">
        <v>2.5</v>
      </c>
      <c r="C117" s="22" t="s">
        <v>101</v>
      </c>
      <c r="D117" s="9"/>
      <c r="E117" s="43">
        <v>4000.0</v>
      </c>
      <c r="F117" s="34">
        <f t="shared" si="14"/>
        <v>10000</v>
      </c>
      <c r="G117" s="1"/>
    </row>
    <row r="118" ht="15.75" customHeight="1">
      <c r="A118" s="16" t="s">
        <v>133</v>
      </c>
      <c r="B118" s="275">
        <v>0.25</v>
      </c>
      <c r="C118" s="22" t="s">
        <v>105</v>
      </c>
      <c r="D118" s="9"/>
      <c r="E118" s="43">
        <v>25000.0</v>
      </c>
      <c r="F118" s="34">
        <f t="shared" si="14"/>
        <v>6250</v>
      </c>
      <c r="G118" s="1"/>
    </row>
    <row r="119" ht="15.75" customHeight="1">
      <c r="A119" s="16" t="s">
        <v>566</v>
      </c>
      <c r="B119" s="275">
        <v>0.0</v>
      </c>
      <c r="C119" s="22" t="s">
        <v>135</v>
      </c>
      <c r="D119" s="9"/>
      <c r="E119" s="43">
        <v>12000.0</v>
      </c>
      <c r="F119" s="34">
        <f t="shared" si="14"/>
        <v>0</v>
      </c>
      <c r="G119" s="1"/>
      <c r="H119" s="276"/>
      <c r="I119" s="276"/>
      <c r="J119" s="276"/>
      <c r="K119" s="276"/>
    </row>
    <row r="120" ht="15.75" customHeight="1">
      <c r="A120" s="16" t="s">
        <v>136</v>
      </c>
      <c r="B120" s="275">
        <v>0.2</v>
      </c>
      <c r="C120" s="22" t="s">
        <v>21</v>
      </c>
      <c r="D120" s="9"/>
      <c r="E120" s="43">
        <v>19000.0</v>
      </c>
      <c r="F120" s="34">
        <f t="shared" si="14"/>
        <v>3800</v>
      </c>
      <c r="G120" s="1"/>
      <c r="H120" s="276"/>
      <c r="I120" s="276"/>
      <c r="J120" s="276"/>
      <c r="K120" s="276"/>
    </row>
    <row r="121" ht="15.75" customHeight="1">
      <c r="A121" s="16" t="s">
        <v>137</v>
      </c>
      <c r="B121" s="275">
        <v>0.0</v>
      </c>
      <c r="C121" s="22" t="s">
        <v>99</v>
      </c>
      <c r="D121" s="9"/>
      <c r="E121" s="43">
        <v>5000.0</v>
      </c>
      <c r="F121" s="34">
        <f t="shared" si="14"/>
        <v>0</v>
      </c>
      <c r="G121" s="1"/>
      <c r="H121" s="276"/>
      <c r="I121" s="276"/>
      <c r="J121" s="276"/>
      <c r="K121" s="276"/>
    </row>
    <row r="122" ht="15.75" customHeight="1">
      <c r="A122" s="16" t="s">
        <v>138</v>
      </c>
      <c r="B122" s="275"/>
      <c r="C122" s="22" t="s">
        <v>139</v>
      </c>
      <c r="D122" s="9"/>
      <c r="E122" s="43">
        <v>210000.0</v>
      </c>
      <c r="F122" s="34">
        <f t="shared" si="14"/>
        <v>0</v>
      </c>
      <c r="G122" s="1"/>
    </row>
    <row r="123" ht="15.75" customHeight="1">
      <c r="A123" s="16" t="s">
        <v>140</v>
      </c>
      <c r="B123" s="275">
        <v>9.25</v>
      </c>
      <c r="C123" s="22" t="s">
        <v>122</v>
      </c>
      <c r="D123" s="9"/>
      <c r="E123" s="43">
        <v>2650.0</v>
      </c>
      <c r="F123" s="34">
        <f t="shared" si="14"/>
        <v>24512.5</v>
      </c>
      <c r="G123" s="1"/>
    </row>
    <row r="124" ht="15.75" customHeight="1">
      <c r="A124" s="46" t="s">
        <v>141</v>
      </c>
      <c r="B124" s="47"/>
      <c r="C124" s="48"/>
      <c r="D124" s="9"/>
      <c r="E124" s="49"/>
      <c r="F124" s="35">
        <f>SUM(F107:F123)</f>
        <v>268718.5</v>
      </c>
    </row>
    <row r="125" ht="15.75" customHeight="1">
      <c r="A125" s="50" t="s">
        <v>142</v>
      </c>
      <c r="B125" s="51"/>
      <c r="C125" s="51"/>
      <c r="D125" s="51"/>
      <c r="E125" s="51"/>
      <c r="F125" s="29">
        <f>SUM(F24+F77+F92+F124)</f>
        <v>1339211.37</v>
      </c>
    </row>
    <row r="126" ht="15.75" customHeight="1">
      <c r="A126" s="53"/>
      <c r="B126" s="54" t="s">
        <v>202</v>
      </c>
      <c r="C126" s="55"/>
      <c r="D126" s="55"/>
      <c r="E126" s="55"/>
      <c r="F126" s="52">
        <f>F125*40%</f>
        <v>535684.548</v>
      </c>
    </row>
    <row r="127" ht="15.75" customHeight="1">
      <c r="A127" s="57"/>
      <c r="B127" s="58" t="s">
        <v>144</v>
      </c>
      <c r="C127" s="55"/>
      <c r="D127" s="55"/>
      <c r="E127" s="59"/>
      <c r="F127" s="60">
        <f>F125+F126</f>
        <v>1874895.918</v>
      </c>
      <c r="G127" s="289">
        <f>F127/3600</f>
        <v>520.8044217</v>
      </c>
    </row>
    <row r="128" ht="15.75" customHeight="1">
      <c r="A128" s="57"/>
      <c r="B128" s="54" t="s">
        <v>145</v>
      </c>
      <c r="C128" s="55"/>
      <c r="D128" s="55"/>
      <c r="E128" s="55"/>
      <c r="F128" s="286"/>
    </row>
    <row r="129" ht="15.75" customHeight="1">
      <c r="A129" s="57"/>
      <c r="B129" s="61" t="s">
        <v>146</v>
      </c>
      <c r="C129" s="55"/>
      <c r="D129" s="55"/>
      <c r="E129" s="59"/>
      <c r="F129" s="287">
        <f>+F128*16%</f>
        <v>0</v>
      </c>
    </row>
    <row r="130" ht="15.75" customHeight="1">
      <c r="A130" s="57"/>
      <c r="B130" s="54"/>
      <c r="C130" s="55"/>
      <c r="D130" s="55"/>
      <c r="E130" s="55"/>
      <c r="F130" s="60">
        <f>SUM(F128:F129)</f>
        <v>0</v>
      </c>
    </row>
    <row r="131" ht="15.0" customHeight="1">
      <c r="F131" s="56"/>
    </row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3">
    <mergeCell ref="A2:F2"/>
    <mergeCell ref="A3:F3"/>
    <mergeCell ref="A4:F4"/>
    <mergeCell ref="A5:F5"/>
    <mergeCell ref="A6:B6"/>
    <mergeCell ref="C6:F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D21:E21"/>
    <mergeCell ref="A21:C21"/>
    <mergeCell ref="A22:E22"/>
    <mergeCell ref="A23:C23"/>
    <mergeCell ref="D23:E23"/>
    <mergeCell ref="A24:C24"/>
    <mergeCell ref="D24:E24"/>
    <mergeCell ref="A25:B25"/>
    <mergeCell ref="C25:F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A37:E37"/>
    <mergeCell ref="D38:E38"/>
    <mergeCell ref="A38:C38"/>
    <mergeCell ref="A39:C39"/>
    <mergeCell ref="D39:E39"/>
    <mergeCell ref="B40:C40"/>
    <mergeCell ref="D40:E40"/>
    <mergeCell ref="C41:D41"/>
    <mergeCell ref="C42:D42"/>
    <mergeCell ref="C89:D89"/>
    <mergeCell ref="C90:D90"/>
    <mergeCell ref="C91:D91"/>
    <mergeCell ref="A92:D92"/>
    <mergeCell ref="C93:D93"/>
    <mergeCell ref="A94:B94"/>
    <mergeCell ref="C94:D94"/>
    <mergeCell ref="C95:D95"/>
    <mergeCell ref="C96:D96"/>
    <mergeCell ref="C97:D97"/>
    <mergeCell ref="C98:D98"/>
    <mergeCell ref="C99:D99"/>
    <mergeCell ref="C100:D100"/>
    <mergeCell ref="C101:D101"/>
    <mergeCell ref="C102:D102"/>
    <mergeCell ref="C103:D103"/>
    <mergeCell ref="C104:D104"/>
    <mergeCell ref="C105:D105"/>
    <mergeCell ref="A106:B106"/>
    <mergeCell ref="C106:D106"/>
    <mergeCell ref="C107:D107"/>
    <mergeCell ref="C108:D108"/>
    <mergeCell ref="C109:D109"/>
    <mergeCell ref="C110:D110"/>
    <mergeCell ref="C111:D111"/>
    <mergeCell ref="C112:D112"/>
    <mergeCell ref="C113:D113"/>
    <mergeCell ref="C114:D114"/>
    <mergeCell ref="C115:D115"/>
    <mergeCell ref="C116:D116"/>
    <mergeCell ref="C117:D117"/>
    <mergeCell ref="C118:D118"/>
    <mergeCell ref="C119:D119"/>
    <mergeCell ref="C120:D120"/>
    <mergeCell ref="C121:D121"/>
    <mergeCell ref="B128:E128"/>
    <mergeCell ref="B129:E129"/>
    <mergeCell ref="C122:D122"/>
    <mergeCell ref="C123:D123"/>
    <mergeCell ref="C124:D124"/>
    <mergeCell ref="A125:E125"/>
    <mergeCell ref="A126:A130"/>
    <mergeCell ref="B126:E126"/>
    <mergeCell ref="B127:E127"/>
    <mergeCell ref="B130:E130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A57:C57"/>
    <mergeCell ref="A58:C58"/>
    <mergeCell ref="D58:E58"/>
    <mergeCell ref="B59:C59"/>
    <mergeCell ref="D59:E59"/>
    <mergeCell ref="C60:D60"/>
    <mergeCell ref="C61:D61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A76:C76"/>
    <mergeCell ref="A77:C77"/>
    <mergeCell ref="D77:E77"/>
    <mergeCell ref="A78:B78"/>
    <mergeCell ref="C78:D78"/>
    <mergeCell ref="C79:D79"/>
    <mergeCell ref="C80:D80"/>
    <mergeCell ref="C81:D81"/>
    <mergeCell ref="C82:D82"/>
    <mergeCell ref="C83:D83"/>
    <mergeCell ref="C84:D84"/>
    <mergeCell ref="C85:D85"/>
    <mergeCell ref="C86:D86"/>
    <mergeCell ref="C87:D87"/>
    <mergeCell ref="C88:D88"/>
  </mergeCells>
  <printOptions/>
  <pageMargins bottom="0.7480314960629921" footer="0.0" header="0.0" left="0.31496062992125984" right="0.31496062992125984" top="0.7480314960629921"/>
  <pageSetup paperSize="9" orientation="portrait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DD6EE"/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10.71"/>
    <col customWidth="1" min="3" max="3" width="17.0"/>
    <col customWidth="1" min="4" max="4" width="10.71"/>
    <col customWidth="1" min="5" max="5" width="15.43"/>
    <col customWidth="1" min="6" max="6" width="20.57"/>
    <col customWidth="1" min="7" max="15" width="10.71"/>
  </cols>
  <sheetData>
    <row r="1" ht="15.75" customHeight="1">
      <c r="A1" s="1" t="s">
        <v>0</v>
      </c>
    </row>
    <row r="2" ht="15.75" customHeight="1">
      <c r="A2" s="2" t="s">
        <v>1</v>
      </c>
      <c r="B2" s="3"/>
      <c r="C2" s="3"/>
      <c r="D2" s="3"/>
      <c r="E2" s="3"/>
      <c r="F2" s="3"/>
    </row>
    <row r="3" ht="15.75" customHeight="1">
      <c r="A3" s="4" t="s">
        <v>2</v>
      </c>
    </row>
    <row r="4" ht="15.75" customHeight="1">
      <c r="A4" s="4" t="s">
        <v>3</v>
      </c>
    </row>
    <row r="5" ht="15.75" customHeight="1">
      <c r="A5" s="5" t="s">
        <v>4</v>
      </c>
      <c r="B5" s="6"/>
      <c r="C5" s="6"/>
      <c r="D5" s="6"/>
      <c r="E5" s="6"/>
      <c r="F5" s="7"/>
    </row>
    <row r="6" ht="15.75" customHeight="1">
      <c r="A6" s="8" t="s">
        <v>5</v>
      </c>
      <c r="B6" s="9"/>
      <c r="C6" s="10" t="s">
        <v>651</v>
      </c>
      <c r="D6" s="11"/>
      <c r="E6" s="11"/>
      <c r="F6" s="9"/>
    </row>
    <row r="7" ht="15.0" customHeight="1">
      <c r="A7" s="12" t="s">
        <v>7</v>
      </c>
      <c r="B7" s="302" t="s">
        <v>8</v>
      </c>
      <c r="C7" s="13" t="s">
        <v>9</v>
      </c>
      <c r="D7" s="9"/>
      <c r="E7" s="12" t="s">
        <v>10</v>
      </c>
      <c r="F7" s="14" t="s">
        <v>11</v>
      </c>
      <c r="G7" s="15"/>
    </row>
    <row r="8" ht="18.0" customHeight="1">
      <c r="A8" s="16" t="s">
        <v>611</v>
      </c>
      <c r="B8" s="275">
        <v>450.0</v>
      </c>
      <c r="C8" s="13" t="s">
        <v>13</v>
      </c>
      <c r="D8" s="9"/>
      <c r="E8" s="18">
        <v>140.0</v>
      </c>
      <c r="F8" s="19">
        <f t="shared" ref="F8:F14" si="1">+B8*E8</f>
        <v>63000</v>
      </c>
    </row>
    <row r="9">
      <c r="A9" s="16" t="s">
        <v>529</v>
      </c>
      <c r="B9" s="275">
        <v>0.5</v>
      </c>
      <c r="C9" s="13" t="s">
        <v>16</v>
      </c>
      <c r="D9" s="9"/>
      <c r="E9" s="18">
        <v>220000.0</v>
      </c>
      <c r="F9" s="19">
        <f t="shared" si="1"/>
        <v>110000</v>
      </c>
      <c r="H9" s="21"/>
    </row>
    <row r="10">
      <c r="A10" s="16" t="s">
        <v>652</v>
      </c>
      <c r="B10" s="275">
        <v>0.5</v>
      </c>
      <c r="C10" s="13" t="s">
        <v>16</v>
      </c>
      <c r="D10" s="9"/>
      <c r="E10" s="18">
        <v>68000.0</v>
      </c>
      <c r="F10" s="19">
        <f t="shared" si="1"/>
        <v>34000</v>
      </c>
      <c r="H10" s="21"/>
    </row>
    <row r="11">
      <c r="A11" s="16" t="s">
        <v>653</v>
      </c>
      <c r="B11" s="275">
        <v>0.5</v>
      </c>
      <c r="C11" s="22" t="s">
        <v>654</v>
      </c>
      <c r="D11" s="9"/>
      <c r="E11" s="18">
        <v>28600.0</v>
      </c>
      <c r="F11" s="19">
        <f t="shared" si="1"/>
        <v>14300</v>
      </c>
    </row>
    <row r="12">
      <c r="A12" s="16" t="s">
        <v>653</v>
      </c>
      <c r="B12" s="275">
        <v>0.5</v>
      </c>
      <c r="C12" s="22" t="s">
        <v>655</v>
      </c>
      <c r="D12" s="9"/>
      <c r="E12" s="18">
        <v>31500.0</v>
      </c>
      <c r="F12" s="19">
        <f t="shared" si="1"/>
        <v>15750</v>
      </c>
    </row>
    <row r="13">
      <c r="A13" s="16" t="s">
        <v>653</v>
      </c>
      <c r="B13" s="275">
        <v>0.5</v>
      </c>
      <c r="C13" s="22" t="s">
        <v>656</v>
      </c>
      <c r="D13" s="9"/>
      <c r="E13" s="18">
        <v>50000.0</v>
      </c>
      <c r="F13" s="19">
        <f t="shared" si="1"/>
        <v>25000</v>
      </c>
    </row>
    <row r="14">
      <c r="A14" s="16" t="s">
        <v>20</v>
      </c>
      <c r="B14" s="275">
        <v>1.5</v>
      </c>
      <c r="C14" s="22" t="s">
        <v>21</v>
      </c>
      <c r="D14" s="9"/>
      <c r="E14" s="18">
        <v>14000.0</v>
      </c>
      <c r="F14" s="19">
        <f t="shared" si="1"/>
        <v>21000</v>
      </c>
    </row>
    <row r="15">
      <c r="A15" s="16" t="s">
        <v>22</v>
      </c>
      <c r="B15" s="275">
        <v>0.5</v>
      </c>
      <c r="C15" s="22" t="s">
        <v>23</v>
      </c>
      <c r="D15" s="9"/>
      <c r="E15" s="18">
        <v>12000.0</v>
      </c>
      <c r="F15" s="19">
        <f t="shared" ref="F15:F16" si="2">E15*B15</f>
        <v>6000</v>
      </c>
    </row>
    <row r="16">
      <c r="A16" s="16" t="s">
        <v>24</v>
      </c>
      <c r="B16" s="275">
        <v>1.0</v>
      </c>
      <c r="C16" s="22" t="s">
        <v>25</v>
      </c>
      <c r="D16" s="9"/>
      <c r="E16" s="18">
        <v>20000.0</v>
      </c>
      <c r="F16" s="19">
        <f t="shared" si="2"/>
        <v>20000</v>
      </c>
      <c r="H16" s="20" t="s">
        <v>26</v>
      </c>
    </row>
    <row r="17" ht="15.75" customHeight="1">
      <c r="A17" s="16" t="s">
        <v>657</v>
      </c>
      <c r="B17" s="275">
        <v>5.0</v>
      </c>
      <c r="C17" s="22" t="s">
        <v>28</v>
      </c>
      <c r="D17" s="9"/>
      <c r="E17" s="18">
        <v>1000.0</v>
      </c>
      <c r="F17" s="19">
        <f t="shared" ref="F17:F18" si="3">+B17*E17</f>
        <v>5000</v>
      </c>
    </row>
    <row r="18" ht="15.75" customHeight="1">
      <c r="A18" s="16" t="s">
        <v>649</v>
      </c>
      <c r="B18" s="275">
        <v>100.0</v>
      </c>
      <c r="C18" s="22" t="s">
        <v>30</v>
      </c>
      <c r="D18" s="9"/>
      <c r="E18" s="18">
        <v>100.0</v>
      </c>
      <c r="F18" s="19">
        <f t="shared" si="3"/>
        <v>10000</v>
      </c>
    </row>
    <row r="19" ht="15.75" customHeight="1">
      <c r="A19" s="23" t="s">
        <v>31</v>
      </c>
      <c r="B19" s="11"/>
      <c r="C19" s="9"/>
      <c r="D19" s="22" t="s">
        <v>32</v>
      </c>
      <c r="E19" s="9"/>
      <c r="F19" s="24">
        <v>315000.0</v>
      </c>
      <c r="G19" s="1"/>
      <c r="H19" s="21"/>
    </row>
    <row r="20" ht="15.75" customHeight="1">
      <c r="A20" s="25" t="s">
        <v>33</v>
      </c>
      <c r="B20" s="11"/>
      <c r="C20" s="11"/>
      <c r="D20" s="11"/>
      <c r="E20" s="9"/>
      <c r="F20" s="26">
        <f>SUM(F8:F19)</f>
        <v>639050</v>
      </c>
    </row>
    <row r="21" ht="15.75" customHeight="1">
      <c r="A21" s="23" t="s">
        <v>34</v>
      </c>
      <c r="B21" s="11"/>
      <c r="C21" s="9"/>
      <c r="D21" s="22" t="s">
        <v>35</v>
      </c>
      <c r="E21" s="9"/>
      <c r="F21" s="24">
        <f>F20*10%</f>
        <v>63905</v>
      </c>
    </row>
    <row r="22" ht="15.75" customHeight="1">
      <c r="A22" s="27" t="s">
        <v>36</v>
      </c>
      <c r="B22" s="11"/>
      <c r="C22" s="9"/>
      <c r="D22" s="28"/>
      <c r="E22" s="9"/>
      <c r="F22" s="29">
        <f>SUM(F20:F21)</f>
        <v>702955</v>
      </c>
      <c r="G22" s="262"/>
    </row>
    <row r="23" ht="15.0" customHeight="1">
      <c r="A23" s="8" t="s">
        <v>5</v>
      </c>
      <c r="B23" s="9"/>
      <c r="C23" s="30" t="s">
        <v>0</v>
      </c>
      <c r="D23" s="11"/>
      <c r="E23" s="11"/>
      <c r="F23" s="9"/>
      <c r="G23" s="20" t="s">
        <v>14</v>
      </c>
    </row>
    <row r="24" ht="15.0" customHeight="1">
      <c r="A24" s="155" t="s">
        <v>7</v>
      </c>
      <c r="B24" s="12" t="s">
        <v>8</v>
      </c>
      <c r="C24" s="13" t="s">
        <v>9</v>
      </c>
      <c r="D24" s="9"/>
      <c r="E24" s="12" t="s">
        <v>10</v>
      </c>
      <c r="F24" s="14" t="s">
        <v>11</v>
      </c>
    </row>
    <row r="25" ht="15.0" customHeight="1">
      <c r="A25" s="16" t="s">
        <v>107</v>
      </c>
      <c r="B25" s="17">
        <v>4.0</v>
      </c>
      <c r="C25" s="22" t="s">
        <v>30</v>
      </c>
      <c r="D25" s="9"/>
      <c r="E25" s="18">
        <v>10000.0</v>
      </c>
      <c r="F25" s="19">
        <f t="shared" ref="F25:F26" si="4">E25*B25</f>
        <v>40000</v>
      </c>
      <c r="G25" s="1"/>
      <c r="H25" s="1"/>
    </row>
    <row r="26" ht="15.75" customHeight="1">
      <c r="A26" s="16" t="s">
        <v>658</v>
      </c>
      <c r="B26" s="17">
        <v>2.0</v>
      </c>
      <c r="C26" s="22" t="s">
        <v>25</v>
      </c>
      <c r="D26" s="9"/>
      <c r="E26" s="18">
        <v>250000.0</v>
      </c>
      <c r="F26" s="19">
        <f t="shared" si="4"/>
        <v>500000</v>
      </c>
    </row>
    <row r="27" ht="15.75" customHeight="1">
      <c r="A27" s="25" t="s">
        <v>33</v>
      </c>
      <c r="B27" s="11"/>
      <c r="C27" s="11"/>
      <c r="D27" s="11"/>
      <c r="E27" s="9"/>
      <c r="F27" s="26">
        <f>SUM(F25:F26)</f>
        <v>540000</v>
      </c>
    </row>
    <row r="28" ht="16.5" customHeight="1">
      <c r="A28" s="23" t="s">
        <v>50</v>
      </c>
      <c r="B28" s="11"/>
      <c r="C28" s="9"/>
      <c r="D28" s="22" t="s">
        <v>35</v>
      </c>
      <c r="E28" s="9"/>
      <c r="F28" s="19">
        <f>E28*B28</f>
        <v>0</v>
      </c>
    </row>
    <row r="29" ht="24.0" customHeight="1">
      <c r="A29" s="27" t="s">
        <v>36</v>
      </c>
      <c r="B29" s="11"/>
      <c r="C29" s="9"/>
      <c r="D29" s="28"/>
      <c r="E29" s="9"/>
      <c r="F29" s="35">
        <f>F28+F27</f>
        <v>540000</v>
      </c>
      <c r="G29" s="262"/>
    </row>
    <row r="30" ht="16.5" customHeight="1">
      <c r="A30" s="36" t="s">
        <v>51</v>
      </c>
      <c r="B30" s="10" t="s">
        <v>659</v>
      </c>
      <c r="C30" s="9"/>
      <c r="D30" s="22"/>
      <c r="E30" s="9"/>
      <c r="F30" s="24"/>
      <c r="G30" s="1"/>
      <c r="N30" s="15"/>
    </row>
    <row r="31" ht="16.5" customHeight="1">
      <c r="A31" s="33" t="s">
        <v>53</v>
      </c>
      <c r="B31" s="275">
        <v>2.0</v>
      </c>
      <c r="C31" s="22" t="s">
        <v>54</v>
      </c>
      <c r="D31" s="9"/>
      <c r="E31" s="18">
        <v>36750.0</v>
      </c>
      <c r="F31" s="19">
        <f t="shared" ref="F31:F32" si="5">E31*B31</f>
        <v>73500</v>
      </c>
      <c r="G31" s="15"/>
      <c r="N31" s="15"/>
    </row>
    <row r="32" ht="16.5" customHeight="1">
      <c r="A32" s="16" t="s">
        <v>55</v>
      </c>
      <c r="B32" s="275">
        <v>2.0</v>
      </c>
      <c r="C32" s="22" t="s">
        <v>54</v>
      </c>
      <c r="D32" s="9"/>
      <c r="E32" s="18">
        <v>36750.0</v>
      </c>
      <c r="F32" s="19">
        <f t="shared" si="5"/>
        <v>73500</v>
      </c>
      <c r="G32" s="15"/>
    </row>
    <row r="33" ht="16.5" customHeight="1">
      <c r="A33" s="16" t="s">
        <v>56</v>
      </c>
      <c r="B33" s="275">
        <v>4.0</v>
      </c>
      <c r="C33" s="22" t="s">
        <v>57</v>
      </c>
      <c r="D33" s="9"/>
      <c r="E33" s="18">
        <v>18000.0</v>
      </c>
      <c r="F33" s="19">
        <f t="shared" ref="F33:F36" si="6">+B33*E33</f>
        <v>72000</v>
      </c>
    </row>
    <row r="34" ht="16.5" customHeight="1">
      <c r="A34" s="16" t="s">
        <v>58</v>
      </c>
      <c r="B34" s="275">
        <v>0.5</v>
      </c>
      <c r="C34" s="22" t="s">
        <v>59</v>
      </c>
      <c r="D34" s="9"/>
      <c r="E34" s="18">
        <v>2000.0</v>
      </c>
      <c r="F34" s="19">
        <f t="shared" si="6"/>
        <v>1000</v>
      </c>
    </row>
    <row r="35" ht="16.5" customHeight="1">
      <c r="A35" s="16" t="s">
        <v>660</v>
      </c>
      <c r="B35" s="275">
        <v>0.5</v>
      </c>
      <c r="C35" s="22" t="s">
        <v>61</v>
      </c>
      <c r="D35" s="9"/>
      <c r="E35" s="18">
        <v>2000.0</v>
      </c>
      <c r="F35" s="19">
        <f t="shared" si="6"/>
        <v>1000</v>
      </c>
    </row>
    <row r="36" ht="16.5" customHeight="1">
      <c r="A36" s="16" t="s">
        <v>661</v>
      </c>
      <c r="B36" s="275">
        <v>1.0</v>
      </c>
      <c r="C36" s="22" t="s">
        <v>63</v>
      </c>
      <c r="D36" s="9"/>
      <c r="E36" s="18">
        <v>2000.0</v>
      </c>
      <c r="F36" s="19">
        <f t="shared" si="6"/>
        <v>2000</v>
      </c>
      <c r="N36" s="15"/>
    </row>
    <row r="37" ht="16.5" customHeight="1">
      <c r="A37" s="16" t="s">
        <v>71</v>
      </c>
      <c r="B37" s="275">
        <v>2.5</v>
      </c>
      <c r="C37" s="22" t="s">
        <v>70</v>
      </c>
      <c r="D37" s="9"/>
      <c r="E37" s="18">
        <v>22000.0</v>
      </c>
      <c r="F37" s="19">
        <f>E37*B37</f>
        <v>55000</v>
      </c>
      <c r="G37" s="15"/>
      <c r="O37" s="15"/>
    </row>
    <row r="38" ht="16.5" customHeight="1">
      <c r="A38" s="16" t="s">
        <v>73</v>
      </c>
      <c r="B38" s="275">
        <v>0.5</v>
      </c>
      <c r="C38" s="22" t="s">
        <v>74</v>
      </c>
      <c r="D38" s="9"/>
      <c r="E38" s="18">
        <v>5000.0</v>
      </c>
      <c r="F38" s="19">
        <f t="shared" ref="F38:F40" si="7">+B38*E38</f>
        <v>2500</v>
      </c>
    </row>
    <row r="39" ht="16.5" customHeight="1">
      <c r="A39" s="16" t="s">
        <v>75</v>
      </c>
      <c r="B39" s="275">
        <v>1.0</v>
      </c>
      <c r="C39" s="22" t="s">
        <v>21</v>
      </c>
      <c r="D39" s="9"/>
      <c r="E39" s="18">
        <v>20000.0</v>
      </c>
      <c r="F39" s="19">
        <f t="shared" si="7"/>
        <v>20000</v>
      </c>
    </row>
    <row r="40" ht="16.5" customHeight="1">
      <c r="A40" s="16" t="s">
        <v>76</v>
      </c>
      <c r="B40" s="275">
        <v>2.0</v>
      </c>
      <c r="C40" s="22" t="s">
        <v>77</v>
      </c>
      <c r="D40" s="9"/>
      <c r="E40" s="18">
        <v>23000.0</v>
      </c>
      <c r="F40" s="19">
        <f t="shared" si="7"/>
        <v>46000</v>
      </c>
    </row>
    <row r="41" ht="16.5" customHeight="1">
      <c r="A41" s="16" t="s">
        <v>78</v>
      </c>
      <c r="B41" s="37"/>
      <c r="C41" s="22"/>
      <c r="D41" s="9"/>
      <c r="E41" s="18"/>
      <c r="F41" s="19">
        <f>SUM(F31:F40)</f>
        <v>346500</v>
      </c>
      <c r="N41" s="262"/>
    </row>
    <row r="42" ht="16.5" customHeight="1">
      <c r="A42" s="23" t="s">
        <v>79</v>
      </c>
      <c r="B42" s="11"/>
      <c r="C42" s="9"/>
      <c r="D42" s="17"/>
      <c r="E42" s="17"/>
      <c r="F42" s="19">
        <f>+F41*10%</f>
        <v>34650</v>
      </c>
    </row>
    <row r="43" ht="15.75" customHeight="1">
      <c r="A43" s="27" t="s">
        <v>80</v>
      </c>
      <c r="B43" s="11"/>
      <c r="C43" s="9"/>
      <c r="D43" s="28"/>
      <c r="E43" s="9"/>
      <c r="F43" s="29">
        <f>SUM(F41:F42)</f>
        <v>381150</v>
      </c>
      <c r="G43" s="262"/>
    </row>
    <row r="44" ht="15.75" customHeight="1">
      <c r="A44" s="36" t="s">
        <v>51</v>
      </c>
      <c r="B44" s="10" t="s">
        <v>662</v>
      </c>
      <c r="C44" s="9"/>
      <c r="D44" s="22"/>
      <c r="E44" s="9"/>
      <c r="F44" s="24"/>
      <c r="G44" s="15"/>
    </row>
    <row r="45" ht="15.75" customHeight="1">
      <c r="A45" s="33" t="s">
        <v>53</v>
      </c>
      <c r="B45" s="275">
        <v>8.0</v>
      </c>
      <c r="C45" s="22" t="s">
        <v>82</v>
      </c>
      <c r="D45" s="9"/>
      <c r="E45" s="18">
        <v>1050.0</v>
      </c>
      <c r="F45" s="19">
        <f t="shared" ref="F45:F46" si="8">E45*B45</f>
        <v>8400</v>
      </c>
      <c r="G45" s="15"/>
      <c r="H45" s="1"/>
      <c r="I45" s="1"/>
      <c r="J45" s="1"/>
      <c r="K45" s="1"/>
      <c r="L45" s="1"/>
      <c r="M45" s="1"/>
    </row>
    <row r="46" ht="15.75" customHeight="1">
      <c r="A46" s="16" t="s">
        <v>55</v>
      </c>
      <c r="B46" s="275">
        <v>8.0</v>
      </c>
      <c r="C46" s="22" t="s">
        <v>54</v>
      </c>
      <c r="D46" s="9"/>
      <c r="E46" s="18">
        <v>2100.0</v>
      </c>
      <c r="F46" s="19">
        <f t="shared" si="8"/>
        <v>16800</v>
      </c>
      <c r="G46" s="15"/>
      <c r="H46" s="1"/>
      <c r="I46" s="1"/>
      <c r="J46" s="1"/>
      <c r="K46" s="1"/>
      <c r="L46" s="1"/>
      <c r="M46" s="1"/>
    </row>
    <row r="47" ht="15.75" customHeight="1">
      <c r="A47" s="16" t="s">
        <v>56</v>
      </c>
      <c r="B47" s="275">
        <v>0.3</v>
      </c>
      <c r="C47" s="22" t="s">
        <v>57</v>
      </c>
      <c r="D47" s="9"/>
      <c r="E47" s="18">
        <v>18000.0</v>
      </c>
      <c r="F47" s="19">
        <f t="shared" ref="F47:F52" si="9">+B47*E47</f>
        <v>5400</v>
      </c>
      <c r="G47" s="15"/>
    </row>
    <row r="48" ht="15.75" customHeight="1">
      <c r="A48" s="16" t="s">
        <v>58</v>
      </c>
      <c r="B48" s="275">
        <v>0.5</v>
      </c>
      <c r="C48" s="22" t="s">
        <v>59</v>
      </c>
      <c r="D48" s="9"/>
      <c r="E48" s="18">
        <v>2000.0</v>
      </c>
      <c r="F48" s="19">
        <f t="shared" si="9"/>
        <v>1000</v>
      </c>
      <c r="G48" s="15"/>
    </row>
    <row r="49" ht="15.75" customHeight="1">
      <c r="A49" s="16" t="s">
        <v>84</v>
      </c>
      <c r="B49" s="275">
        <v>0.5</v>
      </c>
      <c r="C49" s="22" t="s">
        <v>63</v>
      </c>
      <c r="D49" s="9"/>
      <c r="E49" s="18">
        <v>2000.0</v>
      </c>
      <c r="F49" s="19">
        <f t="shared" si="9"/>
        <v>1000</v>
      </c>
      <c r="G49" s="15"/>
    </row>
    <row r="50" ht="15.75" customHeight="1">
      <c r="A50" s="16" t="s">
        <v>89</v>
      </c>
      <c r="B50" s="275">
        <v>0.25</v>
      </c>
      <c r="C50" s="22" t="s">
        <v>70</v>
      </c>
      <c r="D50" s="9"/>
      <c r="E50" s="18">
        <v>22000.0</v>
      </c>
      <c r="F50" s="19">
        <f t="shared" si="9"/>
        <v>5500</v>
      </c>
      <c r="G50" s="15"/>
      <c r="H50" s="15"/>
      <c r="I50" s="15"/>
      <c r="J50" s="15"/>
      <c r="K50" s="15"/>
      <c r="L50" s="15"/>
      <c r="M50" s="15"/>
    </row>
    <row r="51" ht="15.75" customHeight="1">
      <c r="A51" s="16" t="s">
        <v>75</v>
      </c>
      <c r="B51" s="275">
        <v>0.5</v>
      </c>
      <c r="C51" s="22" t="s">
        <v>21</v>
      </c>
      <c r="D51" s="9"/>
      <c r="E51" s="18">
        <v>20000.0</v>
      </c>
      <c r="F51" s="19">
        <f t="shared" si="9"/>
        <v>10000</v>
      </c>
      <c r="H51" s="15"/>
      <c r="I51" s="15"/>
      <c r="J51" s="15"/>
      <c r="K51" s="15"/>
      <c r="L51" s="15"/>
      <c r="M51" s="15"/>
    </row>
    <row r="52" ht="15.75" customHeight="1">
      <c r="A52" s="16" t="s">
        <v>663</v>
      </c>
      <c r="B52" s="275">
        <v>0.25</v>
      </c>
      <c r="C52" s="22" t="s">
        <v>77</v>
      </c>
      <c r="D52" s="9"/>
      <c r="E52" s="18">
        <v>23000.0</v>
      </c>
      <c r="F52" s="19">
        <f t="shared" si="9"/>
        <v>5750</v>
      </c>
      <c r="H52" s="15"/>
      <c r="I52" s="15"/>
      <c r="J52" s="15"/>
      <c r="K52" s="15"/>
      <c r="L52" s="15"/>
      <c r="M52" s="15"/>
    </row>
    <row r="53" ht="15.75" customHeight="1">
      <c r="A53" s="16" t="s">
        <v>78</v>
      </c>
      <c r="B53" s="275"/>
      <c r="C53" s="22"/>
      <c r="D53" s="9"/>
      <c r="E53" s="18"/>
      <c r="F53" s="19">
        <f>SUM(F45:F52)</f>
        <v>53850</v>
      </c>
      <c r="G53" s="1"/>
      <c r="H53" s="15"/>
      <c r="I53" s="15"/>
      <c r="J53" s="15"/>
      <c r="K53" s="15"/>
      <c r="L53" s="15"/>
      <c r="M53" s="15"/>
    </row>
    <row r="54" ht="15.75" customHeight="1">
      <c r="A54" s="23" t="s">
        <v>79</v>
      </c>
      <c r="B54" s="11"/>
      <c r="C54" s="9"/>
      <c r="D54" s="17"/>
      <c r="E54" s="17"/>
      <c r="F54" s="19">
        <f>F53*10%</f>
        <v>5385</v>
      </c>
      <c r="G54" s="1"/>
      <c r="H54" s="15"/>
      <c r="I54" s="15"/>
      <c r="J54" s="15"/>
      <c r="K54" s="15"/>
      <c r="L54" s="15"/>
      <c r="M54" s="15"/>
    </row>
    <row r="55" ht="15.75" customHeight="1">
      <c r="A55" s="27" t="s">
        <v>80</v>
      </c>
      <c r="B55" s="11"/>
      <c r="C55" s="9"/>
      <c r="D55" s="28"/>
      <c r="E55" s="9"/>
      <c r="F55" s="29">
        <f>SUM(F53:F54)</f>
        <v>59235</v>
      </c>
      <c r="G55" s="1"/>
      <c r="H55" s="15"/>
      <c r="I55" s="15"/>
      <c r="J55" s="15"/>
      <c r="K55" s="15"/>
      <c r="L55" s="15"/>
      <c r="M55" s="15"/>
    </row>
    <row r="56" ht="15.75" customHeight="1">
      <c r="A56" s="39" t="s">
        <v>92</v>
      </c>
      <c r="B56" s="9"/>
      <c r="C56" s="22"/>
      <c r="D56" s="9"/>
      <c r="E56" s="17"/>
      <c r="F56" s="26"/>
      <c r="G56" s="1" t="s">
        <v>14</v>
      </c>
      <c r="H56" s="15"/>
      <c r="I56" s="15"/>
      <c r="J56" s="15"/>
      <c r="K56" s="15"/>
      <c r="L56" s="15"/>
      <c r="M56" s="15"/>
    </row>
    <row r="57" ht="15.75" customHeight="1">
      <c r="A57" s="16" t="s">
        <v>93</v>
      </c>
      <c r="B57" s="40"/>
      <c r="C57" s="22" t="s">
        <v>94</v>
      </c>
      <c r="D57" s="9"/>
      <c r="E57" s="17">
        <v>10500.0</v>
      </c>
      <c r="F57" s="24">
        <f t="shared" ref="F57:F59" si="10">E57*B57</f>
        <v>0</v>
      </c>
      <c r="G57" s="1"/>
      <c r="H57" s="15"/>
      <c r="I57" s="15"/>
      <c r="J57" s="15"/>
      <c r="K57" s="15"/>
      <c r="L57" s="15"/>
      <c r="M57" s="15"/>
      <c r="N57" s="1"/>
      <c r="O57" s="1"/>
    </row>
    <row r="58" ht="15.75" customHeight="1">
      <c r="A58" s="16" t="s">
        <v>95</v>
      </c>
      <c r="B58" s="40"/>
      <c r="C58" s="22" t="s">
        <v>96</v>
      </c>
      <c r="D58" s="9"/>
      <c r="E58" s="17">
        <v>20000.0</v>
      </c>
      <c r="F58" s="24">
        <f t="shared" si="10"/>
        <v>0</v>
      </c>
      <c r="G58" s="1"/>
      <c r="H58" s="15"/>
      <c r="I58" s="15"/>
      <c r="J58" s="15"/>
      <c r="K58" s="15"/>
      <c r="L58" s="15"/>
      <c r="M58" s="15"/>
      <c r="N58" s="1"/>
      <c r="O58" s="1"/>
    </row>
    <row r="59" ht="15.75" customHeight="1">
      <c r="A59" s="16" t="s">
        <v>97</v>
      </c>
      <c r="B59" s="41"/>
      <c r="C59" s="22" t="s">
        <v>94</v>
      </c>
      <c r="D59" s="9"/>
      <c r="E59" s="17">
        <v>20000.0</v>
      </c>
      <c r="F59" s="24">
        <f t="shared" si="10"/>
        <v>0</v>
      </c>
      <c r="G59" s="1"/>
    </row>
    <row r="60" ht="15.75" customHeight="1">
      <c r="A60" s="16" t="s">
        <v>98</v>
      </c>
      <c r="B60" s="17"/>
      <c r="C60" s="22" t="s">
        <v>99</v>
      </c>
      <c r="D60" s="9"/>
      <c r="E60" s="42">
        <v>100000.0</v>
      </c>
      <c r="F60" s="34">
        <f t="shared" ref="F60:F68" si="11">+B60*E60</f>
        <v>0</v>
      </c>
      <c r="G60" s="21"/>
    </row>
    <row r="61" ht="15.75" customHeight="1">
      <c r="A61" s="16" t="s">
        <v>100</v>
      </c>
      <c r="B61" s="17"/>
      <c r="C61" s="22" t="s">
        <v>101</v>
      </c>
      <c r="D61" s="9"/>
      <c r="E61" s="42">
        <v>3000.0</v>
      </c>
      <c r="F61" s="34">
        <f t="shared" si="11"/>
        <v>0</v>
      </c>
      <c r="G61" s="21"/>
    </row>
    <row r="62" ht="15.75" customHeight="1">
      <c r="A62" s="16" t="s">
        <v>102</v>
      </c>
      <c r="B62" s="17"/>
      <c r="C62" s="22" t="s">
        <v>25</v>
      </c>
      <c r="D62" s="9"/>
      <c r="E62" s="43">
        <v>1500.0</v>
      </c>
      <c r="F62" s="34">
        <f t="shared" si="11"/>
        <v>0</v>
      </c>
      <c r="G62" s="15"/>
      <c r="N62" s="15"/>
      <c r="O62" s="15"/>
    </row>
    <row r="63" ht="15.75" customHeight="1">
      <c r="A63" s="16" t="s">
        <v>103</v>
      </c>
      <c r="B63" s="17"/>
      <c r="C63" s="22" t="s">
        <v>99</v>
      </c>
      <c r="D63" s="9"/>
      <c r="E63" s="43">
        <v>2000.0</v>
      </c>
      <c r="F63" s="34">
        <f t="shared" si="11"/>
        <v>0</v>
      </c>
      <c r="G63" s="15"/>
      <c r="N63" s="15"/>
      <c r="O63" s="15"/>
    </row>
    <row r="64" ht="15.75" customHeight="1">
      <c r="A64" s="16" t="s">
        <v>104</v>
      </c>
      <c r="B64" s="17"/>
      <c r="C64" s="22" t="s">
        <v>25</v>
      </c>
      <c r="D64" s="9"/>
      <c r="E64" s="43">
        <v>160000.0</v>
      </c>
      <c r="F64" s="34">
        <f t="shared" si="11"/>
        <v>0</v>
      </c>
      <c r="G64" s="15"/>
      <c r="N64" s="15"/>
      <c r="O64" s="15"/>
    </row>
    <row r="65" ht="15.75" customHeight="1">
      <c r="A65" s="16" t="s">
        <v>68</v>
      </c>
      <c r="B65" s="17"/>
      <c r="C65" s="22" t="s">
        <v>105</v>
      </c>
      <c r="D65" s="9"/>
      <c r="E65" s="42">
        <v>26800.0</v>
      </c>
      <c r="F65" s="34">
        <f t="shared" si="11"/>
        <v>0</v>
      </c>
      <c r="G65" s="15"/>
      <c r="N65" s="15"/>
      <c r="O65" s="15"/>
    </row>
    <row r="66" ht="15.75" customHeight="1">
      <c r="A66" s="16" t="s">
        <v>106</v>
      </c>
      <c r="B66" s="17"/>
      <c r="C66" s="22" t="s">
        <v>99</v>
      </c>
      <c r="D66" s="9"/>
      <c r="E66" s="42">
        <v>3000.0</v>
      </c>
      <c r="F66" s="34">
        <f t="shared" si="11"/>
        <v>0</v>
      </c>
      <c r="G66" s="15"/>
      <c r="N66" s="15"/>
      <c r="O66" s="15"/>
    </row>
    <row r="67" ht="15.75" customHeight="1">
      <c r="A67" s="16" t="s">
        <v>107</v>
      </c>
      <c r="B67" s="17"/>
      <c r="C67" s="22" t="s">
        <v>59</v>
      </c>
      <c r="D67" s="9"/>
      <c r="E67" s="42">
        <v>8000.0</v>
      </c>
      <c r="F67" s="34">
        <f t="shared" si="11"/>
        <v>0</v>
      </c>
      <c r="G67" s="15"/>
      <c r="N67" s="15"/>
      <c r="O67" s="15"/>
    </row>
    <row r="68" ht="15.75" customHeight="1">
      <c r="A68" s="16" t="s">
        <v>108</v>
      </c>
      <c r="B68" s="17">
        <v>1.0</v>
      </c>
      <c r="C68" s="22" t="s">
        <v>59</v>
      </c>
      <c r="D68" s="9"/>
      <c r="E68" s="43">
        <v>150000.0</v>
      </c>
      <c r="F68" s="34">
        <f t="shared" si="11"/>
        <v>150000</v>
      </c>
      <c r="G68" s="15"/>
      <c r="N68" s="15"/>
      <c r="O68" s="15"/>
    </row>
    <row r="69" ht="15.75" customHeight="1">
      <c r="A69" s="303" t="s">
        <v>109</v>
      </c>
      <c r="B69" s="11"/>
      <c r="C69" s="11"/>
      <c r="D69" s="9"/>
      <c r="E69" s="304"/>
      <c r="F69" s="305">
        <f>SUM(F57:F68)</f>
        <v>150000</v>
      </c>
      <c r="G69" s="15"/>
      <c r="N69" s="15"/>
      <c r="O69" s="15"/>
    </row>
    <row r="70" ht="15.75" customHeight="1">
      <c r="A70" s="39" t="s">
        <v>110</v>
      </c>
      <c r="B70" s="9"/>
      <c r="C70" s="22"/>
      <c r="D70" s="9"/>
      <c r="E70" s="42"/>
      <c r="F70" s="24">
        <f>+B70*E70</f>
        <v>0</v>
      </c>
      <c r="G70" s="15" t="s">
        <v>14</v>
      </c>
      <c r="N70" s="15"/>
      <c r="O70" s="15"/>
    </row>
    <row r="71" ht="15.75" customHeight="1">
      <c r="A71" s="16" t="s">
        <v>611</v>
      </c>
      <c r="B71" s="275">
        <v>639.0</v>
      </c>
      <c r="C71" s="22" t="s">
        <v>112</v>
      </c>
      <c r="D71" s="9"/>
      <c r="E71" s="42">
        <v>140.0</v>
      </c>
      <c r="F71" s="24">
        <f t="shared" ref="F71:F76" si="12">E71*B71</f>
        <v>89460</v>
      </c>
      <c r="H71" s="274"/>
      <c r="I71" s="274"/>
      <c r="J71" s="274"/>
      <c r="K71" s="274"/>
      <c r="L71" s="274"/>
      <c r="M71" s="274"/>
    </row>
    <row r="72" ht="15.75" customHeight="1">
      <c r="A72" s="16" t="s">
        <v>265</v>
      </c>
      <c r="B72" s="275">
        <v>4.2</v>
      </c>
      <c r="C72" s="22"/>
      <c r="D72" s="9"/>
      <c r="E72" s="42">
        <v>3500.0</v>
      </c>
      <c r="F72" s="24">
        <f t="shared" si="12"/>
        <v>14700</v>
      </c>
    </row>
    <row r="73" ht="15.75" customHeight="1">
      <c r="A73" s="16" t="s">
        <v>46</v>
      </c>
      <c r="B73" s="275">
        <v>0.25</v>
      </c>
      <c r="C73" s="22" t="s">
        <v>187</v>
      </c>
      <c r="D73" s="9"/>
      <c r="E73" s="42">
        <v>12000.0</v>
      </c>
      <c r="F73" s="24">
        <f t="shared" si="12"/>
        <v>3000</v>
      </c>
    </row>
    <row r="74" ht="15.75" customHeight="1">
      <c r="A74" s="16" t="s">
        <v>114</v>
      </c>
      <c r="B74" s="275">
        <v>1.0</v>
      </c>
      <c r="C74" s="22" t="s">
        <v>16</v>
      </c>
      <c r="D74" s="9"/>
      <c r="E74" s="42">
        <v>140000.0</v>
      </c>
      <c r="F74" s="24">
        <f t="shared" si="12"/>
        <v>140000</v>
      </c>
    </row>
    <row r="75" ht="15.75" customHeight="1">
      <c r="A75" s="16" t="s">
        <v>20</v>
      </c>
      <c r="B75" s="275">
        <v>0.5</v>
      </c>
      <c r="C75" s="22" t="s">
        <v>21</v>
      </c>
      <c r="D75" s="9"/>
      <c r="E75" s="42">
        <v>14000.0</v>
      </c>
      <c r="F75" s="24">
        <f t="shared" si="12"/>
        <v>7000</v>
      </c>
    </row>
    <row r="76" ht="15.75" customHeight="1">
      <c r="A76" s="16" t="s">
        <v>29</v>
      </c>
      <c r="B76" s="275">
        <v>40.0</v>
      </c>
      <c r="C76" s="22" t="s">
        <v>94</v>
      </c>
      <c r="D76" s="9"/>
      <c r="E76" s="42">
        <v>100.0</v>
      </c>
      <c r="F76" s="24">
        <f t="shared" si="12"/>
        <v>4000</v>
      </c>
    </row>
    <row r="77" ht="15.75" customHeight="1">
      <c r="A77" s="16" t="s">
        <v>664</v>
      </c>
      <c r="B77" s="275">
        <v>0.5</v>
      </c>
      <c r="C77" s="22" t="s">
        <v>57</v>
      </c>
      <c r="D77" s="9"/>
      <c r="E77" s="18">
        <v>22000.0</v>
      </c>
      <c r="F77" s="19">
        <f>+B77*E77</f>
        <v>11000</v>
      </c>
    </row>
    <row r="78" ht="15.75" customHeight="1">
      <c r="A78" s="16" t="s">
        <v>665</v>
      </c>
      <c r="B78" s="275">
        <v>2.0</v>
      </c>
      <c r="C78" s="22" t="s">
        <v>54</v>
      </c>
      <c r="D78" s="9"/>
      <c r="E78" s="18">
        <v>6300.0</v>
      </c>
      <c r="F78" s="19">
        <f t="shared" ref="F78:F81" si="13">E78*B78</f>
        <v>12600</v>
      </c>
    </row>
    <row r="79" ht="15.75" customHeight="1">
      <c r="A79" s="16" t="s">
        <v>115</v>
      </c>
      <c r="B79" s="275">
        <v>3.0</v>
      </c>
      <c r="C79" s="22" t="s">
        <v>116</v>
      </c>
      <c r="D79" s="9"/>
      <c r="E79" s="42">
        <v>1000.0</v>
      </c>
      <c r="F79" s="24">
        <f t="shared" si="13"/>
        <v>3000</v>
      </c>
      <c r="H79" s="276"/>
      <c r="I79" s="276"/>
      <c r="J79" s="276"/>
      <c r="K79" s="276"/>
    </row>
    <row r="80" ht="15.75" customHeight="1">
      <c r="A80" s="16" t="s">
        <v>49</v>
      </c>
      <c r="B80" s="275">
        <v>1.0</v>
      </c>
      <c r="C80" s="22" t="s">
        <v>94</v>
      </c>
      <c r="D80" s="9"/>
      <c r="E80" s="42">
        <v>63000.0</v>
      </c>
      <c r="F80" s="24">
        <f t="shared" si="13"/>
        <v>63000</v>
      </c>
    </row>
    <row r="81" ht="15.75" customHeight="1">
      <c r="A81" s="16" t="s">
        <v>117</v>
      </c>
      <c r="B81" s="275">
        <v>1.0</v>
      </c>
      <c r="C81" s="22" t="s">
        <v>96</v>
      </c>
      <c r="D81" s="9"/>
      <c r="E81" s="42">
        <v>10500.0</v>
      </c>
      <c r="F81" s="24">
        <f t="shared" si="13"/>
        <v>10500</v>
      </c>
    </row>
    <row r="82" ht="15.75" customHeight="1">
      <c r="A82" s="46" t="s">
        <v>118</v>
      </c>
      <c r="B82" s="47"/>
      <c r="C82" s="48"/>
      <c r="D82" s="9"/>
      <c r="E82" s="49"/>
      <c r="F82" s="29">
        <f>SUM(F71:F81)</f>
        <v>358260</v>
      </c>
    </row>
    <row r="83" ht="15.75" customHeight="1">
      <c r="A83" s="39" t="s">
        <v>119</v>
      </c>
      <c r="B83" s="9"/>
      <c r="C83" s="10" t="s">
        <v>120</v>
      </c>
      <c r="D83" s="9"/>
      <c r="E83" s="42"/>
      <c r="F83" s="34"/>
      <c r="G83" s="274"/>
      <c r="N83" s="274"/>
      <c r="O83" s="274"/>
      <c r="P83" s="21"/>
    </row>
    <row r="84" ht="15.75" customHeight="1">
      <c r="A84" s="16" t="s">
        <v>666</v>
      </c>
      <c r="B84" s="275">
        <v>12.0</v>
      </c>
      <c r="C84" s="22" t="s">
        <v>122</v>
      </c>
      <c r="D84" s="9"/>
      <c r="E84" s="43">
        <v>24600.0</v>
      </c>
      <c r="F84" s="34">
        <f t="shared" ref="F84:F85" si="14">+B84*E84</f>
        <v>295200</v>
      </c>
      <c r="G84" s="1"/>
    </row>
    <row r="85" ht="15.75" customHeight="1">
      <c r="A85" s="16" t="s">
        <v>667</v>
      </c>
      <c r="B85" s="275">
        <v>1.75</v>
      </c>
      <c r="C85" s="22" t="s">
        <v>16</v>
      </c>
      <c r="D85" s="9"/>
      <c r="E85" s="43">
        <v>20000.0</v>
      </c>
      <c r="F85" s="34">
        <f t="shared" si="14"/>
        <v>35000</v>
      </c>
      <c r="G85" s="1" t="s">
        <v>14</v>
      </c>
    </row>
    <row r="86" ht="15.75" customHeight="1">
      <c r="A86" s="16" t="s">
        <v>46</v>
      </c>
      <c r="B86" s="275">
        <v>0.75</v>
      </c>
      <c r="C86" s="22" t="s">
        <v>124</v>
      </c>
      <c r="D86" s="9"/>
      <c r="E86" s="43">
        <v>12000.0</v>
      </c>
      <c r="F86" s="34">
        <f>E86*B86</f>
        <v>9000</v>
      </c>
      <c r="G86" s="1"/>
    </row>
    <row r="87" ht="15.75" customHeight="1">
      <c r="A87" s="16" t="s">
        <v>668</v>
      </c>
      <c r="B87" s="275">
        <v>0.5</v>
      </c>
      <c r="C87" s="22" t="s">
        <v>16</v>
      </c>
      <c r="D87" s="9"/>
      <c r="E87" s="43">
        <v>8000.0</v>
      </c>
      <c r="F87" s="34">
        <f t="shared" ref="F87:F91" si="15">+B87*E87</f>
        <v>4000</v>
      </c>
      <c r="G87" s="1"/>
    </row>
    <row r="88" ht="15.75" customHeight="1">
      <c r="A88" s="16" t="s">
        <v>669</v>
      </c>
      <c r="B88" s="275">
        <v>1.75</v>
      </c>
      <c r="C88" s="22" t="s">
        <v>16</v>
      </c>
      <c r="D88" s="9"/>
      <c r="E88" s="43">
        <v>41000.0</v>
      </c>
      <c r="F88" s="34">
        <f t="shared" si="15"/>
        <v>71750</v>
      </c>
      <c r="G88" s="1" t="s">
        <v>14</v>
      </c>
    </row>
    <row r="89" ht="15.75" customHeight="1">
      <c r="A89" s="16" t="s">
        <v>132</v>
      </c>
      <c r="B89" s="275">
        <v>4.0</v>
      </c>
      <c r="C89" s="22" t="s">
        <v>101</v>
      </c>
      <c r="D89" s="9"/>
      <c r="E89" s="43">
        <v>3500.0</v>
      </c>
      <c r="F89" s="34">
        <f t="shared" si="15"/>
        <v>14000</v>
      </c>
      <c r="G89" s="1"/>
    </row>
    <row r="90" ht="15.75" customHeight="1">
      <c r="A90" s="16" t="s">
        <v>133</v>
      </c>
      <c r="B90" s="275">
        <v>0.5</v>
      </c>
      <c r="C90" s="22" t="s">
        <v>105</v>
      </c>
      <c r="D90" s="9"/>
      <c r="E90" s="43">
        <v>25000.0</v>
      </c>
      <c r="F90" s="34">
        <f t="shared" si="15"/>
        <v>12500</v>
      </c>
      <c r="G90" s="1"/>
    </row>
    <row r="91" ht="15.75" customHeight="1">
      <c r="A91" s="16" t="s">
        <v>670</v>
      </c>
      <c r="B91" s="275">
        <v>0.75</v>
      </c>
      <c r="C91" s="22" t="s">
        <v>21</v>
      </c>
      <c r="D91" s="9"/>
      <c r="E91" s="43">
        <v>18000.0</v>
      </c>
      <c r="F91" s="34">
        <f t="shared" si="15"/>
        <v>13500</v>
      </c>
      <c r="G91" s="1"/>
    </row>
    <row r="92" ht="15.75" customHeight="1">
      <c r="A92" s="16" t="s">
        <v>138</v>
      </c>
      <c r="B92" s="275">
        <v>1.0</v>
      </c>
      <c r="C92" s="22" t="s">
        <v>139</v>
      </c>
      <c r="D92" s="9"/>
      <c r="E92" s="43">
        <v>210000.0</v>
      </c>
      <c r="F92" s="34">
        <f>E92*B92</f>
        <v>210000</v>
      </c>
      <c r="G92" s="1"/>
    </row>
    <row r="93" ht="15.75" customHeight="1">
      <c r="A93" s="46" t="s">
        <v>141</v>
      </c>
      <c r="B93" s="47"/>
      <c r="C93" s="48"/>
      <c r="D93" s="9"/>
      <c r="E93" s="49"/>
      <c r="F93" s="29">
        <f>SUM(F84:F92)</f>
        <v>664950</v>
      </c>
    </row>
    <row r="94" ht="15.75" customHeight="1">
      <c r="A94" s="50" t="s">
        <v>142</v>
      </c>
      <c r="B94" s="51"/>
      <c r="C94" s="51"/>
      <c r="D94" s="51"/>
      <c r="E94" s="51"/>
      <c r="F94" s="52">
        <f>SUM(F22+F29+F43+F55+F69+F82+F93)</f>
        <v>2856550</v>
      </c>
    </row>
    <row r="95" ht="15.75" customHeight="1">
      <c r="A95" s="53"/>
      <c r="B95" s="54" t="s">
        <v>202</v>
      </c>
      <c r="C95" s="55"/>
      <c r="D95" s="55"/>
      <c r="E95" s="55"/>
      <c r="F95" s="56">
        <f>F94*40%</f>
        <v>1142620</v>
      </c>
    </row>
    <row r="96" ht="15.75" customHeight="1">
      <c r="A96" s="57"/>
      <c r="B96" s="58" t="s">
        <v>144</v>
      </c>
      <c r="C96" s="55"/>
      <c r="D96" s="55"/>
      <c r="E96" s="59"/>
      <c r="F96" s="60">
        <f>SUM(F94:F95)</f>
        <v>3999170</v>
      </c>
    </row>
    <row r="97" ht="15.75" customHeight="1">
      <c r="A97" s="57"/>
      <c r="B97" s="54" t="s">
        <v>145</v>
      </c>
      <c r="C97" s="55"/>
      <c r="D97" s="55"/>
      <c r="E97" s="55"/>
      <c r="F97" s="56">
        <f>+F96*16%</f>
        <v>639867.2</v>
      </c>
    </row>
    <row r="98" ht="15.75" customHeight="1">
      <c r="A98" s="57"/>
      <c r="B98" s="61" t="s">
        <v>146</v>
      </c>
      <c r="C98" s="55"/>
      <c r="D98" s="55"/>
      <c r="E98" s="59"/>
      <c r="F98" s="60">
        <f>SUM(F96:F97)</f>
        <v>4639037.2</v>
      </c>
    </row>
    <row r="99" ht="15.75" customHeight="1">
      <c r="A99" s="57"/>
      <c r="B99" s="54"/>
      <c r="C99" s="55"/>
      <c r="D99" s="55"/>
      <c r="E99" s="55"/>
      <c r="F99" s="56"/>
    </row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3">
    <mergeCell ref="A2:F2"/>
    <mergeCell ref="A3:F3"/>
    <mergeCell ref="A4:F4"/>
    <mergeCell ref="A5:F5"/>
    <mergeCell ref="A6:B6"/>
    <mergeCell ref="C6:F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A19:C19"/>
    <mergeCell ref="D19:E19"/>
    <mergeCell ref="A20:E20"/>
    <mergeCell ref="A21:C21"/>
    <mergeCell ref="D21:E21"/>
    <mergeCell ref="A22:C22"/>
    <mergeCell ref="D22:E22"/>
    <mergeCell ref="A23:B23"/>
    <mergeCell ref="C23:F23"/>
    <mergeCell ref="C24:D24"/>
    <mergeCell ref="C25:D25"/>
    <mergeCell ref="C26:D26"/>
    <mergeCell ref="A27:E27"/>
    <mergeCell ref="A28:C28"/>
    <mergeCell ref="D28:E28"/>
    <mergeCell ref="A29:C29"/>
    <mergeCell ref="D29:E29"/>
    <mergeCell ref="B30:C30"/>
    <mergeCell ref="D30:E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A42:C42"/>
    <mergeCell ref="C73:D73"/>
    <mergeCell ref="C74:D74"/>
    <mergeCell ref="C75:D75"/>
    <mergeCell ref="C76:D76"/>
    <mergeCell ref="C77:D77"/>
    <mergeCell ref="C78:D78"/>
    <mergeCell ref="C79:D79"/>
    <mergeCell ref="C86:D86"/>
    <mergeCell ref="C87:D87"/>
    <mergeCell ref="C88:D88"/>
    <mergeCell ref="C89:D89"/>
    <mergeCell ref="C90:D90"/>
    <mergeCell ref="C91:D91"/>
    <mergeCell ref="C92:D92"/>
    <mergeCell ref="A43:C43"/>
    <mergeCell ref="D43:E43"/>
    <mergeCell ref="B44:C44"/>
    <mergeCell ref="D44:E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A54:C54"/>
    <mergeCell ref="A55:C55"/>
    <mergeCell ref="D55:E55"/>
    <mergeCell ref="A56:B56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A69:D69"/>
    <mergeCell ref="A70:B70"/>
    <mergeCell ref="C70:D70"/>
    <mergeCell ref="C71:D71"/>
    <mergeCell ref="C72:D72"/>
    <mergeCell ref="C80:D80"/>
    <mergeCell ref="C81:D81"/>
    <mergeCell ref="C82:D82"/>
    <mergeCell ref="A83:B83"/>
    <mergeCell ref="C83:D83"/>
    <mergeCell ref="C84:D84"/>
    <mergeCell ref="C85:D85"/>
    <mergeCell ref="C93:D93"/>
    <mergeCell ref="A94:E94"/>
    <mergeCell ref="A95:A99"/>
    <mergeCell ref="B95:E95"/>
    <mergeCell ref="B96:E96"/>
    <mergeCell ref="B97:E97"/>
    <mergeCell ref="B98:E98"/>
    <mergeCell ref="B99:E99"/>
  </mergeCells>
  <printOptions/>
  <pageMargins bottom="0.7480314960629921" footer="0.0" header="0.0" left="0.31496062992125984" right="0.31496062992125984" top="0.7480314960629921"/>
  <pageSetup paperSize="9" orientation="portrait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DD6EE"/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10.71"/>
    <col customWidth="1" min="3" max="3" width="17.0"/>
    <col customWidth="1" min="4" max="4" width="10.71"/>
    <col customWidth="1" min="5" max="5" width="15.43"/>
    <col customWidth="1" min="6" max="6" width="20.57"/>
    <col customWidth="1" min="7" max="15" width="10.71"/>
  </cols>
  <sheetData>
    <row r="1" ht="15.75" customHeight="1">
      <c r="A1" s="1" t="s">
        <v>0</v>
      </c>
    </row>
    <row r="2" ht="15.75" customHeight="1">
      <c r="A2" s="2" t="s">
        <v>1</v>
      </c>
      <c r="B2" s="3"/>
      <c r="C2" s="3"/>
      <c r="D2" s="3"/>
      <c r="E2" s="3"/>
      <c r="F2" s="3"/>
    </row>
    <row r="3" ht="15.75" customHeight="1">
      <c r="A3" s="4" t="s">
        <v>2</v>
      </c>
    </row>
    <row r="4" ht="15.75" customHeight="1">
      <c r="A4" s="4" t="s">
        <v>3</v>
      </c>
      <c r="G4" s="20" t="s">
        <v>671</v>
      </c>
    </row>
    <row r="5" ht="15.75" customHeight="1">
      <c r="A5" s="5" t="s">
        <v>4</v>
      </c>
      <c r="B5" s="6"/>
      <c r="C5" s="6"/>
      <c r="D5" s="6"/>
      <c r="E5" s="6"/>
      <c r="F5" s="7"/>
    </row>
    <row r="6" ht="15.75" customHeight="1">
      <c r="A6" s="8" t="s">
        <v>5</v>
      </c>
      <c r="B6" s="9"/>
      <c r="C6" s="10" t="s">
        <v>672</v>
      </c>
      <c r="D6" s="11"/>
      <c r="E6" s="11"/>
      <c r="F6" s="9"/>
    </row>
    <row r="7" ht="15.0" customHeight="1">
      <c r="A7" s="12" t="s">
        <v>7</v>
      </c>
      <c r="B7" s="12" t="s">
        <v>8</v>
      </c>
      <c r="C7" s="13" t="s">
        <v>9</v>
      </c>
      <c r="D7" s="9"/>
      <c r="E7" s="12" t="s">
        <v>10</v>
      </c>
      <c r="F7" s="14" t="s">
        <v>11</v>
      </c>
      <c r="G7" s="15"/>
    </row>
    <row r="8" ht="18.0" customHeight="1">
      <c r="A8" s="16" t="s">
        <v>611</v>
      </c>
      <c r="B8" s="17">
        <v>400.0</v>
      </c>
      <c r="C8" s="13" t="s">
        <v>13</v>
      </c>
      <c r="D8" s="9"/>
      <c r="E8" s="18">
        <v>140.0</v>
      </c>
      <c r="F8" s="19">
        <f t="shared" ref="F8:F15" si="1">+B8*E8</f>
        <v>56000</v>
      </c>
      <c r="I8" s="20">
        <v>300.0</v>
      </c>
    </row>
    <row r="9">
      <c r="A9" s="16" t="s">
        <v>529</v>
      </c>
      <c r="B9" s="17">
        <v>0.5</v>
      </c>
      <c r="C9" s="13" t="s">
        <v>16</v>
      </c>
      <c r="D9" s="9"/>
      <c r="E9" s="18">
        <v>330000.0</v>
      </c>
      <c r="F9" s="19">
        <f t="shared" si="1"/>
        <v>165000</v>
      </c>
      <c r="H9" s="21"/>
    </row>
    <row r="10">
      <c r="A10" s="16" t="s">
        <v>652</v>
      </c>
      <c r="B10" s="17">
        <v>0.25</v>
      </c>
      <c r="C10" s="13" t="s">
        <v>16</v>
      </c>
      <c r="D10" s="9"/>
      <c r="E10" s="18">
        <v>68000.0</v>
      </c>
      <c r="F10" s="19">
        <f t="shared" si="1"/>
        <v>17000</v>
      </c>
      <c r="H10" s="21"/>
    </row>
    <row r="11">
      <c r="A11" s="16" t="s">
        <v>18</v>
      </c>
      <c r="B11" s="17"/>
      <c r="C11" s="22" t="s">
        <v>16</v>
      </c>
      <c r="D11" s="9"/>
      <c r="E11" s="18">
        <v>220000.0</v>
      </c>
      <c r="F11" s="19">
        <f t="shared" si="1"/>
        <v>0</v>
      </c>
    </row>
    <row r="12">
      <c r="A12" s="16" t="s">
        <v>653</v>
      </c>
      <c r="B12" s="17">
        <v>0.25</v>
      </c>
      <c r="C12" s="22" t="s">
        <v>654</v>
      </c>
      <c r="D12" s="9"/>
      <c r="E12" s="18">
        <v>28600.0</v>
      </c>
      <c r="F12" s="19">
        <f t="shared" si="1"/>
        <v>7150</v>
      </c>
    </row>
    <row r="13">
      <c r="A13" s="16" t="s">
        <v>653</v>
      </c>
      <c r="B13" s="17">
        <v>0.25</v>
      </c>
      <c r="C13" s="22" t="s">
        <v>655</v>
      </c>
      <c r="D13" s="9"/>
      <c r="E13" s="18">
        <v>31500.0</v>
      </c>
      <c r="F13" s="19">
        <f t="shared" si="1"/>
        <v>7875</v>
      </c>
    </row>
    <row r="14">
      <c r="A14" s="16" t="s">
        <v>653</v>
      </c>
      <c r="B14" s="17">
        <v>0.5</v>
      </c>
      <c r="C14" s="22" t="s">
        <v>656</v>
      </c>
      <c r="D14" s="9"/>
      <c r="E14" s="18">
        <v>93000.0</v>
      </c>
      <c r="F14" s="19">
        <f t="shared" si="1"/>
        <v>46500</v>
      </c>
    </row>
    <row r="15">
      <c r="A15" s="16" t="s">
        <v>20</v>
      </c>
      <c r="B15" s="17">
        <v>1.0</v>
      </c>
      <c r="C15" s="22" t="s">
        <v>21</v>
      </c>
      <c r="D15" s="9"/>
      <c r="E15" s="18">
        <v>14000.0</v>
      </c>
      <c r="F15" s="19">
        <f t="shared" si="1"/>
        <v>14000</v>
      </c>
    </row>
    <row r="16">
      <c r="A16" s="16" t="s">
        <v>22</v>
      </c>
      <c r="B16" s="17">
        <v>0.5</v>
      </c>
      <c r="C16" s="22" t="s">
        <v>23</v>
      </c>
      <c r="D16" s="9"/>
      <c r="E16" s="18">
        <v>12000.0</v>
      </c>
      <c r="F16" s="19">
        <f t="shared" ref="F16:F17" si="2">E16*B16</f>
        <v>6000</v>
      </c>
    </row>
    <row r="17">
      <c r="A17" s="16" t="s">
        <v>24</v>
      </c>
      <c r="B17" s="17">
        <v>0.5</v>
      </c>
      <c r="C17" s="22" t="s">
        <v>25</v>
      </c>
      <c r="D17" s="9"/>
      <c r="E17" s="18">
        <v>20000.0</v>
      </c>
      <c r="F17" s="19">
        <f t="shared" si="2"/>
        <v>10000</v>
      </c>
      <c r="H17" s="20" t="s">
        <v>26</v>
      </c>
    </row>
    <row r="18" ht="15.75" customHeight="1">
      <c r="A18" s="16" t="s">
        <v>27</v>
      </c>
      <c r="B18" s="17">
        <v>5.0</v>
      </c>
      <c r="C18" s="22" t="s">
        <v>28</v>
      </c>
      <c r="D18" s="9"/>
      <c r="E18" s="18">
        <v>1000.0</v>
      </c>
      <c r="F18" s="19">
        <f t="shared" ref="F18:F19" si="3">+B18*E18</f>
        <v>5000</v>
      </c>
    </row>
    <row r="19" ht="15.75" customHeight="1">
      <c r="A19" s="16" t="s">
        <v>29</v>
      </c>
      <c r="B19" s="17">
        <v>100.0</v>
      </c>
      <c r="C19" s="22" t="s">
        <v>30</v>
      </c>
      <c r="D19" s="9"/>
      <c r="E19" s="18">
        <v>100.0</v>
      </c>
      <c r="F19" s="19">
        <f t="shared" si="3"/>
        <v>10000</v>
      </c>
    </row>
    <row r="20" ht="15.75" customHeight="1">
      <c r="A20" s="23" t="s">
        <v>31</v>
      </c>
      <c r="B20" s="11"/>
      <c r="C20" s="9"/>
      <c r="D20" s="22" t="s">
        <v>32</v>
      </c>
      <c r="E20" s="9"/>
      <c r="F20" s="24">
        <v>315000.0</v>
      </c>
      <c r="G20" s="1"/>
      <c r="H20" s="21"/>
    </row>
    <row r="21" ht="15.75" customHeight="1">
      <c r="A21" s="25" t="s">
        <v>33</v>
      </c>
      <c r="B21" s="11"/>
      <c r="C21" s="11"/>
      <c r="D21" s="11"/>
      <c r="E21" s="9"/>
      <c r="F21" s="26">
        <f>SUM(F8:F20)</f>
        <v>659525</v>
      </c>
    </row>
    <row r="22" ht="15.75" customHeight="1">
      <c r="A22" s="23" t="s">
        <v>34</v>
      </c>
      <c r="B22" s="11"/>
      <c r="C22" s="9"/>
      <c r="D22" s="22" t="s">
        <v>35</v>
      </c>
      <c r="E22" s="9"/>
      <c r="F22" s="24">
        <f>F21*10%</f>
        <v>65952.5</v>
      </c>
    </row>
    <row r="23" ht="15.75" customHeight="1">
      <c r="A23" s="27" t="s">
        <v>36</v>
      </c>
      <c r="B23" s="11"/>
      <c r="C23" s="9"/>
      <c r="D23" s="28"/>
      <c r="E23" s="9"/>
      <c r="F23" s="29">
        <f>SUM(F21:F22)</f>
        <v>725477.5</v>
      </c>
      <c r="G23" s="262"/>
    </row>
    <row r="24" ht="15.0" customHeight="1">
      <c r="A24" s="8" t="s">
        <v>5</v>
      </c>
      <c r="B24" s="9"/>
      <c r="C24" s="30" t="s">
        <v>0</v>
      </c>
      <c r="D24" s="11"/>
      <c r="E24" s="11"/>
      <c r="F24" s="9"/>
      <c r="G24" s="20" t="s">
        <v>14</v>
      </c>
    </row>
    <row r="25" ht="15.0" customHeight="1">
      <c r="A25" s="12" t="s">
        <v>7</v>
      </c>
      <c r="B25" s="12" t="s">
        <v>8</v>
      </c>
      <c r="C25" s="13" t="s">
        <v>9</v>
      </c>
      <c r="D25" s="9"/>
      <c r="E25" s="12" t="s">
        <v>10</v>
      </c>
      <c r="F25" s="14" t="s">
        <v>11</v>
      </c>
    </row>
    <row r="26" ht="15.0" customHeight="1">
      <c r="A26" s="16" t="s">
        <v>38</v>
      </c>
      <c r="B26" s="17"/>
      <c r="C26" s="13" t="s">
        <v>25</v>
      </c>
      <c r="D26" s="9"/>
      <c r="E26" s="18">
        <v>250000.0</v>
      </c>
      <c r="F26" s="19">
        <f t="shared" ref="F26:F28" si="4">E26*B26</f>
        <v>0</v>
      </c>
      <c r="G26" s="1"/>
      <c r="H26" s="1"/>
    </row>
    <row r="27" ht="15.75" customHeight="1">
      <c r="A27" s="16" t="s">
        <v>107</v>
      </c>
      <c r="B27" s="17"/>
      <c r="C27" s="22" t="s">
        <v>40</v>
      </c>
      <c r="D27" s="9"/>
      <c r="E27" s="18">
        <v>15000.0</v>
      </c>
      <c r="F27" s="19">
        <f t="shared" si="4"/>
        <v>0</v>
      </c>
      <c r="G27" s="1"/>
      <c r="H27" s="1"/>
    </row>
    <row r="28" ht="15.75" customHeight="1">
      <c r="A28" s="16" t="s">
        <v>41</v>
      </c>
      <c r="B28" s="17"/>
      <c r="C28" s="22" t="s">
        <v>42</v>
      </c>
      <c r="D28" s="9"/>
      <c r="E28" s="18">
        <v>130000.0</v>
      </c>
      <c r="F28" s="31">
        <f t="shared" si="4"/>
        <v>0</v>
      </c>
      <c r="G28" s="1"/>
      <c r="H28" s="1"/>
    </row>
    <row r="29" ht="15.75" customHeight="1">
      <c r="A29" s="16" t="s">
        <v>43</v>
      </c>
      <c r="B29" s="17"/>
      <c r="C29" s="22" t="s">
        <v>44</v>
      </c>
      <c r="D29" s="9"/>
      <c r="E29" s="18">
        <v>140.0</v>
      </c>
      <c r="F29" s="32"/>
      <c r="G29" s="1"/>
      <c r="H29" s="1"/>
    </row>
    <row r="30" ht="15.75" customHeight="1">
      <c r="A30" s="16" t="s">
        <v>20</v>
      </c>
      <c r="B30" s="17"/>
      <c r="C30" s="22" t="s">
        <v>45</v>
      </c>
      <c r="D30" s="9"/>
      <c r="E30" s="18">
        <v>14000.0</v>
      </c>
      <c r="F30" s="19">
        <f t="shared" ref="F30:F35" si="5">E30*B30</f>
        <v>0</v>
      </c>
      <c r="G30" s="1"/>
      <c r="H30" s="1"/>
    </row>
    <row r="31" ht="15.75" customHeight="1">
      <c r="A31" s="16" t="s">
        <v>46</v>
      </c>
      <c r="B31" s="17"/>
      <c r="C31" s="22" t="s">
        <v>30</v>
      </c>
      <c r="D31" s="9"/>
      <c r="E31" s="18">
        <v>600.0</v>
      </c>
      <c r="F31" s="19">
        <f t="shared" si="5"/>
        <v>0</v>
      </c>
    </row>
    <row r="32" ht="15.0" customHeight="1">
      <c r="A32" s="16" t="s">
        <v>47</v>
      </c>
      <c r="B32" s="17"/>
      <c r="C32" s="22" t="s">
        <v>48</v>
      </c>
      <c r="D32" s="9"/>
      <c r="E32" s="18">
        <v>1000.0</v>
      </c>
      <c r="F32" s="19">
        <f t="shared" si="5"/>
        <v>0</v>
      </c>
    </row>
    <row r="33" ht="15.75" customHeight="1">
      <c r="A33" s="16" t="s">
        <v>673</v>
      </c>
      <c r="B33" s="17">
        <v>2.0</v>
      </c>
      <c r="C33" s="22" t="s">
        <v>25</v>
      </c>
      <c r="D33" s="9"/>
      <c r="E33" s="18">
        <v>250000.0</v>
      </c>
      <c r="F33" s="19">
        <f t="shared" si="5"/>
        <v>500000</v>
      </c>
    </row>
    <row r="34" ht="12.75" customHeight="1">
      <c r="A34" s="16" t="s">
        <v>29</v>
      </c>
      <c r="B34" s="17"/>
      <c r="C34" s="22" t="s">
        <v>30</v>
      </c>
      <c r="D34" s="9"/>
      <c r="E34" s="18">
        <v>100.0</v>
      </c>
      <c r="F34" s="19">
        <f t="shared" si="5"/>
        <v>0</v>
      </c>
    </row>
    <row r="35" ht="15.75" customHeight="1">
      <c r="A35" s="33"/>
      <c r="B35" s="17"/>
      <c r="C35" s="22"/>
      <c r="D35" s="9"/>
      <c r="E35" s="17"/>
      <c r="F35" s="34">
        <f t="shared" si="5"/>
        <v>0</v>
      </c>
    </row>
    <row r="36" ht="15.75" customHeight="1">
      <c r="A36" s="25" t="s">
        <v>33</v>
      </c>
      <c r="B36" s="11"/>
      <c r="C36" s="11"/>
      <c r="D36" s="11"/>
      <c r="E36" s="9"/>
      <c r="F36" s="26">
        <f>SUM(F26:F35)</f>
        <v>500000</v>
      </c>
    </row>
    <row r="37" ht="16.5" customHeight="1">
      <c r="A37" s="23" t="s">
        <v>50</v>
      </c>
      <c r="B37" s="11"/>
      <c r="C37" s="9"/>
      <c r="D37" s="22" t="s">
        <v>35</v>
      </c>
      <c r="E37" s="9"/>
      <c r="F37" s="24"/>
    </row>
    <row r="38" ht="16.5" customHeight="1">
      <c r="A38" s="27" t="s">
        <v>36</v>
      </c>
      <c r="B38" s="11"/>
      <c r="C38" s="9"/>
      <c r="D38" s="28"/>
      <c r="E38" s="9"/>
      <c r="F38" s="29">
        <f>F37+F36</f>
        <v>500000</v>
      </c>
      <c r="G38" s="262"/>
    </row>
    <row r="39" ht="16.5" customHeight="1">
      <c r="A39" s="36" t="s">
        <v>51</v>
      </c>
      <c r="B39" s="10" t="s">
        <v>52</v>
      </c>
      <c r="C39" s="9"/>
      <c r="D39" s="22"/>
      <c r="E39" s="9"/>
      <c r="F39" s="24"/>
      <c r="G39" s="1"/>
      <c r="H39" s="1"/>
    </row>
    <row r="40" ht="16.5" customHeight="1">
      <c r="A40" s="33" t="s">
        <v>53</v>
      </c>
      <c r="B40" s="17">
        <v>2.0</v>
      </c>
      <c r="C40" s="22" t="s">
        <v>54</v>
      </c>
      <c r="D40" s="9"/>
      <c r="E40" s="18">
        <v>36750.0</v>
      </c>
      <c r="F40" s="19">
        <f t="shared" ref="F40:F41" si="6">E40*B40</f>
        <v>73500</v>
      </c>
      <c r="G40" s="15"/>
      <c r="H40" s="1"/>
    </row>
    <row r="41" ht="16.5" customHeight="1">
      <c r="A41" s="16" t="s">
        <v>55</v>
      </c>
      <c r="B41" s="17">
        <v>2.0</v>
      </c>
      <c r="C41" s="22" t="s">
        <v>54</v>
      </c>
      <c r="D41" s="9"/>
      <c r="E41" s="18">
        <v>36750.0</v>
      </c>
      <c r="F41" s="19">
        <f t="shared" si="6"/>
        <v>73500</v>
      </c>
      <c r="G41" s="15"/>
      <c r="H41" s="1"/>
    </row>
    <row r="42" ht="16.5" customHeight="1">
      <c r="A42" s="16" t="s">
        <v>56</v>
      </c>
      <c r="B42" s="17">
        <v>4.0</v>
      </c>
      <c r="C42" s="22" t="s">
        <v>57</v>
      </c>
      <c r="D42" s="9"/>
      <c r="E42" s="18">
        <v>18000.0</v>
      </c>
      <c r="F42" s="19">
        <f t="shared" ref="F42:F49" si="7">+B42*E42</f>
        <v>72000</v>
      </c>
    </row>
    <row r="43" ht="16.5" customHeight="1">
      <c r="A43" s="16" t="s">
        <v>58</v>
      </c>
      <c r="B43" s="17">
        <v>0.5</v>
      </c>
      <c r="C43" s="22" t="s">
        <v>59</v>
      </c>
      <c r="D43" s="9"/>
      <c r="E43" s="18">
        <v>4000.0</v>
      </c>
      <c r="F43" s="19">
        <f t="shared" si="7"/>
        <v>2000</v>
      </c>
    </row>
    <row r="44" ht="16.5" customHeight="1">
      <c r="A44" s="16" t="s">
        <v>660</v>
      </c>
      <c r="B44" s="17">
        <v>0.5</v>
      </c>
      <c r="C44" s="22" t="s">
        <v>61</v>
      </c>
      <c r="D44" s="9"/>
      <c r="E44" s="18">
        <v>2000.0</v>
      </c>
      <c r="F44" s="19">
        <f t="shared" si="7"/>
        <v>1000</v>
      </c>
    </row>
    <row r="45" ht="16.5" customHeight="1">
      <c r="A45" s="16" t="s">
        <v>661</v>
      </c>
      <c r="B45" s="17">
        <v>1.0</v>
      </c>
      <c r="C45" s="22" t="s">
        <v>63</v>
      </c>
      <c r="D45" s="9"/>
      <c r="E45" s="18">
        <v>2000.0</v>
      </c>
      <c r="F45" s="19">
        <f t="shared" si="7"/>
        <v>2000</v>
      </c>
    </row>
    <row r="46" ht="16.5" customHeight="1">
      <c r="A46" s="16" t="s">
        <v>64</v>
      </c>
      <c r="B46" s="17"/>
      <c r="C46" s="22" t="s">
        <v>63</v>
      </c>
      <c r="D46" s="9"/>
      <c r="E46" s="18">
        <v>2500.0</v>
      </c>
      <c r="F46" s="19">
        <f t="shared" si="7"/>
        <v>0</v>
      </c>
    </row>
    <row r="47" ht="16.5" customHeight="1">
      <c r="A47" s="16" t="s">
        <v>89</v>
      </c>
      <c r="B47" s="17">
        <v>2.0</v>
      </c>
      <c r="C47" s="22" t="s">
        <v>57</v>
      </c>
      <c r="D47" s="9"/>
      <c r="E47" s="18">
        <v>22000.0</v>
      </c>
      <c r="F47" s="19">
        <f t="shared" si="7"/>
        <v>44000</v>
      </c>
    </row>
    <row r="48" ht="16.5" customHeight="1">
      <c r="A48" s="16" t="s">
        <v>67</v>
      </c>
      <c r="B48" s="17"/>
      <c r="C48" s="22" t="s">
        <v>68</v>
      </c>
      <c r="D48" s="9"/>
      <c r="E48" s="18">
        <v>3000.0</v>
      </c>
      <c r="F48" s="19">
        <f t="shared" si="7"/>
        <v>0</v>
      </c>
    </row>
    <row r="49" ht="16.5" customHeight="1">
      <c r="A49" s="16" t="s">
        <v>69</v>
      </c>
      <c r="B49" s="17"/>
      <c r="C49" s="22" t="s">
        <v>70</v>
      </c>
      <c r="D49" s="9"/>
      <c r="E49" s="18">
        <v>57500.0</v>
      </c>
      <c r="F49" s="19">
        <f t="shared" si="7"/>
        <v>0</v>
      </c>
      <c r="G49" s="15"/>
      <c r="H49" s="15"/>
      <c r="I49" s="15"/>
      <c r="J49" s="15"/>
      <c r="K49" s="15"/>
      <c r="L49" s="15"/>
      <c r="M49" s="15"/>
      <c r="N49" s="15"/>
      <c r="O49" s="15"/>
    </row>
    <row r="50" ht="16.5" customHeight="1">
      <c r="A50" s="16" t="s">
        <v>71</v>
      </c>
      <c r="B50" s="17"/>
      <c r="C50" s="22" t="s">
        <v>70</v>
      </c>
      <c r="D50" s="9"/>
      <c r="E50" s="18">
        <v>22000.0</v>
      </c>
      <c r="F50" s="19">
        <f>E50*B50</f>
        <v>0</v>
      </c>
      <c r="G50" s="15"/>
      <c r="H50" s="15"/>
      <c r="I50" s="15"/>
      <c r="J50" s="15"/>
      <c r="K50" s="15"/>
      <c r="L50" s="15"/>
      <c r="M50" s="15"/>
      <c r="N50" s="15"/>
      <c r="O50" s="15"/>
    </row>
    <row r="51" ht="16.5" customHeight="1">
      <c r="A51" s="16" t="s">
        <v>72</v>
      </c>
      <c r="B51" s="17"/>
      <c r="C51" s="22" t="s">
        <v>61</v>
      </c>
      <c r="D51" s="9"/>
      <c r="E51" s="18">
        <v>160000.0</v>
      </c>
      <c r="F51" s="19">
        <f t="shared" ref="F51:F54" si="8">+B51*E51</f>
        <v>0</v>
      </c>
    </row>
    <row r="52" ht="16.5" customHeight="1">
      <c r="A52" s="16" t="s">
        <v>73</v>
      </c>
      <c r="B52" s="17">
        <v>0.5</v>
      </c>
      <c r="C52" s="22" t="s">
        <v>74</v>
      </c>
      <c r="D52" s="9"/>
      <c r="E52" s="18">
        <v>5000.0</v>
      </c>
      <c r="F52" s="19">
        <f t="shared" si="8"/>
        <v>2500</v>
      </c>
    </row>
    <row r="53" ht="16.5" customHeight="1">
      <c r="A53" s="16" t="s">
        <v>75</v>
      </c>
      <c r="B53" s="17">
        <v>1.0</v>
      </c>
      <c r="C53" s="22" t="s">
        <v>21</v>
      </c>
      <c r="D53" s="9"/>
      <c r="E53" s="18">
        <v>20000.0</v>
      </c>
      <c r="F53" s="19">
        <f t="shared" si="8"/>
        <v>20000</v>
      </c>
    </row>
    <row r="54" ht="16.5" customHeight="1">
      <c r="A54" s="16" t="s">
        <v>76</v>
      </c>
      <c r="B54" s="17">
        <v>2.0</v>
      </c>
      <c r="C54" s="22" t="s">
        <v>77</v>
      </c>
      <c r="D54" s="9"/>
      <c r="E54" s="18">
        <v>23000.0</v>
      </c>
      <c r="F54" s="19">
        <f t="shared" si="8"/>
        <v>46000</v>
      </c>
    </row>
    <row r="55" ht="16.5" customHeight="1">
      <c r="A55" s="16" t="s">
        <v>78</v>
      </c>
      <c r="B55" s="37"/>
      <c r="C55" s="22"/>
      <c r="D55" s="9"/>
      <c r="E55" s="18"/>
      <c r="F55" s="19">
        <f>SUM(F40:F54)</f>
        <v>336500</v>
      </c>
    </row>
    <row r="56" ht="16.5" customHeight="1">
      <c r="A56" s="23" t="s">
        <v>79</v>
      </c>
      <c r="B56" s="11"/>
      <c r="C56" s="9"/>
      <c r="D56" s="17"/>
      <c r="E56" s="17"/>
      <c r="F56" s="19">
        <f>+F55*10%</f>
        <v>33650</v>
      </c>
    </row>
    <row r="57" ht="15.75" customHeight="1">
      <c r="A57" s="27" t="s">
        <v>80</v>
      </c>
      <c r="B57" s="11"/>
      <c r="C57" s="9"/>
      <c r="D57" s="28"/>
      <c r="E57" s="9"/>
      <c r="F57" s="29">
        <f>SUM(F55:F56)</f>
        <v>370150</v>
      </c>
      <c r="G57" s="262"/>
    </row>
    <row r="58" ht="15.75" customHeight="1">
      <c r="A58" s="36" t="s">
        <v>51</v>
      </c>
      <c r="B58" s="10" t="s">
        <v>674</v>
      </c>
      <c r="C58" s="9"/>
      <c r="D58" s="22"/>
      <c r="E58" s="9"/>
      <c r="F58" s="24"/>
      <c r="G58" s="15"/>
    </row>
    <row r="59" ht="15.75" customHeight="1">
      <c r="A59" s="33" t="s">
        <v>53</v>
      </c>
      <c r="B59" s="17">
        <v>8.0</v>
      </c>
      <c r="C59" s="22" t="s">
        <v>82</v>
      </c>
      <c r="D59" s="9"/>
      <c r="E59" s="18">
        <v>1050.0</v>
      </c>
      <c r="F59" s="19">
        <f t="shared" ref="F59:F61" si="9">E59*B59</f>
        <v>8400</v>
      </c>
      <c r="G59" s="15"/>
    </row>
    <row r="60" ht="15.75" customHeight="1">
      <c r="A60" s="16" t="s">
        <v>55</v>
      </c>
      <c r="B60" s="17">
        <v>8.0</v>
      </c>
      <c r="C60" s="22" t="s">
        <v>54</v>
      </c>
      <c r="D60" s="9"/>
      <c r="E60" s="18">
        <v>2100.0</v>
      </c>
      <c r="F60" s="19">
        <f t="shared" si="9"/>
        <v>16800</v>
      </c>
      <c r="G60" s="15"/>
    </row>
    <row r="61" ht="15.75" customHeight="1">
      <c r="A61" s="16" t="s">
        <v>665</v>
      </c>
      <c r="B61" s="17">
        <v>2.0</v>
      </c>
      <c r="C61" s="22" t="s">
        <v>54</v>
      </c>
      <c r="D61" s="9"/>
      <c r="E61" s="18">
        <v>6300.0</v>
      </c>
      <c r="F61" s="19">
        <f t="shared" si="9"/>
        <v>12600</v>
      </c>
      <c r="G61" s="15"/>
    </row>
    <row r="62" ht="15.75" customHeight="1">
      <c r="A62" s="16" t="s">
        <v>56</v>
      </c>
      <c r="B62" s="17">
        <v>0.3</v>
      </c>
      <c r="C62" s="22" t="s">
        <v>57</v>
      </c>
      <c r="D62" s="9"/>
      <c r="E62" s="18">
        <v>18000.0</v>
      </c>
      <c r="F62" s="19">
        <f t="shared" ref="F62:F73" si="10">+B62*E62</f>
        <v>5400</v>
      </c>
      <c r="G62" s="15"/>
    </row>
    <row r="63" ht="15.75" customHeight="1">
      <c r="A63" s="16" t="s">
        <v>58</v>
      </c>
      <c r="B63" s="17"/>
      <c r="C63" s="22" t="s">
        <v>59</v>
      </c>
      <c r="D63" s="9"/>
      <c r="E63" s="18">
        <v>2000.0</v>
      </c>
      <c r="F63" s="19">
        <f t="shared" si="10"/>
        <v>0</v>
      </c>
      <c r="G63" s="15"/>
    </row>
    <row r="64" ht="15.75" customHeight="1">
      <c r="A64" s="16" t="s">
        <v>664</v>
      </c>
      <c r="B64" s="17">
        <v>0.5</v>
      </c>
      <c r="C64" s="22" t="s">
        <v>57</v>
      </c>
      <c r="D64" s="9"/>
      <c r="E64" s="18">
        <v>22000.0</v>
      </c>
      <c r="F64" s="19">
        <f t="shared" si="10"/>
        <v>11000</v>
      </c>
      <c r="G64" s="15"/>
      <c r="I64" s="1"/>
    </row>
    <row r="65" ht="15.75" customHeight="1">
      <c r="A65" s="16" t="s">
        <v>84</v>
      </c>
      <c r="B65" s="17">
        <v>0.5</v>
      </c>
      <c r="C65" s="22" t="s">
        <v>63</v>
      </c>
      <c r="D65" s="9"/>
      <c r="E65" s="18">
        <v>2000.0</v>
      </c>
      <c r="F65" s="19">
        <f t="shared" si="10"/>
        <v>1000</v>
      </c>
      <c r="G65" s="15"/>
    </row>
    <row r="66" ht="15.75" customHeight="1">
      <c r="A66" s="16" t="s">
        <v>85</v>
      </c>
      <c r="B66" s="17">
        <v>0.5</v>
      </c>
      <c r="C66" s="22" t="s">
        <v>63</v>
      </c>
      <c r="D66" s="9"/>
      <c r="E66" s="18">
        <v>2000.0</v>
      </c>
      <c r="F66" s="19">
        <f t="shared" si="10"/>
        <v>1000</v>
      </c>
      <c r="G66" s="15"/>
    </row>
    <row r="67" ht="15.75" customHeight="1">
      <c r="A67" s="16" t="s">
        <v>86</v>
      </c>
      <c r="B67" s="17"/>
      <c r="C67" s="22" t="s">
        <v>66</v>
      </c>
      <c r="D67" s="9"/>
      <c r="E67" s="18">
        <v>23000.0</v>
      </c>
      <c r="F67" s="19">
        <f t="shared" si="10"/>
        <v>0</v>
      </c>
      <c r="G67" s="15"/>
    </row>
    <row r="68" ht="15.75" customHeight="1">
      <c r="A68" s="16" t="s">
        <v>87</v>
      </c>
      <c r="B68" s="17"/>
      <c r="C68" s="22" t="s">
        <v>88</v>
      </c>
      <c r="D68" s="9"/>
      <c r="E68" s="18">
        <v>18000.0</v>
      </c>
      <c r="F68" s="19">
        <f t="shared" si="10"/>
        <v>0</v>
      </c>
      <c r="G68" s="15"/>
    </row>
    <row r="69" ht="15.75" customHeight="1">
      <c r="A69" s="16" t="s">
        <v>89</v>
      </c>
      <c r="B69" s="17">
        <v>0.3</v>
      </c>
      <c r="C69" s="22" t="s">
        <v>70</v>
      </c>
      <c r="D69" s="9"/>
      <c r="E69" s="18">
        <v>22000.0</v>
      </c>
      <c r="F69" s="19">
        <f t="shared" si="10"/>
        <v>6600</v>
      </c>
      <c r="G69" s="15"/>
    </row>
    <row r="70" ht="15.75" customHeight="1">
      <c r="A70" s="16" t="s">
        <v>90</v>
      </c>
      <c r="B70" s="17"/>
      <c r="C70" s="22" t="s">
        <v>61</v>
      </c>
      <c r="D70" s="9"/>
      <c r="E70" s="18"/>
      <c r="F70" s="19">
        <f t="shared" si="10"/>
        <v>0</v>
      </c>
    </row>
    <row r="71" ht="15.75" customHeight="1">
      <c r="A71" s="16" t="s">
        <v>73</v>
      </c>
      <c r="B71" s="17"/>
      <c r="C71" s="22" t="s">
        <v>21</v>
      </c>
      <c r="D71" s="9"/>
      <c r="E71" s="18">
        <v>4.5</v>
      </c>
      <c r="F71" s="19">
        <f t="shared" si="10"/>
        <v>0</v>
      </c>
    </row>
    <row r="72" ht="15.75" customHeight="1">
      <c r="A72" s="16" t="s">
        <v>75</v>
      </c>
      <c r="B72" s="17">
        <v>0.5</v>
      </c>
      <c r="C72" s="22" t="s">
        <v>21</v>
      </c>
      <c r="D72" s="9"/>
      <c r="E72" s="18">
        <v>20000.0</v>
      </c>
      <c r="F72" s="19">
        <f t="shared" si="10"/>
        <v>10000</v>
      </c>
    </row>
    <row r="73" ht="15.75" customHeight="1">
      <c r="A73" s="16" t="s">
        <v>663</v>
      </c>
      <c r="B73" s="17">
        <v>0.3</v>
      </c>
      <c r="C73" s="22" t="s">
        <v>77</v>
      </c>
      <c r="D73" s="9"/>
      <c r="E73" s="18">
        <v>23000.0</v>
      </c>
      <c r="F73" s="19">
        <f t="shared" si="10"/>
        <v>6900</v>
      </c>
    </row>
    <row r="74" ht="15.75" customHeight="1">
      <c r="A74" s="16" t="s">
        <v>78</v>
      </c>
      <c r="B74" s="17"/>
      <c r="C74" s="22"/>
      <c r="D74" s="9"/>
      <c r="E74" s="18"/>
      <c r="F74" s="19">
        <f>SUM(F59:F73)</f>
        <v>79700</v>
      </c>
      <c r="G74" s="1"/>
    </row>
    <row r="75" ht="15.75" customHeight="1">
      <c r="A75" s="23" t="s">
        <v>79</v>
      </c>
      <c r="B75" s="11"/>
      <c r="C75" s="9"/>
      <c r="D75" s="17"/>
      <c r="E75" s="17"/>
      <c r="F75" s="19">
        <f>F74*10%</f>
        <v>7970</v>
      </c>
      <c r="G75" s="1"/>
    </row>
    <row r="76" ht="15.75" customHeight="1">
      <c r="A76" s="27" t="s">
        <v>80</v>
      </c>
      <c r="B76" s="11"/>
      <c r="C76" s="9"/>
      <c r="D76" s="28"/>
      <c r="E76" s="9"/>
      <c r="F76" s="29">
        <f>F74+F75</f>
        <v>87670</v>
      </c>
      <c r="G76" s="1"/>
    </row>
    <row r="77" ht="15.75" customHeight="1">
      <c r="A77" s="39" t="s">
        <v>92</v>
      </c>
      <c r="B77" s="9"/>
      <c r="C77" s="22"/>
      <c r="D77" s="9"/>
      <c r="E77" s="17"/>
      <c r="F77" s="26"/>
      <c r="G77" s="1" t="s">
        <v>14</v>
      </c>
    </row>
    <row r="78" ht="15.75" customHeight="1">
      <c r="A78" s="16" t="s">
        <v>93</v>
      </c>
      <c r="B78" s="40"/>
      <c r="C78" s="22" t="s">
        <v>94</v>
      </c>
      <c r="D78" s="9"/>
      <c r="E78" s="17">
        <v>10500.0</v>
      </c>
      <c r="F78" s="24">
        <f t="shared" ref="F78:F80" si="11">E78*B78</f>
        <v>0</v>
      </c>
      <c r="G78" s="1"/>
      <c r="H78" s="1"/>
      <c r="I78" s="1"/>
      <c r="J78" s="1"/>
      <c r="K78" s="1"/>
      <c r="L78" s="1"/>
      <c r="M78" s="1"/>
      <c r="N78" s="1"/>
      <c r="O78" s="1"/>
    </row>
    <row r="79" ht="15.75" customHeight="1">
      <c r="A79" s="16" t="s">
        <v>95</v>
      </c>
      <c r="B79" s="40"/>
      <c r="C79" s="22" t="s">
        <v>96</v>
      </c>
      <c r="D79" s="9"/>
      <c r="E79" s="17">
        <v>20000.0</v>
      </c>
      <c r="F79" s="24">
        <f t="shared" si="11"/>
        <v>0</v>
      </c>
      <c r="G79" s="1"/>
      <c r="H79" s="1"/>
      <c r="I79" s="1"/>
      <c r="J79" s="1"/>
      <c r="K79" s="1"/>
      <c r="L79" s="1"/>
      <c r="M79" s="1"/>
      <c r="N79" s="1"/>
      <c r="O79" s="1"/>
    </row>
    <row r="80" ht="15.75" customHeight="1">
      <c r="A80" s="16" t="s">
        <v>97</v>
      </c>
      <c r="B80" s="41"/>
      <c r="C80" s="22" t="s">
        <v>94</v>
      </c>
      <c r="D80" s="9"/>
      <c r="E80" s="17">
        <v>20000.0</v>
      </c>
      <c r="F80" s="24">
        <f t="shared" si="11"/>
        <v>0</v>
      </c>
      <c r="G80" s="1"/>
    </row>
    <row r="81" ht="15.75" customHeight="1">
      <c r="A81" s="16" t="s">
        <v>98</v>
      </c>
      <c r="B81" s="17"/>
      <c r="C81" s="22" t="s">
        <v>99</v>
      </c>
      <c r="D81" s="9"/>
      <c r="E81" s="42">
        <v>100000.0</v>
      </c>
      <c r="F81" s="34">
        <f t="shared" ref="F81:F89" si="12">+B81*E81</f>
        <v>0</v>
      </c>
      <c r="G81" s="21"/>
    </row>
    <row r="82" ht="15.75" customHeight="1">
      <c r="A82" s="16" t="s">
        <v>100</v>
      </c>
      <c r="B82" s="17"/>
      <c r="C82" s="22" t="s">
        <v>101</v>
      </c>
      <c r="D82" s="9"/>
      <c r="E82" s="42">
        <v>3000.0</v>
      </c>
      <c r="F82" s="34">
        <f t="shared" si="12"/>
        <v>0</v>
      </c>
      <c r="G82" s="21"/>
    </row>
    <row r="83" ht="15.75" customHeight="1">
      <c r="A83" s="16" t="s">
        <v>102</v>
      </c>
      <c r="B83" s="17"/>
      <c r="C83" s="22" t="s">
        <v>25</v>
      </c>
      <c r="D83" s="9"/>
      <c r="E83" s="43">
        <v>1500.0</v>
      </c>
      <c r="F83" s="34">
        <f t="shared" si="12"/>
        <v>0</v>
      </c>
      <c r="G83" s="15"/>
      <c r="H83" s="15"/>
      <c r="I83" s="15"/>
      <c r="J83" s="15"/>
      <c r="K83" s="15"/>
      <c r="L83" s="15"/>
      <c r="M83" s="15"/>
      <c r="N83" s="15"/>
      <c r="O83" s="15"/>
    </row>
    <row r="84" ht="15.75" customHeight="1">
      <c r="A84" s="16" t="s">
        <v>103</v>
      </c>
      <c r="B84" s="17"/>
      <c r="C84" s="22" t="s">
        <v>99</v>
      </c>
      <c r="D84" s="9"/>
      <c r="E84" s="43">
        <v>2000.0</v>
      </c>
      <c r="F84" s="34">
        <f t="shared" si="12"/>
        <v>0</v>
      </c>
      <c r="G84" s="15"/>
      <c r="H84" s="15"/>
      <c r="I84" s="15"/>
      <c r="J84" s="15"/>
      <c r="K84" s="15"/>
      <c r="L84" s="15"/>
      <c r="M84" s="15"/>
      <c r="N84" s="15"/>
      <c r="O84" s="15"/>
    </row>
    <row r="85" ht="15.75" customHeight="1">
      <c r="A85" s="16" t="s">
        <v>104</v>
      </c>
      <c r="B85" s="17"/>
      <c r="C85" s="22" t="s">
        <v>25</v>
      </c>
      <c r="D85" s="9"/>
      <c r="E85" s="43">
        <v>160000.0</v>
      </c>
      <c r="F85" s="34">
        <f t="shared" si="12"/>
        <v>0</v>
      </c>
      <c r="G85" s="15"/>
      <c r="H85" s="15"/>
      <c r="I85" s="15"/>
      <c r="J85" s="15"/>
      <c r="K85" s="15"/>
      <c r="L85" s="15"/>
      <c r="M85" s="15"/>
      <c r="N85" s="15"/>
      <c r="O85" s="15"/>
    </row>
    <row r="86" ht="15.75" customHeight="1">
      <c r="A86" s="16" t="s">
        <v>68</v>
      </c>
      <c r="B86" s="17"/>
      <c r="C86" s="22" t="s">
        <v>105</v>
      </c>
      <c r="D86" s="9"/>
      <c r="E86" s="42">
        <v>26800.0</v>
      </c>
      <c r="F86" s="34">
        <f t="shared" si="12"/>
        <v>0</v>
      </c>
      <c r="G86" s="15"/>
      <c r="H86" s="15"/>
      <c r="I86" s="15"/>
      <c r="J86" s="15"/>
      <c r="K86" s="15"/>
      <c r="L86" s="15"/>
      <c r="M86" s="15"/>
      <c r="N86" s="15"/>
      <c r="O86" s="15"/>
    </row>
    <row r="87" ht="15.75" customHeight="1">
      <c r="A87" s="16" t="s">
        <v>106</v>
      </c>
      <c r="B87" s="17"/>
      <c r="C87" s="22" t="s">
        <v>99</v>
      </c>
      <c r="D87" s="9"/>
      <c r="E87" s="42">
        <v>3000.0</v>
      </c>
      <c r="F87" s="34">
        <f t="shared" si="12"/>
        <v>0</v>
      </c>
      <c r="G87" s="15"/>
      <c r="H87" s="15"/>
      <c r="I87" s="15"/>
      <c r="J87" s="15"/>
      <c r="K87" s="15"/>
      <c r="L87" s="15"/>
      <c r="M87" s="15"/>
      <c r="N87" s="15"/>
      <c r="O87" s="15"/>
    </row>
    <row r="88" ht="15.75" customHeight="1">
      <c r="A88" s="16" t="s">
        <v>107</v>
      </c>
      <c r="B88" s="17"/>
      <c r="C88" s="22" t="s">
        <v>59</v>
      </c>
      <c r="D88" s="9"/>
      <c r="E88" s="42">
        <v>8000.0</v>
      </c>
      <c r="F88" s="34">
        <f t="shared" si="12"/>
        <v>0</v>
      </c>
      <c r="G88" s="15"/>
      <c r="H88" s="15"/>
      <c r="I88" s="15"/>
      <c r="J88" s="15"/>
      <c r="K88" s="15"/>
      <c r="L88" s="15"/>
      <c r="M88" s="15"/>
      <c r="N88" s="15"/>
      <c r="O88" s="15"/>
    </row>
    <row r="89" ht="15.75" customHeight="1">
      <c r="A89" s="16" t="s">
        <v>108</v>
      </c>
      <c r="B89" s="17">
        <v>1.0</v>
      </c>
      <c r="C89" s="22" t="s">
        <v>59</v>
      </c>
      <c r="D89" s="9"/>
      <c r="E89" s="43">
        <v>150000.0</v>
      </c>
      <c r="F89" s="34">
        <f t="shared" si="12"/>
        <v>150000</v>
      </c>
      <c r="G89" s="15"/>
      <c r="H89" s="15"/>
      <c r="I89" s="15"/>
      <c r="J89" s="15"/>
      <c r="K89" s="15"/>
      <c r="L89" s="15"/>
      <c r="M89" s="15"/>
      <c r="N89" s="15"/>
      <c r="O89" s="15"/>
    </row>
    <row r="90" ht="15.75" customHeight="1">
      <c r="A90" s="10" t="s">
        <v>109</v>
      </c>
      <c r="B90" s="11"/>
      <c r="C90" s="11"/>
      <c r="D90" s="9"/>
      <c r="E90" s="44"/>
      <c r="F90" s="283">
        <f>SUM(F78:F89)</f>
        <v>150000</v>
      </c>
      <c r="G90" s="15"/>
      <c r="H90" s="15"/>
      <c r="I90" s="15"/>
      <c r="J90" s="15"/>
      <c r="K90" s="15"/>
      <c r="L90" s="15"/>
      <c r="M90" s="15"/>
      <c r="N90" s="15"/>
      <c r="O90" s="15"/>
    </row>
    <row r="91" ht="15.75" customHeight="1">
      <c r="A91" s="16"/>
      <c r="B91" s="17"/>
      <c r="C91" s="22"/>
      <c r="D91" s="9"/>
      <c r="E91" s="42"/>
      <c r="F91" s="24">
        <f t="shared" ref="F91:F92" si="13">+B91*E91</f>
        <v>0</v>
      </c>
      <c r="G91" s="15"/>
      <c r="H91" s="15"/>
      <c r="I91" s="15"/>
      <c r="J91" s="15"/>
      <c r="K91" s="15"/>
      <c r="L91" s="15"/>
      <c r="M91" s="15"/>
      <c r="N91" s="15"/>
      <c r="O91" s="15"/>
    </row>
    <row r="92" ht="15.75" customHeight="1">
      <c r="A92" s="39" t="s">
        <v>110</v>
      </c>
      <c r="B92" s="9"/>
      <c r="C92" s="22"/>
      <c r="D92" s="9"/>
      <c r="E92" s="42"/>
      <c r="F92" s="24">
        <f t="shared" si="13"/>
        <v>0</v>
      </c>
      <c r="G92" s="15" t="s">
        <v>14</v>
      </c>
      <c r="H92" s="15"/>
      <c r="I92" s="15"/>
      <c r="J92" s="15"/>
      <c r="K92" s="15"/>
      <c r="L92" s="15"/>
      <c r="M92" s="15"/>
      <c r="N92" s="15"/>
      <c r="O92" s="15"/>
    </row>
    <row r="93" ht="15.75" customHeight="1">
      <c r="A93" s="16" t="s">
        <v>111</v>
      </c>
      <c r="B93" s="17">
        <v>639.0</v>
      </c>
      <c r="C93" s="22" t="s">
        <v>112</v>
      </c>
      <c r="D93" s="9"/>
      <c r="E93" s="42">
        <v>140.0</v>
      </c>
      <c r="F93" s="24">
        <f t="shared" ref="F93:F102" si="14">E93*B93</f>
        <v>89460</v>
      </c>
    </row>
    <row r="94" ht="15.75" customHeight="1">
      <c r="A94" s="16" t="s">
        <v>265</v>
      </c>
      <c r="B94" s="17">
        <v>2.1</v>
      </c>
      <c r="C94" s="22"/>
      <c r="D94" s="9"/>
      <c r="E94" s="42">
        <v>3500.0</v>
      </c>
      <c r="F94" s="24">
        <f t="shared" si="14"/>
        <v>7350</v>
      </c>
    </row>
    <row r="95" ht="15.75" customHeight="1">
      <c r="A95" s="16" t="s">
        <v>113</v>
      </c>
      <c r="B95" s="17">
        <v>0.5</v>
      </c>
      <c r="C95" s="22" t="s">
        <v>565</v>
      </c>
      <c r="D95" s="9"/>
      <c r="E95" s="42">
        <v>1050.0</v>
      </c>
      <c r="F95" s="24">
        <f t="shared" si="14"/>
        <v>525</v>
      </c>
    </row>
    <row r="96" ht="15.75" customHeight="1">
      <c r="A96" s="16" t="s">
        <v>22</v>
      </c>
      <c r="B96" s="17"/>
      <c r="C96" s="22" t="s">
        <v>23</v>
      </c>
      <c r="D96" s="9"/>
      <c r="E96" s="42">
        <v>12000.0</v>
      </c>
      <c r="F96" s="24">
        <f t="shared" si="14"/>
        <v>0</v>
      </c>
    </row>
    <row r="97" ht="15.75" customHeight="1">
      <c r="A97" s="16" t="s">
        <v>114</v>
      </c>
      <c r="B97" s="17">
        <v>1.0</v>
      </c>
      <c r="C97" s="22" t="s">
        <v>16</v>
      </c>
      <c r="D97" s="9"/>
      <c r="E97" s="42">
        <v>140000.0</v>
      </c>
      <c r="F97" s="24">
        <f t="shared" si="14"/>
        <v>140000</v>
      </c>
    </row>
    <row r="98" ht="15.75" customHeight="1">
      <c r="A98" s="16" t="s">
        <v>20</v>
      </c>
      <c r="B98" s="17"/>
      <c r="C98" s="22" t="s">
        <v>21</v>
      </c>
      <c r="D98" s="9"/>
      <c r="E98" s="42">
        <v>14000.0</v>
      </c>
      <c r="F98" s="24">
        <f t="shared" si="14"/>
        <v>0</v>
      </c>
    </row>
    <row r="99" ht="15.75" customHeight="1">
      <c r="A99" s="16" t="s">
        <v>29</v>
      </c>
      <c r="B99" s="17">
        <v>40.0</v>
      </c>
      <c r="C99" s="22" t="s">
        <v>94</v>
      </c>
      <c r="D99" s="9"/>
      <c r="E99" s="42">
        <v>100.0</v>
      </c>
      <c r="F99" s="24">
        <f t="shared" si="14"/>
        <v>4000</v>
      </c>
    </row>
    <row r="100" ht="15.75" customHeight="1">
      <c r="A100" s="16" t="s">
        <v>115</v>
      </c>
      <c r="B100" s="17">
        <v>3.0</v>
      </c>
      <c r="C100" s="22" t="s">
        <v>116</v>
      </c>
      <c r="D100" s="9"/>
      <c r="E100" s="42">
        <v>1000.0</v>
      </c>
      <c r="F100" s="24">
        <f t="shared" si="14"/>
        <v>3000</v>
      </c>
    </row>
    <row r="101" ht="15.75" customHeight="1">
      <c r="A101" s="16" t="s">
        <v>49</v>
      </c>
      <c r="B101" s="17">
        <v>1.0</v>
      </c>
      <c r="C101" s="22" t="s">
        <v>94</v>
      </c>
      <c r="D101" s="9"/>
      <c r="E101" s="42">
        <v>63000.0</v>
      </c>
      <c r="F101" s="24">
        <f t="shared" si="14"/>
        <v>63000</v>
      </c>
    </row>
    <row r="102" ht="15.75" customHeight="1">
      <c r="A102" s="16" t="s">
        <v>117</v>
      </c>
      <c r="B102" s="17">
        <v>1.0</v>
      </c>
      <c r="C102" s="22" t="s">
        <v>96</v>
      </c>
      <c r="D102" s="9"/>
      <c r="E102" s="42">
        <v>10500.0</v>
      </c>
      <c r="F102" s="24">
        <f t="shared" si="14"/>
        <v>10500</v>
      </c>
    </row>
    <row r="103" ht="15.75" customHeight="1">
      <c r="A103" s="46" t="s">
        <v>118</v>
      </c>
      <c r="B103" s="47"/>
      <c r="C103" s="48"/>
      <c r="D103" s="9"/>
      <c r="E103" s="49"/>
      <c r="F103" s="29">
        <f>SUM(F91:F102)</f>
        <v>317835</v>
      </c>
    </row>
    <row r="104" ht="15.75" customHeight="1">
      <c r="A104" s="39" t="s">
        <v>119</v>
      </c>
      <c r="B104" s="9"/>
      <c r="C104" s="10" t="s">
        <v>120</v>
      </c>
      <c r="D104" s="9"/>
      <c r="E104" s="42"/>
      <c r="F104" s="24"/>
      <c r="G104" s="274"/>
      <c r="H104" s="274"/>
      <c r="I104" s="274"/>
      <c r="J104" s="274"/>
      <c r="K104" s="274"/>
      <c r="L104" s="274"/>
      <c r="M104" s="274"/>
      <c r="N104" s="274"/>
      <c r="O104" s="274"/>
      <c r="P104" s="21"/>
    </row>
    <row r="105" ht="15.75" customHeight="1">
      <c r="A105" s="16" t="s">
        <v>675</v>
      </c>
      <c r="B105" s="17">
        <v>11.0</v>
      </c>
      <c r="C105" s="22" t="s">
        <v>122</v>
      </c>
      <c r="D105" s="9"/>
      <c r="E105" s="43">
        <v>30000.0</v>
      </c>
      <c r="F105" s="34">
        <f t="shared" ref="F105:F106" si="15">+B105*E105</f>
        <v>330000</v>
      </c>
    </row>
    <row r="106" ht="15.75" customHeight="1">
      <c r="A106" s="16" t="s">
        <v>667</v>
      </c>
      <c r="B106" s="306">
        <v>0.5</v>
      </c>
      <c r="C106" s="22" t="s">
        <v>16</v>
      </c>
      <c r="D106" s="9"/>
      <c r="E106" s="43">
        <v>8000.0</v>
      </c>
      <c r="F106" s="34">
        <f t="shared" si="15"/>
        <v>4000</v>
      </c>
      <c r="G106" s="1" t="s">
        <v>14</v>
      </c>
    </row>
    <row r="107" ht="15.75" customHeight="1">
      <c r="A107" s="16" t="s">
        <v>46</v>
      </c>
      <c r="B107" s="306">
        <v>0.75</v>
      </c>
      <c r="C107" s="22" t="s">
        <v>124</v>
      </c>
      <c r="D107" s="9"/>
      <c r="E107" s="43">
        <v>12000.0</v>
      </c>
      <c r="F107" s="34">
        <f>E107*B107</f>
        <v>9000</v>
      </c>
      <c r="G107" s="1"/>
    </row>
    <row r="108" ht="15.75" customHeight="1">
      <c r="A108" s="16" t="s">
        <v>125</v>
      </c>
      <c r="B108" s="17"/>
      <c r="C108" s="22" t="s">
        <v>99</v>
      </c>
      <c r="D108" s="9"/>
      <c r="E108" s="43">
        <v>8000.0</v>
      </c>
      <c r="F108" s="34">
        <f>+B108*E108</f>
        <v>0</v>
      </c>
      <c r="G108" s="1"/>
    </row>
    <row r="109" ht="15.75" customHeight="1">
      <c r="A109" s="16" t="s">
        <v>126</v>
      </c>
      <c r="B109" s="17"/>
      <c r="C109" s="22" t="s">
        <v>127</v>
      </c>
      <c r="D109" s="9"/>
      <c r="E109" s="43">
        <v>100.0</v>
      </c>
      <c r="F109" s="34">
        <f>E109*B109</f>
        <v>0</v>
      </c>
      <c r="G109" s="1"/>
    </row>
    <row r="110" ht="15.75" customHeight="1">
      <c r="A110" s="16" t="s">
        <v>128</v>
      </c>
      <c r="B110" s="306">
        <v>1.5</v>
      </c>
      <c r="C110" s="22" t="s">
        <v>127</v>
      </c>
      <c r="D110" s="9"/>
      <c r="E110" s="43">
        <v>30000.0</v>
      </c>
      <c r="F110" s="34">
        <f t="shared" ref="F110:F120" si="16">+B110*E110</f>
        <v>45000</v>
      </c>
      <c r="G110" s="1"/>
    </row>
    <row r="111" ht="15.75" customHeight="1">
      <c r="A111" s="16" t="s">
        <v>129</v>
      </c>
      <c r="B111" s="306">
        <v>2.5</v>
      </c>
      <c r="C111" s="22" t="s">
        <v>16</v>
      </c>
      <c r="D111" s="9"/>
      <c r="E111" s="43">
        <v>41000.0</v>
      </c>
      <c r="F111" s="34">
        <f t="shared" si="16"/>
        <v>102500</v>
      </c>
      <c r="G111" s="1" t="s">
        <v>14</v>
      </c>
    </row>
    <row r="112" ht="15.75" customHeight="1">
      <c r="A112" s="16" t="s">
        <v>130</v>
      </c>
      <c r="B112" s="17"/>
      <c r="C112" s="22" t="s">
        <v>131</v>
      </c>
      <c r="D112" s="9"/>
      <c r="E112" s="43">
        <v>30000.0</v>
      </c>
      <c r="F112" s="34">
        <f t="shared" si="16"/>
        <v>0</v>
      </c>
      <c r="G112" s="1" t="s">
        <v>14</v>
      </c>
    </row>
    <row r="113" ht="15.75" customHeight="1">
      <c r="A113" s="16" t="s">
        <v>132</v>
      </c>
      <c r="B113" s="306">
        <v>2.0</v>
      </c>
      <c r="C113" s="22" t="s">
        <v>101</v>
      </c>
      <c r="D113" s="9"/>
      <c r="E113" s="43">
        <v>4000.0</v>
      </c>
      <c r="F113" s="34">
        <f t="shared" si="16"/>
        <v>8000</v>
      </c>
      <c r="G113" s="1"/>
    </row>
    <row r="114" ht="15.75" customHeight="1">
      <c r="A114" s="16" t="s">
        <v>133</v>
      </c>
      <c r="B114" s="17">
        <v>0.5</v>
      </c>
      <c r="C114" s="22" t="s">
        <v>105</v>
      </c>
      <c r="D114" s="9"/>
      <c r="E114" s="43">
        <v>25000.0</v>
      </c>
      <c r="F114" s="34">
        <f t="shared" si="16"/>
        <v>12500</v>
      </c>
      <c r="G114" s="1"/>
    </row>
    <row r="115" ht="15.75" customHeight="1">
      <c r="A115" s="16" t="s">
        <v>268</v>
      </c>
      <c r="B115" s="17"/>
      <c r="C115" s="22"/>
      <c r="D115" s="9"/>
      <c r="E115" s="43">
        <v>18000.0</v>
      </c>
      <c r="F115" s="34">
        <f t="shared" si="16"/>
        <v>0</v>
      </c>
      <c r="G115" s="1"/>
    </row>
    <row r="116" ht="15.75" customHeight="1">
      <c r="A116" s="16" t="s">
        <v>566</v>
      </c>
      <c r="B116" s="17"/>
      <c r="C116" s="22" t="s">
        <v>135</v>
      </c>
      <c r="D116" s="9"/>
      <c r="E116" s="43">
        <v>12000.0</v>
      </c>
      <c r="F116" s="34">
        <f t="shared" si="16"/>
        <v>0</v>
      </c>
      <c r="G116" s="1"/>
      <c r="H116" s="276"/>
      <c r="I116" s="276"/>
      <c r="J116" s="276"/>
      <c r="K116" s="276"/>
    </row>
    <row r="117" ht="15.75" customHeight="1">
      <c r="A117" s="16" t="s">
        <v>136</v>
      </c>
      <c r="B117" s="17">
        <v>1.0</v>
      </c>
      <c r="C117" s="22" t="s">
        <v>21</v>
      </c>
      <c r="D117" s="9"/>
      <c r="E117" s="43">
        <v>14000.0</v>
      </c>
      <c r="F117" s="34">
        <f t="shared" si="16"/>
        <v>14000</v>
      </c>
      <c r="G117" s="1"/>
      <c r="H117" s="276"/>
      <c r="I117" s="276"/>
      <c r="J117" s="276"/>
      <c r="K117" s="276"/>
    </row>
    <row r="118" ht="15.75" customHeight="1">
      <c r="A118" s="16" t="s">
        <v>137</v>
      </c>
      <c r="B118" s="17"/>
      <c r="C118" s="22" t="s">
        <v>99</v>
      </c>
      <c r="D118" s="9"/>
      <c r="E118" s="43">
        <v>5000.0</v>
      </c>
      <c r="F118" s="34">
        <f t="shared" si="16"/>
        <v>0</v>
      </c>
      <c r="G118" s="1"/>
      <c r="H118" s="276"/>
      <c r="I118" s="276"/>
      <c r="J118" s="276"/>
      <c r="K118" s="276"/>
    </row>
    <row r="119" ht="15.75" customHeight="1">
      <c r="A119" s="16" t="s">
        <v>138</v>
      </c>
      <c r="B119" s="17"/>
      <c r="C119" s="22" t="s">
        <v>139</v>
      </c>
      <c r="D119" s="9"/>
      <c r="E119" s="43">
        <v>210000.0</v>
      </c>
      <c r="F119" s="34">
        <f t="shared" si="16"/>
        <v>0</v>
      </c>
      <c r="G119" s="1"/>
    </row>
    <row r="120" ht="15.75" customHeight="1">
      <c r="A120" s="16" t="s">
        <v>140</v>
      </c>
      <c r="B120" s="17"/>
      <c r="C120" s="22" t="s">
        <v>122</v>
      </c>
      <c r="D120" s="9"/>
      <c r="E120" s="43">
        <v>3500.0</v>
      </c>
      <c r="F120" s="34">
        <f t="shared" si="16"/>
        <v>0</v>
      </c>
      <c r="G120" s="1"/>
    </row>
    <row r="121" ht="15.75" customHeight="1">
      <c r="A121" s="46" t="s">
        <v>141</v>
      </c>
      <c r="B121" s="47"/>
      <c r="C121" s="48"/>
      <c r="D121" s="9"/>
      <c r="E121" s="49"/>
      <c r="F121" s="29">
        <f>SUM(F105:F120)</f>
        <v>525000</v>
      </c>
    </row>
    <row r="122" ht="15.75" customHeight="1">
      <c r="A122" s="50" t="s">
        <v>142</v>
      </c>
      <c r="B122" s="51"/>
      <c r="C122" s="51"/>
      <c r="D122" s="51"/>
      <c r="E122" s="51"/>
      <c r="F122" s="52">
        <f>SUM(F23+F38+F57+F76+F90+F103+F121)</f>
        <v>2676132.5</v>
      </c>
    </row>
    <row r="123" ht="15.75" customHeight="1">
      <c r="A123" s="53"/>
      <c r="B123" s="54" t="s">
        <v>202</v>
      </c>
      <c r="C123" s="55"/>
      <c r="D123" s="55"/>
      <c r="E123" s="55"/>
      <c r="F123" s="56">
        <f>F122*40%</f>
        <v>1070453</v>
      </c>
    </row>
    <row r="124" ht="15.75" customHeight="1">
      <c r="A124" s="57"/>
      <c r="B124" s="58" t="s">
        <v>144</v>
      </c>
      <c r="C124" s="55"/>
      <c r="D124" s="55"/>
      <c r="E124" s="59"/>
      <c r="F124" s="60">
        <f>SUM(F122:F123)</f>
        <v>3746585.5</v>
      </c>
    </row>
    <row r="125" ht="15.75" customHeight="1">
      <c r="A125" s="57"/>
      <c r="B125" s="54" t="s">
        <v>145</v>
      </c>
      <c r="C125" s="55"/>
      <c r="D125" s="55"/>
      <c r="E125" s="55"/>
      <c r="F125" s="56">
        <f>+F124*16%</f>
        <v>599453.68</v>
      </c>
    </row>
    <row r="126" ht="15.75" customHeight="1">
      <c r="A126" s="57"/>
      <c r="B126" s="61" t="s">
        <v>146</v>
      </c>
      <c r="C126" s="55"/>
      <c r="D126" s="55"/>
      <c r="E126" s="59"/>
      <c r="F126" s="60">
        <f>SUM(F124:F125)</f>
        <v>4346039.18</v>
      </c>
    </row>
    <row r="127" ht="15.75" customHeight="1">
      <c r="A127" s="57"/>
      <c r="B127" s="54"/>
      <c r="C127" s="55"/>
      <c r="D127" s="55"/>
      <c r="E127" s="55"/>
      <c r="F127" s="56"/>
    </row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1">
    <mergeCell ref="A2:F2"/>
    <mergeCell ref="A3:F3"/>
    <mergeCell ref="A4:F4"/>
    <mergeCell ref="A5:F5"/>
    <mergeCell ref="A6:B6"/>
    <mergeCell ref="C6:F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A20:C20"/>
    <mergeCell ref="D20:E20"/>
    <mergeCell ref="A21:E21"/>
    <mergeCell ref="A22:C22"/>
    <mergeCell ref="D22:E22"/>
    <mergeCell ref="A23:C23"/>
    <mergeCell ref="D23:E23"/>
    <mergeCell ref="A24:B24"/>
    <mergeCell ref="C24:F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A36:E36"/>
    <mergeCell ref="A37:C37"/>
    <mergeCell ref="D37:E37"/>
    <mergeCell ref="A38:C38"/>
    <mergeCell ref="D38:E38"/>
    <mergeCell ref="B39:C39"/>
    <mergeCell ref="D39:E39"/>
    <mergeCell ref="C40:D40"/>
    <mergeCell ref="C41:D41"/>
    <mergeCell ref="C42:D42"/>
    <mergeCell ref="C88:D88"/>
    <mergeCell ref="C89:D89"/>
    <mergeCell ref="A90:D90"/>
    <mergeCell ref="C91:D91"/>
    <mergeCell ref="A92:B92"/>
    <mergeCell ref="C92:D92"/>
    <mergeCell ref="C93:D93"/>
    <mergeCell ref="C94:D94"/>
    <mergeCell ref="C95:D95"/>
    <mergeCell ref="C96:D96"/>
    <mergeCell ref="C97:D97"/>
    <mergeCell ref="C98:D98"/>
    <mergeCell ref="C99:D99"/>
    <mergeCell ref="C100:D100"/>
    <mergeCell ref="C101:D101"/>
    <mergeCell ref="C102:D102"/>
    <mergeCell ref="C103:D103"/>
    <mergeCell ref="A104:B104"/>
    <mergeCell ref="C104:D104"/>
    <mergeCell ref="C105:D105"/>
    <mergeCell ref="C106:D106"/>
    <mergeCell ref="C107:D107"/>
    <mergeCell ref="C108:D108"/>
    <mergeCell ref="C109:D109"/>
    <mergeCell ref="C110:D110"/>
    <mergeCell ref="C111:D111"/>
    <mergeCell ref="C112:D112"/>
    <mergeCell ref="C113:D113"/>
    <mergeCell ref="C121:D121"/>
    <mergeCell ref="A122:E122"/>
    <mergeCell ref="A123:A127"/>
    <mergeCell ref="B123:E123"/>
    <mergeCell ref="B124:E124"/>
    <mergeCell ref="B125:E125"/>
    <mergeCell ref="B126:E126"/>
    <mergeCell ref="B127:E127"/>
    <mergeCell ref="C114:D114"/>
    <mergeCell ref="C115:D115"/>
    <mergeCell ref="C116:D116"/>
    <mergeCell ref="C117:D117"/>
    <mergeCell ref="C118:D118"/>
    <mergeCell ref="C119:D119"/>
    <mergeCell ref="C120:D120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A56:C56"/>
    <mergeCell ref="A57:C57"/>
    <mergeCell ref="D57:E57"/>
    <mergeCell ref="B58:C58"/>
    <mergeCell ref="D58:E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A75:C75"/>
    <mergeCell ref="A76:C76"/>
    <mergeCell ref="D76:E76"/>
    <mergeCell ref="A77:B77"/>
    <mergeCell ref="C77:D77"/>
    <mergeCell ref="C78:D78"/>
    <mergeCell ref="C79:D79"/>
    <mergeCell ref="C80:D80"/>
    <mergeCell ref="C81:D81"/>
    <mergeCell ref="C82:D82"/>
    <mergeCell ref="C83:D83"/>
    <mergeCell ref="C84:D84"/>
    <mergeCell ref="C85:D85"/>
    <mergeCell ref="C86:D86"/>
    <mergeCell ref="C87:D87"/>
  </mergeCells>
  <printOptions/>
  <pageMargins bottom="0.7480314960629921" footer="0.0" header="0.0" left="0.31496062992125984" right="0.31496062992125984" top="0.7480314960629921"/>
  <pageSetup paperSize="9" orientation="portrait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10.71"/>
    <col customWidth="1" min="3" max="3" width="17.0"/>
    <col customWidth="1" min="4" max="4" width="10.71"/>
    <col customWidth="1" min="5" max="5" width="15.43"/>
    <col customWidth="1" min="6" max="6" width="20.57"/>
    <col customWidth="1" min="7" max="15" width="10.71"/>
  </cols>
  <sheetData>
    <row r="1" ht="15.75" customHeight="1">
      <c r="A1" s="1" t="s">
        <v>0</v>
      </c>
    </row>
    <row r="2" ht="15.75" customHeight="1">
      <c r="A2" s="2" t="s">
        <v>1</v>
      </c>
      <c r="B2" s="3"/>
      <c r="C2" s="3"/>
      <c r="D2" s="3"/>
      <c r="E2" s="3"/>
      <c r="F2" s="3"/>
    </row>
    <row r="3" ht="15.75" customHeight="1">
      <c r="A3" s="4" t="s">
        <v>2</v>
      </c>
    </row>
    <row r="4" ht="15.75" customHeight="1">
      <c r="A4" s="4" t="s">
        <v>3</v>
      </c>
      <c r="G4" s="20" t="s">
        <v>671</v>
      </c>
    </row>
    <row r="5" ht="15.75" customHeight="1">
      <c r="A5" s="5" t="s">
        <v>4</v>
      </c>
      <c r="B5" s="6"/>
      <c r="C5" s="6"/>
      <c r="D5" s="6"/>
      <c r="E5" s="6"/>
      <c r="F5" s="7"/>
    </row>
    <row r="6" ht="15.75" customHeight="1">
      <c r="A6" s="8" t="s">
        <v>5</v>
      </c>
      <c r="B6" s="9"/>
      <c r="C6" s="10" t="s">
        <v>676</v>
      </c>
      <c r="D6" s="11"/>
      <c r="E6" s="11"/>
      <c r="F6" s="9"/>
    </row>
    <row r="7" ht="15.0" customHeight="1">
      <c r="A7" s="12" t="s">
        <v>7</v>
      </c>
      <c r="B7" s="12" t="s">
        <v>8</v>
      </c>
      <c r="C7" s="13" t="s">
        <v>9</v>
      </c>
      <c r="D7" s="9"/>
      <c r="E7" s="12" t="s">
        <v>10</v>
      </c>
      <c r="F7" s="14" t="s">
        <v>11</v>
      </c>
      <c r="G7" s="15"/>
    </row>
    <row r="8" ht="18.0" customHeight="1">
      <c r="A8" s="16" t="s">
        <v>611</v>
      </c>
      <c r="B8" s="17">
        <v>433.0</v>
      </c>
      <c r="C8" s="13" t="s">
        <v>13</v>
      </c>
      <c r="D8" s="9"/>
      <c r="E8" s="18">
        <v>140.0</v>
      </c>
      <c r="F8" s="19">
        <f t="shared" ref="F8:F15" si="1">+B8*E8</f>
        <v>60620</v>
      </c>
    </row>
    <row r="9">
      <c r="A9" s="16" t="s">
        <v>529</v>
      </c>
      <c r="B9" s="17">
        <v>0.5</v>
      </c>
      <c r="C9" s="13" t="s">
        <v>16</v>
      </c>
      <c r="D9" s="9"/>
      <c r="E9" s="18">
        <v>330000.0</v>
      </c>
      <c r="F9" s="19">
        <f t="shared" si="1"/>
        <v>165000</v>
      </c>
      <c r="H9" s="21"/>
    </row>
    <row r="10">
      <c r="A10" s="16" t="s">
        <v>652</v>
      </c>
      <c r="B10" s="17">
        <v>0.25</v>
      </c>
      <c r="C10" s="13" t="s">
        <v>16</v>
      </c>
      <c r="D10" s="9"/>
      <c r="E10" s="18">
        <v>68000.0</v>
      </c>
      <c r="F10" s="19">
        <f t="shared" si="1"/>
        <v>17000</v>
      </c>
      <c r="H10" s="21"/>
    </row>
    <row r="11">
      <c r="A11" s="16" t="s">
        <v>18</v>
      </c>
      <c r="B11" s="17"/>
      <c r="C11" s="22" t="s">
        <v>16</v>
      </c>
      <c r="D11" s="9"/>
      <c r="E11" s="18">
        <v>220000.0</v>
      </c>
      <c r="F11" s="19">
        <f t="shared" si="1"/>
        <v>0</v>
      </c>
    </row>
    <row r="12">
      <c r="A12" s="16" t="s">
        <v>653</v>
      </c>
      <c r="B12" s="17">
        <v>0.25</v>
      </c>
      <c r="C12" s="22" t="s">
        <v>654</v>
      </c>
      <c r="D12" s="9"/>
      <c r="E12" s="18">
        <v>28600.0</v>
      </c>
      <c r="F12" s="19">
        <f t="shared" si="1"/>
        <v>7150</v>
      </c>
    </row>
    <row r="13">
      <c r="A13" s="16" t="s">
        <v>653</v>
      </c>
      <c r="B13" s="17">
        <v>0.25</v>
      </c>
      <c r="C13" s="22" t="s">
        <v>655</v>
      </c>
      <c r="D13" s="9"/>
      <c r="E13" s="18">
        <v>31500.0</v>
      </c>
      <c r="F13" s="19">
        <f t="shared" si="1"/>
        <v>7875</v>
      </c>
    </row>
    <row r="14">
      <c r="A14" s="16" t="s">
        <v>653</v>
      </c>
      <c r="B14" s="17">
        <v>0.25</v>
      </c>
      <c r="C14" s="22" t="s">
        <v>656</v>
      </c>
      <c r="D14" s="9"/>
      <c r="E14" s="18">
        <v>93000.0</v>
      </c>
      <c r="F14" s="19">
        <f t="shared" si="1"/>
        <v>23250</v>
      </c>
    </row>
    <row r="15">
      <c r="A15" s="16" t="s">
        <v>20</v>
      </c>
      <c r="B15" s="17">
        <v>0.5</v>
      </c>
      <c r="C15" s="22" t="s">
        <v>21</v>
      </c>
      <c r="D15" s="9"/>
      <c r="E15" s="18">
        <v>14000.0</v>
      </c>
      <c r="F15" s="19">
        <f t="shared" si="1"/>
        <v>7000</v>
      </c>
    </row>
    <row r="16">
      <c r="A16" s="16" t="s">
        <v>22</v>
      </c>
      <c r="B16" s="17">
        <v>0.5</v>
      </c>
      <c r="C16" s="22" t="s">
        <v>23</v>
      </c>
      <c r="D16" s="9"/>
      <c r="E16" s="18">
        <v>12000.0</v>
      </c>
      <c r="F16" s="19">
        <f t="shared" ref="F16:F17" si="2">E16*B16</f>
        <v>6000</v>
      </c>
    </row>
    <row r="17">
      <c r="A17" s="16" t="s">
        <v>24</v>
      </c>
      <c r="B17" s="17">
        <v>0.5</v>
      </c>
      <c r="C17" s="22" t="s">
        <v>25</v>
      </c>
      <c r="D17" s="9"/>
      <c r="E17" s="18">
        <v>20000.0</v>
      </c>
      <c r="F17" s="19">
        <f t="shared" si="2"/>
        <v>10000</v>
      </c>
      <c r="H17" s="20" t="s">
        <v>26</v>
      </c>
    </row>
    <row r="18" ht="15.75" customHeight="1">
      <c r="A18" s="16" t="s">
        <v>27</v>
      </c>
      <c r="B18" s="17">
        <v>5.0</v>
      </c>
      <c r="C18" s="22" t="s">
        <v>28</v>
      </c>
      <c r="D18" s="9"/>
      <c r="E18" s="18">
        <v>1000.0</v>
      </c>
      <c r="F18" s="19">
        <f t="shared" ref="F18:F19" si="3">+B18*E18</f>
        <v>5000</v>
      </c>
    </row>
    <row r="19" ht="15.75" customHeight="1">
      <c r="A19" s="16" t="s">
        <v>29</v>
      </c>
      <c r="B19" s="17">
        <v>100.0</v>
      </c>
      <c r="C19" s="22" t="s">
        <v>30</v>
      </c>
      <c r="D19" s="9"/>
      <c r="E19" s="18">
        <v>100.0</v>
      </c>
      <c r="F19" s="19">
        <f t="shared" si="3"/>
        <v>10000</v>
      </c>
    </row>
    <row r="20" ht="15.75" customHeight="1">
      <c r="A20" s="23" t="s">
        <v>31</v>
      </c>
      <c r="B20" s="11"/>
      <c r="C20" s="9"/>
      <c r="D20" s="22" t="s">
        <v>32</v>
      </c>
      <c r="E20" s="9"/>
      <c r="F20" s="24">
        <v>315000.0</v>
      </c>
      <c r="G20" s="1"/>
      <c r="H20" s="21"/>
    </row>
    <row r="21" ht="15.75" customHeight="1">
      <c r="A21" s="25" t="s">
        <v>33</v>
      </c>
      <c r="B21" s="11"/>
      <c r="C21" s="11"/>
      <c r="D21" s="11"/>
      <c r="E21" s="9"/>
      <c r="F21" s="26">
        <f>SUM(F8:F20)</f>
        <v>633895</v>
      </c>
    </row>
    <row r="22" ht="15.75" customHeight="1">
      <c r="A22" s="23" t="s">
        <v>34</v>
      </c>
      <c r="B22" s="11"/>
      <c r="C22" s="9"/>
      <c r="D22" s="22" t="s">
        <v>35</v>
      </c>
      <c r="E22" s="9"/>
      <c r="F22" s="24">
        <f>F21*10%</f>
        <v>63389.5</v>
      </c>
    </row>
    <row r="23" ht="15.75" customHeight="1">
      <c r="A23" s="27" t="s">
        <v>36</v>
      </c>
      <c r="B23" s="11"/>
      <c r="C23" s="9"/>
      <c r="D23" s="28"/>
      <c r="E23" s="9"/>
      <c r="F23" s="29">
        <f>SUM(F21:F22)</f>
        <v>697284.5</v>
      </c>
      <c r="G23" s="262"/>
    </row>
    <row r="24" ht="15.0" customHeight="1">
      <c r="A24" s="8" t="s">
        <v>5</v>
      </c>
      <c r="B24" s="9"/>
      <c r="C24" s="30" t="s">
        <v>0</v>
      </c>
      <c r="D24" s="11"/>
      <c r="E24" s="11"/>
      <c r="F24" s="9"/>
      <c r="G24" s="20" t="s">
        <v>14</v>
      </c>
    </row>
    <row r="25" ht="15.0" customHeight="1">
      <c r="A25" s="12" t="s">
        <v>7</v>
      </c>
      <c r="B25" s="12" t="s">
        <v>8</v>
      </c>
      <c r="C25" s="13" t="s">
        <v>9</v>
      </c>
      <c r="D25" s="9"/>
      <c r="E25" s="12" t="s">
        <v>10</v>
      </c>
      <c r="F25" s="14" t="s">
        <v>11</v>
      </c>
    </row>
    <row r="26" ht="15.0" customHeight="1">
      <c r="A26" s="16" t="s">
        <v>38</v>
      </c>
      <c r="B26" s="17"/>
      <c r="C26" s="13" t="s">
        <v>25</v>
      </c>
      <c r="D26" s="9"/>
      <c r="E26" s="18">
        <v>250000.0</v>
      </c>
      <c r="F26" s="19">
        <f t="shared" ref="F26:F28" si="4">E26*B26</f>
        <v>0</v>
      </c>
      <c r="G26" s="1"/>
      <c r="H26" s="1"/>
    </row>
    <row r="27" ht="15.75" customHeight="1">
      <c r="A27" s="16" t="s">
        <v>107</v>
      </c>
      <c r="B27" s="17"/>
      <c r="C27" s="22" t="s">
        <v>40</v>
      </c>
      <c r="D27" s="9"/>
      <c r="E27" s="18">
        <v>15000.0</v>
      </c>
      <c r="F27" s="19">
        <f t="shared" si="4"/>
        <v>0</v>
      </c>
      <c r="G27" s="1"/>
      <c r="H27" s="1"/>
    </row>
    <row r="28" ht="15.75" customHeight="1">
      <c r="A28" s="16" t="s">
        <v>41</v>
      </c>
      <c r="B28" s="17"/>
      <c r="C28" s="22" t="s">
        <v>42</v>
      </c>
      <c r="D28" s="9"/>
      <c r="E28" s="18">
        <v>130000.0</v>
      </c>
      <c r="F28" s="31">
        <f t="shared" si="4"/>
        <v>0</v>
      </c>
      <c r="G28" s="1"/>
      <c r="H28" s="1"/>
    </row>
    <row r="29" ht="15.75" customHeight="1">
      <c r="A29" s="16" t="s">
        <v>43</v>
      </c>
      <c r="B29" s="17"/>
      <c r="C29" s="22" t="s">
        <v>44</v>
      </c>
      <c r="D29" s="9"/>
      <c r="E29" s="18">
        <v>140.0</v>
      </c>
      <c r="F29" s="32"/>
      <c r="G29" s="1"/>
      <c r="H29" s="1"/>
    </row>
    <row r="30" ht="15.75" customHeight="1">
      <c r="A30" s="16" t="s">
        <v>20</v>
      </c>
      <c r="B30" s="17"/>
      <c r="C30" s="22" t="s">
        <v>45</v>
      </c>
      <c r="D30" s="9"/>
      <c r="E30" s="18">
        <v>14000.0</v>
      </c>
      <c r="F30" s="19">
        <f t="shared" ref="F30:F35" si="5">E30*B30</f>
        <v>0</v>
      </c>
      <c r="G30" s="1"/>
      <c r="H30" s="1"/>
    </row>
    <row r="31" ht="15.75" customHeight="1">
      <c r="A31" s="16" t="s">
        <v>46</v>
      </c>
      <c r="B31" s="17"/>
      <c r="C31" s="22" t="s">
        <v>30</v>
      </c>
      <c r="D31" s="9"/>
      <c r="E31" s="18">
        <v>600.0</v>
      </c>
      <c r="F31" s="19">
        <f t="shared" si="5"/>
        <v>0</v>
      </c>
    </row>
    <row r="32" ht="15.0" customHeight="1">
      <c r="A32" s="16" t="s">
        <v>47</v>
      </c>
      <c r="B32" s="17"/>
      <c r="C32" s="22" t="s">
        <v>48</v>
      </c>
      <c r="D32" s="9"/>
      <c r="E32" s="18">
        <v>1000.0</v>
      </c>
      <c r="F32" s="19">
        <f t="shared" si="5"/>
        <v>0</v>
      </c>
    </row>
    <row r="33" ht="15.75" customHeight="1">
      <c r="A33" s="16" t="s">
        <v>49</v>
      </c>
      <c r="B33" s="17"/>
      <c r="C33" s="22" t="s">
        <v>25</v>
      </c>
      <c r="D33" s="9"/>
      <c r="E33" s="18">
        <v>157500.0</v>
      </c>
      <c r="F33" s="19">
        <f t="shared" si="5"/>
        <v>0</v>
      </c>
    </row>
    <row r="34" ht="12.75" customHeight="1">
      <c r="A34" s="16" t="s">
        <v>29</v>
      </c>
      <c r="B34" s="17"/>
      <c r="C34" s="22" t="s">
        <v>30</v>
      </c>
      <c r="D34" s="9"/>
      <c r="E34" s="18">
        <v>100.0</v>
      </c>
      <c r="F34" s="19">
        <f t="shared" si="5"/>
        <v>0</v>
      </c>
    </row>
    <row r="35" ht="15.75" customHeight="1">
      <c r="A35" s="33"/>
      <c r="B35" s="17"/>
      <c r="C35" s="22"/>
      <c r="D35" s="9"/>
      <c r="E35" s="17"/>
      <c r="F35" s="34">
        <f t="shared" si="5"/>
        <v>0</v>
      </c>
    </row>
    <row r="36" ht="15.75" customHeight="1">
      <c r="A36" s="25" t="s">
        <v>33</v>
      </c>
      <c r="B36" s="11"/>
      <c r="C36" s="11"/>
      <c r="D36" s="11"/>
      <c r="E36" s="9"/>
      <c r="F36" s="26">
        <f>SUM(F26:F35)</f>
        <v>0</v>
      </c>
    </row>
    <row r="37" ht="16.5" customHeight="1">
      <c r="A37" s="23" t="s">
        <v>50</v>
      </c>
      <c r="B37" s="11"/>
      <c r="C37" s="9"/>
      <c r="D37" s="22" t="s">
        <v>35</v>
      </c>
      <c r="E37" s="9"/>
      <c r="F37" s="24">
        <f>F36*5%</f>
        <v>0</v>
      </c>
    </row>
    <row r="38" ht="24.0" customHeight="1">
      <c r="A38" s="27" t="s">
        <v>36</v>
      </c>
      <c r="B38" s="11"/>
      <c r="C38" s="9"/>
      <c r="D38" s="28"/>
      <c r="E38" s="9"/>
      <c r="F38" s="35">
        <f>F37+F36</f>
        <v>0</v>
      </c>
      <c r="G38" s="262"/>
    </row>
    <row r="39" ht="24.0" customHeight="1">
      <c r="A39" s="36" t="s">
        <v>51</v>
      </c>
      <c r="B39" s="10" t="s">
        <v>52</v>
      </c>
      <c r="C39" s="9"/>
      <c r="D39" s="22"/>
      <c r="E39" s="9"/>
      <c r="F39" s="24"/>
      <c r="G39" s="1"/>
      <c r="H39" s="1"/>
    </row>
    <row r="40" ht="24.0" customHeight="1">
      <c r="A40" s="33" t="s">
        <v>53</v>
      </c>
      <c r="B40" s="17"/>
      <c r="C40" s="22" t="s">
        <v>54</v>
      </c>
      <c r="D40" s="9"/>
      <c r="E40" s="18">
        <v>36750.0</v>
      </c>
      <c r="F40" s="19">
        <f t="shared" ref="F40:F41" si="6">E40*B40</f>
        <v>0</v>
      </c>
      <c r="G40" s="15"/>
      <c r="H40" s="1"/>
    </row>
    <row r="41" ht="24.0" customHeight="1">
      <c r="A41" s="16" t="s">
        <v>55</v>
      </c>
      <c r="B41" s="17"/>
      <c r="C41" s="22" t="s">
        <v>54</v>
      </c>
      <c r="D41" s="9"/>
      <c r="E41" s="18">
        <v>36750.0</v>
      </c>
      <c r="F41" s="19">
        <f t="shared" si="6"/>
        <v>0</v>
      </c>
      <c r="G41" s="15"/>
      <c r="H41" s="1"/>
    </row>
    <row r="42" ht="24.0" customHeight="1">
      <c r="A42" s="16" t="s">
        <v>56</v>
      </c>
      <c r="B42" s="17"/>
      <c r="C42" s="22" t="s">
        <v>57</v>
      </c>
      <c r="D42" s="9"/>
      <c r="E42" s="18">
        <v>18000.0</v>
      </c>
      <c r="F42" s="19">
        <f t="shared" ref="F42:F49" si="7">+B42*E42</f>
        <v>0</v>
      </c>
    </row>
    <row r="43" ht="24.0" customHeight="1">
      <c r="A43" s="16" t="s">
        <v>58</v>
      </c>
      <c r="B43" s="17"/>
      <c r="C43" s="22" t="s">
        <v>59</v>
      </c>
      <c r="D43" s="9"/>
      <c r="E43" s="18">
        <v>2000.0</v>
      </c>
      <c r="F43" s="19">
        <f t="shared" si="7"/>
        <v>0</v>
      </c>
    </row>
    <row r="44" ht="24.0" customHeight="1">
      <c r="A44" s="16" t="s">
        <v>60</v>
      </c>
      <c r="B44" s="17"/>
      <c r="C44" s="22" t="s">
        <v>61</v>
      </c>
      <c r="D44" s="9"/>
      <c r="E44" s="18">
        <v>70000.0</v>
      </c>
      <c r="F44" s="19">
        <f t="shared" si="7"/>
        <v>0</v>
      </c>
    </row>
    <row r="45" ht="24.0" customHeight="1">
      <c r="A45" s="16" t="s">
        <v>62</v>
      </c>
      <c r="B45" s="17"/>
      <c r="C45" s="22" t="s">
        <v>63</v>
      </c>
      <c r="D45" s="9"/>
      <c r="E45" s="18">
        <v>45000.0</v>
      </c>
      <c r="F45" s="19">
        <f t="shared" si="7"/>
        <v>0</v>
      </c>
    </row>
    <row r="46" ht="24.0" customHeight="1">
      <c r="A46" s="16" t="s">
        <v>64</v>
      </c>
      <c r="B46" s="17"/>
      <c r="C46" s="22" t="s">
        <v>63</v>
      </c>
      <c r="D46" s="9"/>
      <c r="E46" s="18">
        <v>2500.0</v>
      </c>
      <c r="F46" s="19">
        <f t="shared" si="7"/>
        <v>0</v>
      </c>
    </row>
    <row r="47" ht="24.0" customHeight="1">
      <c r="A47" s="16" t="s">
        <v>65</v>
      </c>
      <c r="B47" s="17"/>
      <c r="C47" s="22" t="s">
        <v>66</v>
      </c>
      <c r="D47" s="9"/>
      <c r="E47" s="18">
        <v>34000.0</v>
      </c>
      <c r="F47" s="19">
        <f t="shared" si="7"/>
        <v>0</v>
      </c>
    </row>
    <row r="48" ht="24.0" customHeight="1">
      <c r="A48" s="16" t="s">
        <v>67</v>
      </c>
      <c r="B48" s="17"/>
      <c r="C48" s="22" t="s">
        <v>68</v>
      </c>
      <c r="D48" s="9"/>
      <c r="E48" s="18">
        <v>3000.0</v>
      </c>
      <c r="F48" s="19">
        <f t="shared" si="7"/>
        <v>0</v>
      </c>
    </row>
    <row r="49" ht="24.0" customHeight="1">
      <c r="A49" s="16" t="s">
        <v>69</v>
      </c>
      <c r="B49" s="17"/>
      <c r="C49" s="22" t="s">
        <v>70</v>
      </c>
      <c r="D49" s="9"/>
      <c r="E49" s="18">
        <v>57500.0</v>
      </c>
      <c r="F49" s="19">
        <f t="shared" si="7"/>
        <v>0</v>
      </c>
      <c r="G49" s="15"/>
      <c r="H49" s="15"/>
      <c r="I49" s="15"/>
      <c r="J49" s="15"/>
      <c r="K49" s="15"/>
      <c r="L49" s="15"/>
      <c r="M49" s="15"/>
      <c r="N49" s="15"/>
      <c r="O49" s="15"/>
    </row>
    <row r="50" ht="24.0" customHeight="1">
      <c r="A50" s="16" t="s">
        <v>71</v>
      </c>
      <c r="B50" s="17"/>
      <c r="C50" s="22" t="s">
        <v>70</v>
      </c>
      <c r="D50" s="9"/>
      <c r="E50" s="18">
        <v>22000.0</v>
      </c>
      <c r="F50" s="19">
        <f>E50*B50</f>
        <v>0</v>
      </c>
      <c r="G50" s="15"/>
      <c r="H50" s="15"/>
      <c r="I50" s="15"/>
      <c r="J50" s="15"/>
      <c r="K50" s="15"/>
      <c r="L50" s="15"/>
      <c r="M50" s="15"/>
      <c r="N50" s="15"/>
      <c r="O50" s="15"/>
    </row>
    <row r="51" ht="15.75" customHeight="1">
      <c r="A51" s="16" t="s">
        <v>72</v>
      </c>
      <c r="B51" s="17"/>
      <c r="C51" s="22" t="s">
        <v>61</v>
      </c>
      <c r="D51" s="9"/>
      <c r="E51" s="18">
        <v>160000.0</v>
      </c>
      <c r="F51" s="19">
        <f t="shared" ref="F51:F54" si="8">+B51*E51</f>
        <v>0</v>
      </c>
    </row>
    <row r="52" ht="15.75" customHeight="1">
      <c r="A52" s="16" t="s">
        <v>73</v>
      </c>
      <c r="B52" s="17"/>
      <c r="C52" s="22" t="s">
        <v>74</v>
      </c>
      <c r="D52" s="9"/>
      <c r="E52" s="18">
        <v>4500.0</v>
      </c>
      <c r="F52" s="19">
        <f t="shared" si="8"/>
        <v>0</v>
      </c>
    </row>
    <row r="53" ht="15.75" customHeight="1">
      <c r="A53" s="16" t="s">
        <v>75</v>
      </c>
      <c r="B53" s="17"/>
      <c r="C53" s="22" t="s">
        <v>21</v>
      </c>
      <c r="D53" s="9"/>
      <c r="E53" s="18">
        <v>20000.0</v>
      </c>
      <c r="F53" s="19">
        <f t="shared" si="8"/>
        <v>0</v>
      </c>
    </row>
    <row r="54" ht="15.75" customHeight="1">
      <c r="A54" s="16" t="s">
        <v>76</v>
      </c>
      <c r="B54" s="17"/>
      <c r="C54" s="22" t="s">
        <v>77</v>
      </c>
      <c r="D54" s="9"/>
      <c r="E54" s="18">
        <v>23000.0</v>
      </c>
      <c r="F54" s="19">
        <f t="shared" si="8"/>
        <v>0</v>
      </c>
    </row>
    <row r="55" ht="15.75" customHeight="1">
      <c r="A55" s="16" t="s">
        <v>78</v>
      </c>
      <c r="B55" s="37"/>
      <c r="C55" s="22"/>
      <c r="D55" s="9"/>
      <c r="E55" s="18"/>
      <c r="F55" s="19">
        <f>SUM(F40:F54)</f>
        <v>0</v>
      </c>
    </row>
    <row r="56" ht="15.75" customHeight="1">
      <c r="A56" s="23" t="s">
        <v>79</v>
      </c>
      <c r="B56" s="11"/>
      <c r="C56" s="9"/>
      <c r="D56" s="17"/>
      <c r="E56" s="17"/>
      <c r="F56" s="19">
        <f>+F55*10%</f>
        <v>0</v>
      </c>
    </row>
    <row r="57" ht="15.75" customHeight="1">
      <c r="A57" s="27" t="s">
        <v>80</v>
      </c>
      <c r="B57" s="11"/>
      <c r="C57" s="9"/>
      <c r="D57" s="28"/>
      <c r="E57" s="9"/>
      <c r="F57" s="29">
        <v>0.0</v>
      </c>
      <c r="G57" s="262"/>
    </row>
    <row r="58" ht="15.75" customHeight="1">
      <c r="A58" s="36" t="s">
        <v>51</v>
      </c>
      <c r="B58" s="10" t="s">
        <v>81</v>
      </c>
      <c r="C58" s="9"/>
      <c r="D58" s="22"/>
      <c r="E58" s="9"/>
      <c r="F58" s="24"/>
      <c r="G58" s="15"/>
    </row>
    <row r="59" ht="15.75" customHeight="1">
      <c r="A59" s="33" t="s">
        <v>53</v>
      </c>
      <c r="B59" s="17">
        <v>8.0</v>
      </c>
      <c r="C59" s="22" t="s">
        <v>82</v>
      </c>
      <c r="D59" s="9"/>
      <c r="E59" s="18">
        <v>1050.0</v>
      </c>
      <c r="F59" s="19">
        <f t="shared" ref="F59:F61" si="9">E59*B59</f>
        <v>8400</v>
      </c>
      <c r="G59" s="15"/>
    </row>
    <row r="60" ht="15.75" customHeight="1">
      <c r="A60" s="16" t="s">
        <v>55</v>
      </c>
      <c r="B60" s="17">
        <v>8.0</v>
      </c>
      <c r="C60" s="22" t="s">
        <v>54</v>
      </c>
      <c r="D60" s="9"/>
      <c r="E60" s="18">
        <v>2100.0</v>
      </c>
      <c r="F60" s="19">
        <f t="shared" si="9"/>
        <v>16800</v>
      </c>
      <c r="G60" s="15"/>
    </row>
    <row r="61" ht="15.75" customHeight="1">
      <c r="A61" s="16" t="s">
        <v>83</v>
      </c>
      <c r="B61" s="17"/>
      <c r="C61" s="17"/>
      <c r="D61" s="17"/>
      <c r="E61" s="18">
        <v>2100.0</v>
      </c>
      <c r="F61" s="19">
        <f t="shared" si="9"/>
        <v>0</v>
      </c>
      <c r="G61" s="15"/>
    </row>
    <row r="62" ht="15.75" customHeight="1">
      <c r="A62" s="16" t="s">
        <v>56</v>
      </c>
      <c r="B62" s="17">
        <v>0.3</v>
      </c>
      <c r="C62" s="22" t="s">
        <v>57</v>
      </c>
      <c r="D62" s="9"/>
      <c r="E62" s="18">
        <v>18000.0</v>
      </c>
      <c r="F62" s="19">
        <f t="shared" ref="F62:F73" si="10">+B62*E62</f>
        <v>5400</v>
      </c>
      <c r="G62" s="15"/>
    </row>
    <row r="63" ht="15.75" customHeight="1">
      <c r="A63" s="16" t="s">
        <v>58</v>
      </c>
      <c r="B63" s="17"/>
      <c r="C63" s="22" t="s">
        <v>59</v>
      </c>
      <c r="D63" s="9"/>
      <c r="E63" s="18">
        <v>2000.0</v>
      </c>
      <c r="F63" s="19">
        <f t="shared" si="10"/>
        <v>0</v>
      </c>
      <c r="G63" s="15"/>
    </row>
    <row r="64" ht="15.75" customHeight="1">
      <c r="A64" s="16" t="s">
        <v>60</v>
      </c>
      <c r="B64" s="17"/>
      <c r="C64" s="22" t="s">
        <v>61</v>
      </c>
      <c r="D64" s="9"/>
      <c r="E64" s="18"/>
      <c r="F64" s="19">
        <f t="shared" si="10"/>
        <v>0</v>
      </c>
      <c r="G64" s="15"/>
      <c r="I64" s="1"/>
    </row>
    <row r="65" ht="15.75" customHeight="1">
      <c r="A65" s="16" t="s">
        <v>84</v>
      </c>
      <c r="B65" s="17">
        <v>0.5</v>
      </c>
      <c r="C65" s="22" t="s">
        <v>63</v>
      </c>
      <c r="D65" s="9"/>
      <c r="E65" s="18">
        <v>2000.0</v>
      </c>
      <c r="F65" s="19">
        <f t="shared" si="10"/>
        <v>1000</v>
      </c>
      <c r="G65" s="15"/>
    </row>
    <row r="66" ht="15.75" customHeight="1">
      <c r="A66" s="16" t="s">
        <v>85</v>
      </c>
      <c r="B66" s="17"/>
      <c r="C66" s="22" t="s">
        <v>63</v>
      </c>
      <c r="D66" s="9"/>
      <c r="E66" s="18">
        <v>2000.0</v>
      </c>
      <c r="F66" s="19">
        <f t="shared" si="10"/>
        <v>0</v>
      </c>
      <c r="G66" s="15"/>
    </row>
    <row r="67" ht="15.75" customHeight="1">
      <c r="A67" s="16" t="s">
        <v>86</v>
      </c>
      <c r="B67" s="17">
        <v>0.5</v>
      </c>
      <c r="C67" s="22" t="s">
        <v>66</v>
      </c>
      <c r="D67" s="9"/>
      <c r="E67" s="18">
        <v>23000.0</v>
      </c>
      <c r="F67" s="19">
        <f t="shared" si="10"/>
        <v>11500</v>
      </c>
      <c r="G67" s="15"/>
    </row>
    <row r="68" ht="15.75" customHeight="1">
      <c r="A68" s="16" t="s">
        <v>87</v>
      </c>
      <c r="B68" s="17"/>
      <c r="C68" s="22" t="s">
        <v>88</v>
      </c>
      <c r="D68" s="9"/>
      <c r="E68" s="18">
        <v>18000.0</v>
      </c>
      <c r="F68" s="19">
        <f t="shared" si="10"/>
        <v>0</v>
      </c>
      <c r="G68" s="15"/>
    </row>
    <row r="69" ht="15.75" customHeight="1">
      <c r="A69" s="16" t="s">
        <v>89</v>
      </c>
      <c r="B69" s="17">
        <v>0.5</v>
      </c>
      <c r="C69" s="22" t="s">
        <v>70</v>
      </c>
      <c r="D69" s="9"/>
      <c r="E69" s="18">
        <v>22000.0</v>
      </c>
      <c r="F69" s="19">
        <f t="shared" si="10"/>
        <v>11000</v>
      </c>
      <c r="G69" s="15"/>
    </row>
    <row r="70" ht="15.75" customHeight="1">
      <c r="A70" s="16" t="s">
        <v>90</v>
      </c>
      <c r="B70" s="17"/>
      <c r="C70" s="22" t="s">
        <v>61</v>
      </c>
      <c r="D70" s="9"/>
      <c r="E70" s="18"/>
      <c r="F70" s="19">
        <f t="shared" si="10"/>
        <v>0</v>
      </c>
    </row>
    <row r="71" ht="15.75" customHeight="1">
      <c r="A71" s="16" t="s">
        <v>73</v>
      </c>
      <c r="B71" s="17"/>
      <c r="C71" s="22" t="s">
        <v>21</v>
      </c>
      <c r="D71" s="9"/>
      <c r="E71" s="18">
        <v>4.5</v>
      </c>
      <c r="F71" s="19">
        <f t="shared" si="10"/>
        <v>0</v>
      </c>
    </row>
    <row r="72" ht="15.75" customHeight="1">
      <c r="A72" s="16" t="s">
        <v>75</v>
      </c>
      <c r="B72" s="17"/>
      <c r="C72" s="22" t="s">
        <v>21</v>
      </c>
      <c r="D72" s="9"/>
      <c r="E72" s="18">
        <v>23000.0</v>
      </c>
      <c r="F72" s="19">
        <f t="shared" si="10"/>
        <v>0</v>
      </c>
    </row>
    <row r="73" ht="15.75" customHeight="1">
      <c r="A73" s="16" t="s">
        <v>91</v>
      </c>
      <c r="B73" s="38"/>
      <c r="C73" s="22" t="s">
        <v>77</v>
      </c>
      <c r="D73" s="9"/>
      <c r="E73" s="18">
        <v>23000.0</v>
      </c>
      <c r="F73" s="19">
        <f t="shared" si="10"/>
        <v>0</v>
      </c>
    </row>
    <row r="74" ht="15.75" customHeight="1">
      <c r="A74" s="16" t="s">
        <v>78</v>
      </c>
      <c r="B74" s="17"/>
      <c r="C74" s="22"/>
      <c r="D74" s="9"/>
      <c r="E74" s="18"/>
      <c r="F74" s="19">
        <f>SUM(F58:F73)</f>
        <v>54100</v>
      </c>
      <c r="G74" s="1"/>
    </row>
    <row r="75" ht="15.75" customHeight="1">
      <c r="A75" s="23" t="s">
        <v>79</v>
      </c>
      <c r="B75" s="11"/>
      <c r="C75" s="9"/>
      <c r="D75" s="17"/>
      <c r="E75" s="17"/>
      <c r="F75" s="19">
        <f>F74*10%</f>
        <v>5410</v>
      </c>
      <c r="G75" s="1"/>
    </row>
    <row r="76" ht="15.75" customHeight="1">
      <c r="A76" s="27" t="s">
        <v>80</v>
      </c>
      <c r="B76" s="11"/>
      <c r="C76" s="9"/>
      <c r="D76" s="28"/>
      <c r="E76" s="9"/>
      <c r="F76" s="29">
        <f>F74+F75</f>
        <v>59510</v>
      </c>
      <c r="G76" s="1"/>
    </row>
    <row r="77" ht="15.75" customHeight="1">
      <c r="A77" s="39" t="s">
        <v>92</v>
      </c>
      <c r="B77" s="9"/>
      <c r="C77" s="22"/>
      <c r="D77" s="9"/>
      <c r="E77" s="17"/>
      <c r="F77" s="26"/>
      <c r="G77" s="1" t="s">
        <v>14</v>
      </c>
    </row>
    <row r="78" ht="15.75" customHeight="1">
      <c r="A78" s="16" t="s">
        <v>93</v>
      </c>
      <c r="B78" s="40"/>
      <c r="C78" s="22" t="s">
        <v>94</v>
      </c>
      <c r="D78" s="9"/>
      <c r="E78" s="17">
        <v>10500.0</v>
      </c>
      <c r="F78" s="24">
        <f t="shared" ref="F78:F80" si="11">E78*B78</f>
        <v>0</v>
      </c>
      <c r="G78" s="1"/>
      <c r="H78" s="1"/>
      <c r="I78" s="1"/>
      <c r="J78" s="1"/>
      <c r="K78" s="1"/>
      <c r="L78" s="1"/>
      <c r="M78" s="1"/>
      <c r="N78" s="1"/>
      <c r="O78" s="1"/>
    </row>
    <row r="79" ht="15.75" customHeight="1">
      <c r="A79" s="16" t="s">
        <v>95</v>
      </c>
      <c r="B79" s="40"/>
      <c r="C79" s="22" t="s">
        <v>96</v>
      </c>
      <c r="D79" s="9"/>
      <c r="E79" s="17">
        <v>20000.0</v>
      </c>
      <c r="F79" s="24">
        <f t="shared" si="11"/>
        <v>0</v>
      </c>
      <c r="G79" s="1"/>
      <c r="H79" s="1"/>
      <c r="I79" s="1"/>
      <c r="J79" s="1"/>
      <c r="K79" s="1"/>
      <c r="L79" s="1"/>
      <c r="M79" s="1"/>
      <c r="N79" s="1"/>
      <c r="O79" s="1"/>
    </row>
    <row r="80" ht="15.75" customHeight="1">
      <c r="A80" s="16" t="s">
        <v>97</v>
      </c>
      <c r="B80" s="41"/>
      <c r="C80" s="22" t="s">
        <v>94</v>
      </c>
      <c r="D80" s="9"/>
      <c r="E80" s="17">
        <v>20000.0</v>
      </c>
      <c r="F80" s="24">
        <f t="shared" si="11"/>
        <v>0</v>
      </c>
      <c r="G80" s="1"/>
    </row>
    <row r="81" ht="15.75" customHeight="1">
      <c r="A81" s="16" t="s">
        <v>98</v>
      </c>
      <c r="B81" s="17"/>
      <c r="C81" s="22" t="s">
        <v>99</v>
      </c>
      <c r="D81" s="9"/>
      <c r="E81" s="42">
        <v>100000.0</v>
      </c>
      <c r="F81" s="34">
        <f t="shared" ref="F81:F89" si="12">+B81*E81</f>
        <v>0</v>
      </c>
      <c r="G81" s="21"/>
    </row>
    <row r="82" ht="15.75" customHeight="1">
      <c r="A82" s="16" t="s">
        <v>100</v>
      </c>
      <c r="B82" s="17"/>
      <c r="C82" s="22" t="s">
        <v>101</v>
      </c>
      <c r="D82" s="9"/>
      <c r="E82" s="42">
        <v>3000.0</v>
      </c>
      <c r="F82" s="34">
        <f t="shared" si="12"/>
        <v>0</v>
      </c>
      <c r="G82" s="21"/>
    </row>
    <row r="83" ht="15.75" customHeight="1">
      <c r="A83" s="16" t="s">
        <v>102</v>
      </c>
      <c r="B83" s="17"/>
      <c r="C83" s="22" t="s">
        <v>25</v>
      </c>
      <c r="D83" s="9"/>
      <c r="E83" s="43">
        <v>1500.0</v>
      </c>
      <c r="F83" s="34">
        <f t="shared" si="12"/>
        <v>0</v>
      </c>
      <c r="G83" s="15"/>
      <c r="H83" s="15"/>
      <c r="I83" s="15"/>
      <c r="J83" s="15"/>
      <c r="K83" s="15"/>
      <c r="L83" s="15"/>
      <c r="M83" s="15"/>
      <c r="N83" s="15"/>
      <c r="O83" s="15"/>
    </row>
    <row r="84" ht="15.75" customHeight="1">
      <c r="A84" s="16" t="s">
        <v>103</v>
      </c>
      <c r="B84" s="17"/>
      <c r="C84" s="22" t="s">
        <v>99</v>
      </c>
      <c r="D84" s="9"/>
      <c r="E84" s="43">
        <v>2000.0</v>
      </c>
      <c r="F84" s="34">
        <f t="shared" si="12"/>
        <v>0</v>
      </c>
      <c r="G84" s="15"/>
      <c r="H84" s="15"/>
      <c r="I84" s="15"/>
      <c r="J84" s="15"/>
      <c r="K84" s="15"/>
      <c r="L84" s="15"/>
      <c r="M84" s="15"/>
      <c r="N84" s="15"/>
      <c r="O84" s="15"/>
    </row>
    <row r="85" ht="15.75" customHeight="1">
      <c r="A85" s="16" t="s">
        <v>104</v>
      </c>
      <c r="B85" s="17"/>
      <c r="C85" s="22" t="s">
        <v>25</v>
      </c>
      <c r="D85" s="9"/>
      <c r="E85" s="43">
        <v>160000.0</v>
      </c>
      <c r="F85" s="34">
        <f t="shared" si="12"/>
        <v>0</v>
      </c>
      <c r="G85" s="15"/>
      <c r="H85" s="15"/>
      <c r="I85" s="15"/>
      <c r="J85" s="15"/>
      <c r="K85" s="15"/>
      <c r="L85" s="15"/>
      <c r="M85" s="15"/>
      <c r="N85" s="15"/>
      <c r="O85" s="15"/>
    </row>
    <row r="86" ht="15.75" customHeight="1">
      <c r="A86" s="16" t="s">
        <v>68</v>
      </c>
      <c r="B86" s="17"/>
      <c r="C86" s="22" t="s">
        <v>105</v>
      </c>
      <c r="D86" s="9"/>
      <c r="E86" s="42">
        <v>26800.0</v>
      </c>
      <c r="F86" s="34">
        <f t="shared" si="12"/>
        <v>0</v>
      </c>
      <c r="G86" s="15"/>
      <c r="H86" s="15"/>
      <c r="I86" s="15"/>
      <c r="J86" s="15"/>
      <c r="K86" s="15"/>
      <c r="L86" s="15"/>
      <c r="M86" s="15"/>
      <c r="N86" s="15"/>
      <c r="O86" s="15"/>
    </row>
    <row r="87" ht="15.75" customHeight="1">
      <c r="A87" s="16" t="s">
        <v>106</v>
      </c>
      <c r="B87" s="17"/>
      <c r="C87" s="22" t="s">
        <v>99</v>
      </c>
      <c r="D87" s="9"/>
      <c r="E87" s="42">
        <v>3000.0</v>
      </c>
      <c r="F87" s="34">
        <f t="shared" si="12"/>
        <v>0</v>
      </c>
      <c r="G87" s="15"/>
      <c r="H87" s="15"/>
      <c r="I87" s="15"/>
      <c r="J87" s="15"/>
      <c r="K87" s="15"/>
      <c r="L87" s="15"/>
      <c r="M87" s="15"/>
      <c r="N87" s="15"/>
      <c r="O87" s="15"/>
    </row>
    <row r="88" ht="15.75" customHeight="1">
      <c r="A88" s="16" t="s">
        <v>107</v>
      </c>
      <c r="B88" s="17"/>
      <c r="C88" s="22" t="s">
        <v>59</v>
      </c>
      <c r="D88" s="9"/>
      <c r="E88" s="42">
        <v>8000.0</v>
      </c>
      <c r="F88" s="34">
        <f t="shared" si="12"/>
        <v>0</v>
      </c>
      <c r="G88" s="15"/>
      <c r="H88" s="15"/>
      <c r="I88" s="15"/>
      <c r="J88" s="15"/>
      <c r="K88" s="15"/>
      <c r="L88" s="15"/>
      <c r="M88" s="15"/>
      <c r="N88" s="15"/>
      <c r="O88" s="15"/>
    </row>
    <row r="89" ht="15.75" customHeight="1">
      <c r="A89" s="16" t="s">
        <v>108</v>
      </c>
      <c r="B89" s="17">
        <v>1.0</v>
      </c>
      <c r="C89" s="22" t="s">
        <v>59</v>
      </c>
      <c r="D89" s="9"/>
      <c r="E89" s="43">
        <v>150000.0</v>
      </c>
      <c r="F89" s="34">
        <f t="shared" si="12"/>
        <v>150000</v>
      </c>
      <c r="G89" s="15"/>
      <c r="H89" s="15"/>
      <c r="I89" s="15"/>
      <c r="J89" s="15"/>
      <c r="K89" s="15"/>
      <c r="L89" s="15"/>
      <c r="M89" s="15"/>
      <c r="N89" s="15"/>
      <c r="O89" s="15"/>
    </row>
    <row r="90" ht="15.75" customHeight="1">
      <c r="A90" s="10" t="s">
        <v>109</v>
      </c>
      <c r="B90" s="11"/>
      <c r="C90" s="11"/>
      <c r="D90" s="9"/>
      <c r="E90" s="44"/>
      <c r="F90" s="45">
        <f>SUM(F78:F89)</f>
        <v>150000</v>
      </c>
      <c r="G90" s="15"/>
      <c r="H90" s="15"/>
      <c r="I90" s="15"/>
      <c r="J90" s="15"/>
      <c r="K90" s="15"/>
      <c r="L90" s="15"/>
      <c r="M90" s="15"/>
      <c r="N90" s="15"/>
      <c r="O90" s="15"/>
    </row>
    <row r="91" ht="15.75" customHeight="1">
      <c r="A91" s="16"/>
      <c r="B91" s="17"/>
      <c r="C91" s="22"/>
      <c r="D91" s="9"/>
      <c r="E91" s="42"/>
      <c r="F91" s="24">
        <f t="shared" ref="F91:F92" si="13">+B91*E91</f>
        <v>0</v>
      </c>
      <c r="G91" s="15"/>
      <c r="H91" s="15"/>
      <c r="I91" s="15"/>
      <c r="J91" s="15"/>
      <c r="K91" s="15"/>
      <c r="L91" s="15"/>
      <c r="M91" s="15"/>
      <c r="N91" s="15"/>
      <c r="O91" s="15"/>
    </row>
    <row r="92" ht="15.75" customHeight="1">
      <c r="A92" s="39" t="s">
        <v>110</v>
      </c>
      <c r="B92" s="9"/>
      <c r="C92" s="22"/>
      <c r="D92" s="9"/>
      <c r="E92" s="42"/>
      <c r="F92" s="24">
        <f t="shared" si="13"/>
        <v>0</v>
      </c>
      <c r="G92" s="15" t="s">
        <v>14</v>
      </c>
      <c r="H92" s="15"/>
      <c r="I92" s="15"/>
      <c r="J92" s="15"/>
      <c r="K92" s="15"/>
      <c r="L92" s="15"/>
      <c r="M92" s="15"/>
      <c r="N92" s="15"/>
      <c r="O92" s="15"/>
    </row>
    <row r="93" ht="15.75" customHeight="1">
      <c r="A93" s="16" t="s">
        <v>111</v>
      </c>
      <c r="B93" s="17"/>
      <c r="C93" s="22" t="s">
        <v>112</v>
      </c>
      <c r="D93" s="9"/>
      <c r="E93" s="42">
        <v>140.0</v>
      </c>
      <c r="F93" s="24">
        <f t="shared" ref="F93:F102" si="14">E93*B93</f>
        <v>0</v>
      </c>
    </row>
    <row r="94" ht="15.75" customHeight="1">
      <c r="A94" s="16" t="s">
        <v>265</v>
      </c>
      <c r="B94" s="17"/>
      <c r="C94" s="22"/>
      <c r="D94" s="9"/>
      <c r="E94" s="42">
        <v>3500.0</v>
      </c>
      <c r="F94" s="24">
        <f t="shared" si="14"/>
        <v>0</v>
      </c>
    </row>
    <row r="95" ht="15.75" customHeight="1">
      <c r="A95" s="16" t="s">
        <v>113</v>
      </c>
      <c r="B95" s="17"/>
      <c r="C95" s="22" t="s">
        <v>565</v>
      </c>
      <c r="D95" s="9"/>
      <c r="E95" s="42">
        <v>1050.0</v>
      </c>
      <c r="F95" s="24">
        <f t="shared" si="14"/>
        <v>0</v>
      </c>
    </row>
    <row r="96" ht="15.75" customHeight="1">
      <c r="A96" s="16" t="s">
        <v>22</v>
      </c>
      <c r="B96" s="17"/>
      <c r="C96" s="22" t="s">
        <v>23</v>
      </c>
      <c r="D96" s="9"/>
      <c r="E96" s="42">
        <v>12000.0</v>
      </c>
      <c r="F96" s="24">
        <f t="shared" si="14"/>
        <v>0</v>
      </c>
    </row>
    <row r="97" ht="15.75" customHeight="1">
      <c r="A97" s="16" t="s">
        <v>114</v>
      </c>
      <c r="B97" s="17"/>
      <c r="C97" s="22" t="s">
        <v>16</v>
      </c>
      <c r="D97" s="9"/>
      <c r="E97" s="42">
        <v>140000.0</v>
      </c>
      <c r="F97" s="24">
        <f t="shared" si="14"/>
        <v>0</v>
      </c>
    </row>
    <row r="98" ht="15.75" customHeight="1">
      <c r="A98" s="16" t="s">
        <v>20</v>
      </c>
      <c r="B98" s="17"/>
      <c r="C98" s="22" t="s">
        <v>21</v>
      </c>
      <c r="D98" s="9"/>
      <c r="E98" s="42">
        <v>14000.0</v>
      </c>
      <c r="F98" s="24">
        <f t="shared" si="14"/>
        <v>0</v>
      </c>
    </row>
    <row r="99" ht="15.75" customHeight="1">
      <c r="A99" s="16" t="s">
        <v>29</v>
      </c>
      <c r="B99" s="17"/>
      <c r="C99" s="22" t="s">
        <v>94</v>
      </c>
      <c r="D99" s="9"/>
      <c r="E99" s="42">
        <v>100.0</v>
      </c>
      <c r="F99" s="24">
        <f t="shared" si="14"/>
        <v>0</v>
      </c>
    </row>
    <row r="100" ht="15.75" customHeight="1">
      <c r="A100" s="16" t="s">
        <v>115</v>
      </c>
      <c r="B100" s="17"/>
      <c r="C100" s="22" t="s">
        <v>116</v>
      </c>
      <c r="D100" s="9"/>
      <c r="E100" s="42">
        <v>1000.0</v>
      </c>
      <c r="F100" s="24">
        <f t="shared" si="14"/>
        <v>0</v>
      </c>
    </row>
    <row r="101" ht="15.75" customHeight="1">
      <c r="A101" s="16" t="s">
        <v>49</v>
      </c>
      <c r="B101" s="17"/>
      <c r="C101" s="22" t="s">
        <v>94</v>
      </c>
      <c r="D101" s="9"/>
      <c r="E101" s="42">
        <v>63000.0</v>
      </c>
      <c r="F101" s="24">
        <f t="shared" si="14"/>
        <v>0</v>
      </c>
    </row>
    <row r="102" ht="15.75" customHeight="1">
      <c r="A102" s="16" t="s">
        <v>117</v>
      </c>
      <c r="B102" s="17"/>
      <c r="C102" s="22" t="s">
        <v>96</v>
      </c>
      <c r="D102" s="9"/>
      <c r="E102" s="42">
        <v>10500.0</v>
      </c>
      <c r="F102" s="24">
        <f t="shared" si="14"/>
        <v>0</v>
      </c>
    </row>
    <row r="103" ht="15.75" customHeight="1">
      <c r="A103" s="46" t="s">
        <v>118</v>
      </c>
      <c r="B103" s="47"/>
      <c r="C103" s="48"/>
      <c r="D103" s="9"/>
      <c r="E103" s="49"/>
      <c r="F103" s="29">
        <f>SUM(F91:F102)</f>
        <v>0</v>
      </c>
    </row>
    <row r="104" ht="15.75" customHeight="1">
      <c r="A104" s="39" t="s">
        <v>119</v>
      </c>
      <c r="B104" s="9"/>
      <c r="C104" s="10" t="s">
        <v>120</v>
      </c>
      <c r="D104" s="9"/>
      <c r="E104" s="42"/>
      <c r="F104" s="24"/>
      <c r="G104" s="274"/>
      <c r="H104" s="274"/>
      <c r="I104" s="274"/>
      <c r="J104" s="274"/>
      <c r="K104" s="274"/>
      <c r="L104" s="274"/>
      <c r="M104" s="274"/>
      <c r="N104" s="274"/>
      <c r="O104" s="274"/>
      <c r="P104" s="21"/>
    </row>
    <row r="105" ht="15.75" customHeight="1">
      <c r="A105" s="16" t="s">
        <v>677</v>
      </c>
      <c r="B105" s="17">
        <v>12.0</v>
      </c>
      <c r="C105" s="22" t="s">
        <v>122</v>
      </c>
      <c r="D105" s="9"/>
      <c r="E105" s="43">
        <v>14500.0</v>
      </c>
      <c r="F105" s="34">
        <f t="shared" ref="F105:F106" si="15">+B105*E105</f>
        <v>174000</v>
      </c>
    </row>
    <row r="106" ht="15.75" customHeight="1">
      <c r="A106" s="16" t="s">
        <v>667</v>
      </c>
      <c r="B106" s="275">
        <v>2.0</v>
      </c>
      <c r="C106" s="22" t="s">
        <v>16</v>
      </c>
      <c r="D106" s="9"/>
      <c r="E106" s="43">
        <v>25125.0</v>
      </c>
      <c r="F106" s="34">
        <f t="shared" si="15"/>
        <v>50250</v>
      </c>
      <c r="G106" s="1" t="s">
        <v>14</v>
      </c>
    </row>
    <row r="107" ht="15.75" customHeight="1">
      <c r="A107" s="16" t="s">
        <v>46</v>
      </c>
      <c r="B107" s="17">
        <v>0.75</v>
      </c>
      <c r="C107" s="22" t="s">
        <v>124</v>
      </c>
      <c r="D107" s="9"/>
      <c r="E107" s="43">
        <v>12000.0</v>
      </c>
      <c r="F107" s="34">
        <f>E107*B107</f>
        <v>9000</v>
      </c>
      <c r="G107" s="1"/>
    </row>
    <row r="108" ht="15.75" customHeight="1">
      <c r="A108" s="16" t="s">
        <v>125</v>
      </c>
      <c r="B108" s="17"/>
      <c r="C108" s="22" t="s">
        <v>99</v>
      </c>
      <c r="D108" s="9"/>
      <c r="E108" s="43">
        <v>8000.0</v>
      </c>
      <c r="F108" s="34">
        <f>+B108*E108</f>
        <v>0</v>
      </c>
      <c r="G108" s="1"/>
    </row>
    <row r="109" ht="15.75" customHeight="1">
      <c r="A109" s="16" t="s">
        <v>126</v>
      </c>
      <c r="B109" s="17"/>
      <c r="C109" s="22" t="s">
        <v>127</v>
      </c>
      <c r="D109" s="9"/>
      <c r="E109" s="43">
        <v>100.0</v>
      </c>
      <c r="F109" s="34">
        <f>E109*B109</f>
        <v>0</v>
      </c>
      <c r="G109" s="1"/>
    </row>
    <row r="110" ht="15.75" customHeight="1">
      <c r="A110" s="16" t="s">
        <v>128</v>
      </c>
      <c r="B110" s="275"/>
      <c r="C110" s="22" t="s">
        <v>127</v>
      </c>
      <c r="D110" s="9"/>
      <c r="E110" s="43">
        <v>30000.0</v>
      </c>
      <c r="F110" s="34">
        <f t="shared" ref="F110:F118" si="16">+B110*E110</f>
        <v>0</v>
      </c>
      <c r="G110" s="1"/>
    </row>
    <row r="111" ht="15.75" customHeight="1">
      <c r="A111" s="16" t="s">
        <v>129</v>
      </c>
      <c r="B111" s="275">
        <v>2.0</v>
      </c>
      <c r="C111" s="22" t="s">
        <v>16</v>
      </c>
      <c r="D111" s="9"/>
      <c r="E111" s="43">
        <v>41000.0</v>
      </c>
      <c r="F111" s="34">
        <f t="shared" si="16"/>
        <v>82000</v>
      </c>
      <c r="G111" s="1" t="s">
        <v>14</v>
      </c>
    </row>
    <row r="112" ht="15.75" customHeight="1">
      <c r="A112" s="16" t="s">
        <v>130</v>
      </c>
      <c r="B112" s="17"/>
      <c r="C112" s="22" t="s">
        <v>131</v>
      </c>
      <c r="D112" s="9"/>
      <c r="E112" s="43">
        <v>30000.0</v>
      </c>
      <c r="F112" s="34">
        <f t="shared" si="16"/>
        <v>0</v>
      </c>
      <c r="G112" s="1" t="s">
        <v>14</v>
      </c>
    </row>
    <row r="113" ht="15.75" customHeight="1">
      <c r="A113" s="16" t="s">
        <v>132</v>
      </c>
      <c r="B113" s="17">
        <v>2.0</v>
      </c>
      <c r="C113" s="22" t="s">
        <v>101</v>
      </c>
      <c r="D113" s="9"/>
      <c r="E113" s="43">
        <v>4000.0</v>
      </c>
      <c r="F113" s="34">
        <f t="shared" si="16"/>
        <v>8000</v>
      </c>
      <c r="G113" s="1"/>
    </row>
    <row r="114" ht="15.75" customHeight="1">
      <c r="A114" s="16" t="s">
        <v>133</v>
      </c>
      <c r="B114" s="17"/>
      <c r="C114" s="22" t="s">
        <v>105</v>
      </c>
      <c r="D114" s="9"/>
      <c r="E114" s="43">
        <v>28000.0</v>
      </c>
      <c r="F114" s="34">
        <f t="shared" si="16"/>
        <v>0</v>
      </c>
      <c r="G114" s="1"/>
    </row>
    <row r="115" ht="15.75" customHeight="1">
      <c r="A115" s="16" t="s">
        <v>268</v>
      </c>
      <c r="B115" s="17"/>
      <c r="C115" s="22"/>
      <c r="D115" s="9"/>
      <c r="E115" s="43">
        <v>18000.0</v>
      </c>
      <c r="F115" s="34">
        <f t="shared" si="16"/>
        <v>0</v>
      </c>
      <c r="G115" s="1"/>
    </row>
    <row r="116" ht="15.75" customHeight="1">
      <c r="A116" s="16" t="s">
        <v>566</v>
      </c>
      <c r="B116" s="17"/>
      <c r="C116" s="22" t="s">
        <v>135</v>
      </c>
      <c r="D116" s="9"/>
      <c r="E116" s="43">
        <v>12000.0</v>
      </c>
      <c r="F116" s="34">
        <f t="shared" si="16"/>
        <v>0</v>
      </c>
      <c r="G116" s="1"/>
      <c r="H116" s="276"/>
      <c r="I116" s="276"/>
      <c r="J116" s="276"/>
      <c r="K116" s="276"/>
    </row>
    <row r="117" ht="15.75" customHeight="1">
      <c r="A117" s="16" t="s">
        <v>670</v>
      </c>
      <c r="B117" s="17">
        <v>1.0</v>
      </c>
      <c r="C117" s="22" t="s">
        <v>21</v>
      </c>
      <c r="D117" s="9"/>
      <c r="E117" s="43">
        <v>19000.0</v>
      </c>
      <c r="F117" s="34">
        <f t="shared" si="16"/>
        <v>19000</v>
      </c>
      <c r="G117" s="1"/>
      <c r="H117" s="276"/>
      <c r="I117" s="276"/>
      <c r="J117" s="276"/>
      <c r="K117" s="276"/>
    </row>
    <row r="118" ht="15.75" customHeight="1">
      <c r="A118" s="16" t="s">
        <v>137</v>
      </c>
      <c r="B118" s="17"/>
      <c r="C118" s="22" t="s">
        <v>99</v>
      </c>
      <c r="D118" s="9"/>
      <c r="E118" s="43">
        <v>5000.0</v>
      </c>
      <c r="F118" s="34">
        <f t="shared" si="16"/>
        <v>0</v>
      </c>
      <c r="G118" s="1"/>
      <c r="H118" s="276"/>
      <c r="I118" s="276"/>
      <c r="J118" s="276"/>
      <c r="K118" s="276"/>
    </row>
    <row r="119" ht="15.75" customHeight="1">
      <c r="A119" s="16" t="s">
        <v>138</v>
      </c>
      <c r="B119" s="17"/>
      <c r="C119" s="22" t="s">
        <v>139</v>
      </c>
      <c r="D119" s="9"/>
      <c r="E119" s="43">
        <v>210000.0</v>
      </c>
      <c r="F119" s="34">
        <f t="shared" ref="F119:F120" si="17">E119*B119</f>
        <v>0</v>
      </c>
      <c r="G119" s="1"/>
    </row>
    <row r="120" ht="15.75" customHeight="1">
      <c r="A120" s="16" t="s">
        <v>140</v>
      </c>
      <c r="B120" s="17"/>
      <c r="C120" s="22" t="s">
        <v>122</v>
      </c>
      <c r="D120" s="9"/>
      <c r="E120" s="43">
        <v>3500.0</v>
      </c>
      <c r="F120" s="34">
        <f t="shared" si="17"/>
        <v>0</v>
      </c>
      <c r="G120" s="1"/>
    </row>
    <row r="121" ht="15.75" customHeight="1">
      <c r="A121" s="46" t="s">
        <v>141</v>
      </c>
      <c r="B121" s="47"/>
      <c r="C121" s="48"/>
      <c r="D121" s="9"/>
      <c r="E121" s="49"/>
      <c r="F121" s="29">
        <f>SUM(F105:F120)</f>
        <v>342250</v>
      </c>
    </row>
    <row r="122" ht="15.75" customHeight="1">
      <c r="A122" s="50" t="s">
        <v>142</v>
      </c>
      <c r="B122" s="51"/>
      <c r="C122" s="51"/>
      <c r="D122" s="51"/>
      <c r="E122" s="51"/>
      <c r="F122" s="52">
        <f>F121+F103+F90+F76+F57+F38+F23</f>
        <v>1249044.5</v>
      </c>
    </row>
    <row r="123" ht="15.75" customHeight="1">
      <c r="A123" s="53"/>
      <c r="B123" s="54" t="s">
        <v>143</v>
      </c>
      <c r="C123" s="55"/>
      <c r="D123" s="55"/>
      <c r="E123" s="55"/>
      <c r="F123" s="56">
        <f>+F122*30%</f>
        <v>374713.35</v>
      </c>
    </row>
    <row r="124" ht="15.75" customHeight="1">
      <c r="A124" s="57"/>
      <c r="B124" s="58" t="s">
        <v>144</v>
      </c>
      <c r="C124" s="55"/>
      <c r="D124" s="55"/>
      <c r="E124" s="59"/>
      <c r="F124" s="60">
        <f>SUM(F122:F123)</f>
        <v>1623757.85</v>
      </c>
    </row>
    <row r="125" ht="15.75" customHeight="1">
      <c r="A125" s="57"/>
      <c r="B125" s="54" t="s">
        <v>145</v>
      </c>
      <c r="C125" s="55"/>
      <c r="D125" s="55"/>
      <c r="E125" s="55"/>
      <c r="F125" s="56">
        <f>+F124*16%</f>
        <v>259801.256</v>
      </c>
    </row>
    <row r="126" ht="15.75" customHeight="1">
      <c r="A126" s="57"/>
      <c r="B126" s="61" t="s">
        <v>146</v>
      </c>
      <c r="C126" s="55"/>
      <c r="D126" s="55"/>
      <c r="E126" s="59"/>
      <c r="F126" s="60">
        <f>SUM(F124:F125)</f>
        <v>1883559.106</v>
      </c>
    </row>
    <row r="127" ht="15.75" customHeight="1">
      <c r="A127" s="57"/>
      <c r="B127" s="54"/>
      <c r="C127" s="55"/>
      <c r="D127" s="55"/>
      <c r="E127" s="55"/>
      <c r="F127" s="56"/>
    </row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0">
    <mergeCell ref="A2:F2"/>
    <mergeCell ref="A3:F3"/>
    <mergeCell ref="A4:F4"/>
    <mergeCell ref="A5:F5"/>
    <mergeCell ref="A6:B6"/>
    <mergeCell ref="C6:F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A20:C20"/>
    <mergeCell ref="D20:E20"/>
    <mergeCell ref="A21:E21"/>
    <mergeCell ref="A22:C22"/>
    <mergeCell ref="D22:E22"/>
    <mergeCell ref="A23:C23"/>
    <mergeCell ref="D23:E23"/>
    <mergeCell ref="A24:B24"/>
    <mergeCell ref="C24:F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A36:E36"/>
    <mergeCell ref="A37:C37"/>
    <mergeCell ref="D37:E37"/>
    <mergeCell ref="A38:C38"/>
    <mergeCell ref="D38:E38"/>
    <mergeCell ref="B39:C39"/>
    <mergeCell ref="D39:E39"/>
    <mergeCell ref="C40:D40"/>
    <mergeCell ref="C41:D41"/>
    <mergeCell ref="C42:D42"/>
    <mergeCell ref="C89:D89"/>
    <mergeCell ref="A90:D90"/>
    <mergeCell ref="C91:D91"/>
    <mergeCell ref="A92:B92"/>
    <mergeCell ref="C92:D92"/>
    <mergeCell ref="C93:D93"/>
    <mergeCell ref="C94:D94"/>
    <mergeCell ref="C95:D95"/>
    <mergeCell ref="C96:D96"/>
    <mergeCell ref="C97:D97"/>
    <mergeCell ref="C98:D98"/>
    <mergeCell ref="C99:D99"/>
    <mergeCell ref="C100:D100"/>
    <mergeCell ref="C101:D101"/>
    <mergeCell ref="C102:D102"/>
    <mergeCell ref="C103:D103"/>
    <mergeCell ref="A104:B104"/>
    <mergeCell ref="C104:D104"/>
    <mergeCell ref="C105:D105"/>
    <mergeCell ref="C106:D106"/>
    <mergeCell ref="C107:D107"/>
    <mergeCell ref="C108:D108"/>
    <mergeCell ref="C109:D109"/>
    <mergeCell ref="C110:D110"/>
    <mergeCell ref="C111:D111"/>
    <mergeCell ref="C112:D112"/>
    <mergeCell ref="C113:D113"/>
    <mergeCell ref="C114:D114"/>
    <mergeCell ref="A122:E122"/>
    <mergeCell ref="A123:A127"/>
    <mergeCell ref="B123:E123"/>
    <mergeCell ref="B124:E124"/>
    <mergeCell ref="B125:E125"/>
    <mergeCell ref="B126:E126"/>
    <mergeCell ref="B127:E127"/>
    <mergeCell ref="C115:D115"/>
    <mergeCell ref="C116:D116"/>
    <mergeCell ref="C117:D117"/>
    <mergeCell ref="C118:D118"/>
    <mergeCell ref="C119:D119"/>
    <mergeCell ref="C120:D120"/>
    <mergeCell ref="C121:D121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A56:C56"/>
    <mergeCell ref="A57:C57"/>
    <mergeCell ref="D57:E57"/>
    <mergeCell ref="B58:C58"/>
    <mergeCell ref="D58:E58"/>
    <mergeCell ref="C59:D59"/>
    <mergeCell ref="C60:D60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A75:C75"/>
    <mergeCell ref="D76:E76"/>
    <mergeCell ref="A76:C76"/>
    <mergeCell ref="A77:B77"/>
    <mergeCell ref="C77:D77"/>
    <mergeCell ref="C78:D78"/>
    <mergeCell ref="C79:D79"/>
    <mergeCell ref="C80:D80"/>
    <mergeCell ref="C81:D81"/>
    <mergeCell ref="C82:D82"/>
    <mergeCell ref="C83:D83"/>
    <mergeCell ref="C84:D84"/>
    <mergeCell ref="C85:D85"/>
    <mergeCell ref="C86:D86"/>
    <mergeCell ref="C87:D87"/>
    <mergeCell ref="C88:D88"/>
  </mergeCells>
  <printOptions/>
  <pageMargins bottom="0.7480314960629921" footer="0.0" header="0.0" left="0.31496062992125984" right="0.31496062992125984" top="0.7480314960629921"/>
  <pageSetup paperSize="9" orientation="portrait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10.71"/>
    <col customWidth="1" min="3" max="3" width="17.0"/>
    <col customWidth="1" min="4" max="4" width="10.71"/>
    <col customWidth="1" min="5" max="5" width="15.43"/>
    <col customWidth="1" min="6" max="6" width="20.57"/>
    <col customWidth="1" min="7" max="15" width="10.71"/>
  </cols>
  <sheetData>
    <row r="1" ht="15.75" customHeight="1">
      <c r="A1" s="1" t="s">
        <v>0</v>
      </c>
    </row>
    <row r="2" ht="15.75" customHeight="1">
      <c r="A2" s="2" t="s">
        <v>1</v>
      </c>
      <c r="B2" s="3"/>
      <c r="C2" s="3"/>
      <c r="D2" s="3"/>
      <c r="E2" s="3"/>
      <c r="F2" s="3"/>
    </row>
    <row r="3" ht="15.75" customHeight="1">
      <c r="A3" s="4" t="s">
        <v>2</v>
      </c>
    </row>
    <row r="4" ht="15.75" customHeight="1">
      <c r="A4" s="4" t="s">
        <v>3</v>
      </c>
      <c r="G4" s="20" t="s">
        <v>671</v>
      </c>
    </row>
    <row r="5" ht="15.75" customHeight="1">
      <c r="A5" s="5" t="s">
        <v>4</v>
      </c>
      <c r="B5" s="6"/>
      <c r="C5" s="6"/>
      <c r="D5" s="6"/>
      <c r="E5" s="6"/>
      <c r="F5" s="7"/>
    </row>
    <row r="6" ht="15.75" customHeight="1">
      <c r="A6" s="8" t="s">
        <v>5</v>
      </c>
      <c r="B6" s="9"/>
      <c r="C6" s="10" t="s">
        <v>678</v>
      </c>
      <c r="D6" s="11"/>
      <c r="E6" s="11"/>
      <c r="F6" s="9"/>
    </row>
    <row r="7" ht="15.0" customHeight="1">
      <c r="A7" s="12" t="s">
        <v>7</v>
      </c>
      <c r="B7" s="12" t="s">
        <v>8</v>
      </c>
      <c r="C7" s="13" t="s">
        <v>9</v>
      </c>
      <c r="D7" s="9"/>
      <c r="E7" s="12" t="s">
        <v>10</v>
      </c>
      <c r="F7" s="14" t="s">
        <v>11</v>
      </c>
      <c r="G7" s="15"/>
    </row>
    <row r="8" ht="18.0" customHeight="1">
      <c r="A8" s="16" t="s">
        <v>611</v>
      </c>
      <c r="B8" s="17">
        <v>433.0</v>
      </c>
      <c r="C8" s="13" t="s">
        <v>13</v>
      </c>
      <c r="D8" s="9"/>
      <c r="E8" s="18">
        <v>140.0</v>
      </c>
      <c r="F8" s="19">
        <f t="shared" ref="F8:F15" si="1">+B8*E8</f>
        <v>60620</v>
      </c>
    </row>
    <row r="9">
      <c r="A9" s="16" t="s">
        <v>529</v>
      </c>
      <c r="B9" s="17">
        <v>0.5</v>
      </c>
      <c r="C9" s="13" t="s">
        <v>16</v>
      </c>
      <c r="D9" s="9"/>
      <c r="E9" s="18">
        <v>330000.0</v>
      </c>
      <c r="F9" s="19">
        <f t="shared" si="1"/>
        <v>165000</v>
      </c>
      <c r="H9" s="21"/>
    </row>
    <row r="10">
      <c r="A10" s="16" t="s">
        <v>652</v>
      </c>
      <c r="B10" s="17">
        <v>0.25</v>
      </c>
      <c r="C10" s="13" t="s">
        <v>16</v>
      </c>
      <c r="D10" s="9"/>
      <c r="E10" s="18">
        <v>68000.0</v>
      </c>
      <c r="F10" s="19">
        <f t="shared" si="1"/>
        <v>17000</v>
      </c>
      <c r="H10" s="21"/>
    </row>
    <row r="11">
      <c r="A11" s="16" t="s">
        <v>18</v>
      </c>
      <c r="B11" s="17"/>
      <c r="C11" s="22" t="s">
        <v>16</v>
      </c>
      <c r="D11" s="9"/>
      <c r="E11" s="18">
        <v>220000.0</v>
      </c>
      <c r="F11" s="19">
        <f t="shared" si="1"/>
        <v>0</v>
      </c>
    </row>
    <row r="12">
      <c r="A12" s="16" t="s">
        <v>653</v>
      </c>
      <c r="B12" s="17">
        <v>0.25</v>
      </c>
      <c r="C12" s="22" t="s">
        <v>654</v>
      </c>
      <c r="D12" s="9"/>
      <c r="E12" s="18">
        <v>28600.0</v>
      </c>
      <c r="F12" s="19">
        <f t="shared" si="1"/>
        <v>7150</v>
      </c>
    </row>
    <row r="13">
      <c r="A13" s="16" t="s">
        <v>653</v>
      </c>
      <c r="B13" s="17">
        <v>0.25</v>
      </c>
      <c r="C13" s="22" t="s">
        <v>655</v>
      </c>
      <c r="D13" s="9"/>
      <c r="E13" s="18">
        <v>31500.0</v>
      </c>
      <c r="F13" s="19">
        <f t="shared" si="1"/>
        <v>7875</v>
      </c>
    </row>
    <row r="14">
      <c r="A14" s="16" t="s">
        <v>653</v>
      </c>
      <c r="B14" s="17">
        <v>0.25</v>
      </c>
      <c r="C14" s="22" t="s">
        <v>656</v>
      </c>
      <c r="D14" s="9"/>
      <c r="E14" s="18">
        <v>93000.0</v>
      </c>
      <c r="F14" s="19">
        <f t="shared" si="1"/>
        <v>23250</v>
      </c>
    </row>
    <row r="15">
      <c r="A15" s="16" t="s">
        <v>20</v>
      </c>
      <c r="B15" s="17">
        <v>0.5</v>
      </c>
      <c r="C15" s="22" t="s">
        <v>21</v>
      </c>
      <c r="D15" s="9"/>
      <c r="E15" s="18">
        <v>14000.0</v>
      </c>
      <c r="F15" s="19">
        <f t="shared" si="1"/>
        <v>7000</v>
      </c>
    </row>
    <row r="16">
      <c r="A16" s="16" t="s">
        <v>22</v>
      </c>
      <c r="B16" s="17">
        <v>0.5</v>
      </c>
      <c r="C16" s="22" t="s">
        <v>23</v>
      </c>
      <c r="D16" s="9"/>
      <c r="E16" s="18">
        <v>12000.0</v>
      </c>
      <c r="F16" s="19">
        <f t="shared" ref="F16:F17" si="2">E16*B16</f>
        <v>6000</v>
      </c>
    </row>
    <row r="17">
      <c r="A17" s="16" t="s">
        <v>24</v>
      </c>
      <c r="B17" s="17">
        <v>0.5</v>
      </c>
      <c r="C17" s="22" t="s">
        <v>25</v>
      </c>
      <c r="D17" s="9"/>
      <c r="E17" s="18">
        <v>20000.0</v>
      </c>
      <c r="F17" s="19">
        <f t="shared" si="2"/>
        <v>10000</v>
      </c>
      <c r="H17" s="20" t="s">
        <v>26</v>
      </c>
    </row>
    <row r="18" ht="15.75" customHeight="1">
      <c r="A18" s="16" t="s">
        <v>27</v>
      </c>
      <c r="B18" s="17">
        <v>5.0</v>
      </c>
      <c r="C18" s="22" t="s">
        <v>28</v>
      </c>
      <c r="D18" s="9"/>
      <c r="E18" s="18">
        <v>1000.0</v>
      </c>
      <c r="F18" s="19">
        <f t="shared" ref="F18:F19" si="3">+B18*E18</f>
        <v>5000</v>
      </c>
    </row>
    <row r="19" ht="15.75" customHeight="1">
      <c r="A19" s="16" t="s">
        <v>29</v>
      </c>
      <c r="B19" s="17">
        <v>100.0</v>
      </c>
      <c r="C19" s="22" t="s">
        <v>30</v>
      </c>
      <c r="D19" s="9"/>
      <c r="E19" s="18">
        <v>100.0</v>
      </c>
      <c r="F19" s="19">
        <f t="shared" si="3"/>
        <v>10000</v>
      </c>
    </row>
    <row r="20" ht="15.75" customHeight="1">
      <c r="A20" s="23" t="s">
        <v>31</v>
      </c>
      <c r="B20" s="11"/>
      <c r="C20" s="9"/>
      <c r="D20" s="22" t="s">
        <v>32</v>
      </c>
      <c r="E20" s="9"/>
      <c r="F20" s="24">
        <v>315000.0</v>
      </c>
      <c r="G20" s="1"/>
      <c r="H20" s="21"/>
    </row>
    <row r="21" ht="15.75" customHeight="1">
      <c r="A21" s="25" t="s">
        <v>33</v>
      </c>
      <c r="B21" s="11"/>
      <c r="C21" s="11"/>
      <c r="D21" s="11"/>
      <c r="E21" s="9"/>
      <c r="F21" s="26">
        <f>SUM(F8:F20)</f>
        <v>633895</v>
      </c>
    </row>
    <row r="22" ht="15.75" customHeight="1">
      <c r="A22" s="23" t="s">
        <v>34</v>
      </c>
      <c r="B22" s="11"/>
      <c r="C22" s="9"/>
      <c r="D22" s="22" t="s">
        <v>35</v>
      </c>
      <c r="E22" s="9"/>
      <c r="F22" s="24">
        <f>F21*10%</f>
        <v>63389.5</v>
      </c>
    </row>
    <row r="23" ht="15.75" customHeight="1">
      <c r="A23" s="27" t="s">
        <v>36</v>
      </c>
      <c r="B23" s="11"/>
      <c r="C23" s="9"/>
      <c r="D23" s="28"/>
      <c r="E23" s="9"/>
      <c r="F23" s="29">
        <f>SUM(F21:F22)</f>
        <v>697284.5</v>
      </c>
      <c r="G23" s="262"/>
    </row>
    <row r="24" ht="15.0" customHeight="1">
      <c r="A24" s="8" t="s">
        <v>5</v>
      </c>
      <c r="B24" s="9"/>
      <c r="C24" s="30" t="s">
        <v>0</v>
      </c>
      <c r="D24" s="11"/>
      <c r="E24" s="11"/>
      <c r="F24" s="9"/>
      <c r="G24" s="20" t="s">
        <v>14</v>
      </c>
    </row>
    <row r="25" ht="15.0" customHeight="1">
      <c r="A25" s="12" t="s">
        <v>7</v>
      </c>
      <c r="B25" s="12" t="s">
        <v>8</v>
      </c>
      <c r="C25" s="13" t="s">
        <v>9</v>
      </c>
      <c r="D25" s="9"/>
      <c r="E25" s="12" t="s">
        <v>10</v>
      </c>
      <c r="F25" s="14" t="s">
        <v>11</v>
      </c>
    </row>
    <row r="26" ht="15.0" customHeight="1">
      <c r="A26" s="16" t="s">
        <v>38</v>
      </c>
      <c r="B26" s="17"/>
      <c r="C26" s="13" t="s">
        <v>25</v>
      </c>
      <c r="D26" s="9"/>
      <c r="E26" s="18">
        <v>250000.0</v>
      </c>
      <c r="F26" s="19">
        <f t="shared" ref="F26:F28" si="4">E26*B26</f>
        <v>0</v>
      </c>
      <c r="G26" s="1"/>
      <c r="H26" s="1"/>
    </row>
    <row r="27" ht="15.75" customHeight="1">
      <c r="A27" s="16" t="s">
        <v>107</v>
      </c>
      <c r="B27" s="17"/>
      <c r="C27" s="22" t="s">
        <v>40</v>
      </c>
      <c r="D27" s="9"/>
      <c r="E27" s="18">
        <v>15000.0</v>
      </c>
      <c r="F27" s="19">
        <f t="shared" si="4"/>
        <v>0</v>
      </c>
      <c r="G27" s="1"/>
      <c r="H27" s="1"/>
    </row>
    <row r="28" ht="15.75" customHeight="1">
      <c r="A28" s="16" t="s">
        <v>41</v>
      </c>
      <c r="B28" s="17"/>
      <c r="C28" s="22" t="s">
        <v>42</v>
      </c>
      <c r="D28" s="9"/>
      <c r="E28" s="18">
        <v>130000.0</v>
      </c>
      <c r="F28" s="31">
        <f t="shared" si="4"/>
        <v>0</v>
      </c>
      <c r="G28" s="1"/>
      <c r="H28" s="1"/>
    </row>
    <row r="29" ht="15.75" customHeight="1">
      <c r="A29" s="16" t="s">
        <v>43</v>
      </c>
      <c r="B29" s="17"/>
      <c r="C29" s="22" t="s">
        <v>44</v>
      </c>
      <c r="D29" s="9"/>
      <c r="E29" s="18">
        <v>140.0</v>
      </c>
      <c r="F29" s="32"/>
      <c r="G29" s="1"/>
      <c r="H29" s="1"/>
    </row>
    <row r="30" ht="15.75" customHeight="1">
      <c r="A30" s="16" t="s">
        <v>20</v>
      </c>
      <c r="B30" s="17"/>
      <c r="C30" s="22" t="s">
        <v>45</v>
      </c>
      <c r="D30" s="9"/>
      <c r="E30" s="18">
        <v>14000.0</v>
      </c>
      <c r="F30" s="19">
        <f t="shared" ref="F30:F35" si="5">E30*B30</f>
        <v>0</v>
      </c>
      <c r="G30" s="1"/>
      <c r="H30" s="1"/>
    </row>
    <row r="31" ht="15.75" customHeight="1">
      <c r="A31" s="16" t="s">
        <v>46</v>
      </c>
      <c r="B31" s="17"/>
      <c r="C31" s="22" t="s">
        <v>30</v>
      </c>
      <c r="D31" s="9"/>
      <c r="E31" s="18">
        <v>600.0</v>
      </c>
      <c r="F31" s="19">
        <f t="shared" si="5"/>
        <v>0</v>
      </c>
    </row>
    <row r="32" ht="15.0" customHeight="1">
      <c r="A32" s="16" t="s">
        <v>47</v>
      </c>
      <c r="B32" s="17"/>
      <c r="C32" s="22" t="s">
        <v>48</v>
      </c>
      <c r="D32" s="9"/>
      <c r="E32" s="18">
        <v>1000.0</v>
      </c>
      <c r="F32" s="19">
        <f t="shared" si="5"/>
        <v>0</v>
      </c>
    </row>
    <row r="33" ht="15.75" customHeight="1">
      <c r="A33" s="16" t="s">
        <v>49</v>
      </c>
      <c r="B33" s="17"/>
      <c r="C33" s="22" t="s">
        <v>25</v>
      </c>
      <c r="D33" s="9"/>
      <c r="E33" s="18">
        <v>157500.0</v>
      </c>
      <c r="F33" s="19">
        <f t="shared" si="5"/>
        <v>0</v>
      </c>
    </row>
    <row r="34" ht="12.75" customHeight="1">
      <c r="A34" s="16" t="s">
        <v>29</v>
      </c>
      <c r="B34" s="17"/>
      <c r="C34" s="22" t="s">
        <v>30</v>
      </c>
      <c r="D34" s="9"/>
      <c r="E34" s="18">
        <v>100.0</v>
      </c>
      <c r="F34" s="19">
        <f t="shared" si="5"/>
        <v>0</v>
      </c>
    </row>
    <row r="35" ht="15.75" customHeight="1">
      <c r="A35" s="33"/>
      <c r="B35" s="17"/>
      <c r="C35" s="22"/>
      <c r="D35" s="9"/>
      <c r="E35" s="17"/>
      <c r="F35" s="34">
        <f t="shared" si="5"/>
        <v>0</v>
      </c>
    </row>
    <row r="36" ht="15.75" customHeight="1">
      <c r="A36" s="25" t="s">
        <v>33</v>
      </c>
      <c r="B36" s="11"/>
      <c r="C36" s="11"/>
      <c r="D36" s="11"/>
      <c r="E36" s="9"/>
      <c r="F36" s="26">
        <f>SUM(F26:F35)</f>
        <v>0</v>
      </c>
    </row>
    <row r="37" ht="16.5" customHeight="1">
      <c r="A37" s="23" t="s">
        <v>50</v>
      </c>
      <c r="B37" s="11"/>
      <c r="C37" s="9"/>
      <c r="D37" s="22" t="s">
        <v>35</v>
      </c>
      <c r="E37" s="9"/>
      <c r="F37" s="24">
        <f>F36*5%</f>
        <v>0</v>
      </c>
    </row>
    <row r="38" ht="24.0" customHeight="1">
      <c r="A38" s="27" t="s">
        <v>36</v>
      </c>
      <c r="B38" s="11"/>
      <c r="C38" s="9"/>
      <c r="D38" s="28"/>
      <c r="E38" s="9"/>
      <c r="F38" s="35">
        <f>F37+F36</f>
        <v>0</v>
      </c>
      <c r="G38" s="262"/>
    </row>
    <row r="39" ht="24.0" customHeight="1">
      <c r="A39" s="36" t="s">
        <v>51</v>
      </c>
      <c r="B39" s="10" t="s">
        <v>52</v>
      </c>
      <c r="C39" s="9"/>
      <c r="D39" s="22"/>
      <c r="E39" s="9"/>
      <c r="F39" s="24"/>
      <c r="G39" s="1"/>
      <c r="H39" s="1"/>
    </row>
    <row r="40" ht="24.0" customHeight="1">
      <c r="A40" s="33" t="s">
        <v>53</v>
      </c>
      <c r="B40" s="17"/>
      <c r="C40" s="22" t="s">
        <v>54</v>
      </c>
      <c r="D40" s="9"/>
      <c r="E40" s="18">
        <v>36750.0</v>
      </c>
      <c r="F40" s="19">
        <f t="shared" ref="F40:F41" si="6">E40*B40</f>
        <v>0</v>
      </c>
      <c r="G40" s="15"/>
      <c r="H40" s="1"/>
    </row>
    <row r="41" ht="24.0" customHeight="1">
      <c r="A41" s="16" t="s">
        <v>55</v>
      </c>
      <c r="B41" s="17"/>
      <c r="C41" s="22" t="s">
        <v>54</v>
      </c>
      <c r="D41" s="9"/>
      <c r="E41" s="18">
        <v>36750.0</v>
      </c>
      <c r="F41" s="19">
        <f t="shared" si="6"/>
        <v>0</v>
      </c>
      <c r="G41" s="15"/>
      <c r="H41" s="1"/>
    </row>
    <row r="42" ht="24.0" customHeight="1">
      <c r="A42" s="16" t="s">
        <v>56</v>
      </c>
      <c r="B42" s="17"/>
      <c r="C42" s="22" t="s">
        <v>57</v>
      </c>
      <c r="D42" s="9"/>
      <c r="E42" s="18">
        <v>18000.0</v>
      </c>
      <c r="F42" s="19">
        <f t="shared" ref="F42:F49" si="7">+B42*E42</f>
        <v>0</v>
      </c>
    </row>
    <row r="43" ht="24.0" customHeight="1">
      <c r="A43" s="16" t="s">
        <v>58</v>
      </c>
      <c r="B43" s="17"/>
      <c r="C43" s="22" t="s">
        <v>59</v>
      </c>
      <c r="D43" s="9"/>
      <c r="E43" s="18">
        <v>2000.0</v>
      </c>
      <c r="F43" s="19">
        <f t="shared" si="7"/>
        <v>0</v>
      </c>
    </row>
    <row r="44" ht="24.0" customHeight="1">
      <c r="A44" s="16" t="s">
        <v>60</v>
      </c>
      <c r="B44" s="17"/>
      <c r="C44" s="22" t="s">
        <v>61</v>
      </c>
      <c r="D44" s="9"/>
      <c r="E44" s="18">
        <v>70000.0</v>
      </c>
      <c r="F44" s="19">
        <f t="shared" si="7"/>
        <v>0</v>
      </c>
    </row>
    <row r="45" ht="24.0" customHeight="1">
      <c r="A45" s="16" t="s">
        <v>62</v>
      </c>
      <c r="B45" s="17"/>
      <c r="C45" s="22" t="s">
        <v>63</v>
      </c>
      <c r="D45" s="9"/>
      <c r="E45" s="18">
        <v>45000.0</v>
      </c>
      <c r="F45" s="19">
        <f t="shared" si="7"/>
        <v>0</v>
      </c>
    </row>
    <row r="46" ht="24.0" customHeight="1">
      <c r="A46" s="16" t="s">
        <v>64</v>
      </c>
      <c r="B46" s="17"/>
      <c r="C46" s="22" t="s">
        <v>63</v>
      </c>
      <c r="D46" s="9"/>
      <c r="E46" s="18">
        <v>2500.0</v>
      </c>
      <c r="F46" s="19">
        <f t="shared" si="7"/>
        <v>0</v>
      </c>
    </row>
    <row r="47" ht="24.0" customHeight="1">
      <c r="A47" s="16" t="s">
        <v>65</v>
      </c>
      <c r="B47" s="17"/>
      <c r="C47" s="22" t="s">
        <v>66</v>
      </c>
      <c r="D47" s="9"/>
      <c r="E47" s="18">
        <v>34000.0</v>
      </c>
      <c r="F47" s="19">
        <f t="shared" si="7"/>
        <v>0</v>
      </c>
    </row>
    <row r="48" ht="24.0" customHeight="1">
      <c r="A48" s="16" t="s">
        <v>67</v>
      </c>
      <c r="B48" s="17"/>
      <c r="C48" s="22" t="s">
        <v>68</v>
      </c>
      <c r="D48" s="9"/>
      <c r="E48" s="18">
        <v>3000.0</v>
      </c>
      <c r="F48" s="19">
        <f t="shared" si="7"/>
        <v>0</v>
      </c>
    </row>
    <row r="49" ht="24.0" customHeight="1">
      <c r="A49" s="16" t="s">
        <v>69</v>
      </c>
      <c r="B49" s="17"/>
      <c r="C49" s="22" t="s">
        <v>70</v>
      </c>
      <c r="D49" s="9"/>
      <c r="E49" s="18">
        <v>57500.0</v>
      </c>
      <c r="F49" s="19">
        <f t="shared" si="7"/>
        <v>0</v>
      </c>
      <c r="G49" s="15"/>
      <c r="H49" s="15"/>
      <c r="I49" s="15"/>
      <c r="J49" s="15"/>
      <c r="K49" s="15"/>
      <c r="L49" s="15"/>
      <c r="M49" s="15"/>
      <c r="N49" s="15"/>
      <c r="O49" s="15"/>
    </row>
    <row r="50" ht="24.0" customHeight="1">
      <c r="A50" s="16" t="s">
        <v>71</v>
      </c>
      <c r="B50" s="17"/>
      <c r="C50" s="22" t="s">
        <v>70</v>
      </c>
      <c r="D50" s="9"/>
      <c r="E50" s="18">
        <v>22000.0</v>
      </c>
      <c r="F50" s="19">
        <f>E50*B50</f>
        <v>0</v>
      </c>
      <c r="G50" s="15"/>
      <c r="H50" s="15"/>
      <c r="I50" s="15"/>
      <c r="J50" s="15"/>
      <c r="K50" s="15"/>
      <c r="L50" s="15"/>
      <c r="M50" s="15"/>
      <c r="N50" s="15"/>
      <c r="O50" s="15"/>
    </row>
    <row r="51" ht="15.75" customHeight="1">
      <c r="A51" s="16" t="s">
        <v>72</v>
      </c>
      <c r="B51" s="17"/>
      <c r="C51" s="22" t="s">
        <v>61</v>
      </c>
      <c r="D51" s="9"/>
      <c r="E51" s="18">
        <v>160000.0</v>
      </c>
      <c r="F51" s="19">
        <f t="shared" ref="F51:F54" si="8">+B51*E51</f>
        <v>0</v>
      </c>
    </row>
    <row r="52" ht="15.75" customHeight="1">
      <c r="A52" s="16" t="s">
        <v>73</v>
      </c>
      <c r="B52" s="17"/>
      <c r="C52" s="22" t="s">
        <v>74</v>
      </c>
      <c r="D52" s="9"/>
      <c r="E52" s="18">
        <v>4500.0</v>
      </c>
      <c r="F52" s="19">
        <f t="shared" si="8"/>
        <v>0</v>
      </c>
    </row>
    <row r="53" ht="15.75" customHeight="1">
      <c r="A53" s="16" t="s">
        <v>75</v>
      </c>
      <c r="B53" s="17"/>
      <c r="C53" s="22" t="s">
        <v>21</v>
      </c>
      <c r="D53" s="9"/>
      <c r="E53" s="18">
        <v>20000.0</v>
      </c>
      <c r="F53" s="19">
        <f t="shared" si="8"/>
        <v>0</v>
      </c>
    </row>
    <row r="54" ht="15.75" customHeight="1">
      <c r="A54" s="16" t="s">
        <v>76</v>
      </c>
      <c r="B54" s="17"/>
      <c r="C54" s="22" t="s">
        <v>77</v>
      </c>
      <c r="D54" s="9"/>
      <c r="E54" s="18">
        <v>23000.0</v>
      </c>
      <c r="F54" s="19">
        <f t="shared" si="8"/>
        <v>0</v>
      </c>
    </row>
    <row r="55" ht="15.75" customHeight="1">
      <c r="A55" s="16" t="s">
        <v>78</v>
      </c>
      <c r="B55" s="37"/>
      <c r="C55" s="22"/>
      <c r="D55" s="9"/>
      <c r="E55" s="18"/>
      <c r="F55" s="19">
        <f>SUM(F40:F54)</f>
        <v>0</v>
      </c>
    </row>
    <row r="56" ht="15.75" customHeight="1">
      <c r="A56" s="23" t="s">
        <v>79</v>
      </c>
      <c r="B56" s="11"/>
      <c r="C56" s="9"/>
      <c r="D56" s="17"/>
      <c r="E56" s="17"/>
      <c r="F56" s="19">
        <f>+F55*10%</f>
        <v>0</v>
      </c>
    </row>
    <row r="57" ht="15.75" customHeight="1">
      <c r="A57" s="27" t="s">
        <v>80</v>
      </c>
      <c r="B57" s="11"/>
      <c r="C57" s="9"/>
      <c r="D57" s="28"/>
      <c r="E57" s="9"/>
      <c r="F57" s="29">
        <f>SUM(F56)</f>
        <v>0</v>
      </c>
      <c r="G57" s="262"/>
    </row>
    <row r="58" ht="15.75" customHeight="1">
      <c r="A58" s="36" t="s">
        <v>51</v>
      </c>
      <c r="B58" s="10" t="s">
        <v>81</v>
      </c>
      <c r="C58" s="9"/>
      <c r="D58" s="22"/>
      <c r="E58" s="9"/>
      <c r="F58" s="24"/>
      <c r="G58" s="15"/>
    </row>
    <row r="59" ht="15.75" customHeight="1">
      <c r="A59" s="33" t="s">
        <v>53</v>
      </c>
      <c r="B59" s="17">
        <v>8.0</v>
      </c>
      <c r="C59" s="22" t="s">
        <v>82</v>
      </c>
      <c r="D59" s="9"/>
      <c r="E59" s="18">
        <v>1050.0</v>
      </c>
      <c r="F59" s="19">
        <f t="shared" ref="F59:F61" si="9">E59*B59</f>
        <v>8400</v>
      </c>
      <c r="G59" s="15"/>
    </row>
    <row r="60" ht="15.75" customHeight="1">
      <c r="A60" s="16" t="s">
        <v>55</v>
      </c>
      <c r="B60" s="17">
        <v>8.0</v>
      </c>
      <c r="C60" s="22" t="s">
        <v>54</v>
      </c>
      <c r="D60" s="9"/>
      <c r="E60" s="18">
        <v>2100.0</v>
      </c>
      <c r="F60" s="19">
        <f t="shared" si="9"/>
        <v>16800</v>
      </c>
      <c r="G60" s="15"/>
    </row>
    <row r="61" ht="15.75" customHeight="1">
      <c r="A61" s="16" t="s">
        <v>83</v>
      </c>
      <c r="B61" s="17"/>
      <c r="C61" s="17"/>
      <c r="D61" s="17"/>
      <c r="E61" s="18">
        <v>2100.0</v>
      </c>
      <c r="F61" s="19">
        <f t="shared" si="9"/>
        <v>0</v>
      </c>
      <c r="G61" s="15"/>
    </row>
    <row r="62" ht="15.75" customHeight="1">
      <c r="A62" s="16" t="s">
        <v>56</v>
      </c>
      <c r="B62" s="17">
        <v>0.3</v>
      </c>
      <c r="C62" s="22" t="s">
        <v>57</v>
      </c>
      <c r="D62" s="9"/>
      <c r="E62" s="18">
        <v>18000.0</v>
      </c>
      <c r="F62" s="19">
        <f t="shared" ref="F62:F73" si="10">+B62*E62</f>
        <v>5400</v>
      </c>
      <c r="G62" s="15"/>
    </row>
    <row r="63" ht="15.75" customHeight="1">
      <c r="A63" s="16" t="s">
        <v>58</v>
      </c>
      <c r="B63" s="17"/>
      <c r="C63" s="22" t="s">
        <v>59</v>
      </c>
      <c r="D63" s="9"/>
      <c r="E63" s="18">
        <v>2000.0</v>
      </c>
      <c r="F63" s="19">
        <f t="shared" si="10"/>
        <v>0</v>
      </c>
      <c r="G63" s="15"/>
    </row>
    <row r="64" ht="15.75" customHeight="1">
      <c r="A64" s="16" t="s">
        <v>60</v>
      </c>
      <c r="B64" s="17"/>
      <c r="C64" s="22" t="s">
        <v>61</v>
      </c>
      <c r="D64" s="9"/>
      <c r="E64" s="18"/>
      <c r="F64" s="19">
        <f t="shared" si="10"/>
        <v>0</v>
      </c>
      <c r="G64" s="15"/>
      <c r="I64" s="1"/>
    </row>
    <row r="65" ht="15.75" customHeight="1">
      <c r="A65" s="16" t="s">
        <v>84</v>
      </c>
      <c r="B65" s="17">
        <v>0.5</v>
      </c>
      <c r="C65" s="22" t="s">
        <v>63</v>
      </c>
      <c r="D65" s="9"/>
      <c r="E65" s="18">
        <v>2000.0</v>
      </c>
      <c r="F65" s="19">
        <f t="shared" si="10"/>
        <v>1000</v>
      </c>
      <c r="G65" s="15"/>
    </row>
    <row r="66" ht="15.75" customHeight="1">
      <c r="A66" s="16" t="s">
        <v>85</v>
      </c>
      <c r="B66" s="17"/>
      <c r="C66" s="22" t="s">
        <v>63</v>
      </c>
      <c r="D66" s="9"/>
      <c r="E66" s="18">
        <v>2000.0</v>
      </c>
      <c r="F66" s="19">
        <f t="shared" si="10"/>
        <v>0</v>
      </c>
      <c r="G66" s="15"/>
    </row>
    <row r="67" ht="15.75" customHeight="1">
      <c r="A67" s="16" t="s">
        <v>86</v>
      </c>
      <c r="B67" s="17">
        <v>0.5</v>
      </c>
      <c r="C67" s="22" t="s">
        <v>66</v>
      </c>
      <c r="D67" s="9"/>
      <c r="E67" s="18">
        <v>23000.0</v>
      </c>
      <c r="F67" s="19">
        <f t="shared" si="10"/>
        <v>11500</v>
      </c>
      <c r="G67" s="15"/>
    </row>
    <row r="68" ht="15.75" customHeight="1">
      <c r="A68" s="16" t="s">
        <v>87</v>
      </c>
      <c r="B68" s="17"/>
      <c r="C68" s="22" t="s">
        <v>88</v>
      </c>
      <c r="D68" s="9"/>
      <c r="E68" s="18">
        <v>18000.0</v>
      </c>
      <c r="F68" s="19">
        <f t="shared" si="10"/>
        <v>0</v>
      </c>
      <c r="G68" s="15"/>
    </row>
    <row r="69" ht="15.75" customHeight="1">
      <c r="A69" s="16" t="s">
        <v>89</v>
      </c>
      <c r="B69" s="17">
        <v>0.5</v>
      </c>
      <c r="C69" s="22" t="s">
        <v>70</v>
      </c>
      <c r="D69" s="9"/>
      <c r="E69" s="18">
        <v>22000.0</v>
      </c>
      <c r="F69" s="19">
        <f t="shared" si="10"/>
        <v>11000</v>
      </c>
      <c r="G69" s="15"/>
    </row>
    <row r="70" ht="15.75" customHeight="1">
      <c r="A70" s="16" t="s">
        <v>90</v>
      </c>
      <c r="B70" s="17"/>
      <c r="C70" s="22" t="s">
        <v>61</v>
      </c>
      <c r="D70" s="9"/>
      <c r="E70" s="18"/>
      <c r="F70" s="19">
        <f t="shared" si="10"/>
        <v>0</v>
      </c>
    </row>
    <row r="71" ht="15.75" customHeight="1">
      <c r="A71" s="16" t="s">
        <v>73</v>
      </c>
      <c r="B71" s="17"/>
      <c r="C71" s="22" t="s">
        <v>21</v>
      </c>
      <c r="D71" s="9"/>
      <c r="E71" s="18">
        <v>4.5</v>
      </c>
      <c r="F71" s="19">
        <f t="shared" si="10"/>
        <v>0</v>
      </c>
    </row>
    <row r="72" ht="15.75" customHeight="1">
      <c r="A72" s="16" t="s">
        <v>75</v>
      </c>
      <c r="B72" s="17"/>
      <c r="C72" s="22" t="s">
        <v>21</v>
      </c>
      <c r="D72" s="9"/>
      <c r="E72" s="18">
        <v>23000.0</v>
      </c>
      <c r="F72" s="19">
        <f t="shared" si="10"/>
        <v>0</v>
      </c>
    </row>
    <row r="73" ht="15.75" customHeight="1">
      <c r="A73" s="16" t="s">
        <v>91</v>
      </c>
      <c r="B73" s="38"/>
      <c r="C73" s="22" t="s">
        <v>77</v>
      </c>
      <c r="D73" s="9"/>
      <c r="E73" s="18">
        <v>23000.0</v>
      </c>
      <c r="F73" s="19">
        <f t="shared" si="10"/>
        <v>0</v>
      </c>
    </row>
    <row r="74" ht="15.75" customHeight="1">
      <c r="A74" s="16" t="s">
        <v>78</v>
      </c>
      <c r="B74" s="17"/>
      <c r="C74" s="22"/>
      <c r="D74" s="9"/>
      <c r="E74" s="18"/>
      <c r="F74" s="19">
        <f>SUM(F58:F73)</f>
        <v>54100</v>
      </c>
      <c r="G74" s="1"/>
    </row>
    <row r="75" ht="15.75" customHeight="1">
      <c r="A75" s="23" t="s">
        <v>79</v>
      </c>
      <c r="B75" s="11"/>
      <c r="C75" s="9"/>
      <c r="D75" s="17"/>
      <c r="E75" s="17"/>
      <c r="F75" s="19">
        <f>F74*10%</f>
        <v>5410</v>
      </c>
      <c r="G75" s="1"/>
    </row>
    <row r="76" ht="15.75" customHeight="1">
      <c r="A76" s="27" t="s">
        <v>80</v>
      </c>
      <c r="B76" s="11"/>
      <c r="C76" s="9"/>
      <c r="D76" s="28"/>
      <c r="E76" s="9"/>
      <c r="F76" s="29">
        <f>F74+F75</f>
        <v>59510</v>
      </c>
      <c r="G76" s="1"/>
    </row>
    <row r="77" ht="15.75" customHeight="1">
      <c r="A77" s="39" t="s">
        <v>92</v>
      </c>
      <c r="B77" s="9"/>
      <c r="C77" s="22"/>
      <c r="D77" s="9"/>
      <c r="E77" s="17"/>
      <c r="F77" s="26"/>
      <c r="G77" s="1" t="s">
        <v>14</v>
      </c>
    </row>
    <row r="78" ht="15.75" customHeight="1">
      <c r="A78" s="16" t="s">
        <v>93</v>
      </c>
      <c r="B78" s="40"/>
      <c r="C78" s="22" t="s">
        <v>94</v>
      </c>
      <c r="D78" s="9"/>
      <c r="E78" s="17">
        <v>10500.0</v>
      </c>
      <c r="F78" s="24">
        <f t="shared" ref="F78:F80" si="11">E78*B78</f>
        <v>0</v>
      </c>
      <c r="G78" s="1"/>
      <c r="H78" s="1"/>
      <c r="I78" s="1"/>
      <c r="J78" s="1"/>
      <c r="K78" s="1"/>
      <c r="L78" s="1"/>
      <c r="M78" s="1"/>
      <c r="N78" s="1"/>
      <c r="O78" s="1"/>
    </row>
    <row r="79" ht="15.75" customHeight="1">
      <c r="A79" s="16" t="s">
        <v>95</v>
      </c>
      <c r="B79" s="40"/>
      <c r="C79" s="22" t="s">
        <v>96</v>
      </c>
      <c r="D79" s="9"/>
      <c r="E79" s="17">
        <v>20000.0</v>
      </c>
      <c r="F79" s="24">
        <f t="shared" si="11"/>
        <v>0</v>
      </c>
      <c r="G79" s="1"/>
      <c r="H79" s="1"/>
      <c r="I79" s="1"/>
      <c r="J79" s="1"/>
      <c r="K79" s="1"/>
      <c r="L79" s="1"/>
      <c r="M79" s="1"/>
      <c r="N79" s="1"/>
      <c r="O79" s="1"/>
    </row>
    <row r="80" ht="15.75" customHeight="1">
      <c r="A80" s="16" t="s">
        <v>97</v>
      </c>
      <c r="B80" s="41"/>
      <c r="C80" s="22" t="s">
        <v>94</v>
      </c>
      <c r="D80" s="9"/>
      <c r="E80" s="17">
        <v>20000.0</v>
      </c>
      <c r="F80" s="24">
        <f t="shared" si="11"/>
        <v>0</v>
      </c>
      <c r="G80" s="1"/>
    </row>
    <row r="81" ht="15.75" customHeight="1">
      <c r="A81" s="16" t="s">
        <v>98</v>
      </c>
      <c r="B81" s="17"/>
      <c r="C81" s="22" t="s">
        <v>99</v>
      </c>
      <c r="D81" s="9"/>
      <c r="E81" s="42">
        <v>100000.0</v>
      </c>
      <c r="F81" s="34">
        <f t="shared" ref="F81:F89" si="12">+B81*E81</f>
        <v>0</v>
      </c>
      <c r="G81" s="21"/>
    </row>
    <row r="82" ht="15.75" customHeight="1">
      <c r="A82" s="16" t="s">
        <v>100</v>
      </c>
      <c r="B82" s="17"/>
      <c r="C82" s="22" t="s">
        <v>101</v>
      </c>
      <c r="D82" s="9"/>
      <c r="E82" s="42">
        <v>3000.0</v>
      </c>
      <c r="F82" s="34">
        <f t="shared" si="12"/>
        <v>0</v>
      </c>
      <c r="G82" s="21"/>
    </row>
    <row r="83" ht="15.75" customHeight="1">
      <c r="A83" s="16" t="s">
        <v>102</v>
      </c>
      <c r="B83" s="17"/>
      <c r="C83" s="22" t="s">
        <v>25</v>
      </c>
      <c r="D83" s="9"/>
      <c r="E83" s="43">
        <v>1500.0</v>
      </c>
      <c r="F83" s="34">
        <f t="shared" si="12"/>
        <v>0</v>
      </c>
      <c r="G83" s="15"/>
      <c r="H83" s="15"/>
      <c r="I83" s="15"/>
      <c r="J83" s="15"/>
      <c r="K83" s="15"/>
      <c r="L83" s="15"/>
      <c r="M83" s="15"/>
      <c r="N83" s="15"/>
      <c r="O83" s="15"/>
    </row>
    <row r="84" ht="15.75" customHeight="1">
      <c r="A84" s="16" t="s">
        <v>103</v>
      </c>
      <c r="B84" s="17"/>
      <c r="C84" s="22" t="s">
        <v>99</v>
      </c>
      <c r="D84" s="9"/>
      <c r="E84" s="43">
        <v>2000.0</v>
      </c>
      <c r="F84" s="34">
        <f t="shared" si="12"/>
        <v>0</v>
      </c>
      <c r="G84" s="15"/>
      <c r="H84" s="15"/>
      <c r="I84" s="15"/>
      <c r="J84" s="15"/>
      <c r="K84" s="15"/>
      <c r="L84" s="15"/>
      <c r="M84" s="15"/>
      <c r="N84" s="15"/>
      <c r="O84" s="15"/>
    </row>
    <row r="85" ht="15.75" customHeight="1">
      <c r="A85" s="16" t="s">
        <v>104</v>
      </c>
      <c r="B85" s="17"/>
      <c r="C85" s="22" t="s">
        <v>25</v>
      </c>
      <c r="D85" s="9"/>
      <c r="E85" s="43">
        <v>160000.0</v>
      </c>
      <c r="F85" s="34">
        <f t="shared" si="12"/>
        <v>0</v>
      </c>
      <c r="G85" s="15"/>
      <c r="H85" s="15"/>
      <c r="I85" s="15"/>
      <c r="J85" s="15"/>
      <c r="K85" s="15"/>
      <c r="L85" s="15"/>
      <c r="M85" s="15"/>
      <c r="N85" s="15"/>
      <c r="O85" s="15"/>
    </row>
    <row r="86" ht="15.75" customHeight="1">
      <c r="A86" s="16" t="s">
        <v>68</v>
      </c>
      <c r="B86" s="17"/>
      <c r="C86" s="22" t="s">
        <v>105</v>
      </c>
      <c r="D86" s="9"/>
      <c r="E86" s="42">
        <v>26800.0</v>
      </c>
      <c r="F86" s="34">
        <f t="shared" si="12"/>
        <v>0</v>
      </c>
      <c r="G86" s="15"/>
      <c r="H86" s="15"/>
      <c r="I86" s="15"/>
      <c r="J86" s="15"/>
      <c r="K86" s="15"/>
      <c r="L86" s="15"/>
      <c r="M86" s="15"/>
      <c r="N86" s="15"/>
      <c r="O86" s="15"/>
    </row>
    <row r="87" ht="15.75" customHeight="1">
      <c r="A87" s="16" t="s">
        <v>106</v>
      </c>
      <c r="B87" s="17"/>
      <c r="C87" s="22" t="s">
        <v>99</v>
      </c>
      <c r="D87" s="9"/>
      <c r="E87" s="42">
        <v>3000.0</v>
      </c>
      <c r="F87" s="34">
        <f t="shared" si="12"/>
        <v>0</v>
      </c>
      <c r="G87" s="15"/>
      <c r="H87" s="15"/>
      <c r="I87" s="15"/>
      <c r="J87" s="15"/>
      <c r="K87" s="15"/>
      <c r="L87" s="15"/>
      <c r="M87" s="15"/>
      <c r="N87" s="15"/>
      <c r="O87" s="15"/>
    </row>
    <row r="88" ht="15.75" customHeight="1">
      <c r="A88" s="16" t="s">
        <v>107</v>
      </c>
      <c r="B88" s="17"/>
      <c r="C88" s="22" t="s">
        <v>59</v>
      </c>
      <c r="D88" s="9"/>
      <c r="E88" s="42">
        <v>8000.0</v>
      </c>
      <c r="F88" s="34">
        <f t="shared" si="12"/>
        <v>0</v>
      </c>
      <c r="G88" s="15"/>
      <c r="H88" s="15"/>
      <c r="I88" s="15"/>
      <c r="J88" s="15"/>
      <c r="K88" s="15"/>
      <c r="L88" s="15"/>
      <c r="M88" s="15"/>
      <c r="N88" s="15"/>
      <c r="O88" s="15"/>
    </row>
    <row r="89" ht="15.75" customHeight="1">
      <c r="A89" s="16" t="s">
        <v>108</v>
      </c>
      <c r="B89" s="17">
        <v>1.0</v>
      </c>
      <c r="C89" s="22" t="s">
        <v>59</v>
      </c>
      <c r="D89" s="9"/>
      <c r="E89" s="43">
        <v>150000.0</v>
      </c>
      <c r="F89" s="34">
        <f t="shared" si="12"/>
        <v>150000</v>
      </c>
      <c r="G89" s="15"/>
      <c r="H89" s="15"/>
      <c r="I89" s="15"/>
      <c r="J89" s="15"/>
      <c r="K89" s="15"/>
      <c r="L89" s="15"/>
      <c r="M89" s="15"/>
      <c r="N89" s="15"/>
      <c r="O89" s="15"/>
    </row>
    <row r="90" ht="15.75" customHeight="1">
      <c r="A90" s="10" t="s">
        <v>109</v>
      </c>
      <c r="B90" s="11"/>
      <c r="C90" s="11"/>
      <c r="D90" s="9"/>
      <c r="E90" s="44"/>
      <c r="F90" s="45">
        <f>SUM(F78:F89)</f>
        <v>150000</v>
      </c>
      <c r="G90" s="15"/>
      <c r="H90" s="15"/>
      <c r="I90" s="15"/>
      <c r="J90" s="15"/>
      <c r="K90" s="15"/>
      <c r="L90" s="15"/>
      <c r="M90" s="15"/>
      <c r="N90" s="15"/>
      <c r="O90" s="15"/>
    </row>
    <row r="91" ht="15.75" customHeight="1">
      <c r="A91" s="16"/>
      <c r="B91" s="17"/>
      <c r="C91" s="22"/>
      <c r="D91" s="9"/>
      <c r="E91" s="42"/>
      <c r="F91" s="24">
        <f t="shared" ref="F91:F92" si="13">+B91*E91</f>
        <v>0</v>
      </c>
      <c r="G91" s="15"/>
      <c r="H91" s="15"/>
      <c r="I91" s="15"/>
      <c r="J91" s="15"/>
      <c r="K91" s="15"/>
      <c r="L91" s="15"/>
      <c r="M91" s="15"/>
      <c r="N91" s="15"/>
      <c r="O91" s="15"/>
    </row>
    <row r="92" ht="15.75" customHeight="1">
      <c r="A92" s="39" t="s">
        <v>110</v>
      </c>
      <c r="B92" s="9"/>
      <c r="C92" s="22"/>
      <c r="D92" s="9"/>
      <c r="E92" s="42"/>
      <c r="F92" s="24">
        <f t="shared" si="13"/>
        <v>0</v>
      </c>
      <c r="G92" s="15" t="s">
        <v>14</v>
      </c>
      <c r="H92" s="15"/>
      <c r="I92" s="15"/>
      <c r="J92" s="15"/>
      <c r="K92" s="15"/>
      <c r="L92" s="15"/>
      <c r="M92" s="15"/>
      <c r="N92" s="15"/>
      <c r="O92" s="15"/>
    </row>
    <row r="93" ht="15.75" customHeight="1">
      <c r="A93" s="16" t="s">
        <v>111</v>
      </c>
      <c r="B93" s="17"/>
      <c r="C93" s="22" t="s">
        <v>112</v>
      </c>
      <c r="D93" s="9"/>
      <c r="E93" s="42">
        <v>140.0</v>
      </c>
      <c r="F93" s="24">
        <f t="shared" ref="F93:F102" si="14">E93*B93</f>
        <v>0</v>
      </c>
    </row>
    <row r="94" ht="15.75" customHeight="1">
      <c r="A94" s="16" t="s">
        <v>265</v>
      </c>
      <c r="B94" s="17"/>
      <c r="C94" s="22"/>
      <c r="D94" s="9"/>
      <c r="E94" s="42">
        <v>3500.0</v>
      </c>
      <c r="F94" s="24">
        <f t="shared" si="14"/>
        <v>0</v>
      </c>
    </row>
    <row r="95" ht="15.75" customHeight="1">
      <c r="A95" s="16" t="s">
        <v>113</v>
      </c>
      <c r="B95" s="17"/>
      <c r="C95" s="22" t="s">
        <v>565</v>
      </c>
      <c r="D95" s="9"/>
      <c r="E95" s="42">
        <v>1050.0</v>
      </c>
      <c r="F95" s="24">
        <f t="shared" si="14"/>
        <v>0</v>
      </c>
    </row>
    <row r="96" ht="15.75" customHeight="1">
      <c r="A96" s="16" t="s">
        <v>22</v>
      </c>
      <c r="B96" s="17"/>
      <c r="C96" s="22" t="s">
        <v>23</v>
      </c>
      <c r="D96" s="9"/>
      <c r="E96" s="42">
        <v>12000.0</v>
      </c>
      <c r="F96" s="24">
        <f t="shared" si="14"/>
        <v>0</v>
      </c>
    </row>
    <row r="97" ht="15.75" customHeight="1">
      <c r="A97" s="16" t="s">
        <v>114</v>
      </c>
      <c r="B97" s="17"/>
      <c r="C97" s="22" t="s">
        <v>16</v>
      </c>
      <c r="D97" s="9"/>
      <c r="E97" s="42">
        <v>140000.0</v>
      </c>
      <c r="F97" s="24">
        <f t="shared" si="14"/>
        <v>0</v>
      </c>
    </row>
    <row r="98" ht="15.75" customHeight="1">
      <c r="A98" s="16" t="s">
        <v>20</v>
      </c>
      <c r="B98" s="17"/>
      <c r="C98" s="22" t="s">
        <v>21</v>
      </c>
      <c r="D98" s="9"/>
      <c r="E98" s="42">
        <v>14000.0</v>
      </c>
      <c r="F98" s="24">
        <f t="shared" si="14"/>
        <v>0</v>
      </c>
    </row>
    <row r="99" ht="15.75" customHeight="1">
      <c r="A99" s="16" t="s">
        <v>29</v>
      </c>
      <c r="B99" s="17"/>
      <c r="C99" s="22" t="s">
        <v>94</v>
      </c>
      <c r="D99" s="9"/>
      <c r="E99" s="42">
        <v>100.0</v>
      </c>
      <c r="F99" s="24">
        <f t="shared" si="14"/>
        <v>0</v>
      </c>
    </row>
    <row r="100" ht="15.75" customHeight="1">
      <c r="A100" s="16" t="s">
        <v>115</v>
      </c>
      <c r="B100" s="17"/>
      <c r="C100" s="22" t="s">
        <v>116</v>
      </c>
      <c r="D100" s="9"/>
      <c r="E100" s="42">
        <v>1000.0</v>
      </c>
      <c r="F100" s="24">
        <f t="shared" si="14"/>
        <v>0</v>
      </c>
    </row>
    <row r="101" ht="15.75" customHeight="1">
      <c r="A101" s="16" t="s">
        <v>49</v>
      </c>
      <c r="B101" s="17"/>
      <c r="C101" s="22" t="s">
        <v>94</v>
      </c>
      <c r="D101" s="9"/>
      <c r="E101" s="42">
        <v>63000.0</v>
      </c>
      <c r="F101" s="24">
        <f t="shared" si="14"/>
        <v>0</v>
      </c>
    </row>
    <row r="102" ht="15.75" customHeight="1">
      <c r="A102" s="16" t="s">
        <v>117</v>
      </c>
      <c r="B102" s="17"/>
      <c r="C102" s="22" t="s">
        <v>96</v>
      </c>
      <c r="D102" s="9"/>
      <c r="E102" s="42">
        <v>10500.0</v>
      </c>
      <c r="F102" s="24">
        <f t="shared" si="14"/>
        <v>0</v>
      </c>
    </row>
    <row r="103" ht="15.75" customHeight="1">
      <c r="A103" s="46" t="s">
        <v>118</v>
      </c>
      <c r="B103" s="47"/>
      <c r="C103" s="48"/>
      <c r="D103" s="9"/>
      <c r="E103" s="49"/>
      <c r="F103" s="29">
        <f>SUM(F91:F102)</f>
        <v>0</v>
      </c>
    </row>
    <row r="104" ht="15.75" customHeight="1">
      <c r="A104" s="39" t="s">
        <v>119</v>
      </c>
      <c r="B104" s="9"/>
      <c r="C104" s="10" t="s">
        <v>120</v>
      </c>
      <c r="D104" s="9"/>
      <c r="E104" s="42"/>
      <c r="F104" s="24"/>
      <c r="G104" s="274"/>
      <c r="H104" s="274"/>
      <c r="I104" s="274"/>
      <c r="J104" s="274"/>
      <c r="K104" s="274"/>
      <c r="L104" s="274"/>
      <c r="M104" s="274"/>
      <c r="N104" s="274"/>
      <c r="O104" s="274"/>
      <c r="P104" s="21"/>
    </row>
    <row r="105" ht="15.75" customHeight="1">
      <c r="A105" s="16" t="s">
        <v>679</v>
      </c>
      <c r="B105" s="17">
        <v>11.0</v>
      </c>
      <c r="C105" s="22" t="s">
        <v>122</v>
      </c>
      <c r="D105" s="9"/>
      <c r="E105" s="43">
        <v>0.0</v>
      </c>
      <c r="F105" s="34">
        <f t="shared" ref="F105:F106" si="15">+B105*E105</f>
        <v>0</v>
      </c>
      <c r="G105" s="1" t="s">
        <v>680</v>
      </c>
    </row>
    <row r="106" ht="15.75" customHeight="1">
      <c r="A106" s="16" t="s">
        <v>667</v>
      </c>
      <c r="B106" s="275"/>
      <c r="C106" s="22" t="s">
        <v>16</v>
      </c>
      <c r="D106" s="9"/>
      <c r="E106" s="43">
        <v>25125.0</v>
      </c>
      <c r="F106" s="34">
        <f t="shared" si="15"/>
        <v>0</v>
      </c>
      <c r="G106" s="1" t="s">
        <v>14</v>
      </c>
    </row>
    <row r="107" ht="15.75" customHeight="1">
      <c r="A107" s="16" t="s">
        <v>46</v>
      </c>
      <c r="B107" s="17">
        <v>0.75</v>
      </c>
      <c r="C107" s="22" t="s">
        <v>124</v>
      </c>
      <c r="D107" s="9"/>
      <c r="E107" s="43">
        <v>12000.0</v>
      </c>
      <c r="F107" s="34">
        <f>E107*B107</f>
        <v>9000</v>
      </c>
      <c r="G107" s="1"/>
    </row>
    <row r="108" ht="15.75" customHeight="1">
      <c r="A108" s="16" t="s">
        <v>125</v>
      </c>
      <c r="B108" s="17"/>
      <c r="C108" s="22" t="s">
        <v>99</v>
      </c>
      <c r="D108" s="9"/>
      <c r="E108" s="43">
        <v>8000.0</v>
      </c>
      <c r="F108" s="34">
        <f>+B108*E108</f>
        <v>0</v>
      </c>
      <c r="G108" s="1"/>
    </row>
    <row r="109" ht="15.75" customHeight="1">
      <c r="A109" s="16" t="s">
        <v>126</v>
      </c>
      <c r="B109" s="17"/>
      <c r="C109" s="22" t="s">
        <v>127</v>
      </c>
      <c r="D109" s="9"/>
      <c r="E109" s="43">
        <v>100.0</v>
      </c>
      <c r="F109" s="34">
        <f>E109*B109</f>
        <v>0</v>
      </c>
      <c r="G109" s="1"/>
    </row>
    <row r="110" ht="15.75" customHeight="1">
      <c r="A110" s="16" t="s">
        <v>128</v>
      </c>
      <c r="B110" s="275">
        <v>1.5</v>
      </c>
      <c r="C110" s="22" t="s">
        <v>127</v>
      </c>
      <c r="D110" s="9"/>
      <c r="E110" s="43">
        <v>30000.0</v>
      </c>
      <c r="F110" s="34">
        <f t="shared" ref="F110:F118" si="16">+B110*E110</f>
        <v>45000</v>
      </c>
      <c r="G110" s="1"/>
    </row>
    <row r="111" ht="15.75" customHeight="1">
      <c r="A111" s="16" t="s">
        <v>129</v>
      </c>
      <c r="B111" s="275">
        <v>2.5</v>
      </c>
      <c r="C111" s="22" t="s">
        <v>16</v>
      </c>
      <c r="D111" s="9"/>
      <c r="E111" s="43">
        <v>41000.0</v>
      </c>
      <c r="F111" s="34">
        <f t="shared" si="16"/>
        <v>102500</v>
      </c>
      <c r="G111" s="1" t="s">
        <v>14</v>
      </c>
    </row>
    <row r="112" ht="15.75" customHeight="1">
      <c r="A112" s="16" t="s">
        <v>130</v>
      </c>
      <c r="B112" s="17"/>
      <c r="C112" s="22" t="s">
        <v>131</v>
      </c>
      <c r="D112" s="9"/>
      <c r="E112" s="43">
        <v>30000.0</v>
      </c>
      <c r="F112" s="34">
        <f t="shared" si="16"/>
        <v>0</v>
      </c>
      <c r="G112" s="1" t="s">
        <v>14</v>
      </c>
    </row>
    <row r="113" ht="15.75" customHeight="1">
      <c r="A113" s="16" t="s">
        <v>132</v>
      </c>
      <c r="B113" s="17">
        <v>2.0</v>
      </c>
      <c r="C113" s="22" t="s">
        <v>101</v>
      </c>
      <c r="D113" s="9"/>
      <c r="E113" s="43">
        <v>4000.0</v>
      </c>
      <c r="F113" s="34">
        <f t="shared" si="16"/>
        <v>8000</v>
      </c>
      <c r="G113" s="1"/>
    </row>
    <row r="114" ht="15.75" customHeight="1">
      <c r="A114" s="16" t="s">
        <v>133</v>
      </c>
      <c r="B114" s="17"/>
      <c r="C114" s="22" t="s">
        <v>105</v>
      </c>
      <c r="D114" s="9"/>
      <c r="E114" s="43">
        <v>28000.0</v>
      </c>
      <c r="F114" s="34">
        <f t="shared" si="16"/>
        <v>0</v>
      </c>
      <c r="G114" s="1"/>
    </row>
    <row r="115" ht="15.75" customHeight="1">
      <c r="A115" s="16" t="s">
        <v>268</v>
      </c>
      <c r="B115" s="17"/>
      <c r="C115" s="22"/>
      <c r="D115" s="9"/>
      <c r="E115" s="43">
        <v>18000.0</v>
      </c>
      <c r="F115" s="34">
        <f t="shared" si="16"/>
        <v>0</v>
      </c>
      <c r="G115" s="1"/>
    </row>
    <row r="116" ht="15.75" customHeight="1">
      <c r="A116" s="16" t="s">
        <v>566</v>
      </c>
      <c r="B116" s="17"/>
      <c r="C116" s="22" t="s">
        <v>135</v>
      </c>
      <c r="D116" s="9"/>
      <c r="E116" s="43">
        <v>12000.0</v>
      </c>
      <c r="F116" s="34">
        <f t="shared" si="16"/>
        <v>0</v>
      </c>
      <c r="G116" s="1"/>
      <c r="H116" s="276"/>
      <c r="I116" s="276"/>
      <c r="J116" s="276"/>
      <c r="K116" s="276"/>
    </row>
    <row r="117" ht="15.75" customHeight="1">
      <c r="A117" s="16" t="s">
        <v>136</v>
      </c>
      <c r="B117" s="17">
        <v>1.0</v>
      </c>
      <c r="C117" s="22" t="s">
        <v>21</v>
      </c>
      <c r="D117" s="9"/>
      <c r="E117" s="43">
        <v>19000.0</v>
      </c>
      <c r="F117" s="34">
        <f t="shared" si="16"/>
        <v>19000</v>
      </c>
      <c r="G117" s="1"/>
      <c r="H117" s="276"/>
      <c r="I117" s="276"/>
      <c r="J117" s="276"/>
      <c r="K117" s="276"/>
    </row>
    <row r="118" ht="15.75" customHeight="1">
      <c r="A118" s="16" t="s">
        <v>137</v>
      </c>
      <c r="B118" s="17"/>
      <c r="C118" s="22" t="s">
        <v>99</v>
      </c>
      <c r="D118" s="9"/>
      <c r="E118" s="43">
        <v>5000.0</v>
      </c>
      <c r="F118" s="34">
        <f t="shared" si="16"/>
        <v>0</v>
      </c>
      <c r="G118" s="1"/>
      <c r="H118" s="276"/>
      <c r="I118" s="276"/>
      <c r="J118" s="276"/>
      <c r="K118" s="276"/>
    </row>
    <row r="119" ht="15.75" customHeight="1">
      <c r="A119" s="16" t="s">
        <v>138</v>
      </c>
      <c r="B119" s="17"/>
      <c r="C119" s="22" t="s">
        <v>139</v>
      </c>
      <c r="D119" s="9"/>
      <c r="E119" s="43">
        <v>210000.0</v>
      </c>
      <c r="F119" s="34">
        <f t="shared" ref="F119:F120" si="17">E119*B119</f>
        <v>0</v>
      </c>
      <c r="G119" s="1"/>
    </row>
    <row r="120" ht="15.75" customHeight="1">
      <c r="A120" s="16" t="s">
        <v>140</v>
      </c>
      <c r="B120" s="17"/>
      <c r="C120" s="22" t="s">
        <v>122</v>
      </c>
      <c r="D120" s="9"/>
      <c r="E120" s="43">
        <v>3500.0</v>
      </c>
      <c r="F120" s="34">
        <f t="shared" si="17"/>
        <v>0</v>
      </c>
      <c r="G120" s="1"/>
    </row>
    <row r="121" ht="15.75" customHeight="1">
      <c r="A121" s="46" t="s">
        <v>141</v>
      </c>
      <c r="B121" s="47"/>
      <c r="C121" s="48"/>
      <c r="D121" s="9"/>
      <c r="E121" s="49"/>
      <c r="F121" s="29">
        <f>SUM(F105:F120)</f>
        <v>183500</v>
      </c>
    </row>
    <row r="122" ht="15.75" customHeight="1">
      <c r="A122" s="50" t="s">
        <v>142</v>
      </c>
      <c r="B122" s="51"/>
      <c r="C122" s="51"/>
      <c r="D122" s="51"/>
      <c r="E122" s="51"/>
      <c r="F122" s="52">
        <f>F121+F103+F90+F76+F57+F38+F23</f>
        <v>1090294.5</v>
      </c>
    </row>
    <row r="123" ht="15.75" customHeight="1">
      <c r="A123" s="53"/>
      <c r="B123" s="54" t="s">
        <v>143</v>
      </c>
      <c r="C123" s="55"/>
      <c r="D123" s="55"/>
      <c r="E123" s="55"/>
      <c r="F123" s="56">
        <f>+F122*30%</f>
        <v>327088.35</v>
      </c>
    </row>
    <row r="124" ht="15.75" customHeight="1">
      <c r="A124" s="57"/>
      <c r="B124" s="58" t="s">
        <v>144</v>
      </c>
      <c r="C124" s="55"/>
      <c r="D124" s="55"/>
      <c r="E124" s="59"/>
      <c r="F124" s="60">
        <f>SUM(F122:F123)</f>
        <v>1417382.85</v>
      </c>
    </row>
    <row r="125" ht="15.75" customHeight="1">
      <c r="A125" s="57"/>
      <c r="B125" s="54" t="s">
        <v>145</v>
      </c>
      <c r="C125" s="55"/>
      <c r="D125" s="55"/>
      <c r="E125" s="55"/>
      <c r="F125" s="56">
        <f>+F124*16%</f>
        <v>226781.256</v>
      </c>
    </row>
    <row r="126" ht="15.75" customHeight="1">
      <c r="A126" s="57"/>
      <c r="B126" s="61" t="s">
        <v>146</v>
      </c>
      <c r="C126" s="55"/>
      <c r="D126" s="55"/>
      <c r="E126" s="59"/>
      <c r="F126" s="60">
        <f>SUM(F124:F125)</f>
        <v>1644164.106</v>
      </c>
    </row>
    <row r="127" ht="15.75" customHeight="1">
      <c r="A127" s="57"/>
      <c r="B127" s="54"/>
      <c r="C127" s="55"/>
      <c r="D127" s="55"/>
      <c r="E127" s="55"/>
      <c r="F127" s="56"/>
    </row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0">
    <mergeCell ref="A2:F2"/>
    <mergeCell ref="A3:F3"/>
    <mergeCell ref="A4:F4"/>
    <mergeCell ref="A5:F5"/>
    <mergeCell ref="A6:B6"/>
    <mergeCell ref="C6:F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A20:C20"/>
    <mergeCell ref="D20:E20"/>
    <mergeCell ref="A21:E21"/>
    <mergeCell ref="A22:C22"/>
    <mergeCell ref="D22:E22"/>
    <mergeCell ref="A23:C23"/>
    <mergeCell ref="D23:E23"/>
    <mergeCell ref="A24:B24"/>
    <mergeCell ref="C24:F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A36:E36"/>
    <mergeCell ref="A37:C37"/>
    <mergeCell ref="D37:E37"/>
    <mergeCell ref="A38:C38"/>
    <mergeCell ref="D38:E38"/>
    <mergeCell ref="B39:C39"/>
    <mergeCell ref="D39:E39"/>
    <mergeCell ref="C40:D40"/>
    <mergeCell ref="C41:D41"/>
    <mergeCell ref="C42:D42"/>
    <mergeCell ref="C89:D89"/>
    <mergeCell ref="A90:D90"/>
    <mergeCell ref="C91:D91"/>
    <mergeCell ref="A92:B92"/>
    <mergeCell ref="C92:D92"/>
    <mergeCell ref="C93:D93"/>
    <mergeCell ref="C94:D94"/>
    <mergeCell ref="C95:D95"/>
    <mergeCell ref="C96:D96"/>
    <mergeCell ref="C97:D97"/>
    <mergeCell ref="C98:D98"/>
    <mergeCell ref="C99:D99"/>
    <mergeCell ref="C100:D100"/>
    <mergeCell ref="C101:D101"/>
    <mergeCell ref="C102:D102"/>
    <mergeCell ref="C103:D103"/>
    <mergeCell ref="A104:B104"/>
    <mergeCell ref="C104:D104"/>
    <mergeCell ref="C105:D105"/>
    <mergeCell ref="C106:D106"/>
    <mergeCell ref="C107:D107"/>
    <mergeCell ref="C108:D108"/>
    <mergeCell ref="C109:D109"/>
    <mergeCell ref="C110:D110"/>
    <mergeCell ref="C111:D111"/>
    <mergeCell ref="C112:D112"/>
    <mergeCell ref="C113:D113"/>
    <mergeCell ref="C114:D114"/>
    <mergeCell ref="A122:E122"/>
    <mergeCell ref="A123:A127"/>
    <mergeCell ref="B123:E123"/>
    <mergeCell ref="B124:E124"/>
    <mergeCell ref="B125:E125"/>
    <mergeCell ref="B126:E126"/>
    <mergeCell ref="B127:E127"/>
    <mergeCell ref="C115:D115"/>
    <mergeCell ref="C116:D116"/>
    <mergeCell ref="C117:D117"/>
    <mergeCell ref="C118:D118"/>
    <mergeCell ref="C119:D119"/>
    <mergeCell ref="C120:D120"/>
    <mergeCell ref="C121:D121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A56:C56"/>
    <mergeCell ref="A57:C57"/>
    <mergeCell ref="D57:E57"/>
    <mergeCell ref="B58:C58"/>
    <mergeCell ref="D58:E58"/>
    <mergeCell ref="C59:D59"/>
    <mergeCell ref="C60:D60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A75:C75"/>
    <mergeCell ref="D76:E76"/>
    <mergeCell ref="A76:C76"/>
    <mergeCell ref="A77:B77"/>
    <mergeCell ref="C77:D77"/>
    <mergeCell ref="C78:D78"/>
    <mergeCell ref="C79:D79"/>
    <mergeCell ref="C80:D80"/>
    <mergeCell ref="C81:D81"/>
    <mergeCell ref="C82:D82"/>
    <mergeCell ref="C83:D83"/>
    <mergeCell ref="C84:D84"/>
    <mergeCell ref="C85:D85"/>
    <mergeCell ref="C86:D86"/>
    <mergeCell ref="C87:D87"/>
    <mergeCell ref="C88:D88"/>
  </mergeCells>
  <printOptions/>
  <pageMargins bottom="0.7480314960629921" footer="0.0" header="0.0" left="0.31496062992125984" right="0.31496062992125984" top="0.7480314960629921"/>
  <pageSetup paperSize="9" orientation="portrait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10.71"/>
    <col customWidth="1" min="3" max="3" width="17.0"/>
    <col customWidth="1" min="4" max="4" width="10.71"/>
    <col customWidth="1" min="5" max="5" width="15.43"/>
    <col customWidth="1" min="6" max="6" width="20.57"/>
    <col customWidth="1" min="7" max="15" width="10.71"/>
  </cols>
  <sheetData>
    <row r="2" ht="15.75" customHeight="1">
      <c r="A2" s="1" t="s">
        <v>0</v>
      </c>
    </row>
    <row r="3" ht="15.75" customHeight="1">
      <c r="A3" s="2" t="s">
        <v>1</v>
      </c>
      <c r="B3" s="3"/>
      <c r="C3" s="3"/>
      <c r="D3" s="3"/>
      <c r="E3" s="3"/>
      <c r="F3" s="3"/>
    </row>
    <row r="4" ht="15.75" customHeight="1">
      <c r="A4" s="4" t="s">
        <v>2</v>
      </c>
    </row>
    <row r="5" ht="15.75" customHeight="1">
      <c r="A5" s="4" t="s">
        <v>3</v>
      </c>
      <c r="G5" s="20" t="s">
        <v>671</v>
      </c>
    </row>
    <row r="6" ht="15.75" customHeight="1">
      <c r="A6" s="5" t="s">
        <v>4</v>
      </c>
      <c r="B6" s="6"/>
      <c r="C6" s="6"/>
      <c r="D6" s="6"/>
      <c r="E6" s="6"/>
      <c r="F6" s="7"/>
    </row>
    <row r="7" ht="15.75" customHeight="1">
      <c r="A7" s="8" t="s">
        <v>5</v>
      </c>
      <c r="B7" s="9"/>
      <c r="C7" s="10" t="s">
        <v>681</v>
      </c>
      <c r="D7" s="11"/>
      <c r="E7" s="11"/>
      <c r="F7" s="9"/>
    </row>
    <row r="8" ht="15.0" customHeight="1">
      <c r="A8" s="12" t="s">
        <v>7</v>
      </c>
      <c r="B8" s="12" t="s">
        <v>8</v>
      </c>
      <c r="C8" s="13" t="s">
        <v>9</v>
      </c>
      <c r="D8" s="9"/>
      <c r="E8" s="12" t="s">
        <v>10</v>
      </c>
      <c r="F8" s="14" t="s">
        <v>11</v>
      </c>
      <c r="G8" s="15"/>
    </row>
    <row r="9" ht="18.0" customHeight="1">
      <c r="A9" s="16" t="s">
        <v>611</v>
      </c>
      <c r="B9" s="17">
        <v>533.0</v>
      </c>
      <c r="C9" s="13" t="s">
        <v>13</v>
      </c>
      <c r="D9" s="9"/>
      <c r="E9" s="18">
        <v>140.0</v>
      </c>
      <c r="F9" s="19">
        <f t="shared" ref="F9:F16" si="1">+B9*E9</f>
        <v>74620</v>
      </c>
    </row>
    <row r="10">
      <c r="A10" s="16" t="s">
        <v>682</v>
      </c>
      <c r="B10" s="275">
        <v>1.25</v>
      </c>
      <c r="C10" s="13" t="s">
        <v>16</v>
      </c>
      <c r="D10" s="9"/>
      <c r="E10" s="18">
        <v>68000.0</v>
      </c>
      <c r="F10" s="19">
        <f t="shared" si="1"/>
        <v>85000</v>
      </c>
      <c r="H10" s="21"/>
    </row>
    <row r="11">
      <c r="A11" s="16" t="s">
        <v>652</v>
      </c>
      <c r="B11" s="275"/>
      <c r="C11" s="13" t="s">
        <v>16</v>
      </c>
      <c r="D11" s="9"/>
      <c r="E11" s="18">
        <v>68000.0</v>
      </c>
      <c r="F11" s="19">
        <f t="shared" si="1"/>
        <v>0</v>
      </c>
      <c r="H11" s="21"/>
    </row>
    <row r="12">
      <c r="A12" s="16" t="s">
        <v>18</v>
      </c>
      <c r="B12" s="275">
        <v>0.5</v>
      </c>
      <c r="C12" s="22" t="s">
        <v>16</v>
      </c>
      <c r="D12" s="9"/>
      <c r="E12" s="18">
        <v>220000.0</v>
      </c>
      <c r="F12" s="19">
        <f t="shared" si="1"/>
        <v>110000</v>
      </c>
    </row>
    <row r="13">
      <c r="A13" s="16" t="s">
        <v>653</v>
      </c>
      <c r="B13" s="275">
        <v>0.5</v>
      </c>
      <c r="C13" s="22" t="s">
        <v>683</v>
      </c>
      <c r="D13" s="9"/>
      <c r="E13" s="18">
        <v>31500.0</v>
      </c>
      <c r="F13" s="19">
        <f t="shared" si="1"/>
        <v>15750</v>
      </c>
    </row>
    <row r="14">
      <c r="A14" s="16" t="s">
        <v>653</v>
      </c>
      <c r="B14" s="275">
        <v>0.5</v>
      </c>
      <c r="C14" s="22" t="s">
        <v>684</v>
      </c>
      <c r="D14" s="9"/>
      <c r="E14" s="18">
        <v>46500.0</v>
      </c>
      <c r="F14" s="19">
        <f t="shared" si="1"/>
        <v>23250</v>
      </c>
    </row>
    <row r="15">
      <c r="A15" s="16" t="s">
        <v>653</v>
      </c>
      <c r="B15" s="275">
        <v>0.25</v>
      </c>
      <c r="C15" s="22" t="s">
        <v>685</v>
      </c>
      <c r="D15" s="9"/>
      <c r="E15" s="18">
        <v>31000.0</v>
      </c>
      <c r="F15" s="19">
        <f t="shared" si="1"/>
        <v>7750</v>
      </c>
    </row>
    <row r="16">
      <c r="A16" s="16" t="s">
        <v>20</v>
      </c>
      <c r="B16" s="275">
        <v>1.0</v>
      </c>
      <c r="C16" s="22" t="s">
        <v>21</v>
      </c>
      <c r="D16" s="9"/>
      <c r="E16" s="18">
        <v>14000.0</v>
      </c>
      <c r="F16" s="19">
        <f t="shared" si="1"/>
        <v>14000</v>
      </c>
    </row>
    <row r="17">
      <c r="A17" s="16" t="s">
        <v>22</v>
      </c>
      <c r="B17" s="17">
        <v>0.5</v>
      </c>
      <c r="C17" s="22" t="s">
        <v>23</v>
      </c>
      <c r="D17" s="9"/>
      <c r="E17" s="18">
        <v>12000.0</v>
      </c>
      <c r="F17" s="19">
        <f t="shared" ref="F17:F18" si="2">E17*B17</f>
        <v>6000</v>
      </c>
    </row>
    <row r="18">
      <c r="A18" s="16" t="s">
        <v>24</v>
      </c>
      <c r="B18" s="17"/>
      <c r="C18" s="22" t="s">
        <v>25</v>
      </c>
      <c r="D18" s="9"/>
      <c r="E18" s="18">
        <v>20000.0</v>
      </c>
      <c r="F18" s="19">
        <f t="shared" si="2"/>
        <v>0</v>
      </c>
      <c r="H18" s="20" t="s">
        <v>26</v>
      </c>
    </row>
    <row r="19" ht="15.75" customHeight="1">
      <c r="A19" s="16" t="s">
        <v>27</v>
      </c>
      <c r="B19" s="17">
        <v>9.0</v>
      </c>
      <c r="C19" s="22" t="s">
        <v>28</v>
      </c>
      <c r="D19" s="9"/>
      <c r="E19" s="18">
        <v>1000.0</v>
      </c>
      <c r="F19" s="19">
        <f t="shared" ref="F19:F20" si="3">+B19*E19</f>
        <v>9000</v>
      </c>
    </row>
    <row r="20" ht="15.75" customHeight="1">
      <c r="A20" s="16" t="s">
        <v>649</v>
      </c>
      <c r="B20" s="17">
        <v>50.0</v>
      </c>
      <c r="C20" s="22" t="s">
        <v>30</v>
      </c>
      <c r="D20" s="9"/>
      <c r="E20" s="18">
        <v>100.0</v>
      </c>
      <c r="F20" s="19">
        <f t="shared" si="3"/>
        <v>5000</v>
      </c>
    </row>
    <row r="21" ht="15.75" customHeight="1">
      <c r="A21" s="23" t="s">
        <v>31</v>
      </c>
      <c r="B21" s="11"/>
      <c r="C21" s="9"/>
      <c r="D21" s="22" t="s">
        <v>32</v>
      </c>
      <c r="E21" s="9"/>
      <c r="F21" s="24">
        <v>315000.0</v>
      </c>
      <c r="G21" s="1"/>
      <c r="H21" s="21"/>
    </row>
    <row r="22" ht="15.75" customHeight="1">
      <c r="A22" s="25" t="s">
        <v>33</v>
      </c>
      <c r="B22" s="11"/>
      <c r="C22" s="11"/>
      <c r="D22" s="11"/>
      <c r="E22" s="9"/>
      <c r="F22" s="26">
        <f>SUM(F9:F21)</f>
        <v>665370</v>
      </c>
    </row>
    <row r="23" ht="15.75" customHeight="1">
      <c r="A23" s="23" t="s">
        <v>34</v>
      </c>
      <c r="B23" s="11"/>
      <c r="C23" s="9"/>
      <c r="D23" s="22" t="s">
        <v>35</v>
      </c>
      <c r="E23" s="9"/>
      <c r="F23" s="24">
        <f>F22*10%</f>
        <v>66537</v>
      </c>
    </row>
    <row r="24" ht="15.75" customHeight="1">
      <c r="A24" s="27" t="s">
        <v>36</v>
      </c>
      <c r="B24" s="11"/>
      <c r="C24" s="9"/>
      <c r="D24" s="28"/>
      <c r="E24" s="9"/>
      <c r="F24" s="29">
        <f>SUM(F22:F23)</f>
        <v>731907</v>
      </c>
      <c r="G24" s="262"/>
    </row>
    <row r="25" ht="15.0" customHeight="1">
      <c r="A25" s="8" t="s">
        <v>5</v>
      </c>
      <c r="B25" s="9"/>
      <c r="C25" s="30" t="s">
        <v>0</v>
      </c>
      <c r="D25" s="11"/>
      <c r="E25" s="11"/>
      <c r="F25" s="9"/>
      <c r="G25" s="20" t="s">
        <v>14</v>
      </c>
    </row>
    <row r="26" ht="15.0" customHeight="1">
      <c r="A26" s="12" t="s">
        <v>7</v>
      </c>
      <c r="B26" s="12" t="s">
        <v>8</v>
      </c>
      <c r="C26" s="13" t="s">
        <v>9</v>
      </c>
      <c r="D26" s="9"/>
      <c r="E26" s="12" t="s">
        <v>10</v>
      </c>
      <c r="F26" s="14" t="s">
        <v>11</v>
      </c>
    </row>
    <row r="27" ht="15.0" customHeight="1">
      <c r="A27" s="16" t="s">
        <v>38</v>
      </c>
      <c r="B27" s="17"/>
      <c r="C27" s="13" t="s">
        <v>25</v>
      </c>
      <c r="D27" s="9"/>
      <c r="E27" s="18">
        <v>250000.0</v>
      </c>
      <c r="F27" s="19">
        <f t="shared" ref="F27:F29" si="4">E27*B27</f>
        <v>0</v>
      </c>
      <c r="G27" s="1"/>
      <c r="H27" s="1"/>
    </row>
    <row r="28" ht="15.75" customHeight="1">
      <c r="A28" s="16" t="s">
        <v>107</v>
      </c>
      <c r="B28" s="17"/>
      <c r="C28" s="22" t="s">
        <v>40</v>
      </c>
      <c r="D28" s="9"/>
      <c r="E28" s="18">
        <v>15000.0</v>
      </c>
      <c r="F28" s="19">
        <f t="shared" si="4"/>
        <v>0</v>
      </c>
      <c r="G28" s="1"/>
      <c r="H28" s="1"/>
    </row>
    <row r="29" ht="15.75" customHeight="1">
      <c r="A29" s="16" t="s">
        <v>41</v>
      </c>
      <c r="B29" s="17"/>
      <c r="C29" s="22" t="s">
        <v>42</v>
      </c>
      <c r="D29" s="9"/>
      <c r="E29" s="18">
        <v>130000.0</v>
      </c>
      <c r="F29" s="31">
        <f t="shared" si="4"/>
        <v>0</v>
      </c>
      <c r="G29" s="1"/>
      <c r="H29" s="1"/>
    </row>
    <row r="30" ht="15.75" customHeight="1">
      <c r="A30" s="16" t="s">
        <v>43</v>
      </c>
      <c r="B30" s="17"/>
      <c r="C30" s="22" t="s">
        <v>44</v>
      </c>
      <c r="D30" s="9"/>
      <c r="E30" s="18">
        <v>140.0</v>
      </c>
      <c r="F30" s="32"/>
      <c r="G30" s="1"/>
      <c r="H30" s="1"/>
    </row>
    <row r="31" ht="15.75" customHeight="1">
      <c r="A31" s="16" t="s">
        <v>20</v>
      </c>
      <c r="B31" s="17"/>
      <c r="C31" s="22" t="s">
        <v>45</v>
      </c>
      <c r="D31" s="9"/>
      <c r="E31" s="18">
        <v>14000.0</v>
      </c>
      <c r="F31" s="19">
        <f t="shared" ref="F31:F36" si="5">E31*B31</f>
        <v>0</v>
      </c>
      <c r="G31" s="1"/>
      <c r="H31" s="1"/>
    </row>
    <row r="32" ht="15.75" customHeight="1">
      <c r="A32" s="16" t="s">
        <v>46</v>
      </c>
      <c r="B32" s="17"/>
      <c r="C32" s="22" t="s">
        <v>30</v>
      </c>
      <c r="D32" s="9"/>
      <c r="E32" s="18">
        <v>600.0</v>
      </c>
      <c r="F32" s="19">
        <f t="shared" si="5"/>
        <v>0</v>
      </c>
    </row>
    <row r="33" ht="15.0" customHeight="1">
      <c r="A33" s="16" t="s">
        <v>47</v>
      </c>
      <c r="B33" s="17"/>
      <c r="C33" s="22" t="s">
        <v>48</v>
      </c>
      <c r="D33" s="9"/>
      <c r="E33" s="18">
        <v>1000.0</v>
      </c>
      <c r="F33" s="19">
        <f t="shared" si="5"/>
        <v>0</v>
      </c>
    </row>
    <row r="34" ht="15.75" customHeight="1">
      <c r="A34" s="16" t="s">
        <v>49</v>
      </c>
      <c r="B34" s="17"/>
      <c r="C34" s="22" t="s">
        <v>25</v>
      </c>
      <c r="D34" s="9"/>
      <c r="E34" s="18">
        <v>157500.0</v>
      </c>
      <c r="F34" s="19">
        <f t="shared" si="5"/>
        <v>0</v>
      </c>
    </row>
    <row r="35" ht="12.75" customHeight="1">
      <c r="A35" s="16" t="s">
        <v>29</v>
      </c>
      <c r="B35" s="17"/>
      <c r="C35" s="22" t="s">
        <v>30</v>
      </c>
      <c r="D35" s="9"/>
      <c r="E35" s="18">
        <v>100.0</v>
      </c>
      <c r="F35" s="19">
        <f t="shared" si="5"/>
        <v>0</v>
      </c>
    </row>
    <row r="36" ht="15.75" customHeight="1">
      <c r="A36" s="33"/>
      <c r="B36" s="17"/>
      <c r="C36" s="22"/>
      <c r="D36" s="9"/>
      <c r="E36" s="17"/>
      <c r="F36" s="34">
        <f t="shared" si="5"/>
        <v>0</v>
      </c>
    </row>
    <row r="37" ht="15.75" customHeight="1">
      <c r="A37" s="25" t="s">
        <v>33</v>
      </c>
      <c r="B37" s="11"/>
      <c r="C37" s="11"/>
      <c r="D37" s="11"/>
      <c r="E37" s="9"/>
      <c r="F37" s="26">
        <f>SUM(F27:F36)</f>
        <v>0</v>
      </c>
    </row>
    <row r="38" ht="16.5" customHeight="1">
      <c r="A38" s="23" t="s">
        <v>50</v>
      </c>
      <c r="B38" s="11"/>
      <c r="C38" s="9"/>
      <c r="D38" s="22" t="s">
        <v>35</v>
      </c>
      <c r="E38" s="9"/>
      <c r="F38" s="24">
        <f>F37*5%</f>
        <v>0</v>
      </c>
    </row>
    <row r="39" ht="24.0" customHeight="1">
      <c r="A39" s="27" t="s">
        <v>36</v>
      </c>
      <c r="B39" s="11"/>
      <c r="C39" s="9"/>
      <c r="D39" s="28"/>
      <c r="E39" s="9"/>
      <c r="F39" s="35">
        <f>F38+F37</f>
        <v>0</v>
      </c>
      <c r="G39" s="262"/>
    </row>
    <row r="40" ht="24.0" customHeight="1">
      <c r="A40" s="36" t="s">
        <v>51</v>
      </c>
      <c r="B40" s="10" t="s">
        <v>52</v>
      </c>
      <c r="C40" s="9"/>
      <c r="D40" s="22"/>
      <c r="E40" s="9"/>
      <c r="F40" s="24"/>
      <c r="G40" s="1"/>
      <c r="H40" s="1"/>
    </row>
    <row r="41" ht="24.0" customHeight="1">
      <c r="A41" s="33" t="s">
        <v>53</v>
      </c>
      <c r="B41" s="17">
        <v>2.0</v>
      </c>
      <c r="C41" s="22" t="s">
        <v>54</v>
      </c>
      <c r="D41" s="9"/>
      <c r="E41" s="18">
        <v>36750.0</v>
      </c>
      <c r="F41" s="19">
        <f t="shared" ref="F41:F42" si="6">E41*B41</f>
        <v>73500</v>
      </c>
      <c r="G41" s="15"/>
      <c r="H41" s="1"/>
    </row>
    <row r="42" ht="24.0" customHeight="1">
      <c r="A42" s="16" t="s">
        <v>55</v>
      </c>
      <c r="B42" s="17">
        <v>2.0</v>
      </c>
      <c r="C42" s="22" t="s">
        <v>54</v>
      </c>
      <c r="D42" s="9"/>
      <c r="E42" s="18">
        <v>36750.0</v>
      </c>
      <c r="F42" s="19">
        <f t="shared" si="6"/>
        <v>73500</v>
      </c>
      <c r="G42" s="15"/>
      <c r="H42" s="1"/>
    </row>
    <row r="43" ht="24.0" customHeight="1">
      <c r="A43" s="16" t="s">
        <v>56</v>
      </c>
      <c r="B43" s="17">
        <v>4.0</v>
      </c>
      <c r="C43" s="22" t="s">
        <v>57</v>
      </c>
      <c r="D43" s="9"/>
      <c r="E43" s="18">
        <v>18000.0</v>
      </c>
      <c r="F43" s="19">
        <f t="shared" ref="F43:F50" si="7">+B43*E43</f>
        <v>72000</v>
      </c>
    </row>
    <row r="44" ht="24.0" customHeight="1">
      <c r="A44" s="16" t="s">
        <v>661</v>
      </c>
      <c r="B44" s="17">
        <v>1.0</v>
      </c>
      <c r="C44" s="22" t="s">
        <v>59</v>
      </c>
      <c r="D44" s="9"/>
      <c r="E44" s="18">
        <v>2000.0</v>
      </c>
      <c r="F44" s="19">
        <f t="shared" si="7"/>
        <v>2000</v>
      </c>
    </row>
    <row r="45" ht="24.0" customHeight="1">
      <c r="A45" s="16" t="s">
        <v>660</v>
      </c>
      <c r="B45" s="17">
        <v>0.5</v>
      </c>
      <c r="C45" s="22" t="s">
        <v>96</v>
      </c>
      <c r="D45" s="9"/>
      <c r="E45" s="18">
        <v>200.0</v>
      </c>
      <c r="F45" s="19">
        <f t="shared" si="7"/>
        <v>100</v>
      </c>
    </row>
    <row r="46" ht="24.0" customHeight="1">
      <c r="A46" s="16" t="s">
        <v>62</v>
      </c>
      <c r="B46" s="17"/>
      <c r="C46" s="22" t="s">
        <v>63</v>
      </c>
      <c r="D46" s="9"/>
      <c r="E46" s="18">
        <v>2000.0</v>
      </c>
      <c r="F46" s="19">
        <f t="shared" si="7"/>
        <v>0</v>
      </c>
    </row>
    <row r="47" ht="24.0" customHeight="1">
      <c r="A47" s="16" t="s">
        <v>64</v>
      </c>
      <c r="B47" s="17"/>
      <c r="C47" s="22" t="s">
        <v>63</v>
      </c>
      <c r="D47" s="9"/>
      <c r="E47" s="18">
        <v>2500.0</v>
      </c>
      <c r="F47" s="19">
        <f t="shared" si="7"/>
        <v>0</v>
      </c>
    </row>
    <row r="48" ht="24.0" customHeight="1">
      <c r="A48" s="16" t="s">
        <v>65</v>
      </c>
      <c r="B48" s="17"/>
      <c r="C48" s="22" t="s">
        <v>66</v>
      </c>
      <c r="D48" s="9"/>
      <c r="E48" s="18">
        <v>34000.0</v>
      </c>
      <c r="F48" s="19">
        <f t="shared" si="7"/>
        <v>0</v>
      </c>
    </row>
    <row r="49" ht="24.0" customHeight="1">
      <c r="A49" s="16" t="s">
        <v>67</v>
      </c>
      <c r="B49" s="17"/>
      <c r="C49" s="22" t="s">
        <v>68</v>
      </c>
      <c r="D49" s="9"/>
      <c r="E49" s="18">
        <v>3000.0</v>
      </c>
      <c r="F49" s="19">
        <f t="shared" si="7"/>
        <v>0</v>
      </c>
    </row>
    <row r="50" ht="24.0" customHeight="1">
      <c r="A50" s="16" t="s">
        <v>69</v>
      </c>
      <c r="B50" s="17"/>
      <c r="C50" s="22" t="s">
        <v>70</v>
      </c>
      <c r="D50" s="9"/>
      <c r="E50" s="18">
        <v>57500.0</v>
      </c>
      <c r="F50" s="19">
        <f t="shared" si="7"/>
        <v>0</v>
      </c>
      <c r="G50" s="15"/>
      <c r="H50" s="15"/>
      <c r="I50" s="15"/>
      <c r="J50" s="15"/>
      <c r="K50" s="15"/>
      <c r="L50" s="15"/>
      <c r="M50" s="15"/>
      <c r="N50" s="15"/>
      <c r="O50" s="15"/>
    </row>
    <row r="51" ht="24.0" customHeight="1">
      <c r="A51" s="16" t="s">
        <v>71</v>
      </c>
      <c r="B51" s="17"/>
      <c r="C51" s="22" t="s">
        <v>70</v>
      </c>
      <c r="D51" s="9"/>
      <c r="E51" s="18">
        <v>22000.0</v>
      </c>
      <c r="F51" s="19">
        <f>E51*B51</f>
        <v>0</v>
      </c>
      <c r="G51" s="15"/>
      <c r="H51" s="15"/>
      <c r="I51" s="15"/>
      <c r="J51" s="15"/>
      <c r="K51" s="15"/>
      <c r="L51" s="15"/>
      <c r="M51" s="15"/>
      <c r="N51" s="15"/>
      <c r="O51" s="15"/>
    </row>
    <row r="52" ht="15.75" customHeight="1">
      <c r="A52" s="16" t="s">
        <v>72</v>
      </c>
      <c r="B52" s="17"/>
      <c r="C52" s="22" t="s">
        <v>61</v>
      </c>
      <c r="D52" s="9"/>
      <c r="E52" s="18">
        <v>160000.0</v>
      </c>
      <c r="F52" s="19">
        <f t="shared" ref="F52:F55" si="8">+B52*E52</f>
        <v>0</v>
      </c>
    </row>
    <row r="53" ht="15.75" customHeight="1">
      <c r="A53" s="16" t="s">
        <v>73</v>
      </c>
      <c r="B53" s="17"/>
      <c r="C53" s="22" t="s">
        <v>74</v>
      </c>
      <c r="D53" s="9"/>
      <c r="E53" s="18">
        <v>4500.0</v>
      </c>
      <c r="F53" s="19">
        <f t="shared" si="8"/>
        <v>0</v>
      </c>
    </row>
    <row r="54" ht="15.75" customHeight="1">
      <c r="A54" s="16" t="s">
        <v>75</v>
      </c>
      <c r="B54" s="17"/>
      <c r="C54" s="22" t="s">
        <v>21</v>
      </c>
      <c r="D54" s="9"/>
      <c r="E54" s="18">
        <v>20000.0</v>
      </c>
      <c r="F54" s="19">
        <f t="shared" si="8"/>
        <v>0</v>
      </c>
    </row>
    <row r="55" ht="15.75" customHeight="1">
      <c r="A55" s="16" t="s">
        <v>76</v>
      </c>
      <c r="B55" s="17"/>
      <c r="C55" s="22" t="s">
        <v>77</v>
      </c>
      <c r="D55" s="9"/>
      <c r="E55" s="18">
        <v>23000.0</v>
      </c>
      <c r="F55" s="19">
        <f t="shared" si="8"/>
        <v>0</v>
      </c>
    </row>
    <row r="56" ht="15.75" customHeight="1">
      <c r="A56" s="16" t="s">
        <v>78</v>
      </c>
      <c r="B56" s="37"/>
      <c r="C56" s="22"/>
      <c r="D56" s="9"/>
      <c r="E56" s="18"/>
      <c r="F56" s="19">
        <f>SUM(F41:F55)</f>
        <v>221100</v>
      </c>
    </row>
    <row r="57" ht="15.75" customHeight="1">
      <c r="A57" s="23" t="s">
        <v>79</v>
      </c>
      <c r="B57" s="11"/>
      <c r="C57" s="9"/>
      <c r="D57" s="17"/>
      <c r="E57" s="17"/>
      <c r="F57" s="19">
        <f>+F56*10%</f>
        <v>22110</v>
      </c>
    </row>
    <row r="58" ht="15.75" customHeight="1">
      <c r="A58" s="27" t="s">
        <v>80</v>
      </c>
      <c r="B58" s="11"/>
      <c r="C58" s="9"/>
      <c r="D58" s="28"/>
      <c r="E58" s="9"/>
      <c r="F58" s="29">
        <v>477895.0</v>
      </c>
      <c r="G58" s="262"/>
    </row>
    <row r="59" ht="15.75" customHeight="1">
      <c r="A59" s="36" t="s">
        <v>51</v>
      </c>
      <c r="B59" s="10" t="s">
        <v>81</v>
      </c>
      <c r="C59" s="9"/>
      <c r="D59" s="22"/>
      <c r="E59" s="9"/>
      <c r="F59" s="24"/>
      <c r="G59" s="15"/>
    </row>
    <row r="60" ht="15.75" customHeight="1">
      <c r="A60" s="33" t="s">
        <v>53</v>
      </c>
      <c r="B60" s="17">
        <v>4.0</v>
      </c>
      <c r="C60" s="22" t="s">
        <v>82</v>
      </c>
      <c r="D60" s="9"/>
      <c r="E60" s="18">
        <v>1050.0</v>
      </c>
      <c r="F60" s="19">
        <f t="shared" ref="F60:F62" si="9">E60*B60</f>
        <v>4200</v>
      </c>
      <c r="G60" s="15"/>
    </row>
    <row r="61" ht="15.75" customHeight="1">
      <c r="A61" s="16" t="s">
        <v>55</v>
      </c>
      <c r="B61" s="17">
        <v>4.0</v>
      </c>
      <c r="C61" s="22" t="s">
        <v>54</v>
      </c>
      <c r="D61" s="9"/>
      <c r="E61" s="18">
        <v>2100.0</v>
      </c>
      <c r="F61" s="19">
        <f t="shared" si="9"/>
        <v>8400</v>
      </c>
      <c r="G61" s="15"/>
    </row>
    <row r="62" ht="15.75" customHeight="1">
      <c r="A62" s="16" t="s">
        <v>83</v>
      </c>
      <c r="B62" s="17"/>
      <c r="C62" s="17"/>
      <c r="D62" s="17"/>
      <c r="E62" s="18">
        <v>2100.0</v>
      </c>
      <c r="F62" s="19">
        <f t="shared" si="9"/>
        <v>0</v>
      </c>
      <c r="G62" s="15"/>
    </row>
    <row r="63" ht="15.75" customHeight="1">
      <c r="A63" s="16" t="s">
        <v>56</v>
      </c>
      <c r="B63" s="17">
        <v>0.2</v>
      </c>
      <c r="C63" s="22" t="s">
        <v>57</v>
      </c>
      <c r="D63" s="9"/>
      <c r="E63" s="18">
        <v>18000.0</v>
      </c>
      <c r="F63" s="19">
        <f t="shared" ref="F63:F74" si="10">+B63*E63</f>
        <v>3600</v>
      </c>
      <c r="G63" s="15"/>
    </row>
    <row r="64" ht="15.75" customHeight="1">
      <c r="A64" s="16" t="s">
        <v>58</v>
      </c>
      <c r="B64" s="17"/>
      <c r="C64" s="22" t="s">
        <v>59</v>
      </c>
      <c r="D64" s="9"/>
      <c r="E64" s="18">
        <v>2000.0</v>
      </c>
      <c r="F64" s="19">
        <f t="shared" si="10"/>
        <v>0</v>
      </c>
      <c r="G64" s="15"/>
    </row>
    <row r="65" ht="15.75" customHeight="1">
      <c r="A65" s="16" t="s">
        <v>60</v>
      </c>
      <c r="B65" s="17"/>
      <c r="C65" s="22" t="s">
        <v>61</v>
      </c>
      <c r="D65" s="9"/>
      <c r="E65" s="18"/>
      <c r="F65" s="19">
        <f t="shared" si="10"/>
        <v>0</v>
      </c>
      <c r="G65" s="15"/>
      <c r="I65" s="1"/>
    </row>
    <row r="66" ht="15.75" customHeight="1">
      <c r="A66" s="16" t="s">
        <v>84</v>
      </c>
      <c r="B66" s="17">
        <v>0.5</v>
      </c>
      <c r="C66" s="22" t="s">
        <v>63</v>
      </c>
      <c r="D66" s="9"/>
      <c r="E66" s="18">
        <v>2000.0</v>
      </c>
      <c r="F66" s="19">
        <f t="shared" si="10"/>
        <v>1000</v>
      </c>
      <c r="G66" s="15"/>
    </row>
    <row r="67" ht="15.75" customHeight="1">
      <c r="A67" s="16" t="s">
        <v>85</v>
      </c>
      <c r="B67" s="17"/>
      <c r="C67" s="22" t="s">
        <v>63</v>
      </c>
      <c r="D67" s="9"/>
      <c r="E67" s="18">
        <v>2000.0</v>
      </c>
      <c r="F67" s="19">
        <f t="shared" si="10"/>
        <v>0</v>
      </c>
      <c r="G67" s="15"/>
    </row>
    <row r="68" ht="15.75" customHeight="1">
      <c r="A68" s="16" t="s">
        <v>86</v>
      </c>
      <c r="B68" s="17">
        <v>0.2</v>
      </c>
      <c r="C68" s="22" t="s">
        <v>66</v>
      </c>
      <c r="D68" s="9"/>
      <c r="E68" s="18">
        <v>23000.0</v>
      </c>
      <c r="F68" s="19">
        <f t="shared" si="10"/>
        <v>4600</v>
      </c>
      <c r="G68" s="15"/>
    </row>
    <row r="69" ht="15.75" customHeight="1">
      <c r="A69" s="16" t="s">
        <v>87</v>
      </c>
      <c r="B69" s="17"/>
      <c r="C69" s="22" t="s">
        <v>88</v>
      </c>
      <c r="D69" s="9"/>
      <c r="E69" s="18">
        <v>18000.0</v>
      </c>
      <c r="F69" s="19">
        <f t="shared" si="10"/>
        <v>0</v>
      </c>
      <c r="G69" s="15"/>
    </row>
    <row r="70" ht="15.75" customHeight="1">
      <c r="A70" s="16" t="s">
        <v>89</v>
      </c>
      <c r="B70" s="17">
        <v>0.25</v>
      </c>
      <c r="C70" s="22" t="s">
        <v>70</v>
      </c>
      <c r="D70" s="9"/>
      <c r="E70" s="18">
        <v>22000.0</v>
      </c>
      <c r="F70" s="19">
        <f t="shared" si="10"/>
        <v>5500</v>
      </c>
      <c r="G70" s="15"/>
    </row>
    <row r="71" ht="15.75" customHeight="1">
      <c r="A71" s="16" t="s">
        <v>90</v>
      </c>
      <c r="B71" s="17"/>
      <c r="C71" s="22" t="s">
        <v>61</v>
      </c>
      <c r="D71" s="9"/>
      <c r="E71" s="18"/>
      <c r="F71" s="19">
        <f t="shared" si="10"/>
        <v>0</v>
      </c>
    </row>
    <row r="72" ht="15.75" customHeight="1">
      <c r="A72" s="16" t="s">
        <v>73</v>
      </c>
      <c r="B72" s="17"/>
      <c r="C72" s="22" t="s">
        <v>21</v>
      </c>
      <c r="D72" s="9"/>
      <c r="E72" s="18">
        <v>4.5</v>
      </c>
      <c r="F72" s="19">
        <f t="shared" si="10"/>
        <v>0</v>
      </c>
    </row>
    <row r="73" ht="15.75" customHeight="1">
      <c r="A73" s="16" t="s">
        <v>75</v>
      </c>
      <c r="B73" s="17">
        <v>0.5</v>
      </c>
      <c r="C73" s="22" t="s">
        <v>21</v>
      </c>
      <c r="D73" s="9"/>
      <c r="E73" s="18">
        <v>23000.0</v>
      </c>
      <c r="F73" s="19">
        <f t="shared" si="10"/>
        <v>11500</v>
      </c>
    </row>
    <row r="74" ht="15.75" customHeight="1">
      <c r="A74" s="16" t="s">
        <v>91</v>
      </c>
      <c r="B74" s="38"/>
      <c r="C74" s="22" t="s">
        <v>77</v>
      </c>
      <c r="D74" s="9"/>
      <c r="E74" s="18">
        <v>23000.0</v>
      </c>
      <c r="F74" s="19">
        <f t="shared" si="10"/>
        <v>0</v>
      </c>
    </row>
    <row r="75" ht="15.75" customHeight="1">
      <c r="A75" s="16" t="s">
        <v>78</v>
      </c>
      <c r="B75" s="17"/>
      <c r="C75" s="22"/>
      <c r="D75" s="9"/>
      <c r="E75" s="18"/>
      <c r="F75" s="19">
        <f>SUM(F59:F74)</f>
        <v>38800</v>
      </c>
      <c r="G75" s="1"/>
    </row>
    <row r="76" ht="15.75" customHeight="1">
      <c r="A76" s="23" t="s">
        <v>79</v>
      </c>
      <c r="B76" s="11"/>
      <c r="C76" s="9"/>
      <c r="D76" s="17"/>
      <c r="E76" s="17"/>
      <c r="F76" s="19">
        <f>F75*10%</f>
        <v>3880</v>
      </c>
      <c r="G76" s="1"/>
    </row>
    <row r="77" ht="15.75" customHeight="1">
      <c r="A77" s="27" t="s">
        <v>80</v>
      </c>
      <c r="B77" s="11"/>
      <c r="C77" s="9"/>
      <c r="D77" s="28"/>
      <c r="E77" s="9"/>
      <c r="F77" s="29">
        <f>F75+F76</f>
        <v>42680</v>
      </c>
      <c r="G77" s="1"/>
    </row>
    <row r="78" ht="15.75" customHeight="1">
      <c r="A78" s="39" t="s">
        <v>92</v>
      </c>
      <c r="B78" s="9"/>
      <c r="C78" s="22"/>
      <c r="D78" s="9"/>
      <c r="E78" s="17"/>
      <c r="F78" s="26"/>
      <c r="G78" s="1" t="s">
        <v>14</v>
      </c>
    </row>
    <row r="79" ht="15.75" customHeight="1">
      <c r="A79" s="16" t="s">
        <v>93</v>
      </c>
      <c r="B79" s="40"/>
      <c r="C79" s="22" t="s">
        <v>94</v>
      </c>
      <c r="D79" s="9"/>
      <c r="E79" s="17">
        <v>10500.0</v>
      </c>
      <c r="F79" s="24">
        <f t="shared" ref="F79:F81" si="11">E79*B79</f>
        <v>0</v>
      </c>
      <c r="G79" s="1"/>
      <c r="H79" s="1"/>
      <c r="I79" s="1"/>
      <c r="J79" s="1"/>
      <c r="K79" s="1"/>
      <c r="L79" s="1"/>
      <c r="M79" s="1"/>
      <c r="N79" s="1"/>
      <c r="O79" s="1"/>
    </row>
    <row r="80" ht="15.75" customHeight="1">
      <c r="A80" s="16" t="s">
        <v>95</v>
      </c>
      <c r="B80" s="40"/>
      <c r="C80" s="22" t="s">
        <v>96</v>
      </c>
      <c r="D80" s="9"/>
      <c r="E80" s="17">
        <v>20000.0</v>
      </c>
      <c r="F80" s="24">
        <f t="shared" si="11"/>
        <v>0</v>
      </c>
      <c r="G80" s="1"/>
      <c r="H80" s="1"/>
      <c r="I80" s="1"/>
      <c r="J80" s="1"/>
      <c r="K80" s="1"/>
      <c r="L80" s="1"/>
      <c r="M80" s="1"/>
      <c r="N80" s="1"/>
      <c r="O80" s="1"/>
    </row>
    <row r="81" ht="15.75" customHeight="1">
      <c r="A81" s="16" t="s">
        <v>97</v>
      </c>
      <c r="B81" s="41"/>
      <c r="C81" s="22" t="s">
        <v>94</v>
      </c>
      <c r="D81" s="9"/>
      <c r="E81" s="17">
        <v>20000.0</v>
      </c>
      <c r="F81" s="24">
        <f t="shared" si="11"/>
        <v>0</v>
      </c>
      <c r="G81" s="1"/>
    </row>
    <row r="82" ht="15.75" customHeight="1">
      <c r="A82" s="16" t="s">
        <v>98</v>
      </c>
      <c r="B82" s="17"/>
      <c r="C82" s="22" t="s">
        <v>99</v>
      </c>
      <c r="D82" s="9"/>
      <c r="E82" s="42">
        <v>100000.0</v>
      </c>
      <c r="F82" s="34">
        <f t="shared" ref="F82:F90" si="12">+B82*E82</f>
        <v>0</v>
      </c>
      <c r="G82" s="21"/>
    </row>
    <row r="83" ht="15.75" customHeight="1">
      <c r="A83" s="16" t="s">
        <v>100</v>
      </c>
      <c r="B83" s="17"/>
      <c r="C83" s="22" t="s">
        <v>101</v>
      </c>
      <c r="D83" s="9"/>
      <c r="E83" s="42">
        <v>3000.0</v>
      </c>
      <c r="F83" s="34">
        <f t="shared" si="12"/>
        <v>0</v>
      </c>
      <c r="G83" s="21"/>
    </row>
    <row r="84" ht="15.75" customHeight="1">
      <c r="A84" s="16" t="s">
        <v>102</v>
      </c>
      <c r="B84" s="17"/>
      <c r="C84" s="22" t="s">
        <v>25</v>
      </c>
      <c r="D84" s="9"/>
      <c r="E84" s="43">
        <v>1500.0</v>
      </c>
      <c r="F84" s="34">
        <f t="shared" si="12"/>
        <v>0</v>
      </c>
      <c r="G84" s="15"/>
      <c r="H84" s="15"/>
      <c r="I84" s="15"/>
      <c r="J84" s="15"/>
      <c r="K84" s="15"/>
      <c r="L84" s="15"/>
      <c r="M84" s="15"/>
      <c r="N84" s="15"/>
      <c r="O84" s="15"/>
    </row>
    <row r="85" ht="15.75" customHeight="1">
      <c r="A85" s="16" t="s">
        <v>103</v>
      </c>
      <c r="B85" s="17"/>
      <c r="C85" s="22" t="s">
        <v>99</v>
      </c>
      <c r="D85" s="9"/>
      <c r="E85" s="43">
        <v>2000.0</v>
      </c>
      <c r="F85" s="34">
        <f t="shared" si="12"/>
        <v>0</v>
      </c>
      <c r="G85" s="15"/>
      <c r="H85" s="15"/>
      <c r="I85" s="15"/>
      <c r="J85" s="15"/>
      <c r="K85" s="15"/>
      <c r="L85" s="15"/>
      <c r="M85" s="15"/>
      <c r="N85" s="15"/>
      <c r="O85" s="15"/>
    </row>
    <row r="86" ht="15.75" customHeight="1">
      <c r="A86" s="16" t="s">
        <v>104</v>
      </c>
      <c r="B86" s="17"/>
      <c r="C86" s="22" t="s">
        <v>25</v>
      </c>
      <c r="D86" s="9"/>
      <c r="E86" s="43">
        <v>160000.0</v>
      </c>
      <c r="F86" s="34">
        <f t="shared" si="12"/>
        <v>0</v>
      </c>
      <c r="G86" s="15"/>
      <c r="H86" s="15"/>
      <c r="I86" s="15"/>
      <c r="J86" s="15"/>
      <c r="K86" s="15"/>
      <c r="L86" s="15"/>
      <c r="M86" s="15"/>
      <c r="N86" s="15"/>
      <c r="O86" s="15"/>
    </row>
    <row r="87" ht="15.75" customHeight="1">
      <c r="A87" s="16" t="s">
        <v>68</v>
      </c>
      <c r="B87" s="17"/>
      <c r="C87" s="22" t="s">
        <v>105</v>
      </c>
      <c r="D87" s="9"/>
      <c r="E87" s="42">
        <v>26800.0</v>
      </c>
      <c r="F87" s="34">
        <f t="shared" si="12"/>
        <v>0</v>
      </c>
      <c r="G87" s="15"/>
      <c r="H87" s="15"/>
      <c r="I87" s="15"/>
      <c r="J87" s="15"/>
      <c r="K87" s="15"/>
      <c r="L87" s="15"/>
      <c r="M87" s="15"/>
      <c r="N87" s="15"/>
      <c r="O87" s="15"/>
    </row>
    <row r="88" ht="15.75" customHeight="1">
      <c r="A88" s="16" t="s">
        <v>106</v>
      </c>
      <c r="B88" s="17"/>
      <c r="C88" s="22" t="s">
        <v>99</v>
      </c>
      <c r="D88" s="9"/>
      <c r="E88" s="42">
        <v>3000.0</v>
      </c>
      <c r="F88" s="34">
        <f t="shared" si="12"/>
        <v>0</v>
      </c>
      <c r="G88" s="15"/>
      <c r="H88" s="15"/>
      <c r="I88" s="15"/>
      <c r="J88" s="15"/>
      <c r="K88" s="15"/>
      <c r="L88" s="15"/>
      <c r="M88" s="15"/>
      <c r="N88" s="15"/>
      <c r="O88" s="15"/>
    </row>
    <row r="89" ht="15.75" customHeight="1">
      <c r="A89" s="16" t="s">
        <v>107</v>
      </c>
      <c r="B89" s="17"/>
      <c r="C89" s="22" t="s">
        <v>59</v>
      </c>
      <c r="D89" s="9"/>
      <c r="E89" s="42">
        <v>8000.0</v>
      </c>
      <c r="F89" s="34">
        <f t="shared" si="12"/>
        <v>0</v>
      </c>
      <c r="G89" s="15"/>
      <c r="H89" s="15"/>
      <c r="I89" s="15"/>
      <c r="J89" s="15"/>
      <c r="K89" s="15"/>
      <c r="L89" s="15"/>
      <c r="M89" s="15"/>
      <c r="N89" s="15"/>
      <c r="O89" s="15"/>
    </row>
    <row r="90" ht="15.75" customHeight="1">
      <c r="A90" s="16" t="s">
        <v>108</v>
      </c>
      <c r="B90" s="17"/>
      <c r="C90" s="22" t="s">
        <v>59</v>
      </c>
      <c r="D90" s="9"/>
      <c r="E90" s="43">
        <v>150000.0</v>
      </c>
      <c r="F90" s="34">
        <f t="shared" si="12"/>
        <v>0</v>
      </c>
      <c r="G90" s="15"/>
      <c r="H90" s="15"/>
      <c r="I90" s="15"/>
      <c r="J90" s="15"/>
      <c r="K90" s="15"/>
      <c r="L90" s="15"/>
      <c r="M90" s="15"/>
      <c r="N90" s="15"/>
      <c r="O90" s="15"/>
    </row>
    <row r="91" ht="15.75" customHeight="1">
      <c r="A91" s="10" t="s">
        <v>109</v>
      </c>
      <c r="B91" s="11"/>
      <c r="C91" s="11"/>
      <c r="D91" s="9"/>
      <c r="E91" s="44"/>
      <c r="F91" s="45">
        <f>SUM(F79:F90)</f>
        <v>0</v>
      </c>
      <c r="G91" s="15"/>
      <c r="H91" s="15"/>
      <c r="I91" s="15"/>
      <c r="J91" s="15"/>
      <c r="K91" s="15"/>
      <c r="L91" s="15"/>
      <c r="M91" s="15"/>
      <c r="N91" s="15"/>
      <c r="O91" s="15"/>
    </row>
    <row r="92" ht="15.75" customHeight="1">
      <c r="A92" s="16"/>
      <c r="B92" s="17"/>
      <c r="C92" s="22"/>
      <c r="D92" s="9"/>
      <c r="E92" s="42"/>
      <c r="F92" s="24">
        <f t="shared" ref="F92:F93" si="13">+B92*E92</f>
        <v>0</v>
      </c>
      <c r="G92" s="15"/>
      <c r="H92" s="15"/>
      <c r="I92" s="15"/>
      <c r="J92" s="15"/>
      <c r="K92" s="15"/>
      <c r="L92" s="15"/>
      <c r="M92" s="15"/>
      <c r="N92" s="15"/>
      <c r="O92" s="15"/>
    </row>
    <row r="93" ht="15.75" customHeight="1">
      <c r="A93" s="39" t="s">
        <v>110</v>
      </c>
      <c r="B93" s="9"/>
      <c r="C93" s="22"/>
      <c r="D93" s="9"/>
      <c r="E93" s="42"/>
      <c r="F93" s="24">
        <f t="shared" si="13"/>
        <v>0</v>
      </c>
      <c r="G93" s="15" t="s">
        <v>14</v>
      </c>
      <c r="H93" s="15"/>
      <c r="I93" s="15"/>
      <c r="J93" s="15"/>
      <c r="K93" s="15"/>
      <c r="L93" s="15"/>
      <c r="M93" s="15"/>
      <c r="N93" s="15"/>
      <c r="O93" s="15"/>
    </row>
    <row r="94" ht="15.75" customHeight="1">
      <c r="A94" s="16" t="s">
        <v>111</v>
      </c>
      <c r="B94" s="17"/>
      <c r="C94" s="22" t="s">
        <v>112</v>
      </c>
      <c r="D94" s="9"/>
      <c r="E94" s="42">
        <v>140.0</v>
      </c>
      <c r="F94" s="24">
        <f t="shared" ref="F94:F103" si="14">E94*B94</f>
        <v>0</v>
      </c>
    </row>
    <row r="95" ht="15.75" customHeight="1">
      <c r="A95" s="16" t="s">
        <v>265</v>
      </c>
      <c r="B95" s="17"/>
      <c r="C95" s="22"/>
      <c r="D95" s="9"/>
      <c r="E95" s="42">
        <v>3500.0</v>
      </c>
      <c r="F95" s="24">
        <f t="shared" si="14"/>
        <v>0</v>
      </c>
    </row>
    <row r="96" ht="15.75" customHeight="1">
      <c r="A96" s="16" t="s">
        <v>113</v>
      </c>
      <c r="B96" s="17"/>
      <c r="C96" s="22" t="s">
        <v>565</v>
      </c>
      <c r="D96" s="9"/>
      <c r="E96" s="42">
        <v>1050.0</v>
      </c>
      <c r="F96" s="24">
        <f t="shared" si="14"/>
        <v>0</v>
      </c>
    </row>
    <row r="97" ht="15.75" customHeight="1">
      <c r="A97" s="16" t="s">
        <v>22</v>
      </c>
      <c r="B97" s="17"/>
      <c r="C97" s="22" t="s">
        <v>23</v>
      </c>
      <c r="D97" s="9"/>
      <c r="E97" s="42">
        <v>12000.0</v>
      </c>
      <c r="F97" s="24">
        <f t="shared" si="14"/>
        <v>0</v>
      </c>
    </row>
    <row r="98" ht="15.75" customHeight="1">
      <c r="A98" s="16" t="s">
        <v>114</v>
      </c>
      <c r="B98" s="17"/>
      <c r="C98" s="22" t="s">
        <v>16</v>
      </c>
      <c r="D98" s="9"/>
      <c r="E98" s="42">
        <v>140000.0</v>
      </c>
      <c r="F98" s="24">
        <f t="shared" si="14"/>
        <v>0</v>
      </c>
    </row>
    <row r="99" ht="15.75" customHeight="1">
      <c r="A99" s="16" t="s">
        <v>20</v>
      </c>
      <c r="B99" s="17"/>
      <c r="C99" s="22" t="s">
        <v>21</v>
      </c>
      <c r="D99" s="9"/>
      <c r="E99" s="42">
        <v>14000.0</v>
      </c>
      <c r="F99" s="24">
        <f t="shared" si="14"/>
        <v>0</v>
      </c>
    </row>
    <row r="100" ht="15.75" customHeight="1">
      <c r="A100" s="16" t="s">
        <v>29</v>
      </c>
      <c r="B100" s="17"/>
      <c r="C100" s="22" t="s">
        <v>94</v>
      </c>
      <c r="D100" s="9"/>
      <c r="E100" s="42">
        <v>100.0</v>
      </c>
      <c r="F100" s="24">
        <f t="shared" si="14"/>
        <v>0</v>
      </c>
    </row>
    <row r="101" ht="15.75" customHeight="1">
      <c r="A101" s="16" t="s">
        <v>115</v>
      </c>
      <c r="B101" s="17"/>
      <c r="C101" s="22" t="s">
        <v>116</v>
      </c>
      <c r="D101" s="9"/>
      <c r="E101" s="42">
        <v>1000.0</v>
      </c>
      <c r="F101" s="24">
        <f t="shared" si="14"/>
        <v>0</v>
      </c>
    </row>
    <row r="102" ht="15.75" customHeight="1">
      <c r="A102" s="16" t="s">
        <v>49</v>
      </c>
      <c r="B102" s="17"/>
      <c r="C102" s="22" t="s">
        <v>94</v>
      </c>
      <c r="D102" s="9"/>
      <c r="E102" s="42">
        <v>63000.0</v>
      </c>
      <c r="F102" s="24">
        <f t="shared" si="14"/>
        <v>0</v>
      </c>
    </row>
    <row r="103" ht="15.75" customHeight="1">
      <c r="A103" s="16" t="s">
        <v>117</v>
      </c>
      <c r="B103" s="17"/>
      <c r="C103" s="22" t="s">
        <v>96</v>
      </c>
      <c r="D103" s="9"/>
      <c r="E103" s="42">
        <v>10500.0</v>
      </c>
      <c r="F103" s="24">
        <f t="shared" si="14"/>
        <v>0</v>
      </c>
    </row>
    <row r="104" ht="15.75" customHeight="1">
      <c r="A104" s="46" t="s">
        <v>118</v>
      </c>
      <c r="B104" s="47"/>
      <c r="C104" s="48"/>
      <c r="D104" s="9"/>
      <c r="E104" s="49"/>
      <c r="F104" s="29">
        <f>SUM(F92:F103)</f>
        <v>0</v>
      </c>
    </row>
    <row r="105" ht="15.75" customHeight="1">
      <c r="A105" s="39" t="s">
        <v>119</v>
      </c>
      <c r="B105" s="9"/>
      <c r="C105" s="10" t="s">
        <v>120</v>
      </c>
      <c r="D105" s="9"/>
      <c r="E105" s="42"/>
      <c r="F105" s="24"/>
      <c r="G105" s="274"/>
      <c r="H105" s="274"/>
      <c r="I105" s="274"/>
      <c r="J105" s="274"/>
      <c r="K105" s="274"/>
      <c r="L105" s="274"/>
      <c r="M105" s="274"/>
      <c r="N105" s="274"/>
      <c r="O105" s="274"/>
      <c r="P105" s="21"/>
    </row>
    <row r="106" ht="15.75" customHeight="1">
      <c r="A106" s="16" t="s">
        <v>677</v>
      </c>
      <c r="B106" s="17"/>
      <c r="C106" s="22" t="s">
        <v>122</v>
      </c>
      <c r="D106" s="9"/>
      <c r="E106" s="43">
        <v>14500.0</v>
      </c>
      <c r="F106" s="34">
        <f t="shared" ref="F106:F107" si="15">+B106*E106</f>
        <v>0</v>
      </c>
    </row>
    <row r="107" ht="15.75" customHeight="1">
      <c r="A107" s="16" t="s">
        <v>667</v>
      </c>
      <c r="B107" s="275"/>
      <c r="C107" s="22" t="s">
        <v>16</v>
      </c>
      <c r="D107" s="9"/>
      <c r="E107" s="43">
        <v>25125.0</v>
      </c>
      <c r="F107" s="34">
        <f t="shared" si="15"/>
        <v>0</v>
      </c>
      <c r="G107" s="1" t="s">
        <v>14</v>
      </c>
    </row>
    <row r="108" ht="15.75" customHeight="1">
      <c r="A108" s="16" t="s">
        <v>46</v>
      </c>
      <c r="B108" s="17"/>
      <c r="C108" s="22" t="s">
        <v>124</v>
      </c>
      <c r="D108" s="9"/>
      <c r="E108" s="43">
        <v>12000.0</v>
      </c>
      <c r="F108" s="34">
        <f>E108*B108</f>
        <v>0</v>
      </c>
      <c r="G108" s="1"/>
    </row>
    <row r="109" ht="15.75" customHeight="1">
      <c r="A109" s="16" t="s">
        <v>125</v>
      </c>
      <c r="B109" s="17"/>
      <c r="C109" s="22" t="s">
        <v>99</v>
      </c>
      <c r="D109" s="9"/>
      <c r="E109" s="43">
        <v>8000.0</v>
      </c>
      <c r="F109" s="34">
        <f>+B109*E109</f>
        <v>0</v>
      </c>
      <c r="G109" s="1"/>
    </row>
    <row r="110" ht="15.75" customHeight="1">
      <c r="A110" s="16" t="s">
        <v>126</v>
      </c>
      <c r="B110" s="17"/>
      <c r="C110" s="22" t="s">
        <v>127</v>
      </c>
      <c r="D110" s="9"/>
      <c r="E110" s="43">
        <v>100.0</v>
      </c>
      <c r="F110" s="34">
        <f>E110*B110</f>
        <v>0</v>
      </c>
      <c r="G110" s="1"/>
    </row>
    <row r="111" ht="15.75" customHeight="1">
      <c r="A111" s="16" t="s">
        <v>128</v>
      </c>
      <c r="B111" s="275"/>
      <c r="C111" s="22" t="s">
        <v>127</v>
      </c>
      <c r="D111" s="9"/>
      <c r="E111" s="43">
        <v>30000.0</v>
      </c>
      <c r="F111" s="34">
        <f t="shared" ref="F111:F119" si="16">+B111*E111</f>
        <v>0</v>
      </c>
      <c r="G111" s="1"/>
    </row>
    <row r="112" ht="15.75" customHeight="1">
      <c r="A112" s="16" t="s">
        <v>129</v>
      </c>
      <c r="B112" s="275"/>
      <c r="C112" s="22" t="s">
        <v>16</v>
      </c>
      <c r="D112" s="9"/>
      <c r="E112" s="43">
        <v>41000.0</v>
      </c>
      <c r="F112" s="34">
        <f t="shared" si="16"/>
        <v>0</v>
      </c>
      <c r="G112" s="1" t="s">
        <v>14</v>
      </c>
    </row>
    <row r="113" ht="15.75" customHeight="1">
      <c r="A113" s="16" t="s">
        <v>130</v>
      </c>
      <c r="B113" s="17"/>
      <c r="C113" s="22" t="s">
        <v>131</v>
      </c>
      <c r="D113" s="9"/>
      <c r="E113" s="43">
        <v>30000.0</v>
      </c>
      <c r="F113" s="34">
        <f t="shared" si="16"/>
        <v>0</v>
      </c>
      <c r="G113" s="1" t="s">
        <v>14</v>
      </c>
    </row>
    <row r="114" ht="15.75" customHeight="1">
      <c r="A114" s="16" t="s">
        <v>132</v>
      </c>
      <c r="B114" s="17"/>
      <c r="C114" s="22" t="s">
        <v>101</v>
      </c>
      <c r="D114" s="9"/>
      <c r="E114" s="43">
        <v>4000.0</v>
      </c>
      <c r="F114" s="34">
        <f t="shared" si="16"/>
        <v>0</v>
      </c>
      <c r="G114" s="1"/>
    </row>
    <row r="115" ht="15.75" customHeight="1">
      <c r="A115" s="16" t="s">
        <v>133</v>
      </c>
      <c r="B115" s="17"/>
      <c r="C115" s="22" t="s">
        <v>105</v>
      </c>
      <c r="D115" s="9"/>
      <c r="E115" s="43">
        <v>28000.0</v>
      </c>
      <c r="F115" s="34">
        <f t="shared" si="16"/>
        <v>0</v>
      </c>
      <c r="G115" s="1"/>
    </row>
    <row r="116" ht="15.75" customHeight="1">
      <c r="A116" s="16" t="s">
        <v>268</v>
      </c>
      <c r="B116" s="17"/>
      <c r="C116" s="22"/>
      <c r="D116" s="9"/>
      <c r="E116" s="43">
        <v>18000.0</v>
      </c>
      <c r="F116" s="34">
        <f t="shared" si="16"/>
        <v>0</v>
      </c>
      <c r="G116" s="1"/>
    </row>
    <row r="117" ht="15.75" customHeight="1">
      <c r="A117" s="16" t="s">
        <v>566</v>
      </c>
      <c r="B117" s="17"/>
      <c r="C117" s="22" t="s">
        <v>135</v>
      </c>
      <c r="D117" s="9"/>
      <c r="E117" s="43">
        <v>12000.0</v>
      </c>
      <c r="F117" s="34">
        <f t="shared" si="16"/>
        <v>0</v>
      </c>
      <c r="G117" s="1"/>
      <c r="H117" s="276"/>
      <c r="I117" s="276"/>
      <c r="J117" s="276"/>
      <c r="K117" s="276"/>
    </row>
    <row r="118" ht="15.75" customHeight="1">
      <c r="A118" s="16" t="s">
        <v>670</v>
      </c>
      <c r="B118" s="17"/>
      <c r="C118" s="22" t="s">
        <v>21</v>
      </c>
      <c r="D118" s="9"/>
      <c r="E118" s="43">
        <v>19000.0</v>
      </c>
      <c r="F118" s="34">
        <f t="shared" si="16"/>
        <v>0</v>
      </c>
      <c r="G118" s="1"/>
      <c r="H118" s="276"/>
      <c r="I118" s="276"/>
      <c r="J118" s="276"/>
      <c r="K118" s="276"/>
    </row>
    <row r="119" ht="15.75" customHeight="1">
      <c r="A119" s="16" t="s">
        <v>137</v>
      </c>
      <c r="B119" s="17"/>
      <c r="C119" s="22" t="s">
        <v>99</v>
      </c>
      <c r="D119" s="9"/>
      <c r="E119" s="43">
        <v>5000.0</v>
      </c>
      <c r="F119" s="34">
        <f t="shared" si="16"/>
        <v>0</v>
      </c>
      <c r="G119" s="1"/>
      <c r="H119" s="276"/>
      <c r="I119" s="276"/>
      <c r="J119" s="276"/>
      <c r="K119" s="276"/>
    </row>
    <row r="120" ht="15.75" customHeight="1">
      <c r="A120" s="16" t="s">
        <v>138</v>
      </c>
      <c r="B120" s="17"/>
      <c r="C120" s="22" t="s">
        <v>139</v>
      </c>
      <c r="D120" s="9"/>
      <c r="E120" s="43">
        <v>210000.0</v>
      </c>
      <c r="F120" s="34">
        <f t="shared" ref="F120:F121" si="17">E120*B120</f>
        <v>0</v>
      </c>
      <c r="G120" s="1"/>
    </row>
    <row r="121" ht="15.75" customHeight="1">
      <c r="A121" s="16" t="s">
        <v>140</v>
      </c>
      <c r="B121" s="17"/>
      <c r="C121" s="22" t="s">
        <v>122</v>
      </c>
      <c r="D121" s="9"/>
      <c r="E121" s="43">
        <v>3500.0</v>
      </c>
      <c r="F121" s="34">
        <f t="shared" si="17"/>
        <v>0</v>
      </c>
      <c r="G121" s="1"/>
    </row>
    <row r="122" ht="15.75" customHeight="1">
      <c r="A122" s="46" t="s">
        <v>141</v>
      </c>
      <c r="B122" s="47"/>
      <c r="C122" s="48"/>
      <c r="D122" s="9"/>
      <c r="E122" s="49"/>
      <c r="F122" s="29">
        <f>SUM(F106:F121)</f>
        <v>0</v>
      </c>
    </row>
    <row r="123" ht="15.75" customHeight="1">
      <c r="A123" s="50" t="s">
        <v>142</v>
      </c>
      <c r="B123" s="51"/>
      <c r="C123" s="51"/>
      <c r="D123" s="51"/>
      <c r="E123" s="51"/>
      <c r="F123" s="52">
        <f>F122+F104+F91+F77+F58+F39+F24</f>
        <v>1252482</v>
      </c>
    </row>
    <row r="124" ht="15.75" customHeight="1">
      <c r="A124" s="53"/>
      <c r="B124" s="54" t="s">
        <v>143</v>
      </c>
      <c r="C124" s="55"/>
      <c r="D124" s="55"/>
      <c r="E124" s="55"/>
      <c r="F124" s="56">
        <f>+F123*30%</f>
        <v>375744.6</v>
      </c>
    </row>
    <row r="125" ht="15.75" customHeight="1">
      <c r="A125" s="57"/>
      <c r="B125" s="58" t="s">
        <v>144</v>
      </c>
      <c r="C125" s="55"/>
      <c r="D125" s="55"/>
      <c r="E125" s="59"/>
      <c r="F125" s="60">
        <f>SUM(F123:F124)</f>
        <v>1628226.6</v>
      </c>
    </row>
    <row r="126" ht="15.75" customHeight="1">
      <c r="A126" s="57"/>
      <c r="B126" s="54" t="s">
        <v>145</v>
      </c>
      <c r="C126" s="55"/>
      <c r="D126" s="55"/>
      <c r="E126" s="55"/>
      <c r="F126" s="56">
        <f>+F125*16%</f>
        <v>260516.256</v>
      </c>
    </row>
    <row r="127" ht="15.75" customHeight="1">
      <c r="A127" s="57"/>
      <c r="B127" s="61" t="s">
        <v>146</v>
      </c>
      <c r="C127" s="55"/>
      <c r="D127" s="55"/>
      <c r="E127" s="59"/>
      <c r="F127" s="60">
        <f>SUM(F125:F126)</f>
        <v>1888742.856</v>
      </c>
    </row>
    <row r="128" ht="15.75" customHeight="1">
      <c r="A128" s="57"/>
      <c r="B128" s="54"/>
      <c r="C128" s="55"/>
      <c r="D128" s="55"/>
      <c r="E128" s="55"/>
      <c r="F128" s="56"/>
    </row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0">
    <mergeCell ref="A3:F3"/>
    <mergeCell ref="A4:F4"/>
    <mergeCell ref="A5:F5"/>
    <mergeCell ref="A6:F6"/>
    <mergeCell ref="A7:B7"/>
    <mergeCell ref="C7:F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A21:C21"/>
    <mergeCell ref="D21:E21"/>
    <mergeCell ref="A22:E22"/>
    <mergeCell ref="A23:C23"/>
    <mergeCell ref="D23:E23"/>
    <mergeCell ref="A24:C24"/>
    <mergeCell ref="D24:E24"/>
    <mergeCell ref="A25:B25"/>
    <mergeCell ref="C25:F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A37:E37"/>
    <mergeCell ref="A38:C38"/>
    <mergeCell ref="D38:E38"/>
    <mergeCell ref="A39:C39"/>
    <mergeCell ref="D39:E39"/>
    <mergeCell ref="B40:C40"/>
    <mergeCell ref="D40:E40"/>
    <mergeCell ref="C41:D41"/>
    <mergeCell ref="C42:D42"/>
    <mergeCell ref="C43:D43"/>
    <mergeCell ref="C90:D90"/>
    <mergeCell ref="A91:D91"/>
    <mergeCell ref="C92:D92"/>
    <mergeCell ref="A93:B93"/>
    <mergeCell ref="C93:D93"/>
    <mergeCell ref="C94:D94"/>
    <mergeCell ref="C95:D95"/>
    <mergeCell ref="C96:D96"/>
    <mergeCell ref="C97:D97"/>
    <mergeCell ref="C98:D98"/>
    <mergeCell ref="C99:D99"/>
    <mergeCell ref="C100:D100"/>
    <mergeCell ref="C101:D101"/>
    <mergeCell ref="C102:D102"/>
    <mergeCell ref="C103:D103"/>
    <mergeCell ref="C104:D104"/>
    <mergeCell ref="A105:B105"/>
    <mergeCell ref="C105:D105"/>
    <mergeCell ref="C106:D106"/>
    <mergeCell ref="C107:D107"/>
    <mergeCell ref="C108:D108"/>
    <mergeCell ref="C109:D109"/>
    <mergeCell ref="C110:D110"/>
    <mergeCell ref="C111:D111"/>
    <mergeCell ref="C112:D112"/>
    <mergeCell ref="C113:D113"/>
    <mergeCell ref="C114:D114"/>
    <mergeCell ref="C115:D115"/>
    <mergeCell ref="A123:E123"/>
    <mergeCell ref="A124:A128"/>
    <mergeCell ref="B124:E124"/>
    <mergeCell ref="B125:E125"/>
    <mergeCell ref="B126:E126"/>
    <mergeCell ref="B127:E127"/>
    <mergeCell ref="B128:E128"/>
    <mergeCell ref="C116:D116"/>
    <mergeCell ref="C117:D117"/>
    <mergeCell ref="C118:D118"/>
    <mergeCell ref="C119:D119"/>
    <mergeCell ref="C120:D120"/>
    <mergeCell ref="C121:D121"/>
    <mergeCell ref="C122:D122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A57:C57"/>
    <mergeCell ref="A58:C58"/>
    <mergeCell ref="D58:E58"/>
    <mergeCell ref="B59:C59"/>
    <mergeCell ref="D59:E59"/>
    <mergeCell ref="C60:D60"/>
    <mergeCell ref="C61:D61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A76:C76"/>
    <mergeCell ref="D77:E77"/>
    <mergeCell ref="A77:C77"/>
    <mergeCell ref="A78:B78"/>
    <mergeCell ref="C78:D78"/>
    <mergeCell ref="C79:D79"/>
    <mergeCell ref="C80:D80"/>
    <mergeCell ref="C81:D81"/>
    <mergeCell ref="C82:D82"/>
    <mergeCell ref="C83:D83"/>
    <mergeCell ref="C84:D84"/>
    <mergeCell ref="C85:D85"/>
    <mergeCell ref="C86:D86"/>
    <mergeCell ref="C87:D87"/>
    <mergeCell ref="C88:D88"/>
    <mergeCell ref="C89:D89"/>
  </mergeCells>
  <printOptions/>
  <pageMargins bottom="0.7480314960629921" footer="0.0" header="0.0" left="0.31496062992125984" right="0.31496062992125984" top="0.7480314960629921"/>
  <pageSetup paperSize="9" orientation="portrait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DD6EE"/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10.71"/>
    <col customWidth="1" min="3" max="3" width="17.0"/>
    <col customWidth="1" min="4" max="4" width="10.71"/>
    <col customWidth="1" min="5" max="5" width="15.43"/>
    <col customWidth="1" min="6" max="6" width="20.57"/>
    <col customWidth="1" min="7" max="7" width="10.71"/>
    <col customWidth="1" min="8" max="8" width="18.71"/>
    <col customWidth="1" min="9" max="11" width="10.71"/>
    <col customWidth="1" min="12" max="12" width="19.43"/>
    <col customWidth="1" min="13" max="15" width="10.71"/>
  </cols>
  <sheetData>
    <row r="2" ht="15.75" customHeight="1">
      <c r="A2" s="1" t="s">
        <v>0</v>
      </c>
    </row>
    <row r="3" ht="15.75" customHeight="1">
      <c r="A3" s="2" t="s">
        <v>1</v>
      </c>
      <c r="B3" s="3"/>
      <c r="C3" s="3"/>
      <c r="D3" s="3"/>
      <c r="E3" s="3"/>
      <c r="F3" s="3"/>
    </row>
    <row r="4" ht="15.75" customHeight="1">
      <c r="A4" s="4" t="s">
        <v>2</v>
      </c>
    </row>
    <row r="5" ht="15.75" customHeight="1">
      <c r="A5" s="4" t="s">
        <v>3</v>
      </c>
      <c r="G5" s="20" t="s">
        <v>671</v>
      </c>
    </row>
    <row r="6" ht="15.75" customHeight="1">
      <c r="A6" s="5" t="s">
        <v>4</v>
      </c>
      <c r="B6" s="6"/>
      <c r="C6" s="6"/>
      <c r="D6" s="6"/>
      <c r="E6" s="6"/>
      <c r="F6" s="7"/>
    </row>
    <row r="7" ht="15.75" customHeight="1">
      <c r="A7" s="8" t="s">
        <v>5</v>
      </c>
      <c r="B7" s="9"/>
      <c r="C7" s="10" t="s">
        <v>681</v>
      </c>
      <c r="D7" s="11"/>
      <c r="E7" s="11"/>
      <c r="F7" s="9"/>
    </row>
    <row r="8" ht="15.0" customHeight="1">
      <c r="A8" s="12" t="s">
        <v>7</v>
      </c>
      <c r="B8" s="12" t="s">
        <v>8</v>
      </c>
      <c r="C8" s="13" t="s">
        <v>9</v>
      </c>
      <c r="D8" s="9"/>
      <c r="E8" s="12" t="s">
        <v>10</v>
      </c>
      <c r="F8" s="14" t="s">
        <v>11</v>
      </c>
      <c r="G8" s="15"/>
    </row>
    <row r="9" ht="18.0" customHeight="1">
      <c r="A9" s="16" t="s">
        <v>611</v>
      </c>
      <c r="B9" s="275">
        <v>530.0</v>
      </c>
      <c r="C9" s="13" t="s">
        <v>13</v>
      </c>
      <c r="D9" s="9"/>
      <c r="E9" s="18">
        <v>140.0</v>
      </c>
      <c r="F9" s="19">
        <f t="shared" ref="F9:F15" si="1">+B9*E9</f>
        <v>74200</v>
      </c>
    </row>
    <row r="10">
      <c r="A10" s="16" t="s">
        <v>682</v>
      </c>
      <c r="B10" s="275">
        <v>1.25</v>
      </c>
      <c r="C10" s="13" t="s">
        <v>16</v>
      </c>
      <c r="D10" s="9"/>
      <c r="E10" s="18">
        <v>68000.0</v>
      </c>
      <c r="F10" s="19">
        <f t="shared" si="1"/>
        <v>85000</v>
      </c>
    </row>
    <row r="11">
      <c r="A11" s="16" t="s">
        <v>18</v>
      </c>
      <c r="B11" s="275">
        <v>0.5</v>
      </c>
      <c r="C11" s="22" t="s">
        <v>16</v>
      </c>
      <c r="D11" s="9"/>
      <c r="E11" s="18">
        <v>220000.0</v>
      </c>
      <c r="F11" s="19">
        <f t="shared" si="1"/>
        <v>110000</v>
      </c>
    </row>
    <row r="12">
      <c r="A12" s="16" t="s">
        <v>653</v>
      </c>
      <c r="B12" s="275">
        <v>0.5</v>
      </c>
      <c r="C12" s="22" t="s">
        <v>683</v>
      </c>
      <c r="D12" s="9"/>
      <c r="E12" s="18">
        <v>31500.0</v>
      </c>
      <c r="F12" s="19">
        <f t="shared" si="1"/>
        <v>15750</v>
      </c>
    </row>
    <row r="13">
      <c r="A13" s="16" t="s">
        <v>653</v>
      </c>
      <c r="B13" s="275">
        <v>0.5</v>
      </c>
      <c r="C13" s="22" t="s">
        <v>684</v>
      </c>
      <c r="D13" s="9"/>
      <c r="E13" s="18">
        <v>46500.0</v>
      </c>
      <c r="F13" s="19">
        <f t="shared" si="1"/>
        <v>23250</v>
      </c>
    </row>
    <row r="14">
      <c r="A14" s="16" t="s">
        <v>653</v>
      </c>
      <c r="B14" s="275">
        <v>0.5</v>
      </c>
      <c r="C14" s="22" t="s">
        <v>685</v>
      </c>
      <c r="D14" s="9"/>
      <c r="E14" s="18">
        <v>31000.0</v>
      </c>
      <c r="F14" s="19">
        <f t="shared" si="1"/>
        <v>15500</v>
      </c>
    </row>
    <row r="15">
      <c r="A15" s="16" t="s">
        <v>20</v>
      </c>
      <c r="B15" s="275">
        <v>1.0</v>
      </c>
      <c r="C15" s="22" t="s">
        <v>21</v>
      </c>
      <c r="D15" s="9"/>
      <c r="E15" s="18">
        <v>14000.0</v>
      </c>
      <c r="F15" s="19">
        <f t="shared" si="1"/>
        <v>14000</v>
      </c>
    </row>
    <row r="16">
      <c r="A16" s="16" t="s">
        <v>22</v>
      </c>
      <c r="B16" s="275">
        <v>0.5</v>
      </c>
      <c r="C16" s="22" t="s">
        <v>23</v>
      </c>
      <c r="D16" s="9"/>
      <c r="E16" s="18">
        <v>12000.0</v>
      </c>
      <c r="F16" s="19">
        <f>E16*B16</f>
        <v>6000</v>
      </c>
    </row>
    <row r="17" ht="15.75" customHeight="1">
      <c r="A17" s="16" t="s">
        <v>657</v>
      </c>
      <c r="B17" s="275">
        <v>10.0</v>
      </c>
      <c r="C17" s="22" t="s">
        <v>28</v>
      </c>
      <c r="D17" s="9"/>
      <c r="E17" s="18">
        <v>1000.0</v>
      </c>
      <c r="F17" s="19">
        <f t="shared" ref="F17:F18" si="2">+B17*E17</f>
        <v>10000</v>
      </c>
    </row>
    <row r="18" ht="15.75" customHeight="1">
      <c r="A18" s="16" t="s">
        <v>649</v>
      </c>
      <c r="B18" s="275">
        <v>100.0</v>
      </c>
      <c r="C18" s="22" t="s">
        <v>30</v>
      </c>
      <c r="D18" s="9"/>
      <c r="E18" s="18">
        <v>100.0</v>
      </c>
      <c r="F18" s="19">
        <f t="shared" si="2"/>
        <v>10000</v>
      </c>
      <c r="H18" s="1"/>
    </row>
    <row r="19" ht="15.75" customHeight="1">
      <c r="A19" s="23" t="s">
        <v>31</v>
      </c>
      <c r="B19" s="11"/>
      <c r="C19" s="9"/>
      <c r="D19" s="22" t="s">
        <v>686</v>
      </c>
      <c r="E19" s="9"/>
      <c r="F19" s="24">
        <v>315000.0</v>
      </c>
      <c r="G19" s="1"/>
      <c r="H19" s="1"/>
    </row>
    <row r="20" ht="15.75" customHeight="1">
      <c r="A20" s="25" t="s">
        <v>33</v>
      </c>
      <c r="B20" s="11"/>
      <c r="C20" s="11"/>
      <c r="D20" s="11"/>
      <c r="E20" s="9"/>
      <c r="F20" s="26">
        <f>SUM(F9:F19)</f>
        <v>678700</v>
      </c>
      <c r="H20" s="1"/>
    </row>
    <row r="21" ht="15.75" customHeight="1">
      <c r="A21" s="23" t="s">
        <v>34</v>
      </c>
      <c r="B21" s="11"/>
      <c r="C21" s="9"/>
      <c r="D21" s="22" t="s">
        <v>35</v>
      </c>
      <c r="E21" s="9"/>
      <c r="F21" s="24">
        <f>F20*10%</f>
        <v>67870</v>
      </c>
    </row>
    <row r="22" ht="15.75" customHeight="1">
      <c r="A22" s="27" t="s">
        <v>36</v>
      </c>
      <c r="B22" s="11"/>
      <c r="C22" s="9"/>
      <c r="D22" s="28"/>
      <c r="E22" s="9"/>
      <c r="F22" s="29">
        <f>SUM(F20:F21)</f>
        <v>746570</v>
      </c>
      <c r="G22" s="262"/>
    </row>
    <row r="23" ht="15.0" customHeight="1">
      <c r="A23" s="8" t="s">
        <v>5</v>
      </c>
      <c r="B23" s="9"/>
      <c r="C23" s="30" t="s">
        <v>687</v>
      </c>
      <c r="D23" s="11"/>
      <c r="E23" s="11"/>
      <c r="F23" s="9"/>
      <c r="G23" s="20" t="s">
        <v>14</v>
      </c>
    </row>
    <row r="24" ht="15.0" customHeight="1">
      <c r="A24" s="12" t="s">
        <v>7</v>
      </c>
      <c r="B24" s="12" t="s">
        <v>8</v>
      </c>
      <c r="C24" s="13" t="s">
        <v>9</v>
      </c>
      <c r="D24" s="9"/>
      <c r="E24" s="12" t="s">
        <v>10</v>
      </c>
      <c r="F24" s="14" t="s">
        <v>11</v>
      </c>
    </row>
    <row r="25" ht="15.0" customHeight="1">
      <c r="A25" s="16" t="s">
        <v>107</v>
      </c>
      <c r="B25" s="17">
        <v>2.0</v>
      </c>
      <c r="C25" s="22" t="s">
        <v>99</v>
      </c>
      <c r="D25" s="9"/>
      <c r="E25" s="18">
        <v>10000.0</v>
      </c>
      <c r="F25" s="19">
        <f t="shared" ref="F25:F28" si="3">E25*B25</f>
        <v>20000</v>
      </c>
      <c r="H25" s="15"/>
      <c r="I25" s="15"/>
      <c r="J25" s="15"/>
      <c r="K25" s="15"/>
      <c r="L25" s="15"/>
      <c r="M25" s="15"/>
    </row>
    <row r="26" ht="15.75" customHeight="1">
      <c r="A26" s="16" t="s">
        <v>49</v>
      </c>
      <c r="B26" s="17">
        <v>2.0</v>
      </c>
      <c r="C26" s="22" t="s">
        <v>688</v>
      </c>
      <c r="D26" s="9"/>
      <c r="E26" s="18">
        <v>250000.0</v>
      </c>
      <c r="F26" s="19">
        <f t="shared" si="3"/>
        <v>500000</v>
      </c>
    </row>
    <row r="27" ht="12.75" customHeight="1">
      <c r="A27" s="16"/>
      <c r="B27" s="17"/>
      <c r="C27" s="22"/>
      <c r="D27" s="9"/>
      <c r="E27" s="18"/>
      <c r="F27" s="19">
        <f t="shared" si="3"/>
        <v>0</v>
      </c>
    </row>
    <row r="28" ht="15.75" customHeight="1">
      <c r="A28" s="33"/>
      <c r="B28" s="17"/>
      <c r="C28" s="22"/>
      <c r="D28" s="9"/>
      <c r="E28" s="17"/>
      <c r="F28" s="34">
        <f t="shared" si="3"/>
        <v>0</v>
      </c>
    </row>
    <row r="29" ht="15.75" customHeight="1">
      <c r="A29" s="25" t="s">
        <v>33</v>
      </c>
      <c r="B29" s="11"/>
      <c r="C29" s="11"/>
      <c r="D29" s="11"/>
      <c r="E29" s="9"/>
      <c r="F29" s="26">
        <f>SUM(F25:F28)</f>
        <v>520000</v>
      </c>
    </row>
    <row r="30" ht="16.5" customHeight="1">
      <c r="A30" s="23" t="s">
        <v>50</v>
      </c>
      <c r="B30" s="11"/>
      <c r="C30" s="9"/>
      <c r="D30" s="22" t="s">
        <v>35</v>
      </c>
      <c r="E30" s="9"/>
      <c r="F30" s="24"/>
    </row>
    <row r="31" ht="24.0" customHeight="1">
      <c r="A31" s="27" t="s">
        <v>36</v>
      </c>
      <c r="B31" s="11"/>
      <c r="C31" s="9"/>
      <c r="D31" s="28"/>
      <c r="E31" s="9"/>
      <c r="F31" s="29">
        <f>F30+F29</f>
        <v>520000</v>
      </c>
      <c r="G31" s="262"/>
    </row>
    <row r="32" ht="16.5" customHeight="1">
      <c r="A32" s="36" t="s">
        <v>51</v>
      </c>
      <c r="B32" s="10" t="s">
        <v>620</v>
      </c>
      <c r="C32" s="9"/>
      <c r="D32" s="22"/>
      <c r="E32" s="9"/>
      <c r="F32" s="24"/>
      <c r="G32" s="1"/>
    </row>
    <row r="33" ht="16.5" customHeight="1">
      <c r="A33" s="33" t="s">
        <v>53</v>
      </c>
      <c r="B33" s="275">
        <v>2.0</v>
      </c>
      <c r="C33" s="22" t="s">
        <v>54</v>
      </c>
      <c r="D33" s="9"/>
      <c r="E33" s="18">
        <v>36750.0</v>
      </c>
      <c r="F33" s="19">
        <f t="shared" ref="F33:F34" si="4">E33*B33</f>
        <v>73500</v>
      </c>
      <c r="G33" s="15"/>
    </row>
    <row r="34" ht="16.5" customHeight="1">
      <c r="A34" s="16" t="s">
        <v>55</v>
      </c>
      <c r="B34" s="275">
        <v>2.0</v>
      </c>
      <c r="C34" s="22" t="s">
        <v>54</v>
      </c>
      <c r="D34" s="9"/>
      <c r="E34" s="18">
        <v>36750.0</v>
      </c>
      <c r="F34" s="19">
        <f t="shared" si="4"/>
        <v>73500</v>
      </c>
      <c r="G34" s="15"/>
    </row>
    <row r="35" ht="16.5" customHeight="1">
      <c r="A35" s="16" t="s">
        <v>56</v>
      </c>
      <c r="B35" s="275">
        <v>4.0</v>
      </c>
      <c r="C35" s="22" t="s">
        <v>57</v>
      </c>
      <c r="D35" s="9"/>
      <c r="E35" s="18">
        <v>18000.0</v>
      </c>
      <c r="F35" s="19">
        <f t="shared" ref="F35:F38" si="5">+B35*E35</f>
        <v>72000</v>
      </c>
    </row>
    <row r="36" ht="16.5" customHeight="1">
      <c r="A36" s="16" t="s">
        <v>660</v>
      </c>
      <c r="B36" s="275">
        <v>0.5</v>
      </c>
      <c r="C36" s="22" t="s">
        <v>59</v>
      </c>
      <c r="D36" s="9"/>
      <c r="E36" s="18">
        <v>2000.0</v>
      </c>
      <c r="F36" s="19">
        <f t="shared" si="5"/>
        <v>1000</v>
      </c>
    </row>
    <row r="37" ht="16.5" customHeight="1">
      <c r="A37" s="16" t="s">
        <v>689</v>
      </c>
      <c r="B37" s="275">
        <v>0.5</v>
      </c>
      <c r="C37" s="22" t="s">
        <v>96</v>
      </c>
      <c r="D37" s="9"/>
      <c r="E37" s="18">
        <v>4000.0</v>
      </c>
      <c r="F37" s="19">
        <f t="shared" si="5"/>
        <v>2000</v>
      </c>
    </row>
    <row r="38" ht="16.5" customHeight="1">
      <c r="A38" s="16" t="s">
        <v>85</v>
      </c>
      <c r="B38" s="275">
        <v>1.0</v>
      </c>
      <c r="C38" s="22" t="s">
        <v>63</v>
      </c>
      <c r="D38" s="9"/>
      <c r="E38" s="18">
        <v>2000.0</v>
      </c>
      <c r="F38" s="19">
        <f t="shared" si="5"/>
        <v>2000</v>
      </c>
    </row>
    <row r="39" ht="16.5" customHeight="1">
      <c r="A39" s="16" t="s">
        <v>71</v>
      </c>
      <c r="B39" s="275">
        <v>2.5</v>
      </c>
      <c r="C39" s="22" t="s">
        <v>70</v>
      </c>
      <c r="D39" s="9"/>
      <c r="E39" s="18">
        <v>22000.0</v>
      </c>
      <c r="F39" s="19">
        <f>E39*B39</f>
        <v>55000</v>
      </c>
      <c r="G39" s="15"/>
      <c r="N39" s="15"/>
      <c r="O39" s="15"/>
    </row>
    <row r="40" ht="16.5" customHeight="1">
      <c r="A40" s="16" t="s">
        <v>75</v>
      </c>
      <c r="B40" s="275">
        <v>1.0</v>
      </c>
      <c r="C40" s="22" t="s">
        <v>21</v>
      </c>
      <c r="D40" s="9"/>
      <c r="E40" s="18">
        <v>20000.0</v>
      </c>
      <c r="F40" s="19">
        <f t="shared" ref="F40:F41" si="6">+B40*E40</f>
        <v>20000</v>
      </c>
    </row>
    <row r="41" ht="16.5" customHeight="1">
      <c r="A41" s="16" t="s">
        <v>76</v>
      </c>
      <c r="B41" s="275">
        <v>2.0</v>
      </c>
      <c r="C41" s="22" t="s">
        <v>77</v>
      </c>
      <c r="D41" s="9"/>
      <c r="E41" s="18">
        <v>23000.0</v>
      </c>
      <c r="F41" s="19">
        <f t="shared" si="6"/>
        <v>46000</v>
      </c>
      <c r="H41" s="1"/>
      <c r="I41" s="1"/>
    </row>
    <row r="42" ht="15.75" customHeight="1">
      <c r="A42" s="16" t="s">
        <v>78</v>
      </c>
      <c r="B42" s="307"/>
      <c r="C42" s="22"/>
      <c r="D42" s="9"/>
      <c r="E42" s="18"/>
      <c r="F42" s="19">
        <f>SUM(F33:F41)</f>
        <v>345000</v>
      </c>
      <c r="H42" s="274"/>
      <c r="I42" s="274"/>
      <c r="J42" s="274"/>
      <c r="K42" s="274"/>
    </row>
    <row r="43" ht="15.75" customHeight="1">
      <c r="A43" s="23" t="s">
        <v>79</v>
      </c>
      <c r="B43" s="11"/>
      <c r="C43" s="9"/>
      <c r="D43" s="17"/>
      <c r="E43" s="17"/>
      <c r="F43" s="19">
        <f>+F42*10%</f>
        <v>34500</v>
      </c>
      <c r="I43" s="1"/>
    </row>
    <row r="44" ht="15.75" customHeight="1">
      <c r="A44" s="27" t="s">
        <v>80</v>
      </c>
      <c r="B44" s="11"/>
      <c r="C44" s="9"/>
      <c r="D44" s="28"/>
      <c r="E44" s="9"/>
      <c r="F44" s="29">
        <f>SUM(F42:F43)</f>
        <v>379500</v>
      </c>
      <c r="G44" s="262"/>
    </row>
    <row r="45" ht="15.75" customHeight="1">
      <c r="A45" s="36" t="s">
        <v>51</v>
      </c>
      <c r="B45" s="10" t="s">
        <v>81</v>
      </c>
      <c r="C45" s="9"/>
      <c r="D45" s="22"/>
      <c r="E45" s="9"/>
      <c r="F45" s="24"/>
      <c r="G45" s="15"/>
    </row>
    <row r="46" ht="15.75" customHeight="1">
      <c r="A46" s="33" t="s">
        <v>53</v>
      </c>
      <c r="B46" s="17">
        <v>4.0</v>
      </c>
      <c r="C46" s="22" t="s">
        <v>82</v>
      </c>
      <c r="D46" s="9"/>
      <c r="E46" s="18">
        <v>1050.0</v>
      </c>
      <c r="F46" s="19">
        <f t="shared" ref="F46:F47" si="7">E46*B46</f>
        <v>4200</v>
      </c>
      <c r="G46" s="15"/>
    </row>
    <row r="47" ht="15.75" customHeight="1">
      <c r="A47" s="16" t="s">
        <v>55</v>
      </c>
      <c r="B47" s="17">
        <v>4.0</v>
      </c>
      <c r="C47" s="22" t="s">
        <v>54</v>
      </c>
      <c r="D47" s="9"/>
      <c r="E47" s="18">
        <v>2100.0</v>
      </c>
      <c r="F47" s="19">
        <f t="shared" si="7"/>
        <v>8400</v>
      </c>
      <c r="G47" s="15"/>
    </row>
    <row r="48" ht="15.75" customHeight="1">
      <c r="A48" s="16" t="s">
        <v>56</v>
      </c>
      <c r="B48" s="275">
        <v>0.5</v>
      </c>
      <c r="C48" s="22" t="s">
        <v>57</v>
      </c>
      <c r="D48" s="9"/>
      <c r="E48" s="18">
        <v>18000.0</v>
      </c>
      <c r="F48" s="19">
        <f t="shared" ref="F48:F53" si="8">+B48*E48</f>
        <v>9000</v>
      </c>
      <c r="G48" s="15"/>
    </row>
    <row r="49" ht="15.75" customHeight="1">
      <c r="A49" s="16" t="s">
        <v>58</v>
      </c>
      <c r="B49" s="275">
        <v>0.5</v>
      </c>
      <c r="C49" s="22" t="s">
        <v>59</v>
      </c>
      <c r="D49" s="9"/>
      <c r="E49" s="18">
        <v>2000.0</v>
      </c>
      <c r="F49" s="19">
        <f t="shared" si="8"/>
        <v>1000</v>
      </c>
      <c r="G49" s="15"/>
    </row>
    <row r="50" ht="15.75" customHeight="1">
      <c r="A50" s="16" t="s">
        <v>690</v>
      </c>
      <c r="B50" s="275">
        <v>0.5</v>
      </c>
      <c r="C50" s="22" t="s">
        <v>63</v>
      </c>
      <c r="D50" s="9"/>
      <c r="E50" s="18">
        <v>2000.0</v>
      </c>
      <c r="F50" s="19">
        <f t="shared" si="8"/>
        <v>1000</v>
      </c>
      <c r="G50" s="15"/>
    </row>
    <row r="51" ht="15.75" customHeight="1">
      <c r="A51" s="16" t="s">
        <v>86</v>
      </c>
      <c r="B51" s="275">
        <v>0.3</v>
      </c>
      <c r="C51" s="22" t="s">
        <v>66</v>
      </c>
      <c r="D51" s="9"/>
      <c r="E51" s="18">
        <v>23000.0</v>
      </c>
      <c r="F51" s="19">
        <f t="shared" si="8"/>
        <v>6900</v>
      </c>
      <c r="G51" s="15"/>
    </row>
    <row r="52" ht="15.75" customHeight="1">
      <c r="A52" s="16" t="s">
        <v>89</v>
      </c>
      <c r="B52" s="275">
        <v>0.3</v>
      </c>
      <c r="C52" s="22" t="s">
        <v>70</v>
      </c>
      <c r="D52" s="9"/>
      <c r="E52" s="18">
        <v>22000.0</v>
      </c>
      <c r="F52" s="19">
        <f t="shared" si="8"/>
        <v>6600</v>
      </c>
      <c r="G52" s="15"/>
      <c r="H52" s="276"/>
      <c r="I52" s="276"/>
      <c r="J52" s="276"/>
      <c r="K52" s="276"/>
    </row>
    <row r="53" ht="15.75" customHeight="1">
      <c r="A53" s="16" t="s">
        <v>75</v>
      </c>
      <c r="B53" s="275">
        <v>0.5</v>
      </c>
      <c r="C53" s="22" t="s">
        <v>21</v>
      </c>
      <c r="D53" s="9"/>
      <c r="E53" s="18">
        <v>23000.0</v>
      </c>
      <c r="F53" s="19">
        <f t="shared" si="8"/>
        <v>11500</v>
      </c>
      <c r="H53" s="276"/>
      <c r="I53" s="276"/>
      <c r="J53" s="276"/>
      <c r="K53" s="276"/>
    </row>
    <row r="54" ht="15.75" customHeight="1">
      <c r="A54" s="16" t="s">
        <v>78</v>
      </c>
      <c r="B54" s="17"/>
      <c r="C54" s="22"/>
      <c r="D54" s="9"/>
      <c r="E54" s="18"/>
      <c r="F54" s="19">
        <f>SUM(F45:F53)</f>
        <v>48600</v>
      </c>
      <c r="G54" s="1"/>
      <c r="H54" s="276"/>
      <c r="I54" s="276"/>
      <c r="J54" s="276"/>
      <c r="K54" s="276"/>
    </row>
    <row r="55" ht="15.75" customHeight="1">
      <c r="A55" s="23" t="s">
        <v>79</v>
      </c>
      <c r="B55" s="11"/>
      <c r="C55" s="9"/>
      <c r="D55" s="17"/>
      <c r="E55" s="17"/>
      <c r="F55" s="19">
        <f>F54*10%</f>
        <v>4860</v>
      </c>
      <c r="G55" s="1"/>
      <c r="H55" s="276"/>
      <c r="I55" s="276"/>
      <c r="J55" s="276"/>
      <c r="K55" s="276"/>
    </row>
    <row r="56" ht="15.75" customHeight="1">
      <c r="A56" s="27" t="s">
        <v>80</v>
      </c>
      <c r="B56" s="11"/>
      <c r="C56" s="9"/>
      <c r="D56" s="28"/>
      <c r="E56" s="9"/>
      <c r="F56" s="29">
        <f>F54+F55</f>
        <v>53460</v>
      </c>
      <c r="G56" s="1"/>
    </row>
    <row r="57" ht="15.75" customHeight="1">
      <c r="A57" s="39" t="s">
        <v>92</v>
      </c>
      <c r="B57" s="9"/>
      <c r="C57" s="22"/>
      <c r="D57" s="9"/>
      <c r="E57" s="17"/>
      <c r="F57" s="26"/>
      <c r="G57" s="1" t="s">
        <v>14</v>
      </c>
    </row>
    <row r="58" ht="15.75" customHeight="1">
      <c r="A58" s="16" t="s">
        <v>93</v>
      </c>
      <c r="B58" s="40"/>
      <c r="C58" s="22" t="s">
        <v>94</v>
      </c>
      <c r="D58" s="9"/>
      <c r="E58" s="17">
        <v>10500.0</v>
      </c>
      <c r="F58" s="24">
        <f>E58*B58</f>
        <v>0</v>
      </c>
      <c r="G58" s="1"/>
      <c r="N58" s="1"/>
      <c r="O58" s="1"/>
    </row>
    <row r="59" ht="15.75" customHeight="1">
      <c r="A59" s="16" t="s">
        <v>106</v>
      </c>
      <c r="B59" s="17"/>
      <c r="C59" s="22" t="s">
        <v>99</v>
      </c>
      <c r="D59" s="9"/>
      <c r="E59" s="42">
        <v>3000.0</v>
      </c>
      <c r="F59" s="34">
        <f t="shared" ref="F59:F61" si="9">+B59*E59</f>
        <v>0</v>
      </c>
      <c r="G59" s="15"/>
      <c r="N59" s="15"/>
      <c r="O59" s="15"/>
    </row>
    <row r="60" ht="15.75" customHeight="1">
      <c r="A60" s="16" t="s">
        <v>107</v>
      </c>
      <c r="B60" s="17"/>
      <c r="C60" s="22" t="s">
        <v>59</v>
      </c>
      <c r="D60" s="9"/>
      <c r="E60" s="42">
        <v>8000.0</v>
      </c>
      <c r="F60" s="34">
        <f t="shared" si="9"/>
        <v>0</v>
      </c>
      <c r="G60" s="15"/>
      <c r="N60" s="15"/>
      <c r="O60" s="15"/>
    </row>
    <row r="61" ht="15.75" customHeight="1">
      <c r="A61" s="16" t="s">
        <v>108</v>
      </c>
      <c r="B61" s="17">
        <v>1.0</v>
      </c>
      <c r="C61" s="22" t="s">
        <v>59</v>
      </c>
      <c r="D61" s="9"/>
      <c r="E61" s="43">
        <v>150000.0</v>
      </c>
      <c r="F61" s="34">
        <f t="shared" si="9"/>
        <v>150000</v>
      </c>
      <c r="G61" s="15"/>
      <c r="N61" s="15"/>
      <c r="O61" s="15"/>
    </row>
    <row r="62" ht="15.75" customHeight="1">
      <c r="A62" s="28" t="s">
        <v>109</v>
      </c>
      <c r="B62" s="11"/>
      <c r="C62" s="11"/>
      <c r="D62" s="9"/>
      <c r="E62" s="308"/>
      <c r="F62" s="29">
        <f>SUM(F58:F61)</f>
        <v>150000</v>
      </c>
      <c r="G62" s="15"/>
      <c r="N62" s="15"/>
      <c r="O62" s="15"/>
    </row>
    <row r="63" ht="15.75" customHeight="1">
      <c r="A63" s="293" t="s">
        <v>110</v>
      </c>
      <c r="B63" s="9"/>
      <c r="C63" s="22"/>
      <c r="D63" s="9"/>
      <c r="E63" s="42"/>
      <c r="F63" s="24"/>
      <c r="G63" s="15"/>
      <c r="N63" s="15"/>
      <c r="O63" s="15"/>
    </row>
    <row r="64" ht="15.75" customHeight="1">
      <c r="A64" s="16" t="s">
        <v>691</v>
      </c>
      <c r="B64" s="17">
        <v>639.0</v>
      </c>
      <c r="C64" s="22" t="s">
        <v>112</v>
      </c>
      <c r="D64" s="9"/>
      <c r="E64" s="42">
        <v>140.0</v>
      </c>
      <c r="F64" s="24">
        <f t="shared" ref="F64:F70" si="10">E64*B64</f>
        <v>89460</v>
      </c>
    </row>
    <row r="65" ht="15.75" customHeight="1">
      <c r="A65" s="16" t="s">
        <v>265</v>
      </c>
      <c r="B65" s="17">
        <v>4.2</v>
      </c>
      <c r="C65" s="22"/>
      <c r="D65" s="9"/>
      <c r="E65" s="42">
        <v>3500.0</v>
      </c>
      <c r="F65" s="24">
        <f t="shared" si="10"/>
        <v>14700</v>
      </c>
    </row>
    <row r="66" ht="15.75" customHeight="1">
      <c r="A66" s="16" t="s">
        <v>22</v>
      </c>
      <c r="B66" s="17">
        <v>0.5</v>
      </c>
      <c r="C66" s="22" t="s">
        <v>23</v>
      </c>
      <c r="D66" s="9"/>
      <c r="E66" s="42">
        <v>12000.0</v>
      </c>
      <c r="F66" s="24">
        <f t="shared" si="10"/>
        <v>6000</v>
      </c>
    </row>
    <row r="67" ht="15.75" customHeight="1">
      <c r="A67" s="16" t="s">
        <v>114</v>
      </c>
      <c r="B67" s="17">
        <v>1.0</v>
      </c>
      <c r="C67" s="22" t="s">
        <v>16</v>
      </c>
      <c r="D67" s="9"/>
      <c r="E67" s="42">
        <v>140000.0</v>
      </c>
      <c r="F67" s="24">
        <f t="shared" si="10"/>
        <v>140000</v>
      </c>
    </row>
    <row r="68" ht="15.75" customHeight="1">
      <c r="A68" s="16" t="s">
        <v>29</v>
      </c>
      <c r="B68" s="17">
        <v>40.0</v>
      </c>
      <c r="C68" s="22" t="s">
        <v>94</v>
      </c>
      <c r="D68" s="9"/>
      <c r="E68" s="42">
        <v>100.0</v>
      </c>
      <c r="F68" s="24">
        <f t="shared" si="10"/>
        <v>4000</v>
      </c>
    </row>
    <row r="69" ht="15.75" customHeight="1">
      <c r="A69" s="16" t="s">
        <v>115</v>
      </c>
      <c r="B69" s="17">
        <v>3.0</v>
      </c>
      <c r="C69" s="22" t="s">
        <v>116</v>
      </c>
      <c r="D69" s="9"/>
      <c r="E69" s="42">
        <v>1000.0</v>
      </c>
      <c r="F69" s="24">
        <f t="shared" si="10"/>
        <v>3000</v>
      </c>
    </row>
    <row r="70" ht="15.75" customHeight="1">
      <c r="A70" s="16" t="s">
        <v>692</v>
      </c>
      <c r="B70" s="17">
        <v>2.0</v>
      </c>
      <c r="C70" s="22" t="s">
        <v>57</v>
      </c>
      <c r="D70" s="9"/>
      <c r="E70" s="18">
        <v>6300.0</v>
      </c>
      <c r="F70" s="19">
        <f t="shared" si="10"/>
        <v>12600</v>
      </c>
    </row>
    <row r="71" ht="15.75" customHeight="1">
      <c r="A71" s="16" t="s">
        <v>664</v>
      </c>
      <c r="B71" s="17">
        <v>0.5</v>
      </c>
      <c r="C71" s="22" t="s">
        <v>70</v>
      </c>
      <c r="D71" s="9"/>
      <c r="E71" s="18">
        <v>22000.0</v>
      </c>
      <c r="F71" s="19">
        <f>+B71*E71</f>
        <v>11000</v>
      </c>
    </row>
    <row r="72" ht="15.75" customHeight="1">
      <c r="A72" s="16" t="s">
        <v>49</v>
      </c>
      <c r="B72" s="17">
        <v>1.0</v>
      </c>
      <c r="C72" s="22" t="s">
        <v>94</v>
      </c>
      <c r="D72" s="9"/>
      <c r="E72" s="42">
        <v>63000.0</v>
      </c>
      <c r="F72" s="24">
        <f t="shared" ref="F72:F73" si="11">E72*B72</f>
        <v>63000</v>
      </c>
    </row>
    <row r="73" ht="15.75" customHeight="1">
      <c r="A73" s="16" t="s">
        <v>117</v>
      </c>
      <c r="B73" s="17">
        <v>1.0</v>
      </c>
      <c r="C73" s="22" t="s">
        <v>96</v>
      </c>
      <c r="D73" s="9"/>
      <c r="E73" s="42">
        <v>10500.0</v>
      </c>
      <c r="F73" s="24">
        <f t="shared" si="11"/>
        <v>10500</v>
      </c>
    </row>
    <row r="74" ht="15.75" customHeight="1">
      <c r="A74" s="46" t="s">
        <v>118</v>
      </c>
      <c r="B74" s="47"/>
      <c r="C74" s="48"/>
      <c r="D74" s="9"/>
      <c r="E74" s="49"/>
      <c r="F74" s="29">
        <f>SUM(F63:F73)</f>
        <v>354260</v>
      </c>
      <c r="G74" s="1"/>
    </row>
    <row r="75" ht="15.75" customHeight="1">
      <c r="A75" s="39" t="s">
        <v>119</v>
      </c>
      <c r="B75" s="9"/>
      <c r="C75" s="10" t="s">
        <v>120</v>
      </c>
      <c r="D75" s="9"/>
      <c r="E75" s="42"/>
      <c r="F75" s="24"/>
      <c r="G75" s="274"/>
    </row>
    <row r="76" ht="15.75" customHeight="1">
      <c r="A76" s="16" t="s">
        <v>693</v>
      </c>
      <c r="B76" s="275">
        <v>14.0</v>
      </c>
      <c r="C76" s="22" t="s">
        <v>122</v>
      </c>
      <c r="D76" s="9"/>
      <c r="E76" s="43">
        <v>35000.0</v>
      </c>
      <c r="F76" s="34">
        <f t="shared" ref="F76:F77" si="12">+B76*E76</f>
        <v>490000</v>
      </c>
    </row>
    <row r="77" ht="15.75" customHeight="1">
      <c r="A77" s="16" t="s">
        <v>123</v>
      </c>
      <c r="B77" s="275">
        <v>1.0</v>
      </c>
      <c r="C77" s="22" t="s">
        <v>16</v>
      </c>
      <c r="D77" s="9"/>
      <c r="E77" s="43">
        <v>8000.0</v>
      </c>
      <c r="F77" s="34">
        <f t="shared" si="12"/>
        <v>8000</v>
      </c>
      <c r="G77" s="1"/>
    </row>
    <row r="78" ht="15.75" customHeight="1">
      <c r="A78" s="16" t="s">
        <v>46</v>
      </c>
      <c r="B78" s="275">
        <v>0.5</v>
      </c>
      <c r="C78" s="22" t="s">
        <v>124</v>
      </c>
      <c r="D78" s="9"/>
      <c r="E78" s="43">
        <v>12000.0</v>
      </c>
      <c r="F78" s="34">
        <f>E78*B78</f>
        <v>6000</v>
      </c>
      <c r="G78" s="1"/>
    </row>
    <row r="79" ht="15.75" customHeight="1">
      <c r="A79" s="16" t="s">
        <v>694</v>
      </c>
      <c r="B79" s="275">
        <v>0.5</v>
      </c>
      <c r="C79" s="22" t="s">
        <v>99</v>
      </c>
      <c r="D79" s="9"/>
      <c r="E79" s="43">
        <v>10000.0</v>
      </c>
      <c r="F79" s="34">
        <f t="shared" ref="F79:F88" si="13">+B79*E79</f>
        <v>5000</v>
      </c>
      <c r="G79" s="1"/>
    </row>
    <row r="80" ht="15.75" customHeight="1">
      <c r="A80" s="16" t="s">
        <v>128</v>
      </c>
      <c r="B80" s="275">
        <v>1.0</v>
      </c>
      <c r="C80" s="22" t="s">
        <v>127</v>
      </c>
      <c r="D80" s="9"/>
      <c r="E80" s="43">
        <v>30000.0</v>
      </c>
      <c r="F80" s="34">
        <f t="shared" si="13"/>
        <v>30000</v>
      </c>
      <c r="G80" s="1"/>
    </row>
    <row r="81" ht="15.75" customHeight="1">
      <c r="A81" s="16" t="s">
        <v>129</v>
      </c>
      <c r="B81" s="275">
        <v>3.5</v>
      </c>
      <c r="C81" s="22" t="s">
        <v>16</v>
      </c>
      <c r="D81" s="9"/>
      <c r="E81" s="43">
        <v>41000.0</v>
      </c>
      <c r="F81" s="34">
        <f t="shared" si="13"/>
        <v>143500</v>
      </c>
      <c r="G81" s="1"/>
    </row>
    <row r="82" ht="15.75" customHeight="1">
      <c r="A82" s="16" t="s">
        <v>132</v>
      </c>
      <c r="B82" s="275">
        <v>2.0</v>
      </c>
      <c r="C82" s="22" t="s">
        <v>101</v>
      </c>
      <c r="D82" s="9"/>
      <c r="E82" s="43">
        <v>4000.0</v>
      </c>
      <c r="F82" s="34">
        <f t="shared" si="13"/>
        <v>8000</v>
      </c>
      <c r="G82" s="1"/>
    </row>
    <row r="83" ht="15.75" customHeight="1">
      <c r="A83" s="16" t="s">
        <v>133</v>
      </c>
      <c r="B83" s="275">
        <v>0.5</v>
      </c>
      <c r="C83" s="22" t="s">
        <v>105</v>
      </c>
      <c r="D83" s="9"/>
      <c r="E83" s="43">
        <v>25000.0</v>
      </c>
      <c r="F83" s="34">
        <f t="shared" si="13"/>
        <v>12500</v>
      </c>
      <c r="G83" s="1"/>
    </row>
    <row r="84" ht="15.75" customHeight="1">
      <c r="A84" s="16" t="s">
        <v>444</v>
      </c>
      <c r="B84" s="275">
        <v>1.0</v>
      </c>
      <c r="C84" s="22" t="s">
        <v>490</v>
      </c>
      <c r="D84" s="9"/>
      <c r="E84" s="43">
        <v>1000.0</v>
      </c>
      <c r="F84" s="34">
        <f t="shared" si="13"/>
        <v>1000</v>
      </c>
      <c r="G84" s="1"/>
    </row>
    <row r="85" ht="15.75" customHeight="1">
      <c r="A85" s="16" t="s">
        <v>695</v>
      </c>
      <c r="B85" s="275">
        <v>1.0</v>
      </c>
      <c r="C85" s="22" t="s">
        <v>21</v>
      </c>
      <c r="D85" s="9"/>
      <c r="E85" s="43">
        <v>19000.0</v>
      </c>
      <c r="F85" s="34">
        <f t="shared" si="13"/>
        <v>19000</v>
      </c>
      <c r="G85" s="1"/>
    </row>
    <row r="86" ht="15.75" customHeight="1">
      <c r="A86" s="16" t="s">
        <v>136</v>
      </c>
      <c r="B86" s="275">
        <v>1.0</v>
      </c>
      <c r="C86" s="22" t="s">
        <v>21</v>
      </c>
      <c r="D86" s="9"/>
      <c r="E86" s="43">
        <v>14000.0</v>
      </c>
      <c r="F86" s="34">
        <f t="shared" si="13"/>
        <v>14000</v>
      </c>
      <c r="G86" s="1"/>
    </row>
    <row r="87" ht="15.75" customHeight="1">
      <c r="A87" s="16" t="s">
        <v>223</v>
      </c>
      <c r="B87" s="275">
        <v>0.5</v>
      </c>
      <c r="C87" s="22" t="s">
        <v>122</v>
      </c>
      <c r="D87" s="9"/>
      <c r="E87" s="43">
        <v>19000.0</v>
      </c>
      <c r="F87" s="34">
        <f t="shared" si="13"/>
        <v>9500</v>
      </c>
      <c r="G87" s="1"/>
    </row>
    <row r="88" ht="15.75" customHeight="1">
      <c r="A88" s="16" t="s">
        <v>696</v>
      </c>
      <c r="B88" s="275">
        <v>2.0</v>
      </c>
      <c r="C88" s="22" t="s">
        <v>105</v>
      </c>
      <c r="D88" s="9"/>
      <c r="E88" s="43">
        <v>2000.0</v>
      </c>
      <c r="F88" s="34">
        <f t="shared" si="13"/>
        <v>4000</v>
      </c>
      <c r="G88" s="1"/>
    </row>
    <row r="89" ht="15.75" customHeight="1">
      <c r="A89" s="16" t="s">
        <v>138</v>
      </c>
      <c r="B89" s="275">
        <v>1.0</v>
      </c>
      <c r="C89" s="22" t="s">
        <v>139</v>
      </c>
      <c r="D89" s="9"/>
      <c r="E89" s="43">
        <v>210000.0</v>
      </c>
      <c r="F89" s="34">
        <f>E89*B89</f>
        <v>210000</v>
      </c>
      <c r="G89" s="1"/>
    </row>
    <row r="90" ht="15.75" customHeight="1">
      <c r="A90" s="46" t="s">
        <v>141</v>
      </c>
      <c r="B90" s="47"/>
      <c r="C90" s="48"/>
      <c r="D90" s="9"/>
      <c r="E90" s="49"/>
      <c r="F90" s="29">
        <f>SUM(F76:F89)</f>
        <v>960500</v>
      </c>
    </row>
    <row r="91" ht="15.75" customHeight="1">
      <c r="A91" s="250" t="s">
        <v>142</v>
      </c>
      <c r="B91" s="251"/>
      <c r="C91" s="251"/>
      <c r="D91" s="251"/>
      <c r="E91" s="251"/>
      <c r="F91" s="52">
        <f>SUM(F22+F31+F44+F56+F62+F74+F90)</f>
        <v>3164290</v>
      </c>
    </row>
    <row r="92" ht="15.75" customHeight="1">
      <c r="A92" s="53"/>
      <c r="B92" s="54" t="s">
        <v>202</v>
      </c>
      <c r="C92" s="55"/>
      <c r="D92" s="55"/>
      <c r="E92" s="55"/>
      <c r="F92" s="56">
        <f>F91*40%</f>
        <v>1265716</v>
      </c>
    </row>
    <row r="93" ht="15.75" customHeight="1">
      <c r="A93" s="57"/>
      <c r="B93" s="58" t="s">
        <v>144</v>
      </c>
      <c r="C93" s="55"/>
      <c r="D93" s="55"/>
      <c r="E93" s="59"/>
      <c r="F93" s="60">
        <f>SUM(F91:F92)</f>
        <v>4430006</v>
      </c>
    </row>
    <row r="94" ht="15.75" customHeight="1">
      <c r="A94" s="57"/>
      <c r="B94" s="54" t="s">
        <v>145</v>
      </c>
      <c r="C94" s="55"/>
      <c r="D94" s="55"/>
      <c r="E94" s="55"/>
      <c r="F94" s="56">
        <f>+F93*16%</f>
        <v>708800.96</v>
      </c>
    </row>
    <row r="95" ht="15.75" customHeight="1">
      <c r="A95" s="57"/>
      <c r="B95" s="61" t="s">
        <v>146</v>
      </c>
      <c r="C95" s="55"/>
      <c r="D95" s="55"/>
      <c r="E95" s="59"/>
      <c r="F95" s="60">
        <f>SUM(F93:F94)</f>
        <v>5138806.96</v>
      </c>
    </row>
    <row r="96" ht="15.75" customHeight="1">
      <c r="A96" s="57"/>
      <c r="B96" s="54"/>
      <c r="C96" s="55"/>
      <c r="D96" s="55"/>
      <c r="E96" s="55"/>
      <c r="F96" s="56"/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9">
    <mergeCell ref="A3:F3"/>
    <mergeCell ref="A4:F4"/>
    <mergeCell ref="A5:F5"/>
    <mergeCell ref="A6:F6"/>
    <mergeCell ref="A7:B7"/>
    <mergeCell ref="C7:F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A19:C19"/>
    <mergeCell ref="D19:E19"/>
    <mergeCell ref="A20:E20"/>
    <mergeCell ref="D21:E21"/>
    <mergeCell ref="A21:C21"/>
    <mergeCell ref="A22:C22"/>
    <mergeCell ref="D22:E22"/>
    <mergeCell ref="A23:B23"/>
    <mergeCell ref="C23:F23"/>
    <mergeCell ref="C24:D24"/>
    <mergeCell ref="C25:D25"/>
    <mergeCell ref="C26:D26"/>
    <mergeCell ref="C27:D27"/>
    <mergeCell ref="C28:D28"/>
    <mergeCell ref="A29:E29"/>
    <mergeCell ref="A30:C30"/>
    <mergeCell ref="D30:E30"/>
    <mergeCell ref="D31:E31"/>
    <mergeCell ref="A31:C31"/>
    <mergeCell ref="B32:C32"/>
    <mergeCell ref="D32:E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A43:C43"/>
    <mergeCell ref="B93:E93"/>
    <mergeCell ref="B94:E94"/>
    <mergeCell ref="B95:E95"/>
    <mergeCell ref="B96:E96"/>
    <mergeCell ref="C87:D87"/>
    <mergeCell ref="C88:D88"/>
    <mergeCell ref="C89:D89"/>
    <mergeCell ref="C90:D90"/>
    <mergeCell ref="A91:E91"/>
    <mergeCell ref="A92:A96"/>
    <mergeCell ref="B92:E92"/>
    <mergeCell ref="A44:C44"/>
    <mergeCell ref="D44:E44"/>
    <mergeCell ref="B45:C45"/>
    <mergeCell ref="D45:E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A55:C55"/>
    <mergeCell ref="A56:C56"/>
    <mergeCell ref="D56:E56"/>
    <mergeCell ref="A57:B57"/>
    <mergeCell ref="C57:D57"/>
    <mergeCell ref="C58:D58"/>
    <mergeCell ref="C59:D59"/>
    <mergeCell ref="C60:D60"/>
    <mergeCell ref="C61:D61"/>
    <mergeCell ref="A62:D62"/>
    <mergeCell ref="A63:B63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A75:B75"/>
    <mergeCell ref="C75:D75"/>
    <mergeCell ref="C76:D76"/>
    <mergeCell ref="C77:D77"/>
    <mergeCell ref="C78:D78"/>
    <mergeCell ref="C79:D79"/>
    <mergeCell ref="C80:D80"/>
    <mergeCell ref="C81:D81"/>
    <mergeCell ref="C82:D82"/>
    <mergeCell ref="C83:D83"/>
    <mergeCell ref="C84:D84"/>
    <mergeCell ref="C85:D85"/>
    <mergeCell ref="C86:D86"/>
  </mergeCells>
  <printOptions/>
  <pageMargins bottom="0.7480314960629921" footer="0.0" header="0.0" left="0.31496062992125984" right="0.31496062992125984" top="0.7480314960629921"/>
  <pageSetup paperSize="9" orientation="portrait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EF2CB"/>
    <pageSetUpPr/>
  </sheetPr>
  <sheetViews>
    <sheetView workbookViewId="0"/>
  </sheetViews>
  <sheetFormatPr customHeight="1" defaultColWidth="14.43" defaultRowHeight="15.0"/>
  <cols>
    <col customWidth="1" min="1" max="1" width="35.29"/>
    <col customWidth="1" min="2" max="2" width="10.71"/>
    <col customWidth="1" min="3" max="3" width="17.0"/>
    <col customWidth="1" min="4" max="4" width="7.29"/>
    <col customWidth="1" min="5" max="5" width="15.43"/>
    <col customWidth="1" min="6" max="6" width="17.29"/>
    <col customWidth="1" min="7" max="13" width="10.71"/>
    <col customWidth="1" min="14" max="14" width="18.14"/>
    <col customWidth="1" min="15" max="15" width="10.71"/>
  </cols>
  <sheetData>
    <row r="2" ht="15.75" customHeight="1">
      <c r="A2" s="1" t="s">
        <v>0</v>
      </c>
    </row>
    <row r="3" ht="15.75" customHeight="1">
      <c r="A3" s="2" t="s">
        <v>1</v>
      </c>
      <c r="B3" s="3"/>
      <c r="C3" s="3"/>
      <c r="D3" s="3"/>
      <c r="E3" s="3"/>
      <c r="F3" s="3"/>
    </row>
    <row r="4" ht="15.75" customHeight="1">
      <c r="A4" s="4" t="s">
        <v>2</v>
      </c>
    </row>
    <row r="5" ht="15.75" customHeight="1">
      <c r="A5" s="4" t="s">
        <v>3</v>
      </c>
    </row>
    <row r="6" ht="15.75" customHeight="1">
      <c r="A6" s="5" t="s">
        <v>4</v>
      </c>
      <c r="B6" s="6"/>
      <c r="C6" s="6"/>
      <c r="D6" s="6"/>
      <c r="E6" s="6"/>
      <c r="F6" s="7"/>
    </row>
    <row r="7" ht="15.75" customHeight="1">
      <c r="A7" s="8" t="s">
        <v>5</v>
      </c>
      <c r="B7" s="9"/>
      <c r="C7" s="10" t="s">
        <v>697</v>
      </c>
      <c r="D7" s="11"/>
      <c r="E7" s="11"/>
      <c r="F7" s="9"/>
    </row>
    <row r="8" ht="15.0" customHeight="1">
      <c r="A8" s="12" t="s">
        <v>7</v>
      </c>
      <c r="B8" s="12" t="s">
        <v>8</v>
      </c>
      <c r="C8" s="13" t="s">
        <v>9</v>
      </c>
      <c r="D8" s="9"/>
      <c r="E8" s="12" t="s">
        <v>10</v>
      </c>
      <c r="F8" s="14" t="s">
        <v>11</v>
      </c>
      <c r="G8" s="15"/>
    </row>
    <row r="9" ht="18.0" customHeight="1">
      <c r="A9" s="16" t="s">
        <v>611</v>
      </c>
      <c r="B9" s="275">
        <v>400.0</v>
      </c>
      <c r="C9" s="13" t="s">
        <v>13</v>
      </c>
      <c r="D9" s="9"/>
      <c r="E9" s="18">
        <v>140.0</v>
      </c>
      <c r="F9" s="19">
        <f t="shared" ref="F9:F14" si="1">+B9*E9</f>
        <v>56000</v>
      </c>
    </row>
    <row r="10">
      <c r="A10" s="16" t="s">
        <v>698</v>
      </c>
      <c r="B10" s="275">
        <v>1.25</v>
      </c>
      <c r="C10" s="13" t="s">
        <v>16</v>
      </c>
      <c r="D10" s="9"/>
      <c r="E10" s="18">
        <v>65000.0</v>
      </c>
      <c r="F10" s="19">
        <f t="shared" si="1"/>
        <v>81250</v>
      </c>
      <c r="H10" s="21"/>
    </row>
    <row r="11">
      <c r="A11" s="16" t="s">
        <v>18</v>
      </c>
      <c r="B11" s="275">
        <v>0.5</v>
      </c>
      <c r="C11" s="22" t="s">
        <v>16</v>
      </c>
      <c r="D11" s="9"/>
      <c r="E11" s="18">
        <v>220000.0</v>
      </c>
      <c r="F11" s="19">
        <f t="shared" si="1"/>
        <v>110000</v>
      </c>
      <c r="G11" s="20" t="s">
        <v>699</v>
      </c>
    </row>
    <row r="12">
      <c r="A12" s="16" t="s">
        <v>700</v>
      </c>
      <c r="B12" s="275">
        <v>0.25</v>
      </c>
      <c r="C12" s="22" t="s">
        <v>16</v>
      </c>
      <c r="D12" s="9"/>
      <c r="E12" s="18">
        <v>140000.0</v>
      </c>
      <c r="F12" s="19">
        <f t="shared" si="1"/>
        <v>35000</v>
      </c>
    </row>
    <row r="13">
      <c r="A13" s="16" t="s">
        <v>653</v>
      </c>
      <c r="B13" s="275">
        <v>0.5</v>
      </c>
      <c r="C13" s="22" t="s">
        <v>701</v>
      </c>
      <c r="D13" s="9"/>
      <c r="E13" s="18">
        <v>46500.0</v>
      </c>
      <c r="F13" s="19">
        <f t="shared" si="1"/>
        <v>23250</v>
      </c>
    </row>
    <row r="14">
      <c r="A14" s="16" t="s">
        <v>20</v>
      </c>
      <c r="B14" s="275">
        <v>1.5</v>
      </c>
      <c r="C14" s="22" t="s">
        <v>21</v>
      </c>
      <c r="D14" s="9"/>
      <c r="E14" s="18">
        <v>14000.0</v>
      </c>
      <c r="F14" s="19">
        <f t="shared" si="1"/>
        <v>21000</v>
      </c>
    </row>
    <row r="15">
      <c r="A15" s="16" t="s">
        <v>22</v>
      </c>
      <c r="B15" s="275">
        <v>0.25</v>
      </c>
      <c r="C15" s="22" t="s">
        <v>23</v>
      </c>
      <c r="D15" s="9"/>
      <c r="E15" s="18">
        <v>12000.0</v>
      </c>
      <c r="F15" s="19">
        <f t="shared" ref="F15:F16" si="2">E15*B15</f>
        <v>3000</v>
      </c>
    </row>
    <row r="16">
      <c r="A16" s="16" t="s">
        <v>24</v>
      </c>
      <c r="B16" s="275">
        <v>1.0</v>
      </c>
      <c r="C16" s="22" t="s">
        <v>25</v>
      </c>
      <c r="D16" s="9"/>
      <c r="E16" s="18">
        <v>20000.0</v>
      </c>
      <c r="F16" s="19">
        <f t="shared" si="2"/>
        <v>20000</v>
      </c>
      <c r="H16" s="20" t="s">
        <v>26</v>
      </c>
    </row>
    <row r="17" ht="15.75" customHeight="1">
      <c r="A17" s="16" t="s">
        <v>115</v>
      </c>
      <c r="B17" s="275">
        <v>13.0</v>
      </c>
      <c r="C17" s="22" t="s">
        <v>28</v>
      </c>
      <c r="D17" s="9"/>
      <c r="E17" s="18">
        <v>1000.0</v>
      </c>
      <c r="F17" s="19">
        <f t="shared" ref="F17:F18" si="3">+B17*E17</f>
        <v>13000</v>
      </c>
    </row>
    <row r="18" ht="15.75" customHeight="1">
      <c r="A18" s="16" t="s">
        <v>29</v>
      </c>
      <c r="B18" s="275">
        <v>140.0</v>
      </c>
      <c r="C18" s="22" t="s">
        <v>30</v>
      </c>
      <c r="D18" s="9"/>
      <c r="E18" s="18">
        <v>100.0</v>
      </c>
      <c r="F18" s="19">
        <f t="shared" si="3"/>
        <v>14000</v>
      </c>
    </row>
    <row r="19" ht="15.75" customHeight="1">
      <c r="A19" s="23" t="s">
        <v>702</v>
      </c>
      <c r="B19" s="11"/>
      <c r="C19" s="9"/>
      <c r="D19" s="22" t="s">
        <v>32</v>
      </c>
      <c r="E19" s="9"/>
      <c r="F19" s="24">
        <v>315000.0</v>
      </c>
      <c r="G19" s="1"/>
      <c r="H19" s="21"/>
    </row>
    <row r="20" ht="15.75" customHeight="1">
      <c r="A20" s="25" t="s">
        <v>33</v>
      </c>
      <c r="B20" s="11"/>
      <c r="C20" s="11"/>
      <c r="D20" s="11"/>
      <c r="E20" s="9"/>
      <c r="F20" s="26">
        <f>SUM(F9:F19)</f>
        <v>691500</v>
      </c>
    </row>
    <row r="21" ht="15.75" customHeight="1">
      <c r="A21" s="23" t="s">
        <v>34</v>
      </c>
      <c r="B21" s="11"/>
      <c r="C21" s="9"/>
      <c r="D21" s="22" t="s">
        <v>35</v>
      </c>
      <c r="E21" s="9"/>
      <c r="F21" s="24">
        <f>F20*10%</f>
        <v>69150</v>
      </c>
    </row>
    <row r="22" ht="15.75" customHeight="1">
      <c r="A22" s="27" t="s">
        <v>36</v>
      </c>
      <c r="B22" s="11"/>
      <c r="C22" s="9"/>
      <c r="D22" s="28"/>
      <c r="E22" s="9"/>
      <c r="F22" s="29">
        <f>SUM(F20:F21)</f>
        <v>760650</v>
      </c>
      <c r="G22" s="276"/>
    </row>
    <row r="23" ht="15.0" customHeight="1">
      <c r="A23" s="8" t="s">
        <v>5</v>
      </c>
      <c r="B23" s="9"/>
      <c r="C23" s="30" t="s">
        <v>703</v>
      </c>
      <c r="D23" s="11"/>
      <c r="E23" s="11"/>
      <c r="F23" s="9"/>
      <c r="G23" s="20" t="s">
        <v>14</v>
      </c>
    </row>
    <row r="24" ht="15.0" customHeight="1">
      <c r="A24" s="155" t="s">
        <v>7</v>
      </c>
      <c r="B24" s="12" t="s">
        <v>8</v>
      </c>
      <c r="C24" s="13" t="s">
        <v>9</v>
      </c>
      <c r="D24" s="9"/>
      <c r="E24" s="12" t="s">
        <v>10</v>
      </c>
      <c r="F24" s="14" t="s">
        <v>11</v>
      </c>
    </row>
    <row r="25" ht="15.0" customHeight="1">
      <c r="A25" s="16" t="s">
        <v>38</v>
      </c>
      <c r="B25" s="17">
        <v>4.0</v>
      </c>
      <c r="C25" s="13" t="s">
        <v>25</v>
      </c>
      <c r="D25" s="9"/>
      <c r="E25" s="18">
        <v>10000.0</v>
      </c>
      <c r="F25" s="19">
        <f t="shared" ref="F25:F27" si="4">E25*B25</f>
        <v>40000</v>
      </c>
      <c r="G25" s="1"/>
      <c r="H25" s="1"/>
    </row>
    <row r="26" ht="15.75" customHeight="1">
      <c r="A26" s="16" t="s">
        <v>29</v>
      </c>
      <c r="B26" s="17"/>
      <c r="C26" s="22" t="s">
        <v>30</v>
      </c>
      <c r="D26" s="9"/>
      <c r="E26" s="18">
        <v>100.0</v>
      </c>
      <c r="F26" s="19">
        <f t="shared" si="4"/>
        <v>0</v>
      </c>
    </row>
    <row r="27" ht="12.75" customHeight="1">
      <c r="A27" s="33" t="s">
        <v>704</v>
      </c>
      <c r="B27" s="17">
        <v>2.0</v>
      </c>
      <c r="C27" s="22" t="s">
        <v>688</v>
      </c>
      <c r="D27" s="9"/>
      <c r="E27" s="17">
        <v>250000.0</v>
      </c>
      <c r="F27" s="34">
        <f t="shared" si="4"/>
        <v>500000</v>
      </c>
    </row>
    <row r="28" ht="16.5" customHeight="1">
      <c r="A28" s="27" t="s">
        <v>36</v>
      </c>
      <c r="B28" s="11"/>
      <c r="C28" s="9"/>
      <c r="D28" s="28"/>
      <c r="E28" s="9"/>
      <c r="F28" s="29">
        <f>SUM(F25:F27)</f>
        <v>540000</v>
      </c>
    </row>
    <row r="29" ht="16.5" customHeight="1">
      <c r="A29" s="36" t="s">
        <v>51</v>
      </c>
      <c r="B29" s="10" t="s">
        <v>52</v>
      </c>
      <c r="C29" s="9"/>
      <c r="D29" s="22"/>
      <c r="E29" s="9"/>
      <c r="F29" s="24"/>
      <c r="G29" s="1"/>
      <c r="H29" s="1"/>
    </row>
    <row r="30" ht="16.5" customHeight="1">
      <c r="A30" s="36" t="s">
        <v>51</v>
      </c>
      <c r="B30" s="10" t="s">
        <v>620</v>
      </c>
      <c r="C30" s="9"/>
      <c r="D30" s="22"/>
      <c r="E30" s="9"/>
      <c r="F30" s="24"/>
      <c r="G30" s="15"/>
      <c r="H30" s="1"/>
    </row>
    <row r="31" ht="16.5" customHeight="1">
      <c r="A31" s="33" t="s">
        <v>53</v>
      </c>
      <c r="B31" s="275">
        <v>2.0</v>
      </c>
      <c r="C31" s="22" t="s">
        <v>54</v>
      </c>
      <c r="D31" s="9"/>
      <c r="E31" s="18">
        <v>36750.0</v>
      </c>
      <c r="F31" s="19">
        <f t="shared" ref="F31:F32" si="5">E31*B31</f>
        <v>73500</v>
      </c>
      <c r="G31" s="15"/>
      <c r="H31" s="1"/>
    </row>
    <row r="32" ht="16.5" customHeight="1">
      <c r="A32" s="16" t="s">
        <v>55</v>
      </c>
      <c r="B32" s="275">
        <v>2.0</v>
      </c>
      <c r="C32" s="22" t="s">
        <v>54</v>
      </c>
      <c r="D32" s="9"/>
      <c r="E32" s="18">
        <v>36750.0</v>
      </c>
      <c r="F32" s="19">
        <f t="shared" si="5"/>
        <v>73500</v>
      </c>
    </row>
    <row r="33" ht="16.5" customHeight="1">
      <c r="A33" s="16" t="s">
        <v>56</v>
      </c>
      <c r="B33" s="275">
        <v>4.0</v>
      </c>
      <c r="C33" s="22" t="s">
        <v>57</v>
      </c>
      <c r="D33" s="9"/>
      <c r="E33" s="18">
        <v>18000.0</v>
      </c>
      <c r="F33" s="19">
        <f t="shared" ref="F33:F36" si="6">+B33*E33</f>
        <v>72000</v>
      </c>
    </row>
    <row r="34" ht="16.5" customHeight="1">
      <c r="A34" s="16" t="s">
        <v>660</v>
      </c>
      <c r="B34" s="275">
        <v>0.5</v>
      </c>
      <c r="C34" s="22" t="s">
        <v>59</v>
      </c>
      <c r="D34" s="9"/>
      <c r="E34" s="18">
        <v>2000.0</v>
      </c>
      <c r="F34" s="19">
        <f t="shared" si="6"/>
        <v>1000</v>
      </c>
    </row>
    <row r="35" ht="16.5" customHeight="1">
      <c r="A35" s="16" t="s">
        <v>58</v>
      </c>
      <c r="B35" s="275">
        <v>0.5</v>
      </c>
      <c r="C35" s="22" t="s">
        <v>96</v>
      </c>
      <c r="D35" s="9"/>
      <c r="E35" s="18">
        <v>2000.0</v>
      </c>
      <c r="F35" s="19">
        <f t="shared" si="6"/>
        <v>1000</v>
      </c>
    </row>
    <row r="36" ht="16.5" customHeight="1">
      <c r="A36" s="16" t="s">
        <v>85</v>
      </c>
      <c r="B36" s="275">
        <v>1.0</v>
      </c>
      <c r="C36" s="22" t="s">
        <v>63</v>
      </c>
      <c r="D36" s="9"/>
      <c r="E36" s="18">
        <v>2000.0</v>
      </c>
      <c r="F36" s="19">
        <f t="shared" si="6"/>
        <v>2000</v>
      </c>
    </row>
    <row r="37" ht="16.5" customHeight="1">
      <c r="A37" s="16" t="s">
        <v>705</v>
      </c>
      <c r="B37" s="275">
        <v>2.5</v>
      </c>
      <c r="C37" s="22" t="s">
        <v>70</v>
      </c>
      <c r="D37" s="9"/>
      <c r="E37" s="18">
        <v>22000.0</v>
      </c>
      <c r="F37" s="19">
        <f>E37*B37</f>
        <v>55000</v>
      </c>
    </row>
    <row r="38" ht="16.5" customHeight="1">
      <c r="A38" s="16" t="s">
        <v>75</v>
      </c>
      <c r="B38" s="275">
        <v>1.0</v>
      </c>
      <c r="C38" s="22" t="s">
        <v>21</v>
      </c>
      <c r="D38" s="9"/>
      <c r="E38" s="18">
        <v>20000.0</v>
      </c>
      <c r="F38" s="19">
        <f t="shared" ref="F38:F40" si="7">+B38*E38</f>
        <v>20000</v>
      </c>
    </row>
    <row r="39" ht="16.5" customHeight="1">
      <c r="A39" s="16" t="s">
        <v>73</v>
      </c>
      <c r="B39" s="275">
        <v>0.5</v>
      </c>
      <c r="C39" s="22" t="s">
        <v>21</v>
      </c>
      <c r="D39" s="9"/>
      <c r="E39" s="18">
        <v>5000.0</v>
      </c>
      <c r="F39" s="19">
        <f t="shared" si="7"/>
        <v>2500</v>
      </c>
    </row>
    <row r="40" ht="16.5" customHeight="1">
      <c r="A40" s="16" t="s">
        <v>76</v>
      </c>
      <c r="B40" s="275">
        <v>2.0</v>
      </c>
      <c r="C40" s="22" t="s">
        <v>77</v>
      </c>
      <c r="D40" s="9"/>
      <c r="E40" s="18">
        <v>23000.0</v>
      </c>
      <c r="F40" s="19">
        <f t="shared" si="7"/>
        <v>46000</v>
      </c>
      <c r="G40" s="15"/>
      <c r="H40" s="15"/>
      <c r="I40" s="15"/>
      <c r="J40" s="15"/>
      <c r="K40" s="15"/>
      <c r="L40" s="15"/>
      <c r="M40" s="15"/>
      <c r="N40" s="15"/>
      <c r="O40" s="15"/>
    </row>
    <row r="41" ht="16.5" customHeight="1">
      <c r="A41" s="16" t="s">
        <v>78</v>
      </c>
      <c r="B41" s="307"/>
      <c r="C41" s="22"/>
      <c r="D41" s="9"/>
      <c r="E41" s="18"/>
      <c r="F41" s="19">
        <f>SUM(F31:F40)</f>
        <v>346500</v>
      </c>
      <c r="G41" s="15"/>
      <c r="H41" s="15"/>
      <c r="I41" s="15"/>
      <c r="J41" s="15"/>
      <c r="K41" s="15"/>
      <c r="L41" s="15"/>
      <c r="M41" s="15"/>
      <c r="N41" s="15"/>
      <c r="O41" s="15"/>
    </row>
    <row r="42" ht="16.5" customHeight="1">
      <c r="A42" s="23" t="s">
        <v>79</v>
      </c>
      <c r="B42" s="11"/>
      <c r="C42" s="9"/>
      <c r="D42" s="17"/>
      <c r="E42" s="17"/>
      <c r="F42" s="19">
        <f>+F41*10%</f>
        <v>34650</v>
      </c>
    </row>
    <row r="43" ht="16.5" customHeight="1">
      <c r="A43" s="27" t="s">
        <v>80</v>
      </c>
      <c r="B43" s="11"/>
      <c r="C43" s="9"/>
      <c r="D43" s="28"/>
      <c r="E43" s="9"/>
      <c r="F43" s="29">
        <f>SUM(F41:F42)</f>
        <v>381150</v>
      </c>
    </row>
    <row r="44" ht="15.75" customHeight="1">
      <c r="A44" s="36" t="s">
        <v>51</v>
      </c>
      <c r="B44" s="10" t="s">
        <v>81</v>
      </c>
      <c r="C44" s="9"/>
      <c r="D44" s="22"/>
      <c r="E44" s="9"/>
      <c r="F44" s="24"/>
      <c r="G44" s="15"/>
    </row>
    <row r="45" ht="15.75" customHeight="1">
      <c r="A45" s="33" t="s">
        <v>53</v>
      </c>
      <c r="B45" s="17">
        <v>8.0</v>
      </c>
      <c r="C45" s="22" t="s">
        <v>82</v>
      </c>
      <c r="D45" s="9"/>
      <c r="E45" s="18">
        <v>1050.0</v>
      </c>
      <c r="F45" s="19">
        <f t="shared" ref="F45:F46" si="8">E45*B45</f>
        <v>8400</v>
      </c>
      <c r="G45" s="15"/>
    </row>
    <row r="46" ht="15.75" customHeight="1">
      <c r="A46" s="16" t="s">
        <v>55</v>
      </c>
      <c r="B46" s="17">
        <v>8.0</v>
      </c>
      <c r="C46" s="22" t="s">
        <v>54</v>
      </c>
      <c r="D46" s="9"/>
      <c r="E46" s="18">
        <v>2100.0</v>
      </c>
      <c r="F46" s="19">
        <f t="shared" si="8"/>
        <v>16800</v>
      </c>
      <c r="G46" s="15"/>
    </row>
    <row r="47" ht="15.75" customHeight="1">
      <c r="A47" s="16" t="s">
        <v>56</v>
      </c>
      <c r="B47" s="309">
        <v>0.3</v>
      </c>
      <c r="C47" s="22" t="s">
        <v>57</v>
      </c>
      <c r="D47" s="9"/>
      <c r="E47" s="18">
        <v>18000.0</v>
      </c>
      <c r="F47" s="19">
        <f t="shared" ref="F47:F51" si="9">+B47*E47</f>
        <v>5400</v>
      </c>
      <c r="G47" s="15"/>
    </row>
    <row r="48" ht="15.75" customHeight="1">
      <c r="A48" s="16" t="s">
        <v>85</v>
      </c>
      <c r="B48" s="275">
        <v>1.0</v>
      </c>
      <c r="C48" s="22" t="s">
        <v>63</v>
      </c>
      <c r="D48" s="9"/>
      <c r="E48" s="18">
        <v>2000.0</v>
      </c>
      <c r="F48" s="19">
        <f t="shared" si="9"/>
        <v>2000</v>
      </c>
      <c r="G48" s="15"/>
    </row>
    <row r="49" ht="15.75" customHeight="1">
      <c r="A49" s="16" t="s">
        <v>86</v>
      </c>
      <c r="B49" s="275">
        <v>0.3</v>
      </c>
      <c r="C49" s="22" t="s">
        <v>66</v>
      </c>
      <c r="D49" s="9"/>
      <c r="E49" s="18">
        <v>23000.0</v>
      </c>
      <c r="F49" s="19">
        <f t="shared" si="9"/>
        <v>6900</v>
      </c>
      <c r="G49" s="15"/>
      <c r="I49" s="1"/>
    </row>
    <row r="50" ht="15.75" customHeight="1">
      <c r="A50" s="16" t="s">
        <v>419</v>
      </c>
      <c r="B50" s="275">
        <v>0.3</v>
      </c>
      <c r="C50" s="22" t="s">
        <v>70</v>
      </c>
      <c r="D50" s="9"/>
      <c r="E50" s="18">
        <v>22000.0</v>
      </c>
      <c r="F50" s="19">
        <f t="shared" si="9"/>
        <v>6600</v>
      </c>
      <c r="G50" s="15"/>
    </row>
    <row r="51" ht="15.75" customHeight="1">
      <c r="A51" s="16" t="s">
        <v>75</v>
      </c>
      <c r="B51" s="275">
        <v>0.5</v>
      </c>
      <c r="C51" s="22" t="s">
        <v>21</v>
      </c>
      <c r="D51" s="9"/>
      <c r="E51" s="18">
        <v>23000.0</v>
      </c>
      <c r="F51" s="19">
        <f t="shared" si="9"/>
        <v>11500</v>
      </c>
      <c r="G51" s="15"/>
    </row>
    <row r="52" ht="15.75" customHeight="1">
      <c r="A52" s="16" t="s">
        <v>78</v>
      </c>
      <c r="B52" s="275"/>
      <c r="C52" s="22"/>
      <c r="D52" s="9"/>
      <c r="E52" s="18"/>
      <c r="F52" s="19">
        <f>SUM(F45:F51)</f>
        <v>57600</v>
      </c>
      <c r="G52" s="15"/>
    </row>
    <row r="53" ht="15.75" customHeight="1">
      <c r="A53" s="23" t="s">
        <v>79</v>
      </c>
      <c r="B53" s="11"/>
      <c r="C53" s="9"/>
      <c r="D53" s="17"/>
      <c r="E53" s="17"/>
      <c r="F53" s="19">
        <f>F52*10%</f>
        <v>5760</v>
      </c>
      <c r="G53" s="15"/>
    </row>
    <row r="54" ht="15.75" customHeight="1">
      <c r="A54" s="27" t="s">
        <v>706</v>
      </c>
      <c r="B54" s="11"/>
      <c r="C54" s="9"/>
      <c r="D54" s="28"/>
      <c r="E54" s="9"/>
      <c r="F54" s="29">
        <f>SUM(F52:F53)</f>
        <v>63360</v>
      </c>
      <c r="G54" s="15"/>
    </row>
    <row r="55" ht="15.75" customHeight="1">
      <c r="A55" s="39" t="s">
        <v>92</v>
      </c>
      <c r="B55" s="9"/>
      <c r="C55" s="22"/>
      <c r="D55" s="9"/>
      <c r="E55" s="17"/>
      <c r="F55" s="26"/>
      <c r="G55" s="1"/>
    </row>
    <row r="56" ht="15.75" customHeight="1">
      <c r="A56" s="16" t="s">
        <v>93</v>
      </c>
      <c r="B56" s="40"/>
      <c r="C56" s="22" t="s">
        <v>94</v>
      </c>
      <c r="D56" s="9"/>
      <c r="E56" s="17">
        <v>10500.0</v>
      </c>
      <c r="F56" s="24">
        <f>E56*B56</f>
        <v>0</v>
      </c>
      <c r="G56" s="1"/>
      <c r="H56" s="1"/>
      <c r="I56" s="1"/>
      <c r="J56" s="1"/>
      <c r="K56" s="1"/>
      <c r="L56" s="1"/>
      <c r="M56" s="1"/>
      <c r="N56" s="1"/>
      <c r="O56" s="1"/>
    </row>
    <row r="57" ht="15.75" customHeight="1">
      <c r="A57" s="16" t="s">
        <v>68</v>
      </c>
      <c r="B57" s="17"/>
      <c r="C57" s="22" t="s">
        <v>105</v>
      </c>
      <c r="D57" s="9"/>
      <c r="E57" s="42">
        <v>26800.0</v>
      </c>
      <c r="F57" s="34">
        <f t="shared" ref="F57:F60" si="10">+B57*E57</f>
        <v>0</v>
      </c>
      <c r="G57" s="15"/>
      <c r="H57" s="15"/>
      <c r="I57" s="15"/>
      <c r="J57" s="15"/>
      <c r="K57" s="15"/>
      <c r="L57" s="15"/>
      <c r="M57" s="15"/>
      <c r="N57" s="15"/>
      <c r="O57" s="15"/>
    </row>
    <row r="58" ht="15.75" customHeight="1">
      <c r="A58" s="16" t="s">
        <v>106</v>
      </c>
      <c r="B58" s="17"/>
      <c r="C58" s="22" t="s">
        <v>99</v>
      </c>
      <c r="D58" s="9"/>
      <c r="E58" s="42">
        <v>3000.0</v>
      </c>
      <c r="F58" s="34">
        <f t="shared" si="10"/>
        <v>0</v>
      </c>
      <c r="G58" s="15"/>
      <c r="H58" s="15"/>
      <c r="I58" s="15"/>
      <c r="J58" s="15"/>
      <c r="K58" s="15"/>
      <c r="L58" s="15"/>
      <c r="M58" s="15"/>
      <c r="N58" s="15"/>
      <c r="O58" s="15"/>
    </row>
    <row r="59" ht="15.75" customHeight="1">
      <c r="A59" s="16" t="s">
        <v>107</v>
      </c>
      <c r="B59" s="17"/>
      <c r="C59" s="22" t="s">
        <v>59</v>
      </c>
      <c r="D59" s="9"/>
      <c r="E59" s="42">
        <v>8000.0</v>
      </c>
      <c r="F59" s="34">
        <f t="shared" si="10"/>
        <v>0</v>
      </c>
      <c r="G59" s="15"/>
      <c r="H59" s="15"/>
      <c r="I59" s="15"/>
      <c r="J59" s="15"/>
      <c r="K59" s="15"/>
      <c r="L59" s="15"/>
      <c r="M59" s="15"/>
      <c r="N59" s="15"/>
      <c r="O59" s="15"/>
    </row>
    <row r="60" ht="15.75" customHeight="1">
      <c r="A60" s="16" t="s">
        <v>108</v>
      </c>
      <c r="B60" s="17">
        <v>1.0</v>
      </c>
      <c r="C60" s="22" t="s">
        <v>59</v>
      </c>
      <c r="D60" s="9"/>
      <c r="E60" s="43">
        <v>150000.0</v>
      </c>
      <c r="F60" s="34">
        <f t="shared" si="10"/>
        <v>150000</v>
      </c>
      <c r="G60" s="15"/>
      <c r="H60" s="15"/>
      <c r="I60" s="15"/>
      <c r="J60" s="15"/>
      <c r="K60" s="15"/>
      <c r="L60" s="15"/>
      <c r="M60" s="15"/>
      <c r="N60" s="15"/>
      <c r="O60" s="15"/>
    </row>
    <row r="61" ht="15.75" customHeight="1">
      <c r="A61" s="310" t="s">
        <v>109</v>
      </c>
      <c r="B61" s="11"/>
      <c r="C61" s="11"/>
      <c r="D61" s="9"/>
      <c r="E61" s="308">
        <v>1.0</v>
      </c>
      <c r="F61" s="29">
        <f>SUM(F56:F60)</f>
        <v>150000</v>
      </c>
      <c r="G61" s="15"/>
      <c r="H61" s="15"/>
      <c r="I61" s="15"/>
      <c r="J61" s="15"/>
      <c r="K61" s="15"/>
      <c r="L61" s="15"/>
      <c r="M61" s="15"/>
      <c r="N61" s="15"/>
      <c r="O61" s="15"/>
    </row>
    <row r="62" ht="15.75" customHeight="1">
      <c r="A62" s="39" t="s">
        <v>110</v>
      </c>
      <c r="B62" s="9"/>
      <c r="C62" s="22"/>
      <c r="D62" s="9"/>
      <c r="E62" s="42"/>
      <c r="F62" s="24">
        <f>+B62*E62</f>
        <v>0</v>
      </c>
      <c r="G62" s="15" t="s">
        <v>14</v>
      </c>
      <c r="H62" s="15"/>
      <c r="I62" s="15"/>
      <c r="J62" s="15"/>
      <c r="K62" s="15"/>
      <c r="L62" s="15"/>
      <c r="M62" s="15"/>
    </row>
    <row r="63" ht="15.75" customHeight="1">
      <c r="A63" s="16" t="s">
        <v>111</v>
      </c>
      <c r="B63" s="275">
        <v>639.0</v>
      </c>
      <c r="C63" s="22" t="s">
        <v>112</v>
      </c>
      <c r="D63" s="9"/>
      <c r="E63" s="42">
        <v>140.0</v>
      </c>
      <c r="F63" s="24">
        <f t="shared" ref="F63:F72" si="11">E63*B63</f>
        <v>89460</v>
      </c>
    </row>
    <row r="64" ht="15.75" customHeight="1">
      <c r="A64" s="16" t="s">
        <v>265</v>
      </c>
      <c r="B64" s="275">
        <v>4.2</v>
      </c>
      <c r="C64" s="22" t="s">
        <v>122</v>
      </c>
      <c r="D64" s="9"/>
      <c r="E64" s="42">
        <v>3500.0</v>
      </c>
      <c r="F64" s="24">
        <f t="shared" si="11"/>
        <v>14700</v>
      </c>
    </row>
    <row r="65" ht="15.75" customHeight="1">
      <c r="A65" s="16" t="s">
        <v>22</v>
      </c>
      <c r="B65" s="275">
        <v>0.5</v>
      </c>
      <c r="C65" s="22" t="s">
        <v>23</v>
      </c>
      <c r="D65" s="9"/>
      <c r="E65" s="42">
        <v>12000.0</v>
      </c>
      <c r="F65" s="24">
        <f t="shared" si="11"/>
        <v>6000</v>
      </c>
    </row>
    <row r="66" ht="15.75" customHeight="1">
      <c r="A66" s="16" t="s">
        <v>707</v>
      </c>
      <c r="B66" s="275">
        <v>12.0</v>
      </c>
      <c r="C66" s="22" t="s">
        <v>127</v>
      </c>
      <c r="D66" s="9"/>
      <c r="E66" s="42">
        <v>1050.0</v>
      </c>
      <c r="F66" s="24">
        <f t="shared" si="11"/>
        <v>12600</v>
      </c>
    </row>
    <row r="67" ht="15.75" customHeight="1">
      <c r="A67" s="16" t="s">
        <v>708</v>
      </c>
      <c r="B67" s="275">
        <v>0.5</v>
      </c>
      <c r="C67" s="22" t="s">
        <v>99</v>
      </c>
      <c r="D67" s="9"/>
      <c r="E67" s="42">
        <v>22000.0</v>
      </c>
      <c r="F67" s="24">
        <f t="shared" si="11"/>
        <v>11000</v>
      </c>
    </row>
    <row r="68" ht="15.75" customHeight="1">
      <c r="A68" s="16" t="s">
        <v>114</v>
      </c>
      <c r="B68" s="275">
        <v>1.0</v>
      </c>
      <c r="C68" s="22" t="s">
        <v>16</v>
      </c>
      <c r="D68" s="9"/>
      <c r="E68" s="42">
        <v>140000.0</v>
      </c>
      <c r="F68" s="24">
        <f t="shared" si="11"/>
        <v>140000</v>
      </c>
    </row>
    <row r="69" ht="15.75" customHeight="1">
      <c r="A69" s="16" t="s">
        <v>29</v>
      </c>
      <c r="B69" s="275">
        <v>40.0</v>
      </c>
      <c r="C69" s="22" t="s">
        <v>94</v>
      </c>
      <c r="D69" s="9"/>
      <c r="E69" s="42">
        <v>100.0</v>
      </c>
      <c r="F69" s="24">
        <f t="shared" si="11"/>
        <v>4000</v>
      </c>
    </row>
    <row r="70" ht="15.75" customHeight="1">
      <c r="A70" s="16" t="s">
        <v>115</v>
      </c>
      <c r="B70" s="275">
        <v>3.0</v>
      </c>
      <c r="C70" s="22" t="s">
        <v>116</v>
      </c>
      <c r="D70" s="9"/>
      <c r="E70" s="42">
        <v>1000.0</v>
      </c>
      <c r="F70" s="24">
        <f t="shared" si="11"/>
        <v>3000</v>
      </c>
    </row>
    <row r="71" ht="15.75" customHeight="1">
      <c r="A71" s="16" t="s">
        <v>49</v>
      </c>
      <c r="B71" s="275">
        <v>1.0</v>
      </c>
      <c r="C71" s="22" t="s">
        <v>94</v>
      </c>
      <c r="D71" s="9"/>
      <c r="E71" s="42">
        <v>63000.0</v>
      </c>
      <c r="F71" s="24">
        <f t="shared" si="11"/>
        <v>63000</v>
      </c>
    </row>
    <row r="72" ht="15.75" customHeight="1">
      <c r="A72" s="16" t="s">
        <v>117</v>
      </c>
      <c r="B72" s="275">
        <v>1.0</v>
      </c>
      <c r="C72" s="22" t="s">
        <v>96</v>
      </c>
      <c r="D72" s="9"/>
      <c r="E72" s="42">
        <v>10500.0</v>
      </c>
      <c r="F72" s="24">
        <f t="shared" si="11"/>
        <v>10500</v>
      </c>
    </row>
    <row r="73" ht="15.75" customHeight="1">
      <c r="A73" s="46" t="s">
        <v>118</v>
      </c>
      <c r="B73" s="47"/>
      <c r="C73" s="48"/>
      <c r="D73" s="9"/>
      <c r="E73" s="49"/>
      <c r="F73" s="29">
        <f>SUM(F62:F72)</f>
        <v>354260</v>
      </c>
    </row>
    <row r="74" ht="15.75" customHeight="1">
      <c r="A74" s="39" t="s">
        <v>119</v>
      </c>
      <c r="B74" s="9"/>
      <c r="C74" s="10" t="s">
        <v>120</v>
      </c>
      <c r="D74" s="9"/>
      <c r="E74" s="42"/>
      <c r="F74" s="24"/>
      <c r="G74" s="274"/>
      <c r="H74" s="274"/>
      <c r="I74" s="274"/>
      <c r="J74" s="274"/>
      <c r="K74" s="274"/>
      <c r="L74" s="274"/>
      <c r="M74" s="274"/>
    </row>
    <row r="75" ht="15.75" customHeight="1">
      <c r="A75" s="16" t="s">
        <v>709</v>
      </c>
      <c r="B75" s="17">
        <v>12.0</v>
      </c>
      <c r="C75" s="22" t="s">
        <v>122</v>
      </c>
      <c r="D75" s="9"/>
      <c r="E75" s="43">
        <v>35000.0</v>
      </c>
      <c r="F75" s="34">
        <f t="shared" ref="F75:F76" si="12">+B75*E75</f>
        <v>420000</v>
      </c>
    </row>
    <row r="76" ht="15.75" customHeight="1">
      <c r="A76" s="16" t="s">
        <v>710</v>
      </c>
      <c r="B76" s="275">
        <v>0.5</v>
      </c>
      <c r="C76" s="22" t="s">
        <v>16</v>
      </c>
      <c r="D76" s="9"/>
      <c r="E76" s="43">
        <v>8000.0</v>
      </c>
      <c r="F76" s="34">
        <f t="shared" si="12"/>
        <v>4000</v>
      </c>
      <c r="G76" s="1"/>
    </row>
    <row r="77" ht="15.75" customHeight="1">
      <c r="A77" s="16" t="s">
        <v>46</v>
      </c>
      <c r="B77" s="17">
        <v>0.5</v>
      </c>
      <c r="C77" s="22" t="s">
        <v>124</v>
      </c>
      <c r="D77" s="9"/>
      <c r="E77" s="43">
        <v>12000.0</v>
      </c>
      <c r="F77" s="34">
        <f>E77*B77</f>
        <v>6000</v>
      </c>
      <c r="G77" s="1"/>
    </row>
    <row r="78" ht="15.75" customHeight="1">
      <c r="A78" s="16" t="s">
        <v>128</v>
      </c>
      <c r="B78" s="275">
        <v>3.0</v>
      </c>
      <c r="C78" s="22" t="s">
        <v>127</v>
      </c>
      <c r="D78" s="9"/>
      <c r="E78" s="43">
        <v>30000.0</v>
      </c>
      <c r="F78" s="34">
        <f t="shared" ref="F78:F84" si="13">+B78*E78</f>
        <v>90000</v>
      </c>
      <c r="G78" s="1"/>
    </row>
    <row r="79" ht="15.75" customHeight="1">
      <c r="A79" s="16" t="s">
        <v>711</v>
      </c>
      <c r="B79" s="275">
        <v>2.0</v>
      </c>
      <c r="C79" s="22" t="s">
        <v>16</v>
      </c>
      <c r="D79" s="9"/>
      <c r="E79" s="43">
        <v>48000.0</v>
      </c>
      <c r="F79" s="34">
        <f t="shared" si="13"/>
        <v>96000</v>
      </c>
      <c r="G79" s="1"/>
    </row>
    <row r="80" ht="15.75" customHeight="1">
      <c r="A80" s="16" t="s">
        <v>670</v>
      </c>
      <c r="B80" s="17">
        <v>0.5</v>
      </c>
      <c r="C80" s="22" t="s">
        <v>131</v>
      </c>
      <c r="D80" s="9"/>
      <c r="E80" s="43">
        <v>25000.0</v>
      </c>
      <c r="F80" s="34">
        <f t="shared" si="13"/>
        <v>12500</v>
      </c>
      <c r="G80" s="1"/>
    </row>
    <row r="81" ht="15.75" customHeight="1">
      <c r="A81" s="16" t="s">
        <v>132</v>
      </c>
      <c r="B81" s="17">
        <v>4.0</v>
      </c>
      <c r="C81" s="22" t="s">
        <v>101</v>
      </c>
      <c r="D81" s="9"/>
      <c r="E81" s="43">
        <v>3500.0</v>
      </c>
      <c r="F81" s="34">
        <f t="shared" si="13"/>
        <v>14000</v>
      </c>
      <c r="G81" s="1"/>
    </row>
    <row r="82" ht="15.75" customHeight="1">
      <c r="A82" s="16" t="s">
        <v>133</v>
      </c>
      <c r="B82" s="17">
        <v>0.25</v>
      </c>
      <c r="C82" s="22" t="s">
        <v>105</v>
      </c>
      <c r="D82" s="9"/>
      <c r="E82" s="43">
        <v>25000.0</v>
      </c>
      <c r="F82" s="34">
        <f t="shared" si="13"/>
        <v>6250</v>
      </c>
      <c r="G82" s="1"/>
    </row>
    <row r="83" ht="15.75" customHeight="1">
      <c r="A83" s="16" t="s">
        <v>712</v>
      </c>
      <c r="B83" s="17">
        <v>0.5</v>
      </c>
      <c r="C83" s="22" t="s">
        <v>21</v>
      </c>
      <c r="D83" s="9"/>
      <c r="E83" s="43">
        <v>17000.0</v>
      </c>
      <c r="F83" s="34">
        <f t="shared" si="13"/>
        <v>8500</v>
      </c>
      <c r="G83" s="1"/>
    </row>
    <row r="84" ht="15.75" customHeight="1">
      <c r="A84" s="16" t="s">
        <v>713</v>
      </c>
      <c r="B84" s="17">
        <v>11.0</v>
      </c>
      <c r="C84" s="22" t="s">
        <v>135</v>
      </c>
      <c r="D84" s="9"/>
      <c r="E84" s="42">
        <v>500.0</v>
      </c>
      <c r="F84" s="34">
        <f t="shared" si="13"/>
        <v>5500</v>
      </c>
      <c r="G84" s="1"/>
      <c r="H84" s="276"/>
      <c r="I84" s="276"/>
      <c r="J84" s="276"/>
      <c r="K84" s="276"/>
    </row>
    <row r="85" ht="15.75" customHeight="1">
      <c r="A85" s="16" t="s">
        <v>138</v>
      </c>
      <c r="B85" s="17">
        <v>1.0</v>
      </c>
      <c r="C85" s="22" t="s">
        <v>139</v>
      </c>
      <c r="D85" s="9"/>
      <c r="E85" s="43">
        <v>210000.0</v>
      </c>
      <c r="F85" s="34">
        <f>E85*B85</f>
        <v>210000</v>
      </c>
      <c r="G85" s="1"/>
    </row>
    <row r="86" ht="15.75" customHeight="1">
      <c r="A86" s="46" t="s">
        <v>141</v>
      </c>
      <c r="B86" s="47"/>
      <c r="C86" s="48"/>
      <c r="D86" s="9"/>
      <c r="E86" s="49"/>
      <c r="F86" s="29">
        <f>SUM(F75:F85)</f>
        <v>872750</v>
      </c>
    </row>
    <row r="87" ht="15.75" customHeight="1">
      <c r="A87" s="50" t="s">
        <v>142</v>
      </c>
      <c r="B87" s="51"/>
      <c r="C87" s="51"/>
      <c r="D87" s="51"/>
      <c r="E87" s="51"/>
      <c r="F87" s="52">
        <f>SUM(F22+F28+F43+F54+F61+F73+F86)</f>
        <v>3122170</v>
      </c>
    </row>
    <row r="88" ht="15.75" customHeight="1">
      <c r="A88" s="53"/>
      <c r="B88" s="54" t="s">
        <v>143</v>
      </c>
      <c r="C88" s="55"/>
      <c r="D88" s="55"/>
      <c r="E88" s="55"/>
      <c r="F88" s="56">
        <f>F87*40%</f>
        <v>1248868</v>
      </c>
    </row>
    <row r="89" ht="15.75" customHeight="1">
      <c r="A89" s="57"/>
      <c r="B89" s="58" t="s">
        <v>144</v>
      </c>
      <c r="C89" s="55"/>
      <c r="D89" s="55"/>
      <c r="E89" s="59"/>
      <c r="F89" s="60">
        <f>SUM(F87:F88)</f>
        <v>4371038</v>
      </c>
    </row>
    <row r="90" ht="15.75" customHeight="1">
      <c r="A90" s="57"/>
      <c r="B90" s="54" t="s">
        <v>145</v>
      </c>
      <c r="C90" s="55"/>
      <c r="D90" s="55"/>
      <c r="E90" s="55"/>
      <c r="F90" s="56">
        <f>+F89*16%</f>
        <v>699366.08</v>
      </c>
    </row>
    <row r="91" ht="15.75" customHeight="1">
      <c r="A91" s="57"/>
      <c r="B91" s="61" t="s">
        <v>146</v>
      </c>
      <c r="C91" s="55"/>
      <c r="D91" s="55"/>
      <c r="E91" s="59"/>
      <c r="F91" s="60">
        <f>SUM(F89:F90)</f>
        <v>5070404.08</v>
      </c>
    </row>
    <row r="92" ht="15.75" customHeight="1">
      <c r="A92" s="57"/>
      <c r="B92" s="54"/>
      <c r="C92" s="55"/>
      <c r="D92" s="55"/>
      <c r="E92" s="55"/>
      <c r="F92" s="56"/>
    </row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5">
    <mergeCell ref="C37:D37"/>
    <mergeCell ref="C38:D38"/>
    <mergeCell ref="C39:D39"/>
    <mergeCell ref="C40:D40"/>
    <mergeCell ref="C41:D41"/>
    <mergeCell ref="A42:C42"/>
    <mergeCell ref="D43:E43"/>
    <mergeCell ref="A43:C43"/>
    <mergeCell ref="B44:C44"/>
    <mergeCell ref="D44:E44"/>
    <mergeCell ref="C45:D45"/>
    <mergeCell ref="C46:D46"/>
    <mergeCell ref="C47:D47"/>
    <mergeCell ref="C48:D48"/>
    <mergeCell ref="A55:B55"/>
    <mergeCell ref="C55:D55"/>
    <mergeCell ref="C56:D56"/>
    <mergeCell ref="C57:D57"/>
    <mergeCell ref="C58:D58"/>
    <mergeCell ref="C59:D59"/>
    <mergeCell ref="C60:D60"/>
    <mergeCell ref="A61:D61"/>
    <mergeCell ref="A62:B62"/>
    <mergeCell ref="C62:D62"/>
    <mergeCell ref="C63:D63"/>
    <mergeCell ref="C64:D64"/>
    <mergeCell ref="C65:D65"/>
    <mergeCell ref="C66:D66"/>
    <mergeCell ref="A74:B74"/>
    <mergeCell ref="C74:D74"/>
    <mergeCell ref="C67:D67"/>
    <mergeCell ref="C68:D68"/>
    <mergeCell ref="C69:D69"/>
    <mergeCell ref="C70:D70"/>
    <mergeCell ref="C71:D71"/>
    <mergeCell ref="C72:D72"/>
    <mergeCell ref="C73:D73"/>
    <mergeCell ref="C75:D75"/>
    <mergeCell ref="C76:D76"/>
    <mergeCell ref="C77:D77"/>
    <mergeCell ref="C78:D78"/>
    <mergeCell ref="C79:D79"/>
    <mergeCell ref="C80:D80"/>
    <mergeCell ref="C81:D81"/>
    <mergeCell ref="B88:E88"/>
    <mergeCell ref="B89:E89"/>
    <mergeCell ref="B90:E90"/>
    <mergeCell ref="B91:E91"/>
    <mergeCell ref="C82:D82"/>
    <mergeCell ref="C83:D83"/>
    <mergeCell ref="C84:D84"/>
    <mergeCell ref="C85:D85"/>
    <mergeCell ref="C86:D86"/>
    <mergeCell ref="A87:E87"/>
    <mergeCell ref="A88:A92"/>
    <mergeCell ref="B92:E92"/>
    <mergeCell ref="A3:F3"/>
    <mergeCell ref="A4:F4"/>
    <mergeCell ref="A5:F5"/>
    <mergeCell ref="A6:F6"/>
    <mergeCell ref="A7:B7"/>
    <mergeCell ref="C7:F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A19:C19"/>
    <mergeCell ref="D19:E19"/>
    <mergeCell ref="A20:E20"/>
    <mergeCell ref="D21:E21"/>
    <mergeCell ref="A21:C21"/>
    <mergeCell ref="A22:C22"/>
    <mergeCell ref="D22:E22"/>
    <mergeCell ref="A23:B23"/>
    <mergeCell ref="C23:F23"/>
    <mergeCell ref="C24:D24"/>
    <mergeCell ref="C25:D25"/>
    <mergeCell ref="C26:D26"/>
    <mergeCell ref="C27:D27"/>
    <mergeCell ref="A28:C28"/>
    <mergeCell ref="D28:E28"/>
    <mergeCell ref="B29:C29"/>
    <mergeCell ref="D29:E29"/>
    <mergeCell ref="B30:C30"/>
    <mergeCell ref="D30:E30"/>
    <mergeCell ref="C31:D31"/>
    <mergeCell ref="C32:D32"/>
    <mergeCell ref="C33:D33"/>
    <mergeCell ref="C34:D34"/>
    <mergeCell ref="C35:D35"/>
    <mergeCell ref="C36:D36"/>
    <mergeCell ref="C49:D49"/>
    <mergeCell ref="C50:D50"/>
    <mergeCell ref="C51:D51"/>
    <mergeCell ref="C52:D52"/>
    <mergeCell ref="A53:C53"/>
    <mergeCell ref="A54:C54"/>
    <mergeCell ref="D54:E54"/>
  </mergeCells>
  <printOptions/>
  <pageMargins bottom="0.7480314960629921" footer="0.0" header="0.0" left="0.31496062992125984" right="0.31496062992125984" top="0.7480314960629921"/>
  <pageSetup paperSize="9" orientation="portrait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DD6EE"/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10.71"/>
    <col customWidth="1" min="3" max="3" width="17.0"/>
    <col customWidth="1" min="4" max="4" width="10.71"/>
    <col customWidth="1" min="5" max="5" width="15.43"/>
    <col customWidth="1" min="6" max="6" width="20.57"/>
    <col customWidth="1" min="7" max="15" width="10.71"/>
  </cols>
  <sheetData>
    <row r="2" ht="15.75" customHeight="1">
      <c r="A2" s="1" t="s">
        <v>0</v>
      </c>
    </row>
    <row r="3" ht="15.75" customHeight="1">
      <c r="A3" s="2" t="s">
        <v>1</v>
      </c>
      <c r="B3" s="3"/>
      <c r="C3" s="3"/>
      <c r="D3" s="3"/>
      <c r="E3" s="3"/>
      <c r="F3" s="3"/>
    </row>
    <row r="4" ht="15.75" customHeight="1">
      <c r="A4" s="4" t="s">
        <v>2</v>
      </c>
    </row>
    <row r="5" ht="15.75" customHeight="1">
      <c r="A5" s="4" t="s">
        <v>3</v>
      </c>
      <c r="G5" s="20" t="s">
        <v>671</v>
      </c>
    </row>
    <row r="6" ht="15.75" customHeight="1">
      <c r="A6" s="5" t="s">
        <v>4</v>
      </c>
      <c r="B6" s="6"/>
      <c r="C6" s="6"/>
      <c r="D6" s="6"/>
      <c r="E6" s="6"/>
      <c r="F6" s="7"/>
    </row>
    <row r="7" ht="15.75" customHeight="1">
      <c r="A7" s="8" t="s">
        <v>5</v>
      </c>
      <c r="B7" s="9"/>
      <c r="C7" s="10" t="s">
        <v>714</v>
      </c>
      <c r="D7" s="11"/>
      <c r="E7" s="11"/>
      <c r="F7" s="9"/>
    </row>
    <row r="8" ht="15.0" customHeight="1">
      <c r="A8" s="12" t="s">
        <v>7</v>
      </c>
      <c r="B8" s="12" t="s">
        <v>8</v>
      </c>
      <c r="C8" s="13" t="s">
        <v>9</v>
      </c>
      <c r="D8" s="9"/>
      <c r="E8" s="12" t="s">
        <v>10</v>
      </c>
      <c r="F8" s="14" t="s">
        <v>11</v>
      </c>
      <c r="G8" s="15"/>
    </row>
    <row r="9" ht="18.0" customHeight="1">
      <c r="A9" s="16" t="s">
        <v>611</v>
      </c>
      <c r="B9" s="275">
        <v>505.0</v>
      </c>
      <c r="C9" s="13" t="s">
        <v>13</v>
      </c>
      <c r="D9" s="9"/>
      <c r="E9" s="18">
        <v>140.0</v>
      </c>
      <c r="F9" s="19">
        <f t="shared" ref="F9:F12" si="1">+B9*E9</f>
        <v>70700</v>
      </c>
      <c r="G9" s="20" t="s">
        <v>715</v>
      </c>
    </row>
    <row r="10">
      <c r="A10" s="16" t="s">
        <v>682</v>
      </c>
      <c r="B10" s="275">
        <v>1.0</v>
      </c>
      <c r="C10" s="13" t="s">
        <v>16</v>
      </c>
      <c r="D10" s="9"/>
      <c r="E10" s="18">
        <v>68000.0</v>
      </c>
      <c r="F10" s="19">
        <f t="shared" si="1"/>
        <v>68000</v>
      </c>
      <c r="H10" s="21"/>
    </row>
    <row r="11">
      <c r="A11" s="16" t="s">
        <v>18</v>
      </c>
      <c r="B11" s="275">
        <v>0.5</v>
      </c>
      <c r="C11" s="22" t="s">
        <v>16</v>
      </c>
      <c r="D11" s="9"/>
      <c r="E11" s="18">
        <v>220000.0</v>
      </c>
      <c r="F11" s="19">
        <f t="shared" si="1"/>
        <v>110000</v>
      </c>
    </row>
    <row r="12">
      <c r="A12" s="16" t="s">
        <v>20</v>
      </c>
      <c r="B12" s="275">
        <v>1.5</v>
      </c>
      <c r="C12" s="22" t="s">
        <v>21</v>
      </c>
      <c r="D12" s="9"/>
      <c r="E12" s="18">
        <v>14000.0</v>
      </c>
      <c r="F12" s="19">
        <f t="shared" si="1"/>
        <v>21000</v>
      </c>
    </row>
    <row r="13">
      <c r="A13" s="16" t="s">
        <v>22</v>
      </c>
      <c r="B13" s="275">
        <v>0.5</v>
      </c>
      <c r="C13" s="22" t="s">
        <v>23</v>
      </c>
      <c r="D13" s="9"/>
      <c r="E13" s="18">
        <v>12000.0</v>
      </c>
      <c r="F13" s="19">
        <f t="shared" ref="F13:F16" si="2">E13*B13</f>
        <v>6000</v>
      </c>
    </row>
    <row r="14">
      <c r="A14" s="16" t="s">
        <v>24</v>
      </c>
      <c r="B14" s="275">
        <v>1.0</v>
      </c>
      <c r="C14" s="22" t="s">
        <v>25</v>
      </c>
      <c r="D14" s="9"/>
      <c r="E14" s="18">
        <v>20000.0</v>
      </c>
      <c r="F14" s="19">
        <f t="shared" si="2"/>
        <v>20000</v>
      </c>
      <c r="H14" s="20" t="s">
        <v>26</v>
      </c>
    </row>
    <row r="15" ht="15.75" customHeight="1">
      <c r="A15" s="16" t="s">
        <v>27</v>
      </c>
      <c r="B15" s="275">
        <v>5.0</v>
      </c>
      <c r="C15" s="22" t="s">
        <v>28</v>
      </c>
      <c r="D15" s="9"/>
      <c r="E15" s="18">
        <v>1000.0</v>
      </c>
      <c r="F15" s="19">
        <f t="shared" si="2"/>
        <v>5000</v>
      </c>
    </row>
    <row r="16" ht="15.75" customHeight="1">
      <c r="A16" s="16" t="s">
        <v>489</v>
      </c>
      <c r="B16" s="275">
        <v>4.0</v>
      </c>
      <c r="C16" s="22" t="s">
        <v>96</v>
      </c>
      <c r="D16" s="9"/>
      <c r="E16" s="18">
        <v>1000.0</v>
      </c>
      <c r="F16" s="19">
        <f t="shared" si="2"/>
        <v>4000</v>
      </c>
    </row>
    <row r="17" ht="15.75" customHeight="1">
      <c r="A17" s="16" t="s">
        <v>29</v>
      </c>
      <c r="B17" s="275">
        <v>100.0</v>
      </c>
      <c r="C17" s="22" t="s">
        <v>30</v>
      </c>
      <c r="D17" s="9"/>
      <c r="E17" s="18">
        <v>100.0</v>
      </c>
      <c r="F17" s="19">
        <f>+B17*E17</f>
        <v>10000</v>
      </c>
    </row>
    <row r="18" ht="15.75" customHeight="1">
      <c r="A18" s="23" t="s">
        <v>31</v>
      </c>
      <c r="B18" s="11"/>
      <c r="C18" s="9"/>
      <c r="D18" s="22" t="s">
        <v>584</v>
      </c>
      <c r="E18" s="9"/>
      <c r="F18" s="24">
        <v>315000.0</v>
      </c>
      <c r="G18" s="1"/>
      <c r="H18" s="21"/>
    </row>
    <row r="19" ht="15.75" customHeight="1">
      <c r="A19" s="25" t="s">
        <v>33</v>
      </c>
      <c r="B19" s="11"/>
      <c r="C19" s="11"/>
      <c r="D19" s="11"/>
      <c r="E19" s="9"/>
      <c r="F19" s="26">
        <f>SUM(F9:F18)</f>
        <v>629700</v>
      </c>
    </row>
    <row r="20" ht="15.75" customHeight="1">
      <c r="A20" s="23" t="s">
        <v>34</v>
      </c>
      <c r="B20" s="11"/>
      <c r="C20" s="9"/>
      <c r="D20" s="22" t="s">
        <v>35</v>
      </c>
      <c r="E20" s="9"/>
      <c r="F20" s="24">
        <f>F19*10%</f>
        <v>62970</v>
      </c>
    </row>
    <row r="21" ht="15.75" customHeight="1">
      <c r="A21" s="27" t="s">
        <v>36</v>
      </c>
      <c r="B21" s="11"/>
      <c r="C21" s="9"/>
      <c r="D21" s="28"/>
      <c r="E21" s="9"/>
      <c r="F21" s="29">
        <f>SUM(F19:F20)</f>
        <v>692670</v>
      </c>
      <c r="G21" s="262"/>
    </row>
    <row r="22" ht="15.0" customHeight="1">
      <c r="A22" s="8" t="s">
        <v>5</v>
      </c>
      <c r="B22" s="9"/>
      <c r="C22" s="30" t="s">
        <v>0</v>
      </c>
      <c r="D22" s="11"/>
      <c r="E22" s="11"/>
      <c r="F22" s="9"/>
      <c r="G22" s="20" t="s">
        <v>14</v>
      </c>
    </row>
    <row r="23" ht="15.0" customHeight="1">
      <c r="A23" s="12" t="s">
        <v>7</v>
      </c>
      <c r="B23" s="12" t="s">
        <v>8</v>
      </c>
      <c r="C23" s="13" t="s">
        <v>9</v>
      </c>
      <c r="D23" s="9"/>
      <c r="E23" s="12" t="s">
        <v>10</v>
      </c>
      <c r="F23" s="14" t="s">
        <v>11</v>
      </c>
    </row>
    <row r="24" ht="15.0" customHeight="1">
      <c r="A24" s="16" t="s">
        <v>38</v>
      </c>
      <c r="B24" s="17"/>
      <c r="C24" s="13" t="s">
        <v>25</v>
      </c>
      <c r="D24" s="9"/>
      <c r="E24" s="18"/>
      <c r="F24" s="19">
        <f t="shared" ref="F24:F27" si="3">E24*B24</f>
        <v>0</v>
      </c>
      <c r="G24" s="1"/>
      <c r="H24" s="1"/>
    </row>
    <row r="25" ht="15.75" customHeight="1">
      <c r="A25" s="16" t="s">
        <v>49</v>
      </c>
      <c r="B25" s="17"/>
      <c r="C25" s="22" t="s">
        <v>25</v>
      </c>
      <c r="D25" s="9"/>
      <c r="E25" s="18"/>
      <c r="F25" s="19">
        <f t="shared" si="3"/>
        <v>0</v>
      </c>
    </row>
    <row r="26" ht="12.75" customHeight="1">
      <c r="A26" s="16" t="s">
        <v>29</v>
      </c>
      <c r="B26" s="17"/>
      <c r="C26" s="22" t="s">
        <v>30</v>
      </c>
      <c r="D26" s="9"/>
      <c r="E26" s="18"/>
      <c r="F26" s="19">
        <f t="shared" si="3"/>
        <v>0</v>
      </c>
    </row>
    <row r="27" ht="15.75" customHeight="1">
      <c r="A27" s="33" t="s">
        <v>704</v>
      </c>
      <c r="B27" s="17">
        <v>2.0</v>
      </c>
      <c r="C27" s="22" t="s">
        <v>688</v>
      </c>
      <c r="D27" s="9"/>
      <c r="E27" s="299">
        <v>250000.0</v>
      </c>
      <c r="F27" s="24">
        <f t="shared" si="3"/>
        <v>500000</v>
      </c>
    </row>
    <row r="28" ht="15.75" customHeight="1">
      <c r="A28" s="25" t="s">
        <v>33</v>
      </c>
      <c r="B28" s="11"/>
      <c r="C28" s="11"/>
      <c r="D28" s="11"/>
      <c r="E28" s="9"/>
      <c r="F28" s="26">
        <f>SUM(F24:F27)</f>
        <v>500000</v>
      </c>
    </row>
    <row r="29" ht="16.5" customHeight="1">
      <c r="A29" s="23" t="s">
        <v>50</v>
      </c>
      <c r="B29" s="11"/>
      <c r="C29" s="9"/>
      <c r="D29" s="22" t="s">
        <v>35</v>
      </c>
      <c r="E29" s="9"/>
      <c r="F29" s="24"/>
    </row>
    <row r="30" ht="24.0" customHeight="1">
      <c r="A30" s="27" t="s">
        <v>36</v>
      </c>
      <c r="B30" s="11"/>
      <c r="C30" s="9"/>
      <c r="D30" s="28"/>
      <c r="E30" s="9"/>
      <c r="F30" s="29">
        <f>F29+F28</f>
        <v>500000</v>
      </c>
      <c r="G30" s="262"/>
    </row>
    <row r="31" ht="16.5" customHeight="1">
      <c r="A31" s="311" t="s">
        <v>51</v>
      </c>
      <c r="B31" s="10" t="s">
        <v>716</v>
      </c>
      <c r="C31" s="9"/>
      <c r="D31" s="22"/>
      <c r="E31" s="9"/>
      <c r="F31" s="24"/>
      <c r="G31" s="1"/>
      <c r="H31" s="1"/>
    </row>
    <row r="32" ht="16.5" customHeight="1">
      <c r="A32" s="33" t="s">
        <v>53</v>
      </c>
      <c r="B32" s="17">
        <v>2.0</v>
      </c>
      <c r="C32" s="22" t="s">
        <v>54</v>
      </c>
      <c r="D32" s="9"/>
      <c r="E32" s="18">
        <v>36750.0</v>
      </c>
      <c r="F32" s="19">
        <f t="shared" ref="F32:F33" si="4">E32*B32</f>
        <v>73500</v>
      </c>
      <c r="G32" s="15"/>
      <c r="H32" s="1"/>
    </row>
    <row r="33" ht="16.5" customHeight="1">
      <c r="A33" s="16" t="s">
        <v>55</v>
      </c>
      <c r="B33" s="17">
        <v>2.0</v>
      </c>
      <c r="C33" s="22" t="s">
        <v>54</v>
      </c>
      <c r="D33" s="9"/>
      <c r="E33" s="18">
        <v>36750.0</v>
      </c>
      <c r="F33" s="19">
        <f t="shared" si="4"/>
        <v>73500</v>
      </c>
      <c r="G33" s="15"/>
      <c r="H33" s="1"/>
    </row>
    <row r="34" ht="16.5" customHeight="1">
      <c r="A34" s="16" t="s">
        <v>56</v>
      </c>
      <c r="B34" s="17">
        <v>4.0</v>
      </c>
      <c r="C34" s="22" t="s">
        <v>57</v>
      </c>
      <c r="D34" s="9"/>
      <c r="E34" s="18">
        <v>18000.0</v>
      </c>
      <c r="F34" s="19">
        <f t="shared" ref="F34:F37" si="5">+B34*E34</f>
        <v>72000</v>
      </c>
    </row>
    <row r="35" ht="16.5" customHeight="1">
      <c r="A35" s="16" t="s">
        <v>660</v>
      </c>
      <c r="B35" s="17">
        <v>0.5</v>
      </c>
      <c r="C35" s="22" t="s">
        <v>59</v>
      </c>
      <c r="D35" s="9"/>
      <c r="E35" s="18">
        <v>2000.0</v>
      </c>
      <c r="F35" s="19">
        <f t="shared" si="5"/>
        <v>1000</v>
      </c>
    </row>
    <row r="36" ht="16.5" customHeight="1">
      <c r="A36" s="16" t="s">
        <v>58</v>
      </c>
      <c r="B36" s="17">
        <v>0.5</v>
      </c>
      <c r="C36" s="22" t="s">
        <v>59</v>
      </c>
      <c r="D36" s="9"/>
      <c r="E36" s="18">
        <v>4000.0</v>
      </c>
      <c r="F36" s="19">
        <f t="shared" si="5"/>
        <v>2000</v>
      </c>
    </row>
    <row r="37" ht="16.5" customHeight="1">
      <c r="A37" s="16" t="s">
        <v>661</v>
      </c>
      <c r="B37" s="17">
        <v>1.0</v>
      </c>
      <c r="C37" s="22" t="s">
        <v>59</v>
      </c>
      <c r="D37" s="9"/>
      <c r="E37" s="18">
        <v>2000.0</v>
      </c>
      <c r="F37" s="19">
        <f t="shared" si="5"/>
        <v>2000</v>
      </c>
    </row>
    <row r="38" ht="16.5" customHeight="1">
      <c r="A38" s="16" t="s">
        <v>296</v>
      </c>
      <c r="B38" s="17">
        <v>2.0</v>
      </c>
      <c r="C38" s="22" t="s">
        <v>70</v>
      </c>
      <c r="D38" s="9"/>
      <c r="E38" s="18">
        <v>22000.0</v>
      </c>
      <c r="F38" s="19">
        <f>E38*B38</f>
        <v>44000</v>
      </c>
      <c r="G38" s="15"/>
      <c r="H38" s="15"/>
      <c r="I38" s="15"/>
      <c r="J38" s="15"/>
      <c r="K38" s="15"/>
      <c r="L38" s="15"/>
      <c r="M38" s="15"/>
      <c r="N38" s="15"/>
      <c r="O38" s="15"/>
    </row>
    <row r="39" ht="16.5" customHeight="1">
      <c r="A39" s="16" t="s">
        <v>73</v>
      </c>
      <c r="B39" s="17">
        <v>0.3</v>
      </c>
      <c r="C39" s="22" t="s">
        <v>74</v>
      </c>
      <c r="D39" s="9"/>
      <c r="E39" s="18">
        <v>5000.0</v>
      </c>
      <c r="F39" s="19">
        <f t="shared" ref="F39:F41" si="6">+B39*E39</f>
        <v>1500</v>
      </c>
    </row>
    <row r="40" ht="16.5" customHeight="1">
      <c r="A40" s="16" t="s">
        <v>75</v>
      </c>
      <c r="B40" s="17">
        <v>0.5</v>
      </c>
      <c r="C40" s="22" t="s">
        <v>21</v>
      </c>
      <c r="D40" s="9"/>
      <c r="E40" s="18">
        <v>20000.0</v>
      </c>
      <c r="F40" s="19">
        <f t="shared" si="6"/>
        <v>10000</v>
      </c>
    </row>
    <row r="41" ht="16.5" customHeight="1">
      <c r="A41" s="16" t="s">
        <v>76</v>
      </c>
      <c r="B41" s="17">
        <v>2.0</v>
      </c>
      <c r="C41" s="22" t="s">
        <v>77</v>
      </c>
      <c r="D41" s="9"/>
      <c r="E41" s="18">
        <v>23000.0</v>
      </c>
      <c r="F41" s="19">
        <f t="shared" si="6"/>
        <v>46000</v>
      </c>
    </row>
    <row r="42" ht="16.5" customHeight="1">
      <c r="A42" s="16" t="s">
        <v>78</v>
      </c>
      <c r="B42" s="37"/>
      <c r="C42" s="22"/>
      <c r="D42" s="9"/>
      <c r="E42" s="18"/>
      <c r="F42" s="19">
        <f>SUM(F32:F41)</f>
        <v>325500</v>
      </c>
    </row>
    <row r="43" ht="16.5" customHeight="1">
      <c r="A43" s="23" t="s">
        <v>79</v>
      </c>
      <c r="B43" s="11"/>
      <c r="C43" s="9"/>
      <c r="D43" s="17"/>
      <c r="E43" s="17"/>
      <c r="F43" s="19">
        <f>+F42*10%</f>
        <v>32550</v>
      </c>
    </row>
    <row r="44" ht="15.75" customHeight="1">
      <c r="A44" s="27" t="s">
        <v>80</v>
      </c>
      <c r="B44" s="11"/>
      <c r="C44" s="9"/>
      <c r="D44" s="28"/>
      <c r="E44" s="9"/>
      <c r="F44" s="29">
        <f>SUM(F42:F43)</f>
        <v>358050</v>
      </c>
      <c r="G44" s="262"/>
    </row>
    <row r="45" ht="15.75" customHeight="1">
      <c r="A45" s="36" t="s">
        <v>51</v>
      </c>
      <c r="B45" s="10" t="s">
        <v>81</v>
      </c>
      <c r="C45" s="9"/>
      <c r="D45" s="22"/>
      <c r="E45" s="9"/>
      <c r="F45" s="24"/>
      <c r="G45" s="15"/>
    </row>
    <row r="46" ht="15.75" customHeight="1">
      <c r="A46" s="33" t="s">
        <v>53</v>
      </c>
      <c r="B46" s="17">
        <v>6.0</v>
      </c>
      <c r="C46" s="22" t="s">
        <v>82</v>
      </c>
      <c r="D46" s="9"/>
      <c r="E46" s="18">
        <v>1050.0</v>
      </c>
      <c r="F46" s="19">
        <f t="shared" ref="F46:F47" si="7">E46*B46</f>
        <v>6300</v>
      </c>
      <c r="G46" s="15"/>
    </row>
    <row r="47" ht="15.75" customHeight="1">
      <c r="A47" s="16" t="s">
        <v>55</v>
      </c>
      <c r="B47" s="17">
        <v>6.0</v>
      </c>
      <c r="C47" s="22" t="s">
        <v>54</v>
      </c>
      <c r="D47" s="9"/>
      <c r="E47" s="18">
        <v>2100.0</v>
      </c>
      <c r="F47" s="19">
        <f t="shared" si="7"/>
        <v>12600</v>
      </c>
      <c r="G47" s="15"/>
    </row>
    <row r="48" ht="15.75" customHeight="1">
      <c r="A48" s="16" t="s">
        <v>56</v>
      </c>
      <c r="B48" s="312">
        <v>0.3</v>
      </c>
      <c r="C48" s="22" t="s">
        <v>57</v>
      </c>
      <c r="D48" s="9"/>
      <c r="E48" s="18">
        <v>18000.0</v>
      </c>
      <c r="F48" s="19">
        <f t="shared" ref="F48:F53" si="8">+B48*E48</f>
        <v>5400</v>
      </c>
      <c r="G48" s="15"/>
    </row>
    <row r="49" ht="15.75" customHeight="1">
      <c r="A49" s="16" t="s">
        <v>58</v>
      </c>
      <c r="B49" s="313">
        <v>0.5</v>
      </c>
      <c r="C49" s="22" t="s">
        <v>59</v>
      </c>
      <c r="D49" s="9"/>
      <c r="E49" s="18">
        <v>2000.0</v>
      </c>
      <c r="F49" s="19">
        <f t="shared" si="8"/>
        <v>1000</v>
      </c>
      <c r="G49" s="15"/>
    </row>
    <row r="50" ht="15.75" customHeight="1">
      <c r="A50" s="16" t="s">
        <v>85</v>
      </c>
      <c r="B50" s="313">
        <v>0.5</v>
      </c>
      <c r="C50" s="22" t="s">
        <v>63</v>
      </c>
      <c r="D50" s="9"/>
      <c r="E50" s="18">
        <v>2000.0</v>
      </c>
      <c r="F50" s="19">
        <f t="shared" si="8"/>
        <v>1000</v>
      </c>
      <c r="G50" s="15"/>
    </row>
    <row r="51" ht="15.75" customHeight="1">
      <c r="A51" s="16" t="s">
        <v>86</v>
      </c>
      <c r="B51" s="313">
        <v>0.3</v>
      </c>
      <c r="C51" s="22" t="s">
        <v>66</v>
      </c>
      <c r="D51" s="9"/>
      <c r="E51" s="18">
        <v>23000.0</v>
      </c>
      <c r="F51" s="19">
        <f t="shared" si="8"/>
        <v>6900</v>
      </c>
      <c r="G51" s="15"/>
    </row>
    <row r="52" ht="15.75" customHeight="1">
      <c r="A52" s="16" t="s">
        <v>89</v>
      </c>
      <c r="B52" s="313">
        <v>0.3</v>
      </c>
      <c r="C52" s="22" t="s">
        <v>70</v>
      </c>
      <c r="D52" s="9"/>
      <c r="E52" s="18">
        <v>22000.0</v>
      </c>
      <c r="F52" s="19">
        <f t="shared" si="8"/>
        <v>6600</v>
      </c>
      <c r="G52" s="15"/>
    </row>
    <row r="53" ht="15.75" customHeight="1">
      <c r="A53" s="16" t="s">
        <v>75</v>
      </c>
      <c r="B53" s="313">
        <v>0.5</v>
      </c>
      <c r="C53" s="22" t="s">
        <v>21</v>
      </c>
      <c r="D53" s="9"/>
      <c r="E53" s="18">
        <v>23000.0</v>
      </c>
      <c r="F53" s="19">
        <f t="shared" si="8"/>
        <v>11500</v>
      </c>
    </row>
    <row r="54" ht="15.75" customHeight="1">
      <c r="A54" s="16" t="s">
        <v>78</v>
      </c>
      <c r="B54" s="17"/>
      <c r="C54" s="22"/>
      <c r="D54" s="9"/>
      <c r="E54" s="18"/>
      <c r="F54" s="19">
        <f>SUM(F46:F53)</f>
        <v>51300</v>
      </c>
      <c r="G54" s="1"/>
    </row>
    <row r="55" ht="15.75" customHeight="1">
      <c r="A55" s="23" t="s">
        <v>79</v>
      </c>
      <c r="B55" s="11"/>
      <c r="C55" s="9"/>
      <c r="D55" s="17"/>
      <c r="E55" s="17"/>
      <c r="F55" s="19">
        <f>F54*10%</f>
        <v>5130</v>
      </c>
      <c r="G55" s="1"/>
    </row>
    <row r="56" ht="15.75" customHeight="1">
      <c r="A56" s="27" t="s">
        <v>706</v>
      </c>
      <c r="B56" s="11"/>
      <c r="C56" s="9"/>
      <c r="D56" s="28"/>
      <c r="E56" s="9"/>
      <c r="F56" s="29">
        <f>SUM(F54:F55)</f>
        <v>56430</v>
      </c>
      <c r="G56" s="1"/>
    </row>
    <row r="57" ht="15.75" customHeight="1">
      <c r="A57" s="36" t="s">
        <v>51</v>
      </c>
      <c r="B57" s="10" t="s">
        <v>215</v>
      </c>
      <c r="C57" s="9"/>
      <c r="D57" s="22"/>
      <c r="E57" s="9"/>
      <c r="F57" s="24"/>
      <c r="G57" s="1"/>
    </row>
    <row r="58" ht="15.75" customHeight="1">
      <c r="A58" s="16" t="s">
        <v>692</v>
      </c>
      <c r="B58" s="17">
        <v>2.0</v>
      </c>
      <c r="C58" s="22" t="s">
        <v>54</v>
      </c>
      <c r="D58" s="9"/>
      <c r="E58" s="18">
        <v>6300.0</v>
      </c>
      <c r="F58" s="19">
        <f>E58*B58</f>
        <v>12600</v>
      </c>
      <c r="G58" s="1"/>
    </row>
    <row r="59" ht="15.75" customHeight="1">
      <c r="A59" s="16" t="s">
        <v>664</v>
      </c>
      <c r="B59" s="17">
        <v>0.5</v>
      </c>
      <c r="C59" s="22" t="s">
        <v>57</v>
      </c>
      <c r="D59" s="9"/>
      <c r="E59" s="18">
        <v>22000.0</v>
      </c>
      <c r="F59" s="19">
        <f>+B59*E59</f>
        <v>11000</v>
      </c>
      <c r="G59" s="1"/>
    </row>
    <row r="60" ht="15.75" customHeight="1">
      <c r="A60" s="16" t="s">
        <v>78</v>
      </c>
      <c r="B60" s="17"/>
      <c r="C60" s="22"/>
      <c r="D60" s="9"/>
      <c r="E60" s="18"/>
      <c r="F60" s="19">
        <f>SUM(F58:F59)</f>
        <v>23600</v>
      </c>
      <c r="G60" s="1"/>
    </row>
    <row r="61" ht="15.75" customHeight="1">
      <c r="A61" s="23" t="s">
        <v>79</v>
      </c>
      <c r="B61" s="11"/>
      <c r="C61" s="9"/>
      <c r="D61" s="17"/>
      <c r="E61" s="17"/>
      <c r="F61" s="19">
        <f>F60*10%</f>
        <v>2360</v>
      </c>
      <c r="G61" s="1"/>
    </row>
    <row r="62" ht="15.75" customHeight="1">
      <c r="A62" s="27" t="s">
        <v>80</v>
      </c>
      <c r="B62" s="11"/>
      <c r="C62" s="9"/>
      <c r="D62" s="28"/>
      <c r="E62" s="9"/>
      <c r="F62" s="29">
        <f>SUM(F60:F61)</f>
        <v>25960</v>
      </c>
      <c r="G62" s="1"/>
    </row>
    <row r="63" ht="15.75" customHeight="1">
      <c r="A63" s="39" t="s">
        <v>92</v>
      </c>
      <c r="B63" s="9"/>
      <c r="C63" s="22"/>
      <c r="D63" s="9"/>
      <c r="E63" s="17"/>
      <c r="F63" s="26"/>
      <c r="G63" s="1" t="s">
        <v>14</v>
      </c>
    </row>
    <row r="64" ht="15.75" customHeight="1">
      <c r="A64" s="16" t="s">
        <v>93</v>
      </c>
      <c r="B64" s="40"/>
      <c r="C64" s="22" t="s">
        <v>94</v>
      </c>
      <c r="D64" s="9"/>
      <c r="E64" s="17">
        <v>10500.0</v>
      </c>
      <c r="F64" s="24">
        <f>E64*B64</f>
        <v>0</v>
      </c>
      <c r="G64" s="1"/>
      <c r="H64" s="1"/>
      <c r="I64" s="1"/>
      <c r="J64" s="1"/>
      <c r="K64" s="1"/>
      <c r="L64" s="1"/>
      <c r="M64" s="1"/>
      <c r="N64" s="1"/>
      <c r="O64" s="1"/>
    </row>
    <row r="65" ht="15.75" customHeight="1">
      <c r="A65" s="16" t="s">
        <v>107</v>
      </c>
      <c r="B65" s="17"/>
      <c r="C65" s="22" t="s">
        <v>59</v>
      </c>
      <c r="D65" s="9"/>
      <c r="E65" s="42">
        <v>8000.0</v>
      </c>
      <c r="F65" s="34">
        <f t="shared" ref="F65:F66" si="9">+B65*E65</f>
        <v>0</v>
      </c>
      <c r="G65" s="15"/>
      <c r="H65" s="15"/>
      <c r="I65" s="15"/>
      <c r="J65" s="15"/>
      <c r="K65" s="15"/>
      <c r="L65" s="15"/>
      <c r="M65" s="15"/>
      <c r="N65" s="15"/>
      <c r="O65" s="15"/>
    </row>
    <row r="66" ht="15.75" customHeight="1">
      <c r="A66" s="16" t="s">
        <v>108</v>
      </c>
      <c r="B66" s="17">
        <v>1.0</v>
      </c>
      <c r="C66" s="22" t="s">
        <v>59</v>
      </c>
      <c r="D66" s="9"/>
      <c r="E66" s="43">
        <v>100000.0</v>
      </c>
      <c r="F66" s="34">
        <f t="shared" si="9"/>
        <v>100000</v>
      </c>
      <c r="G66" s="15"/>
      <c r="H66" s="15"/>
      <c r="I66" s="15"/>
      <c r="J66" s="15"/>
      <c r="K66" s="15"/>
      <c r="L66" s="15"/>
      <c r="M66" s="15"/>
      <c r="N66" s="15"/>
      <c r="O66" s="15"/>
    </row>
    <row r="67" ht="15.75" customHeight="1">
      <c r="A67" s="28" t="s">
        <v>109</v>
      </c>
      <c r="B67" s="11"/>
      <c r="C67" s="11"/>
      <c r="D67" s="9"/>
      <c r="E67" s="308"/>
      <c r="F67" s="29">
        <f>SUM(F64:F66)</f>
        <v>100000</v>
      </c>
      <c r="G67" s="15"/>
      <c r="H67" s="15"/>
      <c r="I67" s="15"/>
      <c r="J67" s="15"/>
      <c r="K67" s="15"/>
      <c r="L67" s="15"/>
      <c r="M67" s="15"/>
      <c r="N67" s="15"/>
      <c r="O67" s="15"/>
    </row>
    <row r="68" ht="15.75" customHeight="1">
      <c r="A68" s="39" t="s">
        <v>110</v>
      </c>
      <c r="B68" s="9"/>
      <c r="C68" s="22"/>
      <c r="D68" s="9"/>
      <c r="E68" s="42"/>
      <c r="F68" s="24">
        <f>+B68*E68</f>
        <v>0</v>
      </c>
      <c r="G68" s="15" t="s">
        <v>14</v>
      </c>
      <c r="H68" s="15"/>
      <c r="I68" s="15"/>
      <c r="J68" s="15"/>
      <c r="K68" s="15"/>
      <c r="L68" s="15"/>
      <c r="M68" s="15"/>
      <c r="N68" s="15"/>
      <c r="O68" s="15"/>
    </row>
    <row r="69" ht="15.75" customHeight="1">
      <c r="A69" s="16" t="s">
        <v>111</v>
      </c>
      <c r="B69" s="275">
        <v>639.0</v>
      </c>
      <c r="C69" s="22" t="s">
        <v>112</v>
      </c>
      <c r="D69" s="9"/>
      <c r="E69" s="42">
        <v>140.0</v>
      </c>
      <c r="F69" s="24">
        <f t="shared" ref="F69:F76" si="10">E69*B69</f>
        <v>89460</v>
      </c>
    </row>
    <row r="70" ht="15.75" customHeight="1">
      <c r="A70" s="16" t="s">
        <v>265</v>
      </c>
      <c r="B70" s="275">
        <v>4.2</v>
      </c>
      <c r="C70" s="22" t="s">
        <v>122</v>
      </c>
      <c r="D70" s="9"/>
      <c r="E70" s="42">
        <v>3500.0</v>
      </c>
      <c r="F70" s="24">
        <f t="shared" si="10"/>
        <v>14700</v>
      </c>
    </row>
    <row r="71" ht="15.75" customHeight="1">
      <c r="A71" s="16" t="s">
        <v>22</v>
      </c>
      <c r="B71" s="275">
        <v>0.5</v>
      </c>
      <c r="C71" s="22" t="s">
        <v>23</v>
      </c>
      <c r="D71" s="9"/>
      <c r="E71" s="42">
        <v>12000.0</v>
      </c>
      <c r="F71" s="24">
        <f t="shared" si="10"/>
        <v>6000</v>
      </c>
    </row>
    <row r="72" ht="15.75" customHeight="1">
      <c r="A72" s="16" t="s">
        <v>114</v>
      </c>
      <c r="B72" s="275">
        <v>1.0</v>
      </c>
      <c r="C72" s="22" t="s">
        <v>16</v>
      </c>
      <c r="D72" s="9"/>
      <c r="E72" s="42">
        <v>140000.0</v>
      </c>
      <c r="F72" s="24">
        <f t="shared" si="10"/>
        <v>140000</v>
      </c>
    </row>
    <row r="73" ht="15.75" customHeight="1">
      <c r="A73" s="16" t="s">
        <v>29</v>
      </c>
      <c r="B73" s="275">
        <v>40.0</v>
      </c>
      <c r="C73" s="22" t="s">
        <v>94</v>
      </c>
      <c r="D73" s="9"/>
      <c r="E73" s="42">
        <v>100.0</v>
      </c>
      <c r="F73" s="24">
        <f t="shared" si="10"/>
        <v>4000</v>
      </c>
    </row>
    <row r="74" ht="15.75" customHeight="1">
      <c r="A74" s="16" t="s">
        <v>115</v>
      </c>
      <c r="B74" s="275">
        <v>3.0</v>
      </c>
      <c r="C74" s="22" t="s">
        <v>116</v>
      </c>
      <c r="D74" s="9"/>
      <c r="E74" s="42">
        <v>1000.0</v>
      </c>
      <c r="F74" s="24">
        <f t="shared" si="10"/>
        <v>3000</v>
      </c>
    </row>
    <row r="75" ht="15.75" customHeight="1">
      <c r="A75" s="16" t="s">
        <v>49</v>
      </c>
      <c r="B75" s="275">
        <v>1.0</v>
      </c>
      <c r="C75" s="22" t="s">
        <v>94</v>
      </c>
      <c r="D75" s="9"/>
      <c r="E75" s="42">
        <v>63000.0</v>
      </c>
      <c r="F75" s="24">
        <f t="shared" si="10"/>
        <v>63000</v>
      </c>
    </row>
    <row r="76" ht="15.75" customHeight="1">
      <c r="A76" s="16" t="s">
        <v>117</v>
      </c>
      <c r="B76" s="275">
        <v>1.0</v>
      </c>
      <c r="C76" s="22" t="s">
        <v>96</v>
      </c>
      <c r="D76" s="9"/>
      <c r="E76" s="42">
        <v>10500.0</v>
      </c>
      <c r="F76" s="24">
        <f t="shared" si="10"/>
        <v>10500</v>
      </c>
    </row>
    <row r="77" ht="15.75" customHeight="1">
      <c r="A77" s="46" t="s">
        <v>118</v>
      </c>
      <c r="B77" s="47"/>
      <c r="C77" s="48"/>
      <c r="D77" s="9"/>
      <c r="E77" s="49"/>
      <c r="F77" s="29">
        <f>SUM(F68:F76)</f>
        <v>330660</v>
      </c>
    </row>
    <row r="78" ht="15.75" customHeight="1">
      <c r="A78" s="39" t="s">
        <v>119</v>
      </c>
      <c r="B78" s="9"/>
      <c r="C78" s="10" t="s">
        <v>717</v>
      </c>
      <c r="D78" s="9"/>
      <c r="E78" s="42"/>
      <c r="F78" s="24"/>
      <c r="G78" s="274"/>
      <c r="H78" s="274"/>
      <c r="I78" s="274"/>
      <c r="J78" s="274"/>
      <c r="K78" s="274"/>
      <c r="L78" s="274"/>
      <c r="M78" s="274"/>
      <c r="N78" s="274"/>
      <c r="O78" s="274"/>
      <c r="P78" s="21"/>
    </row>
    <row r="79" ht="15.75" customHeight="1">
      <c r="A79" s="16" t="s">
        <v>718</v>
      </c>
      <c r="B79" s="275">
        <v>12.0</v>
      </c>
      <c r="C79" s="22" t="s">
        <v>122</v>
      </c>
      <c r="D79" s="9"/>
      <c r="E79" s="43">
        <v>18000.0</v>
      </c>
      <c r="F79" s="34">
        <f t="shared" ref="F79:F80" si="11">+B79*E79</f>
        <v>216000</v>
      </c>
    </row>
    <row r="80" ht="15.75" customHeight="1">
      <c r="A80" s="16" t="s">
        <v>710</v>
      </c>
      <c r="B80" s="275">
        <v>0.5</v>
      </c>
      <c r="C80" s="22" t="s">
        <v>16</v>
      </c>
      <c r="D80" s="9"/>
      <c r="E80" s="43">
        <v>8000.0</v>
      </c>
      <c r="F80" s="34">
        <f t="shared" si="11"/>
        <v>4000</v>
      </c>
      <c r="G80" s="1" t="s">
        <v>14</v>
      </c>
    </row>
    <row r="81" ht="15.75" customHeight="1">
      <c r="A81" s="16" t="s">
        <v>46</v>
      </c>
      <c r="B81" s="275">
        <v>0.5</v>
      </c>
      <c r="C81" s="22" t="s">
        <v>124</v>
      </c>
      <c r="D81" s="9"/>
      <c r="E81" s="43">
        <v>12000.0</v>
      </c>
      <c r="F81" s="34">
        <f>E81*B81</f>
        <v>6000</v>
      </c>
      <c r="G81" s="1"/>
    </row>
    <row r="82" ht="15.75" customHeight="1">
      <c r="A82" s="16" t="s">
        <v>719</v>
      </c>
      <c r="B82" s="275">
        <v>9.0</v>
      </c>
      <c r="C82" s="22" t="s">
        <v>122</v>
      </c>
      <c r="D82" s="9"/>
      <c r="E82" s="43">
        <v>1000.0</v>
      </c>
      <c r="F82" s="34">
        <f t="shared" ref="F82:F89" si="12">+B82*E82</f>
        <v>9000</v>
      </c>
      <c r="G82" s="1"/>
    </row>
    <row r="83" ht="15.75" customHeight="1">
      <c r="A83" s="16" t="s">
        <v>128</v>
      </c>
      <c r="B83" s="275">
        <v>3.0</v>
      </c>
      <c r="C83" s="22" t="s">
        <v>127</v>
      </c>
      <c r="D83" s="9"/>
      <c r="E83" s="43">
        <v>30000.0</v>
      </c>
      <c r="F83" s="34">
        <f t="shared" si="12"/>
        <v>90000</v>
      </c>
      <c r="G83" s="1"/>
    </row>
    <row r="84" ht="15.75" customHeight="1">
      <c r="A84" s="16" t="s">
        <v>720</v>
      </c>
      <c r="B84" s="309">
        <v>1.5</v>
      </c>
      <c r="C84" s="22" t="s">
        <v>16</v>
      </c>
      <c r="D84" s="9"/>
      <c r="E84" s="43">
        <v>48000.0</v>
      </c>
      <c r="F84" s="34">
        <f t="shared" si="12"/>
        <v>72000</v>
      </c>
      <c r="G84" s="1" t="s">
        <v>14</v>
      </c>
    </row>
    <row r="85" ht="15.75" customHeight="1">
      <c r="A85" s="16" t="s">
        <v>132</v>
      </c>
      <c r="B85" s="275">
        <v>4.0</v>
      </c>
      <c r="C85" s="22" t="s">
        <v>101</v>
      </c>
      <c r="D85" s="9"/>
      <c r="E85" s="43">
        <v>4000.0</v>
      </c>
      <c r="F85" s="34">
        <f t="shared" si="12"/>
        <v>16000</v>
      </c>
      <c r="G85" s="1"/>
    </row>
    <row r="86" ht="15.75" customHeight="1">
      <c r="A86" s="16" t="s">
        <v>401</v>
      </c>
      <c r="B86" s="275">
        <v>4.0</v>
      </c>
      <c r="C86" s="22" t="s">
        <v>105</v>
      </c>
      <c r="D86" s="9"/>
      <c r="E86" s="43">
        <v>19000.0</v>
      </c>
      <c r="F86" s="34">
        <f t="shared" si="12"/>
        <v>76000</v>
      </c>
      <c r="G86" s="1"/>
    </row>
    <row r="87" ht="15.75" customHeight="1">
      <c r="A87" s="16" t="s">
        <v>181</v>
      </c>
      <c r="B87" s="275">
        <v>18.0</v>
      </c>
      <c r="C87" s="22" t="s">
        <v>96</v>
      </c>
      <c r="D87" s="9"/>
      <c r="E87" s="43">
        <v>100.0</v>
      </c>
      <c r="F87" s="34">
        <f t="shared" si="12"/>
        <v>1800</v>
      </c>
      <c r="G87" s="1"/>
    </row>
    <row r="88" ht="15.75" customHeight="1">
      <c r="A88" s="16" t="s">
        <v>713</v>
      </c>
      <c r="B88" s="275">
        <v>6.0</v>
      </c>
      <c r="C88" s="22" t="s">
        <v>490</v>
      </c>
      <c r="D88" s="9"/>
      <c r="E88" s="43">
        <v>500.0</v>
      </c>
      <c r="F88" s="34">
        <f t="shared" si="12"/>
        <v>3000</v>
      </c>
      <c r="G88" s="1"/>
      <c r="H88" s="276"/>
      <c r="I88" s="276"/>
      <c r="J88" s="276"/>
      <c r="K88" s="276"/>
    </row>
    <row r="89" ht="15.75" customHeight="1">
      <c r="A89" s="16" t="s">
        <v>136</v>
      </c>
      <c r="B89" s="275">
        <v>1.0</v>
      </c>
      <c r="C89" s="22" t="s">
        <v>21</v>
      </c>
      <c r="D89" s="9"/>
      <c r="E89" s="43">
        <v>19000.0</v>
      </c>
      <c r="F89" s="34">
        <f t="shared" si="12"/>
        <v>19000</v>
      </c>
      <c r="G89" s="1"/>
      <c r="H89" s="276"/>
      <c r="I89" s="276"/>
      <c r="J89" s="276"/>
      <c r="K89" s="276"/>
    </row>
    <row r="90" ht="15.75" customHeight="1">
      <c r="A90" s="16" t="s">
        <v>138</v>
      </c>
      <c r="B90" s="17">
        <v>1.0</v>
      </c>
      <c r="C90" s="22" t="s">
        <v>139</v>
      </c>
      <c r="D90" s="9"/>
      <c r="E90" s="43">
        <v>210000.0</v>
      </c>
      <c r="F90" s="34">
        <f>E90*B90</f>
        <v>210000</v>
      </c>
      <c r="G90" s="1"/>
    </row>
    <row r="91" ht="15.75" customHeight="1">
      <c r="A91" s="46" t="s">
        <v>141</v>
      </c>
      <c r="B91" s="47"/>
      <c r="C91" s="48"/>
      <c r="D91" s="9"/>
      <c r="E91" s="49"/>
      <c r="F91" s="29">
        <f>SUM(F79:F90)</f>
        <v>722800</v>
      </c>
    </row>
    <row r="92" ht="15.75" customHeight="1">
      <c r="A92" s="50" t="s">
        <v>142</v>
      </c>
      <c r="B92" s="51"/>
      <c r="C92" s="51"/>
      <c r="D92" s="51"/>
      <c r="E92" s="51"/>
      <c r="F92" s="52">
        <f>SUM(F21+F30+F44+F56+F62+F67+F77+F91)</f>
        <v>2786570</v>
      </c>
    </row>
    <row r="93" ht="15.75" customHeight="1">
      <c r="A93" s="53"/>
      <c r="B93" s="54" t="s">
        <v>721</v>
      </c>
      <c r="C93" s="55"/>
      <c r="D93" s="55"/>
      <c r="E93" s="55"/>
      <c r="F93" s="56">
        <f>F92*40%</f>
        <v>1114628</v>
      </c>
    </row>
    <row r="94" ht="15.75" customHeight="1">
      <c r="A94" s="57"/>
      <c r="B94" s="58" t="s">
        <v>144</v>
      </c>
      <c r="C94" s="55"/>
      <c r="D94" s="55"/>
      <c r="E94" s="59"/>
      <c r="F94" s="60">
        <f>SUM(F92:F93)</f>
        <v>3901198</v>
      </c>
      <c r="G94" s="20">
        <f>F94/3700</f>
        <v>1054.377838</v>
      </c>
    </row>
    <row r="95" ht="15.75" customHeight="1">
      <c r="A95" s="57"/>
      <c r="B95" s="54" t="s">
        <v>145</v>
      </c>
      <c r="C95" s="55"/>
      <c r="D95" s="55"/>
      <c r="E95" s="55"/>
      <c r="F95" s="56">
        <f>+F94*16%</f>
        <v>624191.68</v>
      </c>
    </row>
    <row r="96" ht="15.75" customHeight="1">
      <c r="A96" s="57"/>
      <c r="B96" s="61" t="s">
        <v>146</v>
      </c>
      <c r="C96" s="55"/>
      <c r="D96" s="55"/>
      <c r="E96" s="59"/>
      <c r="F96" s="60">
        <f>SUM(F94:F95)</f>
        <v>4525389.68</v>
      </c>
    </row>
    <row r="97" ht="15.75" customHeight="1">
      <c r="A97" s="57"/>
      <c r="B97" s="54"/>
      <c r="C97" s="55"/>
      <c r="D97" s="55"/>
      <c r="E97" s="55"/>
      <c r="F97" s="56"/>
    </row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2">
    <mergeCell ref="A3:F3"/>
    <mergeCell ref="A4:F4"/>
    <mergeCell ref="A5:F5"/>
    <mergeCell ref="A6:F6"/>
    <mergeCell ref="A7:B7"/>
    <mergeCell ref="C7:F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A18:C18"/>
    <mergeCell ref="D18:E18"/>
    <mergeCell ref="A19:E19"/>
    <mergeCell ref="A20:C20"/>
    <mergeCell ref="D20:E20"/>
    <mergeCell ref="A21:C21"/>
    <mergeCell ref="D21:E21"/>
    <mergeCell ref="A22:B22"/>
    <mergeCell ref="C22:F22"/>
    <mergeCell ref="C23:D23"/>
    <mergeCell ref="C24:D24"/>
    <mergeCell ref="C25:D25"/>
    <mergeCell ref="C26:D26"/>
    <mergeCell ref="C27:D27"/>
    <mergeCell ref="A28:E28"/>
    <mergeCell ref="A29:C29"/>
    <mergeCell ref="D29:E29"/>
    <mergeCell ref="A30:C30"/>
    <mergeCell ref="D30:E30"/>
    <mergeCell ref="B31:C31"/>
    <mergeCell ref="D31:E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A43:C43"/>
    <mergeCell ref="C78:D78"/>
    <mergeCell ref="C79:D79"/>
    <mergeCell ref="C80:D80"/>
    <mergeCell ref="C81:D81"/>
    <mergeCell ref="C82:D82"/>
    <mergeCell ref="C83:D83"/>
    <mergeCell ref="C84:D84"/>
    <mergeCell ref="C85:D85"/>
    <mergeCell ref="C86:D86"/>
    <mergeCell ref="C87:D87"/>
    <mergeCell ref="C88:D88"/>
    <mergeCell ref="C89:D89"/>
    <mergeCell ref="C90:D90"/>
    <mergeCell ref="C91:D91"/>
    <mergeCell ref="A44:C44"/>
    <mergeCell ref="D44:E44"/>
    <mergeCell ref="B45:C45"/>
    <mergeCell ref="D45:E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A55:C55"/>
    <mergeCell ref="A56:C56"/>
    <mergeCell ref="D56:E56"/>
    <mergeCell ref="B57:C57"/>
    <mergeCell ref="D57:E57"/>
    <mergeCell ref="C58:D58"/>
    <mergeCell ref="C59:D59"/>
    <mergeCell ref="C60:D60"/>
    <mergeCell ref="A61:C61"/>
    <mergeCell ref="A62:C62"/>
    <mergeCell ref="D62:E62"/>
    <mergeCell ref="A63:B63"/>
    <mergeCell ref="C63:D63"/>
    <mergeCell ref="C64:D64"/>
    <mergeCell ref="C65:D65"/>
    <mergeCell ref="C66:D66"/>
    <mergeCell ref="A67:D67"/>
    <mergeCell ref="A68:B68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A78:B78"/>
    <mergeCell ref="A92:E92"/>
    <mergeCell ref="A93:A97"/>
    <mergeCell ref="B93:E93"/>
    <mergeCell ref="B94:E94"/>
    <mergeCell ref="B95:E95"/>
    <mergeCell ref="B96:E96"/>
    <mergeCell ref="B97:E97"/>
  </mergeCells>
  <printOptions/>
  <pageMargins bottom="0.7480314960629921" footer="0.0" header="0.0" left="0.31496062992125984" right="0.31496062992125984" top="0.7480314960629921"/>
  <pageSetup paperSize="9" orientation="portrait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29"/>
    <col customWidth="1" min="2" max="2" width="10.71"/>
    <col customWidth="1" min="3" max="3" width="14.29"/>
    <col customWidth="1" min="4" max="4" width="10.71"/>
    <col customWidth="1" min="5" max="5" width="11.71"/>
    <col customWidth="1" min="6" max="6" width="15.29"/>
    <col customWidth="1" min="7" max="7" width="10.71"/>
  </cols>
  <sheetData>
    <row r="2" ht="15.0" customHeight="1"/>
    <row r="3">
      <c r="A3" s="2" t="s">
        <v>1</v>
      </c>
      <c r="B3" s="3"/>
      <c r="C3" s="3"/>
      <c r="D3" s="3"/>
      <c r="E3" s="3"/>
      <c r="F3" s="3"/>
      <c r="G3" s="1"/>
    </row>
    <row r="4">
      <c r="A4" s="4" t="s">
        <v>2</v>
      </c>
      <c r="G4" s="1"/>
    </row>
    <row r="5">
      <c r="A5" s="4" t="s">
        <v>3</v>
      </c>
      <c r="G5" s="1"/>
    </row>
    <row r="6">
      <c r="A6" s="8" t="s">
        <v>5</v>
      </c>
      <c r="B6" s="9"/>
      <c r="C6" s="10" t="s">
        <v>722</v>
      </c>
      <c r="D6" s="11"/>
      <c r="E6" s="11"/>
      <c r="F6" s="9"/>
      <c r="G6" s="1"/>
    </row>
    <row r="7">
      <c r="A7" s="12" t="s">
        <v>7</v>
      </c>
      <c r="B7" s="12" t="s">
        <v>8</v>
      </c>
      <c r="C7" s="13" t="s">
        <v>9</v>
      </c>
      <c r="D7" s="9"/>
      <c r="E7" s="12" t="s">
        <v>10</v>
      </c>
      <c r="F7" s="14" t="s">
        <v>11</v>
      </c>
      <c r="G7" s="1"/>
    </row>
    <row r="8">
      <c r="A8" s="225" t="s">
        <v>150</v>
      </c>
      <c r="B8" s="302">
        <v>932.0</v>
      </c>
      <c r="C8" s="13" t="s">
        <v>151</v>
      </c>
      <c r="D8" s="9"/>
      <c r="E8" s="134">
        <v>140.0</v>
      </c>
      <c r="F8" s="135">
        <f t="shared" ref="F8:F18" si="1">+B8*E8</f>
        <v>130480</v>
      </c>
      <c r="G8" s="262"/>
    </row>
    <row r="9">
      <c r="A9" s="225" t="s">
        <v>723</v>
      </c>
      <c r="B9" s="302">
        <v>1.5</v>
      </c>
      <c r="C9" s="13" t="s">
        <v>724</v>
      </c>
      <c r="D9" s="9"/>
      <c r="E9" s="134">
        <v>140000.0</v>
      </c>
      <c r="F9" s="135">
        <f t="shared" si="1"/>
        <v>210000</v>
      </c>
      <c r="G9" s="1"/>
    </row>
    <row r="10">
      <c r="A10" s="225" t="s">
        <v>725</v>
      </c>
      <c r="B10" s="302">
        <v>2.0</v>
      </c>
      <c r="C10" s="13" t="s">
        <v>724</v>
      </c>
      <c r="D10" s="9"/>
      <c r="E10" s="134">
        <v>140000.0</v>
      </c>
      <c r="F10" s="135">
        <f t="shared" si="1"/>
        <v>280000</v>
      </c>
      <c r="G10" s="1"/>
    </row>
    <row r="11">
      <c r="A11" s="225" t="s">
        <v>228</v>
      </c>
      <c r="B11" s="302">
        <v>0.5</v>
      </c>
      <c r="C11" s="13" t="s">
        <v>724</v>
      </c>
      <c r="D11" s="9"/>
      <c r="E11" s="134">
        <v>220000.0</v>
      </c>
      <c r="F11" s="135">
        <f t="shared" si="1"/>
        <v>110000</v>
      </c>
      <c r="G11" s="1"/>
    </row>
    <row r="12">
      <c r="A12" s="225" t="s">
        <v>653</v>
      </c>
      <c r="B12" s="302">
        <v>1.0</v>
      </c>
      <c r="C12" s="13" t="s">
        <v>726</v>
      </c>
      <c r="D12" s="9"/>
      <c r="E12" s="134">
        <v>46500.0</v>
      </c>
      <c r="F12" s="135">
        <f t="shared" si="1"/>
        <v>46500</v>
      </c>
      <c r="G12" s="1"/>
    </row>
    <row r="13">
      <c r="A13" s="225" t="s">
        <v>229</v>
      </c>
      <c r="B13" s="302">
        <v>2.0</v>
      </c>
      <c r="C13" s="13" t="s">
        <v>724</v>
      </c>
      <c r="D13" s="9"/>
      <c r="E13" s="134">
        <v>68000.0</v>
      </c>
      <c r="F13" s="135">
        <f t="shared" si="1"/>
        <v>136000</v>
      </c>
      <c r="G13" s="1"/>
    </row>
    <row r="14">
      <c r="A14" s="225" t="s">
        <v>20</v>
      </c>
      <c r="B14" s="302">
        <v>1.0</v>
      </c>
      <c r="C14" s="13" t="s">
        <v>45</v>
      </c>
      <c r="D14" s="9"/>
      <c r="E14" s="134">
        <v>14000.0</v>
      </c>
      <c r="F14" s="135">
        <f t="shared" si="1"/>
        <v>14000</v>
      </c>
      <c r="G14" s="1"/>
    </row>
    <row r="15">
      <c r="A15" s="225" t="s">
        <v>24</v>
      </c>
      <c r="B15" s="302">
        <v>1.0</v>
      </c>
      <c r="C15" s="13" t="s">
        <v>25</v>
      </c>
      <c r="D15" s="9"/>
      <c r="E15" s="134">
        <v>20000.0</v>
      </c>
      <c r="F15" s="135">
        <f t="shared" si="1"/>
        <v>20000</v>
      </c>
      <c r="G15" s="1"/>
    </row>
    <row r="16">
      <c r="A16" s="225" t="s">
        <v>46</v>
      </c>
      <c r="B16" s="302">
        <v>0.5</v>
      </c>
      <c r="C16" s="13" t="s">
        <v>727</v>
      </c>
      <c r="D16" s="9"/>
      <c r="E16" s="134">
        <v>12000.0</v>
      </c>
      <c r="F16" s="135">
        <f t="shared" si="1"/>
        <v>6000</v>
      </c>
      <c r="G16" s="1"/>
    </row>
    <row r="17">
      <c r="A17" s="225" t="s">
        <v>153</v>
      </c>
      <c r="B17" s="302">
        <v>6.0</v>
      </c>
      <c r="C17" s="13" t="s">
        <v>48</v>
      </c>
      <c r="D17" s="9"/>
      <c r="E17" s="134">
        <v>1000.0</v>
      </c>
      <c r="F17" s="135">
        <f t="shared" si="1"/>
        <v>6000</v>
      </c>
      <c r="G17" s="1"/>
    </row>
    <row r="18">
      <c r="A18" s="225" t="s">
        <v>29</v>
      </c>
      <c r="B18" s="302">
        <v>80.0</v>
      </c>
      <c r="C18" s="13" t="s">
        <v>30</v>
      </c>
      <c r="D18" s="9"/>
      <c r="E18" s="134">
        <v>100.0</v>
      </c>
      <c r="F18" s="135">
        <f t="shared" si="1"/>
        <v>8000</v>
      </c>
      <c r="G18" s="1"/>
    </row>
    <row r="19">
      <c r="A19" s="8" t="s">
        <v>728</v>
      </c>
      <c r="B19" s="11"/>
      <c r="C19" s="9"/>
      <c r="D19" s="226"/>
      <c r="E19" s="9"/>
      <c r="F19" s="135">
        <v>315000.0</v>
      </c>
      <c r="G19" s="1"/>
    </row>
    <row r="20">
      <c r="A20" s="137" t="s">
        <v>33</v>
      </c>
      <c r="B20" s="11"/>
      <c r="C20" s="11"/>
      <c r="D20" s="11"/>
      <c r="E20" s="9"/>
      <c r="F20" s="135">
        <f>SUM(F8:F19)</f>
        <v>1281980</v>
      </c>
      <c r="G20" s="1"/>
    </row>
    <row r="21" ht="15.75" customHeight="1">
      <c r="A21" s="8" t="s">
        <v>34</v>
      </c>
      <c r="B21" s="11"/>
      <c r="C21" s="9"/>
      <c r="D21" s="13" t="s">
        <v>35</v>
      </c>
      <c r="E21" s="9"/>
      <c r="F21" s="135">
        <f>F20*10%</f>
        <v>128198</v>
      </c>
      <c r="G21" s="1"/>
    </row>
    <row r="22" ht="15.75" customHeight="1">
      <c r="A22" s="227" t="s">
        <v>36</v>
      </c>
      <c r="B22" s="11"/>
      <c r="C22" s="9"/>
      <c r="D22" s="228"/>
      <c r="E22" s="9"/>
      <c r="F22" s="229">
        <f>SUM(F20:F21)</f>
        <v>1410178</v>
      </c>
      <c r="G22" s="1"/>
    </row>
    <row r="23" ht="15.75" customHeight="1">
      <c r="A23" s="36" t="s">
        <v>231</v>
      </c>
      <c r="B23" s="231" t="s">
        <v>729</v>
      </c>
      <c r="C23" s="9"/>
      <c r="D23" s="13"/>
      <c r="E23" s="9"/>
      <c r="F23" s="135"/>
      <c r="G23" s="1" t="s">
        <v>14</v>
      </c>
    </row>
    <row r="24" ht="15.75" customHeight="1">
      <c r="A24" s="155" t="s">
        <v>730</v>
      </c>
      <c r="B24" s="12">
        <v>1.0</v>
      </c>
      <c r="C24" s="13" t="s">
        <v>54</v>
      </c>
      <c r="D24" s="9"/>
      <c r="E24" s="134">
        <v>31500.0</v>
      </c>
      <c r="F24" s="135">
        <f t="shared" ref="F24:F34" si="2">+B24*E24</f>
        <v>31500</v>
      </c>
      <c r="G24" s="1"/>
    </row>
    <row r="25" ht="15.75" customHeight="1">
      <c r="A25" s="16" t="s">
        <v>731</v>
      </c>
      <c r="B25" s="12">
        <v>1.0</v>
      </c>
      <c r="C25" s="13" t="s">
        <v>54</v>
      </c>
      <c r="D25" s="9"/>
      <c r="E25" s="134">
        <v>21000.0</v>
      </c>
      <c r="F25" s="135">
        <f t="shared" si="2"/>
        <v>21000</v>
      </c>
      <c r="G25" s="1"/>
    </row>
    <row r="26" ht="15.75" customHeight="1">
      <c r="A26" s="16" t="s">
        <v>732</v>
      </c>
      <c r="B26" s="17">
        <v>6.0</v>
      </c>
      <c r="C26" s="13" t="s">
        <v>54</v>
      </c>
      <c r="D26" s="9"/>
      <c r="E26" s="17">
        <v>1050.0</v>
      </c>
      <c r="F26" s="135">
        <f t="shared" si="2"/>
        <v>6300</v>
      </c>
      <c r="G26" s="1"/>
    </row>
    <row r="27" ht="15.75" customHeight="1">
      <c r="A27" s="16" t="s">
        <v>733</v>
      </c>
      <c r="B27" s="17">
        <v>6.0</v>
      </c>
      <c r="C27" s="13" t="s">
        <v>54</v>
      </c>
      <c r="D27" s="9"/>
      <c r="E27" s="17">
        <v>2100.0</v>
      </c>
      <c r="F27" s="135">
        <f t="shared" si="2"/>
        <v>12600</v>
      </c>
      <c r="G27" s="1"/>
    </row>
    <row r="28" ht="15.75" customHeight="1">
      <c r="A28" s="225" t="s">
        <v>56</v>
      </c>
      <c r="B28" s="12">
        <v>2.0</v>
      </c>
      <c r="C28" s="13" t="s">
        <v>234</v>
      </c>
      <c r="D28" s="9"/>
      <c r="E28" s="134">
        <v>18000.0</v>
      </c>
      <c r="F28" s="135">
        <f t="shared" si="2"/>
        <v>36000</v>
      </c>
      <c r="G28" s="1"/>
    </row>
    <row r="29" ht="15.75" customHeight="1">
      <c r="A29" s="225" t="s">
        <v>235</v>
      </c>
      <c r="B29" s="12">
        <v>1.0</v>
      </c>
      <c r="C29" s="13" t="s">
        <v>63</v>
      </c>
      <c r="D29" s="9"/>
      <c r="E29" s="134">
        <v>2000.0</v>
      </c>
      <c r="F29" s="135">
        <f t="shared" si="2"/>
        <v>2000</v>
      </c>
      <c r="G29" s="1"/>
    </row>
    <row r="30" ht="15.75" customHeight="1">
      <c r="A30" s="225" t="s">
        <v>689</v>
      </c>
      <c r="B30" s="12">
        <v>1.0</v>
      </c>
      <c r="C30" s="13" t="s">
        <v>96</v>
      </c>
      <c r="D30" s="9"/>
      <c r="E30" s="134">
        <v>2000.0</v>
      </c>
      <c r="F30" s="135">
        <f t="shared" si="2"/>
        <v>2000</v>
      </c>
      <c r="G30" s="1"/>
    </row>
    <row r="31" ht="15.75" customHeight="1">
      <c r="A31" s="225" t="s">
        <v>235</v>
      </c>
      <c r="B31" s="12">
        <v>0.5</v>
      </c>
      <c r="C31" s="13" t="s">
        <v>59</v>
      </c>
      <c r="D31" s="9"/>
      <c r="E31" s="134">
        <v>2000.0</v>
      </c>
      <c r="F31" s="135">
        <f t="shared" si="2"/>
        <v>1000</v>
      </c>
      <c r="G31" s="1"/>
    </row>
    <row r="32" ht="15.75" customHeight="1">
      <c r="A32" s="225" t="s">
        <v>734</v>
      </c>
      <c r="B32" s="12">
        <v>6.0</v>
      </c>
      <c r="C32" s="13" t="s">
        <v>70</v>
      </c>
      <c r="D32" s="9"/>
      <c r="E32" s="134">
        <v>23000.0</v>
      </c>
      <c r="F32" s="135">
        <f t="shared" si="2"/>
        <v>138000</v>
      </c>
      <c r="G32" s="1"/>
    </row>
    <row r="33" ht="15.75" customHeight="1">
      <c r="A33" s="225" t="s">
        <v>75</v>
      </c>
      <c r="B33" s="12">
        <v>1.0</v>
      </c>
      <c r="C33" s="13" t="s">
        <v>21</v>
      </c>
      <c r="D33" s="9"/>
      <c r="E33" s="134">
        <v>10000.0</v>
      </c>
      <c r="F33" s="135">
        <f t="shared" si="2"/>
        <v>10000</v>
      </c>
      <c r="G33" s="1"/>
    </row>
    <row r="34" ht="15.75" customHeight="1">
      <c r="A34" s="225" t="s">
        <v>240</v>
      </c>
      <c r="B34" s="12">
        <v>3.0</v>
      </c>
      <c r="C34" s="13" t="s">
        <v>77</v>
      </c>
      <c r="D34" s="9"/>
      <c r="E34" s="134">
        <v>23000.0</v>
      </c>
      <c r="F34" s="135">
        <f t="shared" si="2"/>
        <v>69000</v>
      </c>
      <c r="G34" s="1"/>
    </row>
    <row r="35" ht="15.75" customHeight="1">
      <c r="A35" s="225" t="s">
        <v>78</v>
      </c>
      <c r="B35" s="12"/>
      <c r="C35" s="13"/>
      <c r="D35" s="9"/>
      <c r="E35" s="134"/>
      <c r="F35" s="88">
        <f>SUM(F24:F34)</f>
        <v>329400</v>
      </c>
      <c r="G35" s="1"/>
    </row>
    <row r="36" ht="15.75" customHeight="1">
      <c r="A36" s="8" t="s">
        <v>79</v>
      </c>
      <c r="B36" s="11"/>
      <c r="C36" s="9"/>
      <c r="D36" s="12"/>
      <c r="E36" s="12"/>
      <c r="F36" s="135">
        <f>F35*10%</f>
        <v>32940</v>
      </c>
      <c r="G36" s="1"/>
    </row>
    <row r="37" ht="15.75" customHeight="1">
      <c r="A37" s="227" t="s">
        <v>80</v>
      </c>
      <c r="B37" s="11"/>
      <c r="C37" s="9"/>
      <c r="D37" s="228"/>
      <c r="E37" s="9"/>
      <c r="F37" s="229">
        <f>F36+F35</f>
        <v>362340</v>
      </c>
      <c r="G37" s="1"/>
    </row>
    <row r="38" ht="15.75" customHeight="1">
      <c r="A38" s="311" t="s">
        <v>735</v>
      </c>
      <c r="B38" s="314" t="s">
        <v>736</v>
      </c>
      <c r="C38" s="9"/>
      <c r="D38" s="13"/>
      <c r="E38" s="9"/>
      <c r="F38" s="135"/>
      <c r="G38" s="1"/>
    </row>
    <row r="39" ht="15.75" customHeight="1">
      <c r="A39" s="12" t="s">
        <v>7</v>
      </c>
      <c r="B39" s="12" t="s">
        <v>8</v>
      </c>
      <c r="C39" s="13" t="s">
        <v>9</v>
      </c>
      <c r="D39" s="9"/>
      <c r="E39" s="12" t="s">
        <v>10</v>
      </c>
      <c r="F39" s="14" t="s">
        <v>11</v>
      </c>
      <c r="G39" s="315" t="s">
        <v>14</v>
      </c>
    </row>
    <row r="40" ht="15.75" customHeight="1">
      <c r="A40" s="155" t="s">
        <v>611</v>
      </c>
      <c r="B40" s="12">
        <v>225.0</v>
      </c>
      <c r="C40" s="13"/>
      <c r="D40" s="9"/>
      <c r="E40" s="12">
        <v>140.0</v>
      </c>
      <c r="F40" s="14">
        <f>E40*B40</f>
        <v>31500</v>
      </c>
      <c r="G40" s="150"/>
    </row>
    <row r="41" ht="15.75" customHeight="1">
      <c r="A41" s="225" t="s">
        <v>723</v>
      </c>
      <c r="B41" s="302">
        <v>0.17</v>
      </c>
      <c r="C41" s="13" t="s">
        <v>737</v>
      </c>
      <c r="D41" s="9"/>
      <c r="E41" s="134">
        <v>140000.0</v>
      </c>
      <c r="F41" s="135">
        <f t="shared" ref="F41:F50" si="3">+B41*E41</f>
        <v>23800</v>
      </c>
      <c r="G41" s="1"/>
    </row>
    <row r="42" ht="15.75" customHeight="1">
      <c r="A42" s="225" t="s">
        <v>725</v>
      </c>
      <c r="B42" s="302">
        <v>0.27</v>
      </c>
      <c r="C42" s="13" t="s">
        <v>738</v>
      </c>
      <c r="D42" s="9"/>
      <c r="E42" s="134">
        <v>140000.0</v>
      </c>
      <c r="F42" s="135">
        <f t="shared" si="3"/>
        <v>37800</v>
      </c>
      <c r="G42" s="1"/>
    </row>
    <row r="43" ht="15.75" customHeight="1">
      <c r="A43" s="225" t="s">
        <v>739</v>
      </c>
      <c r="B43" s="302">
        <v>0.34</v>
      </c>
      <c r="C43" s="13" t="s">
        <v>740</v>
      </c>
      <c r="D43" s="9"/>
      <c r="E43" s="134">
        <v>68000.0</v>
      </c>
      <c r="F43" s="135">
        <f t="shared" si="3"/>
        <v>23120</v>
      </c>
      <c r="G43" s="1"/>
    </row>
    <row r="44" ht="15.75" customHeight="1">
      <c r="A44" s="225" t="s">
        <v>228</v>
      </c>
      <c r="B44" s="302">
        <v>0.2</v>
      </c>
      <c r="C44" s="13" t="s">
        <v>741</v>
      </c>
      <c r="D44" s="9"/>
      <c r="E44" s="134">
        <v>220000.0</v>
      </c>
      <c r="F44" s="135">
        <f t="shared" si="3"/>
        <v>44000</v>
      </c>
      <c r="G44" s="1"/>
    </row>
    <row r="45" ht="15.75" customHeight="1">
      <c r="A45" s="225" t="s">
        <v>20</v>
      </c>
      <c r="B45" s="302">
        <v>0.3</v>
      </c>
      <c r="C45" s="13" t="s">
        <v>45</v>
      </c>
      <c r="D45" s="9"/>
      <c r="E45" s="134">
        <v>14000.0</v>
      </c>
      <c r="F45" s="135">
        <f t="shared" si="3"/>
        <v>4200</v>
      </c>
      <c r="G45" s="1"/>
    </row>
    <row r="46" ht="15.75" customHeight="1">
      <c r="A46" s="225" t="s">
        <v>46</v>
      </c>
      <c r="B46" s="302">
        <v>0.5</v>
      </c>
      <c r="C46" s="13" t="s">
        <v>727</v>
      </c>
      <c r="D46" s="9"/>
      <c r="E46" s="134">
        <v>12000.0</v>
      </c>
      <c r="F46" s="135">
        <f t="shared" si="3"/>
        <v>6000</v>
      </c>
      <c r="G46" s="1"/>
    </row>
    <row r="47" ht="15.75" customHeight="1">
      <c r="A47" s="225" t="s">
        <v>153</v>
      </c>
      <c r="B47" s="302">
        <v>8.0</v>
      </c>
      <c r="C47" s="13" t="s">
        <v>48</v>
      </c>
      <c r="D47" s="9"/>
      <c r="E47" s="134">
        <v>1000.0</v>
      </c>
      <c r="F47" s="135">
        <f t="shared" si="3"/>
        <v>8000</v>
      </c>
      <c r="G47" s="1"/>
    </row>
    <row r="48" ht="15.75" customHeight="1">
      <c r="A48" s="225" t="s">
        <v>29</v>
      </c>
      <c r="B48" s="302">
        <v>30.0</v>
      </c>
      <c r="C48" s="13" t="s">
        <v>30</v>
      </c>
      <c r="D48" s="9"/>
      <c r="E48" s="134">
        <v>100.0</v>
      </c>
      <c r="F48" s="135">
        <f t="shared" si="3"/>
        <v>3000</v>
      </c>
      <c r="G48" s="1"/>
    </row>
    <row r="49" ht="15.75" customHeight="1">
      <c r="A49" s="225" t="s">
        <v>742</v>
      </c>
      <c r="B49" s="302">
        <v>4.0</v>
      </c>
      <c r="C49" s="13" t="s">
        <v>743</v>
      </c>
      <c r="D49" s="9"/>
      <c r="E49" s="134">
        <v>10000.0</v>
      </c>
      <c r="F49" s="135">
        <f t="shared" si="3"/>
        <v>40000</v>
      </c>
      <c r="G49" s="1"/>
    </row>
    <row r="50" ht="15.75" customHeight="1">
      <c r="A50" s="225" t="s">
        <v>617</v>
      </c>
      <c r="B50" s="302">
        <v>1.0</v>
      </c>
      <c r="C50" s="13" t="s">
        <v>25</v>
      </c>
      <c r="D50" s="9"/>
      <c r="E50" s="134">
        <v>18000.0</v>
      </c>
      <c r="F50" s="135">
        <f t="shared" si="3"/>
        <v>18000</v>
      </c>
      <c r="G50" s="1"/>
    </row>
    <row r="51" ht="15.75" customHeight="1">
      <c r="A51" s="8" t="s">
        <v>744</v>
      </c>
      <c r="B51" s="11"/>
      <c r="C51" s="9"/>
      <c r="D51" s="226">
        <v>0.05</v>
      </c>
      <c r="E51" s="9"/>
      <c r="F51" s="135">
        <v>210000.0</v>
      </c>
      <c r="G51" s="1"/>
    </row>
    <row r="52" ht="15.75" customHeight="1">
      <c r="A52" s="137" t="s">
        <v>33</v>
      </c>
      <c r="B52" s="11"/>
      <c r="C52" s="11"/>
      <c r="D52" s="11"/>
      <c r="E52" s="9"/>
      <c r="F52" s="88">
        <f>SUM(F40:F51)</f>
        <v>449420</v>
      </c>
      <c r="G52" s="1"/>
    </row>
    <row r="53" ht="15.75" customHeight="1">
      <c r="A53" s="8" t="s">
        <v>34</v>
      </c>
      <c r="B53" s="11"/>
      <c r="C53" s="9"/>
      <c r="D53" s="13" t="s">
        <v>35</v>
      </c>
      <c r="E53" s="9"/>
      <c r="F53" s="135">
        <f>F52*10%</f>
        <v>44942</v>
      </c>
      <c r="G53" s="1"/>
    </row>
    <row r="54" ht="15.75" customHeight="1">
      <c r="A54" s="227" t="s">
        <v>36</v>
      </c>
      <c r="B54" s="11"/>
      <c r="C54" s="9"/>
      <c r="D54" s="228"/>
      <c r="E54" s="9"/>
      <c r="F54" s="229">
        <f>F52+F53</f>
        <v>494362</v>
      </c>
      <c r="G54" s="1"/>
    </row>
    <row r="55" ht="15.75" customHeight="1">
      <c r="A55" s="36" t="s">
        <v>231</v>
      </c>
      <c r="B55" s="231" t="s">
        <v>704</v>
      </c>
      <c r="C55" s="9"/>
      <c r="D55" s="13"/>
      <c r="E55" s="9"/>
      <c r="F55" s="135"/>
      <c r="G55" s="276" t="s">
        <v>14</v>
      </c>
      <c r="H55" s="276"/>
      <c r="I55" s="276"/>
      <c r="J55" s="276"/>
      <c r="K55" s="276"/>
      <c r="L55" s="276"/>
      <c r="M55" s="276"/>
      <c r="N55" s="276"/>
      <c r="O55" s="276"/>
      <c r="P55" s="276"/>
      <c r="Q55" s="276"/>
      <c r="R55" s="276"/>
      <c r="S55" s="276"/>
      <c r="T55" s="276"/>
      <c r="U55" s="276"/>
      <c r="V55" s="276"/>
      <c r="W55" s="276"/>
      <c r="X55" s="276"/>
      <c r="Y55" s="276"/>
      <c r="Z55" s="276"/>
    </row>
    <row r="56" ht="15.75" customHeight="1">
      <c r="A56" s="155" t="s">
        <v>745</v>
      </c>
      <c r="B56" s="12">
        <v>2.0</v>
      </c>
      <c r="C56" s="13" t="s">
        <v>54</v>
      </c>
      <c r="D56" s="9"/>
      <c r="E56" s="134">
        <v>36750.0</v>
      </c>
      <c r="F56" s="135">
        <f t="shared" ref="F56:F67" si="4">+B56*E56</f>
        <v>73500</v>
      </c>
      <c r="G56" s="276"/>
      <c r="H56" s="276"/>
      <c r="I56" s="276"/>
      <c r="J56" s="276"/>
      <c r="K56" s="276"/>
      <c r="L56" s="276"/>
      <c r="M56" s="276"/>
      <c r="N56" s="276"/>
      <c r="O56" s="276"/>
      <c r="P56" s="276"/>
      <c r="Q56" s="276"/>
      <c r="R56" s="276"/>
      <c r="S56" s="276"/>
      <c r="T56" s="276"/>
      <c r="U56" s="276"/>
      <c r="V56" s="276"/>
      <c r="W56" s="276"/>
      <c r="X56" s="276"/>
      <c r="Y56" s="276"/>
      <c r="Z56" s="276"/>
    </row>
    <row r="57" ht="15.75" customHeight="1">
      <c r="A57" s="16" t="s">
        <v>233</v>
      </c>
      <c r="B57" s="12">
        <v>2.0</v>
      </c>
      <c r="C57" s="13" t="s">
        <v>54</v>
      </c>
      <c r="D57" s="9"/>
      <c r="E57" s="134">
        <v>36750.0</v>
      </c>
      <c r="F57" s="135">
        <f t="shared" si="4"/>
        <v>73500</v>
      </c>
      <c r="G57" s="276"/>
      <c r="H57" s="276"/>
      <c r="I57" s="276"/>
      <c r="J57" s="276"/>
      <c r="K57" s="276"/>
      <c r="L57" s="276"/>
      <c r="M57" s="276"/>
      <c r="N57" s="276"/>
      <c r="O57" s="276"/>
      <c r="P57" s="276"/>
      <c r="Q57" s="276"/>
      <c r="R57" s="276"/>
      <c r="S57" s="276"/>
      <c r="T57" s="276"/>
      <c r="U57" s="276"/>
      <c r="V57" s="276"/>
      <c r="W57" s="276"/>
      <c r="X57" s="276"/>
      <c r="Y57" s="276"/>
      <c r="Z57" s="276"/>
    </row>
    <row r="58" ht="15.75" customHeight="1">
      <c r="A58" s="225" t="s">
        <v>56</v>
      </c>
      <c r="B58" s="302">
        <v>4.0</v>
      </c>
      <c r="C58" s="13" t="s">
        <v>234</v>
      </c>
      <c r="D58" s="9"/>
      <c r="E58" s="134">
        <v>18000.0</v>
      </c>
      <c r="F58" s="135">
        <f t="shared" si="4"/>
        <v>72000</v>
      </c>
      <c r="G58" s="276"/>
      <c r="H58" s="276"/>
      <c r="I58" s="276"/>
      <c r="J58" s="276"/>
      <c r="K58" s="276"/>
      <c r="L58" s="276"/>
      <c r="M58" s="276"/>
      <c r="N58" s="276"/>
      <c r="O58" s="276"/>
      <c r="P58" s="276"/>
      <c r="Q58" s="276"/>
      <c r="R58" s="276"/>
      <c r="S58" s="276"/>
      <c r="T58" s="276"/>
      <c r="U58" s="276"/>
      <c r="V58" s="276"/>
      <c r="W58" s="276"/>
      <c r="X58" s="276"/>
      <c r="Y58" s="276"/>
      <c r="Z58" s="276"/>
    </row>
    <row r="59" ht="15.75" customHeight="1">
      <c r="A59" s="225" t="s">
        <v>660</v>
      </c>
      <c r="B59" s="302">
        <v>1.0</v>
      </c>
      <c r="C59" s="13" t="s">
        <v>63</v>
      </c>
      <c r="D59" s="9"/>
      <c r="E59" s="134">
        <v>2000.0</v>
      </c>
      <c r="F59" s="135">
        <f t="shared" si="4"/>
        <v>2000</v>
      </c>
      <c r="G59" s="276"/>
      <c r="H59" s="276"/>
      <c r="I59" s="276"/>
      <c r="J59" s="276"/>
      <c r="K59" s="276"/>
      <c r="L59" s="276"/>
      <c r="M59" s="276"/>
      <c r="N59" s="276"/>
      <c r="O59" s="276"/>
      <c r="P59" s="276"/>
      <c r="Q59" s="276"/>
      <c r="R59" s="276"/>
      <c r="S59" s="276"/>
      <c r="T59" s="276"/>
      <c r="U59" s="276"/>
      <c r="V59" s="276"/>
      <c r="W59" s="276"/>
      <c r="X59" s="276"/>
      <c r="Y59" s="276"/>
      <c r="Z59" s="276"/>
    </row>
    <row r="60" ht="15.75" customHeight="1">
      <c r="A60" s="225" t="s">
        <v>58</v>
      </c>
      <c r="B60" s="302">
        <v>1.0</v>
      </c>
      <c r="C60" s="13" t="s">
        <v>63</v>
      </c>
      <c r="D60" s="9"/>
      <c r="E60" s="134">
        <v>2000.0</v>
      </c>
      <c r="F60" s="135">
        <f t="shared" si="4"/>
        <v>2000</v>
      </c>
      <c r="G60" s="276"/>
      <c r="H60" s="276"/>
      <c r="I60" s="276"/>
      <c r="J60" s="276"/>
      <c r="K60" s="276"/>
      <c r="L60" s="276"/>
      <c r="M60" s="276"/>
      <c r="N60" s="276"/>
      <c r="O60" s="276"/>
      <c r="P60" s="276"/>
      <c r="Q60" s="276"/>
      <c r="R60" s="276"/>
      <c r="S60" s="276"/>
      <c r="T60" s="276"/>
      <c r="U60" s="276"/>
      <c r="V60" s="276"/>
      <c r="W60" s="276"/>
      <c r="X60" s="276"/>
      <c r="Y60" s="276"/>
      <c r="Z60" s="276"/>
    </row>
    <row r="61" ht="15.75" customHeight="1">
      <c r="A61" s="225" t="s">
        <v>661</v>
      </c>
      <c r="B61" s="302">
        <v>1.0</v>
      </c>
      <c r="C61" s="13" t="s">
        <v>59</v>
      </c>
      <c r="D61" s="9"/>
      <c r="E61" s="134">
        <v>2000.0</v>
      </c>
      <c r="F61" s="135">
        <f t="shared" si="4"/>
        <v>2000</v>
      </c>
      <c r="G61" s="276"/>
      <c r="H61" s="276"/>
      <c r="I61" s="276"/>
      <c r="J61" s="276"/>
      <c r="K61" s="276"/>
      <c r="L61" s="276"/>
      <c r="M61" s="276"/>
      <c r="N61" s="276"/>
      <c r="O61" s="276"/>
      <c r="P61" s="276"/>
      <c r="Q61" s="276"/>
      <c r="R61" s="276"/>
      <c r="S61" s="276"/>
      <c r="T61" s="276"/>
      <c r="U61" s="276"/>
      <c r="V61" s="276"/>
      <c r="W61" s="276"/>
      <c r="X61" s="276"/>
      <c r="Y61" s="276"/>
      <c r="Z61" s="276"/>
    </row>
    <row r="62" ht="15.75" customHeight="1">
      <c r="A62" s="225"/>
      <c r="B62" s="12"/>
      <c r="C62" s="13" t="s">
        <v>234</v>
      </c>
      <c r="D62" s="9"/>
      <c r="E62" s="134"/>
      <c r="F62" s="135">
        <f t="shared" si="4"/>
        <v>0</v>
      </c>
      <c r="G62" s="276"/>
      <c r="H62" s="276"/>
      <c r="I62" s="276"/>
      <c r="J62" s="276"/>
      <c r="K62" s="276"/>
      <c r="L62" s="276"/>
      <c r="M62" s="276"/>
      <c r="N62" s="276"/>
      <c r="O62" s="276"/>
      <c r="P62" s="276"/>
      <c r="Q62" s="276"/>
      <c r="R62" s="276"/>
      <c r="S62" s="276"/>
      <c r="T62" s="276"/>
      <c r="U62" s="276"/>
      <c r="V62" s="276"/>
      <c r="W62" s="276"/>
      <c r="X62" s="276"/>
      <c r="Y62" s="276"/>
      <c r="Z62" s="276"/>
    </row>
    <row r="63" ht="15.75" customHeight="1">
      <c r="A63" s="225" t="s">
        <v>734</v>
      </c>
      <c r="B63" s="12">
        <v>1.5</v>
      </c>
      <c r="C63" s="13" t="s">
        <v>70</v>
      </c>
      <c r="D63" s="9"/>
      <c r="E63" s="134">
        <v>23000.0</v>
      </c>
      <c r="F63" s="135">
        <f t="shared" si="4"/>
        <v>34500</v>
      </c>
      <c r="G63" s="276"/>
      <c r="H63" s="276"/>
      <c r="I63" s="276"/>
      <c r="J63" s="276"/>
      <c r="K63" s="276"/>
      <c r="L63" s="276"/>
      <c r="M63" s="276"/>
      <c r="N63" s="276"/>
      <c r="O63" s="276"/>
      <c r="P63" s="276"/>
      <c r="Q63" s="276"/>
      <c r="R63" s="276"/>
      <c r="S63" s="276"/>
      <c r="T63" s="276"/>
      <c r="U63" s="276"/>
      <c r="V63" s="276"/>
      <c r="W63" s="276"/>
      <c r="X63" s="276"/>
      <c r="Y63" s="276"/>
      <c r="Z63" s="276"/>
    </row>
    <row r="64" ht="15.75" customHeight="1">
      <c r="A64" s="225" t="s">
        <v>746</v>
      </c>
      <c r="B64" s="12">
        <v>0.5</v>
      </c>
      <c r="C64" s="13" t="s">
        <v>61</v>
      </c>
      <c r="D64" s="9"/>
      <c r="E64" s="134">
        <v>23000.0</v>
      </c>
      <c r="F64" s="135">
        <f t="shared" si="4"/>
        <v>11500</v>
      </c>
      <c r="G64" s="276"/>
      <c r="H64" s="276"/>
      <c r="I64" s="276"/>
      <c r="J64" s="276"/>
      <c r="K64" s="276"/>
      <c r="L64" s="276"/>
      <c r="M64" s="276"/>
      <c r="N64" s="276"/>
      <c r="O64" s="276"/>
      <c r="P64" s="276"/>
      <c r="Q64" s="276"/>
      <c r="R64" s="276"/>
      <c r="S64" s="276"/>
      <c r="T64" s="276"/>
      <c r="U64" s="276"/>
      <c r="V64" s="276"/>
      <c r="W64" s="276"/>
      <c r="X64" s="276"/>
      <c r="Y64" s="276"/>
      <c r="Z64" s="276"/>
    </row>
    <row r="65" ht="15.75" customHeight="1">
      <c r="A65" s="225" t="s">
        <v>73</v>
      </c>
      <c r="B65" s="12">
        <v>0.5</v>
      </c>
      <c r="C65" s="13" t="s">
        <v>21</v>
      </c>
      <c r="D65" s="9"/>
      <c r="E65" s="134">
        <v>5000.0</v>
      </c>
      <c r="F65" s="135">
        <f t="shared" si="4"/>
        <v>2500</v>
      </c>
      <c r="G65" s="276"/>
      <c r="H65" s="276"/>
      <c r="I65" s="276"/>
      <c r="J65" s="276"/>
      <c r="K65" s="276"/>
      <c r="L65" s="276"/>
      <c r="M65" s="276"/>
      <c r="N65" s="276"/>
      <c r="O65" s="276"/>
      <c r="P65" s="276"/>
      <c r="Q65" s="276"/>
      <c r="R65" s="276"/>
      <c r="S65" s="276"/>
      <c r="T65" s="276"/>
      <c r="U65" s="276"/>
      <c r="V65" s="276"/>
      <c r="W65" s="276"/>
      <c r="X65" s="276"/>
      <c r="Y65" s="276"/>
      <c r="Z65" s="276"/>
    </row>
    <row r="66" ht="15.75" customHeight="1">
      <c r="A66" s="225" t="s">
        <v>75</v>
      </c>
      <c r="B66" s="12">
        <v>0.5</v>
      </c>
      <c r="C66" s="13" t="s">
        <v>239</v>
      </c>
      <c r="D66" s="9"/>
      <c r="E66" s="134">
        <v>10000.0</v>
      </c>
      <c r="F66" s="135">
        <f t="shared" si="4"/>
        <v>5000</v>
      </c>
      <c r="G66" s="276"/>
      <c r="H66" s="276"/>
      <c r="I66" s="276"/>
      <c r="J66" s="276"/>
      <c r="K66" s="276"/>
      <c r="L66" s="276"/>
      <c r="M66" s="276"/>
      <c r="N66" s="276"/>
      <c r="O66" s="276"/>
      <c r="P66" s="276"/>
      <c r="Q66" s="276"/>
      <c r="R66" s="276"/>
      <c r="S66" s="276"/>
      <c r="T66" s="276"/>
      <c r="U66" s="276"/>
      <c r="V66" s="276"/>
      <c r="W66" s="276"/>
      <c r="X66" s="276"/>
      <c r="Y66" s="276"/>
      <c r="Z66" s="276"/>
    </row>
    <row r="67" ht="15.75" customHeight="1">
      <c r="A67" s="225" t="s">
        <v>240</v>
      </c>
      <c r="B67" s="12">
        <v>2.0</v>
      </c>
      <c r="C67" s="13" t="s">
        <v>77</v>
      </c>
      <c r="D67" s="9"/>
      <c r="E67" s="134">
        <v>22000.0</v>
      </c>
      <c r="F67" s="135">
        <f t="shared" si="4"/>
        <v>44000</v>
      </c>
      <c r="G67" s="276"/>
      <c r="H67" s="276"/>
      <c r="I67" s="276"/>
      <c r="J67" s="276"/>
      <c r="K67" s="276"/>
      <c r="L67" s="276"/>
      <c r="M67" s="276"/>
      <c r="N67" s="276"/>
      <c r="O67" s="276"/>
      <c r="P67" s="276"/>
      <c r="Q67" s="276"/>
      <c r="R67" s="276"/>
      <c r="S67" s="276"/>
      <c r="T67" s="276"/>
      <c r="U67" s="276"/>
      <c r="V67" s="276"/>
      <c r="W67" s="276"/>
      <c r="X67" s="276"/>
      <c r="Y67" s="276"/>
      <c r="Z67" s="276"/>
    </row>
    <row r="68" ht="15.75" customHeight="1">
      <c r="A68" s="225" t="s">
        <v>78</v>
      </c>
      <c r="B68" s="12"/>
      <c r="C68" s="13"/>
      <c r="D68" s="9"/>
      <c r="E68" s="134"/>
      <c r="F68" s="88">
        <f>SUM(F56:F67)</f>
        <v>322500</v>
      </c>
      <c r="G68" s="276"/>
      <c r="H68" s="276"/>
      <c r="I68" s="276"/>
      <c r="J68" s="276"/>
      <c r="K68" s="276"/>
      <c r="L68" s="276"/>
      <c r="M68" s="276"/>
      <c r="N68" s="276"/>
      <c r="O68" s="276"/>
      <c r="P68" s="276"/>
      <c r="Q68" s="276"/>
      <c r="R68" s="276"/>
      <c r="S68" s="276"/>
      <c r="T68" s="276"/>
      <c r="U68" s="276"/>
      <c r="V68" s="276"/>
      <c r="W68" s="276"/>
      <c r="X68" s="276"/>
      <c r="Y68" s="276"/>
      <c r="Z68" s="276"/>
    </row>
    <row r="69" ht="15.75" customHeight="1">
      <c r="A69" s="8" t="s">
        <v>79</v>
      </c>
      <c r="B69" s="11"/>
      <c r="C69" s="9"/>
      <c r="D69" s="12"/>
      <c r="E69" s="12"/>
      <c r="F69" s="135">
        <f>F68*10%</f>
        <v>32250</v>
      </c>
      <c r="G69" s="276"/>
    </row>
    <row r="70" ht="15.75" customHeight="1">
      <c r="A70" s="227" t="s">
        <v>80</v>
      </c>
      <c r="B70" s="11"/>
      <c r="C70" s="9"/>
      <c r="D70" s="228"/>
      <c r="E70" s="9"/>
      <c r="F70" s="229">
        <f>SUM(F68:F69)</f>
        <v>354750</v>
      </c>
      <c r="G70" s="276"/>
    </row>
    <row r="71" ht="15.75" customHeight="1">
      <c r="A71" s="230" t="s">
        <v>92</v>
      </c>
      <c r="B71" s="9"/>
      <c r="C71" s="13"/>
      <c r="D71" s="9"/>
      <c r="E71" s="12"/>
      <c r="F71" s="88"/>
      <c r="G71" s="1" t="s">
        <v>14</v>
      </c>
    </row>
    <row r="72" ht="15.75" customHeight="1">
      <c r="A72" s="225" t="s">
        <v>747</v>
      </c>
      <c r="B72" s="12">
        <v>1.0</v>
      </c>
      <c r="C72" s="13" t="s">
        <v>748</v>
      </c>
      <c r="D72" s="9"/>
      <c r="E72" s="134">
        <v>73500.0</v>
      </c>
      <c r="F72" s="135">
        <f t="shared" ref="F72:F77" si="5">+B72*E72</f>
        <v>73500</v>
      </c>
      <c r="G72" s="1"/>
    </row>
    <row r="73" ht="15.75" customHeight="1">
      <c r="A73" s="225" t="s">
        <v>749</v>
      </c>
      <c r="B73" s="12">
        <v>1.0</v>
      </c>
      <c r="C73" s="13" t="s">
        <v>331</v>
      </c>
      <c r="D73" s="9"/>
      <c r="E73" s="134">
        <v>45000.0</v>
      </c>
      <c r="F73" s="135">
        <f t="shared" si="5"/>
        <v>45000</v>
      </c>
      <c r="G73" s="1"/>
    </row>
    <row r="74" ht="15.75" customHeight="1">
      <c r="A74" s="316" t="s">
        <v>750</v>
      </c>
      <c r="B74" s="12">
        <v>1.0</v>
      </c>
      <c r="C74" s="13" t="s">
        <v>59</v>
      </c>
      <c r="D74" s="9"/>
      <c r="E74" s="134">
        <v>2000.0</v>
      </c>
      <c r="F74" s="135">
        <f t="shared" si="5"/>
        <v>2000</v>
      </c>
      <c r="G74" s="1"/>
    </row>
    <row r="75" ht="15.75" customHeight="1">
      <c r="A75" s="225" t="s">
        <v>491</v>
      </c>
      <c r="B75" s="12">
        <v>7.0</v>
      </c>
      <c r="C75" s="13" t="s">
        <v>122</v>
      </c>
      <c r="D75" s="9"/>
      <c r="E75" s="134">
        <v>1500.0</v>
      </c>
      <c r="F75" s="135">
        <f t="shared" si="5"/>
        <v>10500</v>
      </c>
      <c r="G75" s="1"/>
    </row>
    <row r="76" ht="15.75" customHeight="1">
      <c r="A76" s="316" t="s">
        <v>751</v>
      </c>
      <c r="B76" s="12">
        <v>1.0</v>
      </c>
      <c r="C76" s="13" t="s">
        <v>59</v>
      </c>
      <c r="D76" s="9"/>
      <c r="E76" s="134">
        <v>260000.0</v>
      </c>
      <c r="F76" s="135">
        <f t="shared" si="5"/>
        <v>260000</v>
      </c>
      <c r="G76" s="1"/>
    </row>
    <row r="77" ht="15.75" customHeight="1">
      <c r="A77" s="225" t="s">
        <v>108</v>
      </c>
      <c r="B77" s="12">
        <v>1.0</v>
      </c>
      <c r="C77" s="13" t="s">
        <v>59</v>
      </c>
      <c r="D77" s="9"/>
      <c r="E77" s="134">
        <v>100000.0</v>
      </c>
      <c r="F77" s="135">
        <f t="shared" si="5"/>
        <v>100000</v>
      </c>
      <c r="G77" s="1"/>
    </row>
    <row r="78" ht="15.75" customHeight="1">
      <c r="A78" s="235" t="s">
        <v>109</v>
      </c>
      <c r="B78" s="11"/>
      <c r="C78" s="11"/>
      <c r="D78" s="9"/>
      <c r="E78" s="317"/>
      <c r="F78" s="229">
        <f>SUM(F72:F77)</f>
        <v>491000</v>
      </c>
      <c r="G78" s="1"/>
    </row>
    <row r="79" ht="15.75" customHeight="1">
      <c r="A79" s="230" t="s">
        <v>110</v>
      </c>
      <c r="B79" s="9"/>
      <c r="C79" s="231"/>
      <c r="D79" s="9"/>
      <c r="E79" s="232"/>
      <c r="F79" s="233"/>
      <c r="G79" s="1"/>
    </row>
    <row r="80" ht="15.75" customHeight="1">
      <c r="A80" s="225" t="s">
        <v>611</v>
      </c>
      <c r="B80" s="12">
        <v>639.0</v>
      </c>
      <c r="C80" s="13" t="s">
        <v>151</v>
      </c>
      <c r="D80" s="9"/>
      <c r="E80" s="134">
        <v>140.0</v>
      </c>
      <c r="F80" s="135">
        <f t="shared" ref="F80:F85" si="6">+B80*E80</f>
        <v>89460</v>
      </c>
      <c r="G80" s="1"/>
    </row>
    <row r="81" ht="15.75" customHeight="1">
      <c r="A81" s="225" t="s">
        <v>248</v>
      </c>
      <c r="B81" s="12">
        <v>1.0</v>
      </c>
      <c r="C81" s="13" t="s">
        <v>724</v>
      </c>
      <c r="D81" s="9"/>
      <c r="E81" s="134">
        <v>140000.0</v>
      </c>
      <c r="F81" s="135">
        <f t="shared" si="6"/>
        <v>140000</v>
      </c>
      <c r="G81" s="1"/>
    </row>
    <row r="82" ht="15.75" customHeight="1">
      <c r="A82" s="225" t="s">
        <v>29</v>
      </c>
      <c r="B82" s="12">
        <v>40.0</v>
      </c>
      <c r="C82" s="13" t="s">
        <v>96</v>
      </c>
      <c r="D82" s="9"/>
      <c r="E82" s="134">
        <v>100.0</v>
      </c>
      <c r="F82" s="135">
        <f t="shared" si="6"/>
        <v>4000</v>
      </c>
      <c r="G82" s="1"/>
    </row>
    <row r="83" ht="15.75" customHeight="1">
      <c r="A83" s="225" t="s">
        <v>249</v>
      </c>
      <c r="B83" s="12">
        <v>3.0</v>
      </c>
      <c r="C83" s="13" t="s">
        <v>28</v>
      </c>
      <c r="D83" s="9"/>
      <c r="E83" s="134">
        <v>1000.0</v>
      </c>
      <c r="F83" s="135">
        <f t="shared" si="6"/>
        <v>3000</v>
      </c>
      <c r="G83" s="1"/>
    </row>
    <row r="84" ht="15.75" customHeight="1">
      <c r="A84" s="225" t="s">
        <v>752</v>
      </c>
      <c r="B84" s="12">
        <v>4.2</v>
      </c>
      <c r="C84" s="13" t="s">
        <v>122</v>
      </c>
      <c r="D84" s="9"/>
      <c r="E84" s="134">
        <v>4000.0</v>
      </c>
      <c r="F84" s="135">
        <f t="shared" si="6"/>
        <v>16800</v>
      </c>
      <c r="G84" s="1"/>
    </row>
    <row r="85" ht="15.75" customHeight="1">
      <c r="A85" s="225" t="s">
        <v>252</v>
      </c>
      <c r="B85" s="12">
        <v>0.5</v>
      </c>
      <c r="C85" s="13" t="s">
        <v>260</v>
      </c>
      <c r="D85" s="9"/>
      <c r="E85" s="134">
        <v>12000.0</v>
      </c>
      <c r="F85" s="135">
        <f t="shared" si="6"/>
        <v>6000</v>
      </c>
      <c r="G85" s="1"/>
    </row>
    <row r="86" ht="15.75" customHeight="1">
      <c r="A86" s="225" t="s">
        <v>138</v>
      </c>
      <c r="B86" s="12">
        <v>1.0</v>
      </c>
      <c r="C86" s="13" t="s">
        <v>753</v>
      </c>
      <c r="D86" s="9"/>
      <c r="E86" s="134">
        <v>63000.0</v>
      </c>
      <c r="F86" s="135">
        <v>63000.0</v>
      </c>
      <c r="G86" s="1"/>
    </row>
    <row r="87" ht="15.75" customHeight="1">
      <c r="A87" s="225" t="s">
        <v>255</v>
      </c>
      <c r="B87" s="315">
        <v>1.0</v>
      </c>
      <c r="C87" s="13" t="s">
        <v>752</v>
      </c>
      <c r="D87" s="9"/>
      <c r="E87" s="134">
        <v>10500.0</v>
      </c>
      <c r="F87" s="135">
        <f>+B87*E87</f>
        <v>10500</v>
      </c>
      <c r="G87" s="1"/>
    </row>
    <row r="88" ht="15.75" customHeight="1">
      <c r="A88" s="46" t="s">
        <v>118</v>
      </c>
      <c r="B88" s="234"/>
      <c r="C88" s="235"/>
      <c r="D88" s="9"/>
      <c r="E88" s="236">
        <v>262500.0</v>
      </c>
      <c r="F88" s="229">
        <f>SUM(F79:F87)</f>
        <v>332760</v>
      </c>
      <c r="G88" s="1"/>
    </row>
    <row r="89" ht="15.75" customHeight="1">
      <c r="A89" s="318" t="s">
        <v>174</v>
      </c>
      <c r="B89" s="12"/>
      <c r="C89" s="13"/>
      <c r="D89" s="9"/>
      <c r="E89" s="134"/>
      <c r="F89" s="135"/>
      <c r="G89" s="1"/>
    </row>
    <row r="90" ht="15.75" customHeight="1">
      <c r="A90" s="225" t="s">
        <v>754</v>
      </c>
      <c r="B90" s="302">
        <v>8.0</v>
      </c>
      <c r="C90" s="13" t="s">
        <v>122</v>
      </c>
      <c r="D90" s="9"/>
      <c r="E90" s="134">
        <v>25000.0</v>
      </c>
      <c r="F90" s="135">
        <f t="shared" ref="F90:F95" si="7">+B90*E90</f>
        <v>200000</v>
      </c>
      <c r="G90" s="1"/>
    </row>
    <row r="91" ht="15.75" customHeight="1">
      <c r="A91" s="225" t="s">
        <v>755</v>
      </c>
      <c r="B91" s="302">
        <v>2.5</v>
      </c>
      <c r="C91" s="13" t="s">
        <v>756</v>
      </c>
      <c r="D91" s="9"/>
      <c r="E91" s="134">
        <v>30000.0</v>
      </c>
      <c r="F91" s="135">
        <f t="shared" si="7"/>
        <v>75000</v>
      </c>
      <c r="G91" s="1"/>
    </row>
    <row r="92" ht="15.75" customHeight="1">
      <c r="A92" s="225" t="s">
        <v>46</v>
      </c>
      <c r="B92" s="302">
        <v>0.5</v>
      </c>
      <c r="C92" s="13" t="s">
        <v>260</v>
      </c>
      <c r="D92" s="9"/>
      <c r="E92" s="134">
        <v>12000.0</v>
      </c>
      <c r="F92" s="135">
        <f t="shared" si="7"/>
        <v>6000</v>
      </c>
      <c r="G92" s="1"/>
    </row>
    <row r="93" ht="15.75" customHeight="1">
      <c r="A93" s="225" t="s">
        <v>757</v>
      </c>
      <c r="B93" s="302">
        <v>1.5</v>
      </c>
      <c r="C93" s="13" t="s">
        <v>724</v>
      </c>
      <c r="D93" s="9"/>
      <c r="E93" s="134">
        <v>48000.0</v>
      </c>
      <c r="F93" s="135">
        <f t="shared" si="7"/>
        <v>72000</v>
      </c>
      <c r="G93" s="1"/>
    </row>
    <row r="94" ht="15.75" customHeight="1">
      <c r="A94" s="225" t="s">
        <v>649</v>
      </c>
      <c r="B94" s="302">
        <v>100.0</v>
      </c>
      <c r="C94" s="13" t="s">
        <v>758</v>
      </c>
      <c r="D94" s="9"/>
      <c r="E94" s="134">
        <v>100.0</v>
      </c>
      <c r="F94" s="135">
        <f t="shared" si="7"/>
        <v>10000</v>
      </c>
      <c r="G94" s="1"/>
    </row>
    <row r="95" ht="15.75" customHeight="1">
      <c r="A95" s="225" t="s">
        <v>133</v>
      </c>
      <c r="B95" s="302">
        <v>1.0</v>
      </c>
      <c r="C95" s="13" t="s">
        <v>266</v>
      </c>
      <c r="D95" s="9"/>
      <c r="E95" s="134">
        <v>25000.0</v>
      </c>
      <c r="F95" s="135">
        <f t="shared" si="7"/>
        <v>25000</v>
      </c>
      <c r="G95" s="1"/>
    </row>
    <row r="96" ht="15.75" customHeight="1">
      <c r="A96" s="225" t="s">
        <v>759</v>
      </c>
      <c r="B96" s="302"/>
      <c r="C96" s="13" t="s">
        <v>760</v>
      </c>
      <c r="D96" s="9"/>
      <c r="E96" s="134"/>
      <c r="F96" s="135"/>
      <c r="G96" s="1"/>
    </row>
    <row r="97" ht="15.75" customHeight="1">
      <c r="A97" s="225" t="s">
        <v>136</v>
      </c>
      <c r="B97" s="302">
        <v>1.0</v>
      </c>
      <c r="C97" s="13" t="s">
        <v>21</v>
      </c>
      <c r="D97" s="9"/>
      <c r="E97" s="134">
        <v>14000.0</v>
      </c>
      <c r="F97" s="135">
        <f t="shared" ref="F97:F98" si="8">+B97*E97</f>
        <v>14000</v>
      </c>
      <c r="G97" s="1"/>
    </row>
    <row r="98" ht="15.75" customHeight="1">
      <c r="A98" s="225" t="s">
        <v>267</v>
      </c>
      <c r="B98" s="302">
        <v>1.0</v>
      </c>
      <c r="C98" s="13" t="s">
        <v>761</v>
      </c>
      <c r="D98" s="9"/>
      <c r="E98" s="134">
        <v>210000.0</v>
      </c>
      <c r="F98" s="135">
        <f t="shared" si="8"/>
        <v>210000</v>
      </c>
      <c r="G98" s="1"/>
    </row>
    <row r="99" ht="15.75" customHeight="1">
      <c r="A99" s="46" t="s">
        <v>141</v>
      </c>
      <c r="B99" s="234"/>
      <c r="C99" s="235"/>
      <c r="D99" s="9"/>
      <c r="E99" s="236"/>
      <c r="F99" s="229">
        <f>SUM(F90:F98)</f>
        <v>612000</v>
      </c>
      <c r="G99" s="1"/>
    </row>
    <row r="100" ht="15.75" customHeight="1">
      <c r="A100" s="46" t="s">
        <v>762</v>
      </c>
      <c r="B100" s="240"/>
      <c r="C100" s="240"/>
      <c r="D100" s="240"/>
      <c r="E100" s="240"/>
      <c r="F100" s="241">
        <f>SUM(F22+F37+F54+F70+F78+F88+F99)</f>
        <v>4057390</v>
      </c>
      <c r="G100" s="1"/>
    </row>
    <row r="101" ht="15.75" customHeight="1">
      <c r="A101" s="242" t="s">
        <v>269</v>
      </c>
      <c r="B101" s="163" t="s">
        <v>202</v>
      </c>
      <c r="C101" s="55"/>
      <c r="D101" s="55"/>
      <c r="E101" s="55"/>
      <c r="F101" s="164">
        <f>F100*40%</f>
        <v>1622956</v>
      </c>
      <c r="G101" s="1"/>
    </row>
    <row r="102" ht="15.75" customHeight="1">
      <c r="A102" s="243"/>
      <c r="B102" s="161" t="s">
        <v>144</v>
      </c>
      <c r="C102" s="55"/>
      <c r="D102" s="55"/>
      <c r="E102" s="59"/>
      <c r="F102" s="162">
        <f>SUM(F100:F101)</f>
        <v>5680346</v>
      </c>
      <c r="G102" s="1"/>
    </row>
    <row r="103" ht="15.75" customHeight="1">
      <c r="A103" s="57"/>
      <c r="B103" s="163" t="s">
        <v>145</v>
      </c>
      <c r="C103" s="55"/>
      <c r="D103" s="55"/>
      <c r="E103" s="55"/>
      <c r="F103" s="164">
        <v>262886.03</v>
      </c>
      <c r="G103" s="1"/>
    </row>
    <row r="104" ht="15.75" customHeight="1">
      <c r="A104" s="57"/>
      <c r="B104" s="165" t="s">
        <v>146</v>
      </c>
      <c r="C104" s="55"/>
      <c r="D104" s="55"/>
      <c r="E104" s="59"/>
      <c r="F104" s="162">
        <f>SUM(F102:F103)</f>
        <v>5943232.03</v>
      </c>
      <c r="G104" s="1" t="s">
        <v>763</v>
      </c>
    </row>
    <row r="105" ht="15.75" customHeight="1">
      <c r="A105" s="57"/>
      <c r="B105" s="163"/>
      <c r="C105" s="55"/>
      <c r="D105" s="55"/>
      <c r="E105" s="55"/>
      <c r="F105" s="164"/>
      <c r="G105" s="1"/>
    </row>
    <row r="106" ht="15.75" customHeight="1">
      <c r="A106" s="57"/>
    </row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7">
    <mergeCell ref="D38:E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D51:E51"/>
    <mergeCell ref="D55:E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A69:C69"/>
    <mergeCell ref="A70:C70"/>
    <mergeCell ref="D70:E70"/>
    <mergeCell ref="A71:B71"/>
    <mergeCell ref="C71:D71"/>
    <mergeCell ref="C72:D72"/>
    <mergeCell ref="C73:D73"/>
    <mergeCell ref="C74:D74"/>
    <mergeCell ref="C75:D75"/>
    <mergeCell ref="C76:D76"/>
    <mergeCell ref="C77:D77"/>
    <mergeCell ref="A78:D78"/>
    <mergeCell ref="A79:B79"/>
    <mergeCell ref="C79:D79"/>
    <mergeCell ref="C80:D80"/>
    <mergeCell ref="C81:D81"/>
    <mergeCell ref="C82:D82"/>
    <mergeCell ref="C83:D83"/>
    <mergeCell ref="C84:D84"/>
    <mergeCell ref="C85:D85"/>
    <mergeCell ref="C86:D86"/>
    <mergeCell ref="C87:D87"/>
    <mergeCell ref="C88:D88"/>
    <mergeCell ref="C89:D89"/>
    <mergeCell ref="C90:D90"/>
    <mergeCell ref="C91:D91"/>
    <mergeCell ref="C92:D92"/>
    <mergeCell ref="C93:D93"/>
    <mergeCell ref="B101:E101"/>
    <mergeCell ref="B102:E102"/>
    <mergeCell ref="B103:E103"/>
    <mergeCell ref="B104:E104"/>
    <mergeCell ref="B105:E105"/>
    <mergeCell ref="C94:D94"/>
    <mergeCell ref="C95:D95"/>
    <mergeCell ref="C96:D96"/>
    <mergeCell ref="C97:D97"/>
    <mergeCell ref="C98:D98"/>
    <mergeCell ref="C99:D99"/>
    <mergeCell ref="A102:A106"/>
    <mergeCell ref="A3:F3"/>
    <mergeCell ref="A4:F4"/>
    <mergeCell ref="A5:F5"/>
    <mergeCell ref="A6:B6"/>
    <mergeCell ref="C6:F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A19:C19"/>
    <mergeCell ref="D19:E19"/>
    <mergeCell ref="A20:E20"/>
    <mergeCell ref="D21:E21"/>
    <mergeCell ref="A21:C21"/>
    <mergeCell ref="A22:C22"/>
    <mergeCell ref="D22:E22"/>
    <mergeCell ref="B23:C23"/>
    <mergeCell ref="D23:E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A36:C36"/>
    <mergeCell ref="A37:C37"/>
    <mergeCell ref="D37:E37"/>
    <mergeCell ref="B38:C38"/>
    <mergeCell ref="A51:C51"/>
    <mergeCell ref="A52:E52"/>
    <mergeCell ref="A53:C53"/>
    <mergeCell ref="D53:E53"/>
    <mergeCell ref="A54:C54"/>
    <mergeCell ref="D54:E54"/>
    <mergeCell ref="B55:C55"/>
  </mergeCells>
  <printOptions/>
  <pageMargins bottom="0.7480314960629921" footer="0.0" header="0.0" left="0.31496062992125984" right="0.31496062992125984" top="0.7480314960629921"/>
  <pageSetup paperSize="9" orientation="portrait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71"/>
    <col customWidth="1" min="2" max="2" width="10.71"/>
    <col customWidth="1" min="3" max="3" width="17.0"/>
    <col customWidth="1" min="4" max="4" width="7.29"/>
    <col customWidth="1" min="5" max="5" width="12.86"/>
    <col customWidth="1" min="6" max="6" width="15.0"/>
    <col customWidth="1" min="7" max="7" width="9.29"/>
    <col customWidth="1" min="8" max="8" width="6.43"/>
    <col customWidth="1" min="9" max="9" width="8.0"/>
    <col customWidth="1" min="10" max="16" width="10.71"/>
  </cols>
  <sheetData>
    <row r="2" ht="15.75" customHeight="1">
      <c r="A2" s="1"/>
    </row>
    <row r="3" ht="15.75" customHeight="1">
      <c r="A3" s="2" t="s">
        <v>1</v>
      </c>
      <c r="B3" s="3"/>
      <c r="C3" s="3"/>
      <c r="D3" s="3"/>
      <c r="E3" s="3"/>
      <c r="F3" s="3"/>
    </row>
    <row r="4" ht="15.75" customHeight="1">
      <c r="A4" s="4" t="s">
        <v>2</v>
      </c>
    </row>
    <row r="5" ht="15.75" customHeight="1">
      <c r="A5" s="4" t="s">
        <v>3</v>
      </c>
    </row>
    <row r="6" ht="15.75" customHeight="1">
      <c r="A6" s="8" t="s">
        <v>5</v>
      </c>
      <c r="B6" s="9"/>
      <c r="C6" s="30" t="s">
        <v>764</v>
      </c>
      <c r="D6" s="11"/>
      <c r="E6" s="11"/>
      <c r="F6" s="9"/>
    </row>
    <row r="7" ht="15.0" customHeight="1">
      <c r="A7" s="12" t="s">
        <v>7</v>
      </c>
      <c r="B7" s="12" t="s">
        <v>8</v>
      </c>
      <c r="C7" s="13" t="s">
        <v>9</v>
      </c>
      <c r="D7" s="9"/>
      <c r="E7" s="12" t="s">
        <v>10</v>
      </c>
      <c r="F7" s="14" t="s">
        <v>11</v>
      </c>
      <c r="G7" s="319" t="s">
        <v>765</v>
      </c>
    </row>
    <row r="8" ht="18.0" customHeight="1">
      <c r="A8" s="16" t="s">
        <v>611</v>
      </c>
      <c r="B8" s="275">
        <v>400.0</v>
      </c>
      <c r="C8" s="13" t="s">
        <v>13</v>
      </c>
      <c r="D8" s="9"/>
      <c r="E8" s="18">
        <v>140.0</v>
      </c>
      <c r="F8" s="19">
        <f t="shared" ref="F8:F16" si="1">+B8*E8</f>
        <v>56000</v>
      </c>
      <c r="G8" s="320" t="s">
        <v>766</v>
      </c>
      <c r="H8" s="321">
        <v>38850.0</v>
      </c>
    </row>
    <row r="9">
      <c r="A9" s="16" t="s">
        <v>767</v>
      </c>
      <c r="B9" s="275">
        <v>0.25</v>
      </c>
      <c r="C9" s="13" t="s">
        <v>16</v>
      </c>
      <c r="D9" s="9"/>
      <c r="E9" s="18">
        <v>220000.0</v>
      </c>
      <c r="F9" s="19">
        <f t="shared" si="1"/>
        <v>55000</v>
      </c>
      <c r="G9" s="320" t="s">
        <v>768</v>
      </c>
      <c r="H9" s="321">
        <v>43050.0</v>
      </c>
    </row>
    <row r="10">
      <c r="A10" s="16" t="s">
        <v>769</v>
      </c>
      <c r="B10" s="275">
        <v>1.25</v>
      </c>
      <c r="C10" s="13" t="s">
        <v>16</v>
      </c>
      <c r="D10" s="9"/>
      <c r="E10" s="18">
        <v>65000.0</v>
      </c>
      <c r="F10" s="19">
        <f t="shared" si="1"/>
        <v>81250</v>
      </c>
      <c r="G10" s="320" t="s">
        <v>770</v>
      </c>
      <c r="H10" s="321">
        <v>38850.0</v>
      </c>
    </row>
    <row r="11">
      <c r="A11" s="16" t="s">
        <v>282</v>
      </c>
      <c r="B11" s="275">
        <v>0.75</v>
      </c>
      <c r="C11" s="22" t="s">
        <v>30</v>
      </c>
      <c r="D11" s="9"/>
      <c r="E11" s="18">
        <v>140000.0</v>
      </c>
      <c r="F11" s="19">
        <f t="shared" si="1"/>
        <v>105000</v>
      </c>
      <c r="G11" s="320" t="s">
        <v>771</v>
      </c>
      <c r="H11" s="321">
        <v>43050.0</v>
      </c>
    </row>
    <row r="12">
      <c r="A12" s="16" t="s">
        <v>653</v>
      </c>
      <c r="B12" s="275">
        <v>0.5</v>
      </c>
      <c r="C12" s="22" t="s">
        <v>772</v>
      </c>
      <c r="D12" s="9"/>
      <c r="E12" s="18">
        <v>28600.0</v>
      </c>
      <c r="F12" s="19">
        <f t="shared" si="1"/>
        <v>14300</v>
      </c>
      <c r="G12" s="320" t="s">
        <v>773</v>
      </c>
      <c r="H12" s="321">
        <v>31500.0</v>
      </c>
    </row>
    <row r="13">
      <c r="A13" s="16" t="s">
        <v>20</v>
      </c>
      <c r="B13" s="275">
        <v>1.5</v>
      </c>
      <c r="C13" s="22" t="s">
        <v>284</v>
      </c>
      <c r="D13" s="9"/>
      <c r="E13" s="18">
        <v>14000.0</v>
      </c>
      <c r="F13" s="19">
        <f t="shared" si="1"/>
        <v>21000</v>
      </c>
      <c r="G13" s="320" t="s">
        <v>774</v>
      </c>
      <c r="H13" s="322">
        <f>SUM(H8:H12)</f>
        <v>195300</v>
      </c>
      <c r="I13" s="322" t="s">
        <v>775</v>
      </c>
    </row>
    <row r="14">
      <c r="A14" s="16" t="s">
        <v>46</v>
      </c>
      <c r="B14" s="275">
        <v>0.5</v>
      </c>
      <c r="C14" s="22" t="s">
        <v>124</v>
      </c>
      <c r="D14" s="9"/>
      <c r="E14" s="18">
        <v>12000.0</v>
      </c>
      <c r="F14" s="19">
        <f t="shared" si="1"/>
        <v>6000</v>
      </c>
      <c r="G14" s="323"/>
      <c r="H14" s="324" t="s">
        <v>776</v>
      </c>
    </row>
    <row r="15">
      <c r="A15" s="16" t="s">
        <v>153</v>
      </c>
      <c r="B15" s="275">
        <v>8.0</v>
      </c>
      <c r="C15" s="22" t="s">
        <v>48</v>
      </c>
      <c r="D15" s="9"/>
      <c r="E15" s="18">
        <v>1000.0</v>
      </c>
      <c r="F15" s="19">
        <f t="shared" si="1"/>
        <v>8000</v>
      </c>
      <c r="G15" s="323"/>
    </row>
    <row r="16">
      <c r="A16" s="16" t="s">
        <v>29</v>
      </c>
      <c r="B16" s="275">
        <v>100.0</v>
      </c>
      <c r="C16" s="22" t="s">
        <v>30</v>
      </c>
      <c r="D16" s="9"/>
      <c r="E16" s="18">
        <v>100.0</v>
      </c>
      <c r="F16" s="19">
        <f t="shared" si="1"/>
        <v>10000</v>
      </c>
      <c r="G16" s="323"/>
    </row>
    <row r="17">
      <c r="A17" s="23" t="s">
        <v>31</v>
      </c>
      <c r="B17" s="11"/>
      <c r="C17" s="9"/>
      <c r="D17" s="22" t="s">
        <v>286</v>
      </c>
      <c r="E17" s="9"/>
      <c r="F17" s="24">
        <v>315000.0</v>
      </c>
    </row>
    <row r="18">
      <c r="A18" s="25" t="s">
        <v>33</v>
      </c>
      <c r="B18" s="11"/>
      <c r="C18" s="11"/>
      <c r="D18" s="11"/>
      <c r="E18" s="9"/>
      <c r="F18" s="26">
        <f>SUM(F8:F17)</f>
        <v>671550</v>
      </c>
    </row>
    <row r="19" ht="15.75" customHeight="1">
      <c r="A19" s="23" t="s">
        <v>34</v>
      </c>
      <c r="B19" s="11"/>
      <c r="C19" s="9"/>
      <c r="D19" s="22" t="s">
        <v>35</v>
      </c>
      <c r="E19" s="9"/>
      <c r="F19" s="24">
        <f>F18*10%</f>
        <v>67155</v>
      </c>
    </row>
    <row r="20" ht="15.75" customHeight="1">
      <c r="A20" s="27" t="s">
        <v>36</v>
      </c>
      <c r="B20" s="11"/>
      <c r="C20" s="9"/>
      <c r="D20" s="28"/>
      <c r="E20" s="9"/>
      <c r="F20" s="29">
        <f>F18+F19</f>
        <v>738705</v>
      </c>
    </row>
    <row r="21" ht="15.0" customHeight="1">
      <c r="A21" s="8" t="s">
        <v>5</v>
      </c>
      <c r="B21" s="9"/>
      <c r="C21" s="10" t="s">
        <v>37</v>
      </c>
      <c r="D21" s="11"/>
      <c r="E21" s="11"/>
      <c r="F21" s="9"/>
    </row>
    <row r="22" ht="15.0" customHeight="1">
      <c r="A22" s="12" t="s">
        <v>7</v>
      </c>
      <c r="B22" s="12" t="s">
        <v>8</v>
      </c>
      <c r="C22" s="13" t="s">
        <v>9</v>
      </c>
      <c r="D22" s="9"/>
      <c r="E22" s="12" t="s">
        <v>10</v>
      </c>
      <c r="F22" s="14" t="s">
        <v>11</v>
      </c>
    </row>
    <row r="23" ht="15.75" customHeight="1">
      <c r="A23" s="16" t="s">
        <v>107</v>
      </c>
      <c r="B23" s="17">
        <v>4.0</v>
      </c>
      <c r="C23" s="22" t="s">
        <v>99</v>
      </c>
      <c r="D23" s="9"/>
      <c r="E23" s="18">
        <v>10000.0</v>
      </c>
      <c r="F23" s="19">
        <f t="shared" ref="F23:F25" si="2">E23*B23</f>
        <v>40000</v>
      </c>
    </row>
    <row r="24" ht="15.75" customHeight="1">
      <c r="A24" s="16" t="s">
        <v>138</v>
      </c>
      <c r="B24" s="17">
        <v>2.0</v>
      </c>
      <c r="C24" s="22" t="s">
        <v>777</v>
      </c>
      <c r="D24" s="9"/>
      <c r="E24" s="18">
        <v>250000.0</v>
      </c>
      <c r="F24" s="19">
        <f t="shared" si="2"/>
        <v>500000</v>
      </c>
    </row>
    <row r="25" ht="15.75" customHeight="1">
      <c r="A25" s="33"/>
      <c r="B25" s="17"/>
      <c r="C25" s="22"/>
      <c r="D25" s="9"/>
      <c r="E25" s="17"/>
      <c r="F25" s="19">
        <f t="shared" si="2"/>
        <v>0</v>
      </c>
    </row>
    <row r="26" ht="16.5" customHeight="1">
      <c r="A26" s="25" t="s">
        <v>33</v>
      </c>
      <c r="B26" s="11"/>
      <c r="C26" s="11"/>
      <c r="D26" s="11"/>
      <c r="E26" s="9"/>
      <c r="F26" s="325">
        <f>SUM(F24)</f>
        <v>500000</v>
      </c>
    </row>
    <row r="27" ht="16.5" customHeight="1">
      <c r="A27" s="27" t="s">
        <v>36</v>
      </c>
      <c r="B27" s="11"/>
      <c r="C27" s="9"/>
      <c r="D27" s="28"/>
      <c r="E27" s="326"/>
      <c r="F27" s="327">
        <f>SUM(F23:F25)</f>
        <v>540000</v>
      </c>
    </row>
    <row r="28" ht="16.5" customHeight="1">
      <c r="A28" s="311" t="s">
        <v>51</v>
      </c>
      <c r="B28" s="10" t="s">
        <v>716</v>
      </c>
      <c r="C28" s="9"/>
      <c r="D28" s="22"/>
      <c r="E28" s="9"/>
      <c r="F28" s="24"/>
    </row>
    <row r="29" ht="16.5" customHeight="1">
      <c r="A29" s="33" t="s">
        <v>53</v>
      </c>
      <c r="B29" s="17">
        <v>2.0</v>
      </c>
      <c r="C29" s="22" t="s">
        <v>54</v>
      </c>
      <c r="D29" s="9"/>
      <c r="E29" s="18">
        <v>36750.0</v>
      </c>
      <c r="F29" s="19">
        <f t="shared" ref="F29:F30" si="3">E29*B29</f>
        <v>73500</v>
      </c>
    </row>
    <row r="30" ht="16.5" customHeight="1">
      <c r="A30" s="16" t="s">
        <v>55</v>
      </c>
      <c r="B30" s="17">
        <v>2.0</v>
      </c>
      <c r="C30" s="22" t="s">
        <v>54</v>
      </c>
      <c r="D30" s="9"/>
      <c r="E30" s="18">
        <v>36750.0</v>
      </c>
      <c r="F30" s="19">
        <f t="shared" si="3"/>
        <v>73500</v>
      </c>
    </row>
    <row r="31" ht="16.5" customHeight="1">
      <c r="A31" s="16" t="s">
        <v>56</v>
      </c>
      <c r="B31" s="17">
        <v>4.0</v>
      </c>
      <c r="C31" s="22" t="s">
        <v>57</v>
      </c>
      <c r="D31" s="9"/>
      <c r="E31" s="18">
        <v>18000.0</v>
      </c>
      <c r="F31" s="19">
        <f t="shared" ref="F31:F34" si="4">+B31*E31</f>
        <v>72000</v>
      </c>
    </row>
    <row r="32" ht="16.5" customHeight="1">
      <c r="A32" s="16" t="s">
        <v>660</v>
      </c>
      <c r="B32" s="17">
        <v>0.5</v>
      </c>
      <c r="C32" s="22" t="s">
        <v>59</v>
      </c>
      <c r="D32" s="9"/>
      <c r="E32" s="18">
        <v>2000.0</v>
      </c>
      <c r="F32" s="19">
        <f t="shared" si="4"/>
        <v>1000</v>
      </c>
    </row>
    <row r="33" ht="16.5" customHeight="1">
      <c r="A33" s="16" t="s">
        <v>58</v>
      </c>
      <c r="B33" s="17">
        <v>0.5</v>
      </c>
      <c r="C33" s="22" t="s">
        <v>59</v>
      </c>
      <c r="D33" s="9"/>
      <c r="E33" s="18">
        <v>4000.0</v>
      </c>
      <c r="F33" s="19">
        <f t="shared" si="4"/>
        <v>2000</v>
      </c>
    </row>
    <row r="34" ht="16.5" customHeight="1">
      <c r="A34" s="16" t="s">
        <v>661</v>
      </c>
      <c r="B34" s="17">
        <v>1.0</v>
      </c>
      <c r="C34" s="22" t="s">
        <v>59</v>
      </c>
      <c r="D34" s="9"/>
      <c r="E34" s="18">
        <v>2000.0</v>
      </c>
      <c r="F34" s="19">
        <f t="shared" si="4"/>
        <v>2000</v>
      </c>
    </row>
    <row r="35" ht="16.5" customHeight="1">
      <c r="A35" s="16" t="s">
        <v>296</v>
      </c>
      <c r="B35" s="17">
        <v>2.0</v>
      </c>
      <c r="C35" s="22" t="s">
        <v>70</v>
      </c>
      <c r="D35" s="9"/>
      <c r="E35" s="18">
        <v>22000.0</v>
      </c>
      <c r="F35" s="19">
        <f>E35*B35</f>
        <v>44000</v>
      </c>
    </row>
    <row r="36" ht="16.5" customHeight="1">
      <c r="A36" s="16" t="s">
        <v>73</v>
      </c>
      <c r="B36" s="17">
        <v>0.3</v>
      </c>
      <c r="C36" s="22" t="s">
        <v>74</v>
      </c>
      <c r="D36" s="9"/>
      <c r="E36" s="18">
        <v>5000.0</v>
      </c>
      <c r="F36" s="19">
        <f t="shared" ref="F36:F38" si="5">+B36*E36</f>
        <v>1500</v>
      </c>
    </row>
    <row r="37" ht="16.5" customHeight="1">
      <c r="A37" s="16" t="s">
        <v>75</v>
      </c>
      <c r="B37" s="17">
        <v>0.5</v>
      </c>
      <c r="C37" s="22" t="s">
        <v>21</v>
      </c>
      <c r="D37" s="9"/>
      <c r="E37" s="18">
        <v>20000.0</v>
      </c>
      <c r="F37" s="19">
        <f t="shared" si="5"/>
        <v>10000</v>
      </c>
      <c r="G37" s="15"/>
      <c r="H37" s="15"/>
      <c r="I37" s="15"/>
      <c r="J37" s="15"/>
      <c r="K37" s="15"/>
      <c r="L37" s="15"/>
      <c r="M37" s="15"/>
      <c r="N37" s="15"/>
      <c r="O37" s="15"/>
      <c r="P37" s="15"/>
    </row>
    <row r="38" ht="16.5" customHeight="1">
      <c r="A38" s="16" t="s">
        <v>76</v>
      </c>
      <c r="B38" s="17">
        <v>2.0</v>
      </c>
      <c r="C38" s="22" t="s">
        <v>77</v>
      </c>
      <c r="D38" s="9"/>
      <c r="E38" s="18">
        <v>23000.0</v>
      </c>
      <c r="F38" s="19">
        <f t="shared" si="5"/>
        <v>46000</v>
      </c>
    </row>
    <row r="39" ht="16.5" customHeight="1">
      <c r="A39" s="16" t="s">
        <v>78</v>
      </c>
      <c r="B39" s="37"/>
      <c r="C39" s="22"/>
      <c r="D39" s="9"/>
      <c r="E39" s="18"/>
      <c r="F39" s="292">
        <f>SUM(F29:F38)</f>
        <v>325500</v>
      </c>
    </row>
    <row r="40" ht="16.5" customHeight="1">
      <c r="A40" s="23" t="s">
        <v>79</v>
      </c>
      <c r="B40" s="11"/>
      <c r="C40" s="9"/>
      <c r="D40" s="17"/>
      <c r="E40" s="17"/>
      <c r="F40" s="19">
        <f>+F39*10%</f>
        <v>32550</v>
      </c>
    </row>
    <row r="41" ht="16.5" customHeight="1">
      <c r="A41" s="27" t="s">
        <v>80</v>
      </c>
      <c r="B41" s="11"/>
      <c r="C41" s="9"/>
      <c r="D41" s="28"/>
      <c r="E41" s="9"/>
      <c r="F41" s="29">
        <f>SUM(F39:F40)</f>
        <v>358050</v>
      </c>
    </row>
    <row r="42" ht="16.5" customHeight="1">
      <c r="A42" s="36" t="s">
        <v>51</v>
      </c>
      <c r="B42" s="10" t="s">
        <v>81</v>
      </c>
      <c r="C42" s="9"/>
      <c r="D42" s="22"/>
      <c r="E42" s="9"/>
      <c r="F42" s="24"/>
    </row>
    <row r="43" ht="16.5" customHeight="1">
      <c r="A43" s="33" t="s">
        <v>53</v>
      </c>
      <c r="B43" s="17">
        <v>6.0</v>
      </c>
      <c r="C43" s="22" t="s">
        <v>82</v>
      </c>
      <c r="D43" s="9"/>
      <c r="E43" s="18">
        <v>1050.0</v>
      </c>
      <c r="F43" s="19">
        <f t="shared" ref="F43:F44" si="6">E43*B43</f>
        <v>6300</v>
      </c>
    </row>
    <row r="44" ht="16.5" customHeight="1">
      <c r="A44" s="16" t="s">
        <v>55</v>
      </c>
      <c r="B44" s="275">
        <v>6.0</v>
      </c>
      <c r="C44" s="22" t="s">
        <v>54</v>
      </c>
      <c r="D44" s="9"/>
      <c r="E44" s="18">
        <v>2100.0</v>
      </c>
      <c r="F44" s="19">
        <f t="shared" si="6"/>
        <v>12600</v>
      </c>
    </row>
    <row r="45" ht="16.5" customHeight="1">
      <c r="A45" s="16" t="s">
        <v>56</v>
      </c>
      <c r="B45" s="309">
        <v>0.3</v>
      </c>
      <c r="C45" s="22" t="s">
        <v>57</v>
      </c>
      <c r="D45" s="9"/>
      <c r="E45" s="18">
        <v>18000.0</v>
      </c>
      <c r="F45" s="19">
        <f t="shared" ref="F45:F50" si="7">+B45*E45</f>
        <v>5400</v>
      </c>
    </row>
    <row r="46" ht="16.5" customHeight="1">
      <c r="A46" s="16" t="s">
        <v>58</v>
      </c>
      <c r="B46" s="275">
        <v>0.5</v>
      </c>
      <c r="C46" s="22" t="s">
        <v>59</v>
      </c>
      <c r="D46" s="9"/>
      <c r="E46" s="18">
        <v>2000.0</v>
      </c>
      <c r="F46" s="19">
        <f t="shared" si="7"/>
        <v>1000</v>
      </c>
    </row>
    <row r="47" ht="15.75" customHeight="1">
      <c r="A47" s="16" t="s">
        <v>85</v>
      </c>
      <c r="B47" s="275">
        <v>0.5</v>
      </c>
      <c r="C47" s="22" t="s">
        <v>63</v>
      </c>
      <c r="D47" s="9"/>
      <c r="E47" s="18">
        <v>2000.0</v>
      </c>
      <c r="F47" s="19">
        <f t="shared" si="7"/>
        <v>1000</v>
      </c>
      <c r="J47" s="1" t="s">
        <v>778</v>
      </c>
    </row>
    <row r="48" ht="15.75" customHeight="1">
      <c r="A48" s="16" t="s">
        <v>86</v>
      </c>
      <c r="B48" s="275">
        <v>0.3</v>
      </c>
      <c r="C48" s="22" t="s">
        <v>66</v>
      </c>
      <c r="D48" s="9"/>
      <c r="E48" s="18">
        <v>23000.0</v>
      </c>
      <c r="F48" s="19">
        <f t="shared" si="7"/>
        <v>6900</v>
      </c>
    </row>
    <row r="49" ht="15.75" customHeight="1">
      <c r="A49" s="16" t="s">
        <v>779</v>
      </c>
      <c r="B49" s="275">
        <v>0.3</v>
      </c>
      <c r="C49" s="22" t="s">
        <v>70</v>
      </c>
      <c r="D49" s="9"/>
      <c r="E49" s="18">
        <v>22000.0</v>
      </c>
      <c r="F49" s="19">
        <f t="shared" si="7"/>
        <v>6600</v>
      </c>
    </row>
    <row r="50" ht="15.75" customHeight="1">
      <c r="A50" s="16" t="s">
        <v>75</v>
      </c>
      <c r="B50" s="275">
        <v>0.5</v>
      </c>
      <c r="C50" s="22" t="s">
        <v>21</v>
      </c>
      <c r="D50" s="9"/>
      <c r="E50" s="18">
        <v>23000.0</v>
      </c>
      <c r="F50" s="19">
        <f t="shared" si="7"/>
        <v>11500</v>
      </c>
    </row>
    <row r="51" ht="15.75" customHeight="1">
      <c r="A51" s="16" t="s">
        <v>78</v>
      </c>
      <c r="B51" s="17"/>
      <c r="C51" s="22"/>
      <c r="D51" s="9"/>
      <c r="E51" s="18"/>
      <c r="F51" s="292">
        <f>SUM(F43:F50)</f>
        <v>51300</v>
      </c>
    </row>
    <row r="52" ht="15.75" customHeight="1">
      <c r="A52" s="23" t="s">
        <v>79</v>
      </c>
      <c r="B52" s="11"/>
      <c r="C52" s="9"/>
      <c r="D52" s="17"/>
      <c r="E52" s="17"/>
      <c r="F52" s="19">
        <f>F51*10%</f>
        <v>5130</v>
      </c>
    </row>
    <row r="53" ht="15.75" customHeight="1">
      <c r="A53" s="27" t="s">
        <v>706</v>
      </c>
      <c r="B53" s="11"/>
      <c r="C53" s="9"/>
      <c r="D53" s="28"/>
      <c r="E53" s="9"/>
      <c r="F53" s="29">
        <f>SUM(F51:F52)</f>
        <v>56430</v>
      </c>
    </row>
    <row r="54" ht="15.75" customHeight="1">
      <c r="A54" s="39" t="s">
        <v>92</v>
      </c>
      <c r="B54" s="9"/>
      <c r="C54" s="22"/>
      <c r="D54" s="9"/>
      <c r="E54" s="17"/>
      <c r="F54" s="26"/>
    </row>
    <row r="55" ht="15.75" customHeight="1">
      <c r="A55" s="16" t="s">
        <v>300</v>
      </c>
      <c r="B55" s="17"/>
      <c r="C55" s="22" t="s">
        <v>317</v>
      </c>
      <c r="D55" s="9"/>
      <c r="E55" s="42">
        <v>35000.0</v>
      </c>
      <c r="F55" s="34">
        <f t="shared" ref="F55:F59" si="8">+B55*E55</f>
        <v>0</v>
      </c>
    </row>
    <row r="56" ht="15.75" customHeight="1">
      <c r="A56" s="16" t="s">
        <v>301</v>
      </c>
      <c r="B56" s="17"/>
      <c r="C56" s="22" t="s">
        <v>25</v>
      </c>
      <c r="D56" s="9"/>
      <c r="E56" s="42">
        <v>6000.0</v>
      </c>
      <c r="F56" s="34">
        <f t="shared" si="8"/>
        <v>0</v>
      </c>
      <c r="G56" s="15"/>
      <c r="H56" s="15"/>
      <c r="I56" s="15"/>
      <c r="J56" s="15"/>
      <c r="K56" s="15"/>
      <c r="L56" s="15"/>
      <c r="M56" s="15"/>
      <c r="N56" s="15"/>
      <c r="O56" s="15"/>
      <c r="P56" s="15"/>
    </row>
    <row r="57" ht="15.75" customHeight="1">
      <c r="A57" s="16" t="s">
        <v>302</v>
      </c>
      <c r="B57" s="17"/>
      <c r="C57" s="22" t="s">
        <v>59</v>
      </c>
      <c r="D57" s="9"/>
      <c r="E57" s="42">
        <v>11000.0</v>
      </c>
      <c r="F57" s="34">
        <f t="shared" si="8"/>
        <v>0</v>
      </c>
      <c r="G57" s="15"/>
      <c r="H57" s="15"/>
      <c r="I57" s="15"/>
      <c r="J57" s="15"/>
      <c r="K57" s="15"/>
      <c r="L57" s="15"/>
      <c r="M57" s="15"/>
      <c r="N57" s="15"/>
      <c r="O57" s="15"/>
      <c r="P57" s="15"/>
    </row>
    <row r="58" ht="15.75" customHeight="1">
      <c r="A58" s="16" t="s">
        <v>126</v>
      </c>
      <c r="B58" s="17"/>
      <c r="C58" s="22" t="s">
        <v>59</v>
      </c>
      <c r="D58" s="9"/>
      <c r="E58" s="42">
        <v>100.0</v>
      </c>
      <c r="F58" s="34">
        <f t="shared" si="8"/>
        <v>0</v>
      </c>
      <c r="G58" s="15"/>
      <c r="H58" s="15"/>
      <c r="I58" s="15"/>
      <c r="J58" s="15"/>
      <c r="K58" s="15"/>
      <c r="L58" s="15"/>
      <c r="M58" s="15"/>
      <c r="N58" s="15"/>
      <c r="O58" s="15"/>
      <c r="P58" s="15"/>
    </row>
    <row r="59" ht="15.75" customHeight="1">
      <c r="A59" s="16" t="s">
        <v>108</v>
      </c>
      <c r="B59" s="17">
        <v>1.0</v>
      </c>
      <c r="C59" s="22" t="s">
        <v>59</v>
      </c>
      <c r="D59" s="9"/>
      <c r="E59" s="43">
        <v>150000.0</v>
      </c>
      <c r="F59" s="247">
        <f t="shared" si="8"/>
        <v>150000</v>
      </c>
      <c r="G59" s="15"/>
      <c r="H59" s="15"/>
      <c r="I59" s="15"/>
      <c r="J59" s="15"/>
      <c r="K59" s="15"/>
      <c r="L59" s="15"/>
      <c r="M59" s="15"/>
      <c r="N59" s="15"/>
      <c r="O59" s="15"/>
      <c r="P59" s="15"/>
    </row>
    <row r="60" ht="15.75" customHeight="1">
      <c r="A60" s="28" t="s">
        <v>109</v>
      </c>
      <c r="B60" s="11"/>
      <c r="C60" s="11"/>
      <c r="D60" s="9"/>
      <c r="E60" s="308"/>
      <c r="F60" s="29">
        <f>SUM(F55:F59)</f>
        <v>150000</v>
      </c>
      <c r="G60" s="15"/>
      <c r="H60" s="15"/>
      <c r="I60" s="15"/>
      <c r="J60" s="15"/>
      <c r="K60" s="15"/>
      <c r="L60" s="15"/>
      <c r="M60" s="15"/>
      <c r="N60" s="15"/>
      <c r="O60" s="15"/>
      <c r="P60" s="15"/>
    </row>
    <row r="61" ht="15.75" customHeight="1">
      <c r="A61" s="39" t="s">
        <v>110</v>
      </c>
      <c r="B61" s="9"/>
      <c r="C61" s="22"/>
      <c r="D61" s="9"/>
      <c r="E61" s="42"/>
      <c r="F61" s="24">
        <f>+B61*E61</f>
        <v>0</v>
      </c>
      <c r="G61" s="15"/>
      <c r="H61" s="15"/>
      <c r="I61" s="15"/>
      <c r="J61" s="15"/>
      <c r="K61" s="15"/>
      <c r="L61" s="15"/>
      <c r="M61" s="15"/>
      <c r="N61" s="15"/>
      <c r="O61" s="15"/>
      <c r="P61" s="15"/>
    </row>
    <row r="62" ht="15.75" customHeight="1">
      <c r="A62" s="16" t="s">
        <v>611</v>
      </c>
      <c r="B62" s="275">
        <v>639.0</v>
      </c>
      <c r="C62" s="22" t="s">
        <v>112</v>
      </c>
      <c r="D62" s="9"/>
      <c r="E62" s="42">
        <v>140.0</v>
      </c>
      <c r="F62" s="24">
        <f t="shared" ref="F62:F69" si="9">E62*B62</f>
        <v>89460</v>
      </c>
      <c r="G62" s="15"/>
      <c r="H62" s="15"/>
      <c r="I62" s="15"/>
      <c r="J62" s="15"/>
      <c r="K62" s="15"/>
      <c r="L62" s="15"/>
      <c r="M62" s="15"/>
      <c r="N62" s="15"/>
      <c r="O62" s="15"/>
      <c r="P62" s="15"/>
    </row>
    <row r="63" ht="15.75" customHeight="1">
      <c r="A63" s="16" t="s">
        <v>265</v>
      </c>
      <c r="B63" s="275">
        <v>4.2</v>
      </c>
      <c r="C63" s="22" t="s">
        <v>122</v>
      </c>
      <c r="D63" s="9"/>
      <c r="E63" s="42">
        <v>3500.0</v>
      </c>
      <c r="F63" s="24">
        <f t="shared" si="9"/>
        <v>14700</v>
      </c>
    </row>
    <row r="64" ht="15.75" customHeight="1">
      <c r="A64" s="16" t="s">
        <v>22</v>
      </c>
      <c r="B64" s="275">
        <v>0.5</v>
      </c>
      <c r="C64" s="22" t="s">
        <v>23</v>
      </c>
      <c r="D64" s="9"/>
      <c r="E64" s="42">
        <v>12000.0</v>
      </c>
      <c r="F64" s="24">
        <f t="shared" si="9"/>
        <v>6000</v>
      </c>
    </row>
    <row r="65" ht="15.75" customHeight="1">
      <c r="A65" s="16" t="s">
        <v>114</v>
      </c>
      <c r="B65" s="275">
        <v>1.0</v>
      </c>
      <c r="C65" s="22" t="s">
        <v>16</v>
      </c>
      <c r="D65" s="9"/>
      <c r="E65" s="42">
        <v>140000.0</v>
      </c>
      <c r="F65" s="24">
        <f t="shared" si="9"/>
        <v>140000</v>
      </c>
    </row>
    <row r="66" ht="15.75" customHeight="1">
      <c r="A66" s="16" t="s">
        <v>29</v>
      </c>
      <c r="B66" s="275">
        <v>40.0</v>
      </c>
      <c r="C66" s="22" t="s">
        <v>94</v>
      </c>
      <c r="D66" s="9"/>
      <c r="E66" s="42">
        <v>100.0</v>
      </c>
      <c r="F66" s="24">
        <f t="shared" si="9"/>
        <v>4000</v>
      </c>
    </row>
    <row r="67" ht="15.75" customHeight="1">
      <c r="A67" s="16" t="s">
        <v>115</v>
      </c>
      <c r="B67" s="275">
        <v>3.0</v>
      </c>
      <c r="C67" s="22" t="s">
        <v>116</v>
      </c>
      <c r="D67" s="9"/>
      <c r="E67" s="42">
        <v>1000.0</v>
      </c>
      <c r="F67" s="24">
        <f t="shared" si="9"/>
        <v>3000</v>
      </c>
    </row>
    <row r="68" ht="15.75" customHeight="1">
      <c r="A68" s="16" t="s">
        <v>49</v>
      </c>
      <c r="B68" s="275">
        <v>1.0</v>
      </c>
      <c r="C68" s="22" t="s">
        <v>94</v>
      </c>
      <c r="D68" s="9"/>
      <c r="E68" s="42">
        <v>63000.0</v>
      </c>
      <c r="F68" s="24">
        <f t="shared" si="9"/>
        <v>63000</v>
      </c>
    </row>
    <row r="69" ht="15.75" customHeight="1">
      <c r="A69" s="16" t="s">
        <v>117</v>
      </c>
      <c r="B69" s="275">
        <v>1.0</v>
      </c>
      <c r="C69" s="22" t="s">
        <v>96</v>
      </c>
      <c r="D69" s="9"/>
      <c r="E69" s="42">
        <v>10500.0</v>
      </c>
      <c r="F69" s="24">
        <f t="shared" si="9"/>
        <v>10500</v>
      </c>
    </row>
    <row r="70" ht="15.75" customHeight="1">
      <c r="A70" s="46" t="s">
        <v>118</v>
      </c>
      <c r="B70" s="47"/>
      <c r="C70" s="48"/>
      <c r="D70" s="9"/>
      <c r="E70" s="49"/>
      <c r="F70" s="29">
        <f>SUM(F61:F69)</f>
        <v>330660</v>
      </c>
    </row>
    <row r="71" ht="15.75" customHeight="1">
      <c r="A71" s="36" t="s">
        <v>51</v>
      </c>
      <c r="B71" s="10" t="s">
        <v>215</v>
      </c>
      <c r="C71" s="9"/>
      <c r="D71" s="22"/>
      <c r="E71" s="9"/>
      <c r="F71" s="24"/>
    </row>
    <row r="72" ht="15.75" customHeight="1">
      <c r="A72" s="16" t="s">
        <v>692</v>
      </c>
      <c r="B72" s="17">
        <v>2.0</v>
      </c>
      <c r="C72" s="22" t="s">
        <v>54</v>
      </c>
      <c r="D72" s="9"/>
      <c r="E72" s="18">
        <v>6300.0</v>
      </c>
      <c r="F72" s="19">
        <f>E72*B72</f>
        <v>12600</v>
      </c>
    </row>
    <row r="73" ht="15.75" customHeight="1">
      <c r="A73" s="16" t="s">
        <v>664</v>
      </c>
      <c r="B73" s="17">
        <v>0.5</v>
      </c>
      <c r="C73" s="22" t="s">
        <v>57</v>
      </c>
      <c r="D73" s="9"/>
      <c r="E73" s="18">
        <v>22000.0</v>
      </c>
      <c r="F73" s="19">
        <f>+B73*E73</f>
        <v>11000</v>
      </c>
    </row>
    <row r="74" ht="15.0" customHeight="1">
      <c r="A74" s="16" t="s">
        <v>78</v>
      </c>
      <c r="B74" s="17"/>
      <c r="C74" s="22"/>
      <c r="D74" s="9"/>
      <c r="E74" s="18"/>
      <c r="F74" s="19">
        <f>SUM(F72:F73)</f>
        <v>23600</v>
      </c>
    </row>
    <row r="75" ht="15.75" customHeight="1">
      <c r="A75" s="23" t="s">
        <v>79</v>
      </c>
      <c r="B75" s="11"/>
      <c r="C75" s="9"/>
      <c r="D75" s="17"/>
      <c r="E75" s="17"/>
      <c r="F75" s="19">
        <f>F74*10%</f>
        <v>2360</v>
      </c>
    </row>
    <row r="76" ht="15.75" customHeight="1">
      <c r="A76" s="27" t="s">
        <v>80</v>
      </c>
      <c r="B76" s="11"/>
      <c r="C76" s="9"/>
      <c r="D76" s="28"/>
      <c r="E76" s="9"/>
      <c r="F76" s="29">
        <f>SUM(F74:F75)</f>
        <v>25960</v>
      </c>
    </row>
    <row r="77" ht="15.75" customHeight="1">
      <c r="A77" s="39" t="s">
        <v>174</v>
      </c>
      <c r="B77" s="9"/>
      <c r="C77" s="22"/>
      <c r="D77" s="9"/>
      <c r="E77" s="42"/>
      <c r="F77" s="24"/>
    </row>
    <row r="78" ht="15.75" customHeight="1">
      <c r="A78" s="16" t="s">
        <v>780</v>
      </c>
      <c r="B78" s="17">
        <v>13.0</v>
      </c>
      <c r="C78" s="22" t="s">
        <v>122</v>
      </c>
      <c r="D78" s="9"/>
      <c r="E78" s="43">
        <v>39060.0</v>
      </c>
      <c r="F78" s="34">
        <f t="shared" ref="F78:F80" si="10">+B78*E78</f>
        <v>507780</v>
      </c>
      <c r="G78" s="1" t="s">
        <v>765</v>
      </c>
    </row>
    <row r="79" ht="15.75" customHeight="1">
      <c r="A79" s="16" t="s">
        <v>781</v>
      </c>
      <c r="B79" s="275">
        <v>2.5</v>
      </c>
      <c r="C79" s="22" t="s">
        <v>16</v>
      </c>
      <c r="D79" s="9"/>
      <c r="E79" s="43">
        <v>30000.0</v>
      </c>
      <c r="F79" s="34">
        <f t="shared" si="10"/>
        <v>75000</v>
      </c>
    </row>
    <row r="80" ht="15.75" customHeight="1">
      <c r="A80" s="16" t="s">
        <v>782</v>
      </c>
      <c r="B80" s="275">
        <v>1.5</v>
      </c>
      <c r="C80" s="22" t="s">
        <v>16</v>
      </c>
      <c r="D80" s="9"/>
      <c r="E80" s="43">
        <v>48000.0</v>
      </c>
      <c r="F80" s="34">
        <f t="shared" si="10"/>
        <v>72000</v>
      </c>
    </row>
    <row r="81" ht="15.75" customHeight="1">
      <c r="A81" s="16" t="s">
        <v>783</v>
      </c>
      <c r="B81" s="275">
        <v>0.5</v>
      </c>
      <c r="C81" s="22" t="s">
        <v>16</v>
      </c>
      <c r="D81" s="9"/>
      <c r="E81" s="43">
        <v>8000.0</v>
      </c>
      <c r="F81" s="34">
        <f>E81*B81</f>
        <v>4000</v>
      </c>
    </row>
    <row r="82" ht="15.75" customHeight="1">
      <c r="A82" s="16" t="s">
        <v>46</v>
      </c>
      <c r="B82" s="275">
        <v>0.5</v>
      </c>
      <c r="C82" s="22" t="s">
        <v>187</v>
      </c>
      <c r="D82" s="9"/>
      <c r="E82" s="43">
        <v>12000.0</v>
      </c>
      <c r="F82" s="34">
        <f t="shared" ref="F82:F86" si="11">+B82*E82</f>
        <v>6000</v>
      </c>
    </row>
    <row r="83" ht="15.75" customHeight="1">
      <c r="A83" s="16" t="s">
        <v>136</v>
      </c>
      <c r="B83" s="275">
        <v>1.5</v>
      </c>
      <c r="C83" s="22" t="s">
        <v>21</v>
      </c>
      <c r="D83" s="9"/>
      <c r="E83" s="43">
        <v>17000.0</v>
      </c>
      <c r="F83" s="34">
        <f t="shared" si="11"/>
        <v>25500</v>
      </c>
    </row>
    <row r="84" ht="15.75" customHeight="1">
      <c r="A84" s="16" t="s">
        <v>444</v>
      </c>
      <c r="B84" s="275">
        <v>1.0</v>
      </c>
      <c r="C84" s="22" t="s">
        <v>490</v>
      </c>
      <c r="D84" s="9"/>
      <c r="E84" s="43">
        <v>1000.0</v>
      </c>
      <c r="F84" s="34">
        <f t="shared" si="11"/>
        <v>1000</v>
      </c>
    </row>
    <row r="85" ht="15.75" customHeight="1">
      <c r="A85" s="16" t="s">
        <v>132</v>
      </c>
      <c r="B85" s="275">
        <v>2.0</v>
      </c>
      <c r="C85" s="22" t="s">
        <v>122</v>
      </c>
      <c r="D85" s="9"/>
      <c r="E85" s="43">
        <v>3000.0</v>
      </c>
      <c r="F85" s="34">
        <f t="shared" si="11"/>
        <v>6000</v>
      </c>
    </row>
    <row r="86" ht="15.75" customHeight="1">
      <c r="A86" s="16" t="s">
        <v>784</v>
      </c>
      <c r="B86" s="17">
        <v>0.5</v>
      </c>
      <c r="C86" s="22" t="s">
        <v>131</v>
      </c>
      <c r="D86" s="9"/>
      <c r="E86" s="43">
        <v>15000.0</v>
      </c>
      <c r="F86" s="34">
        <f t="shared" si="11"/>
        <v>7500</v>
      </c>
      <c r="H86" s="1" t="s">
        <v>785</v>
      </c>
    </row>
    <row r="87" ht="15.75" customHeight="1">
      <c r="A87" s="16" t="s">
        <v>138</v>
      </c>
      <c r="B87" s="17">
        <v>1.0</v>
      </c>
      <c r="C87" s="22"/>
      <c r="D87" s="9"/>
      <c r="E87" s="43">
        <v>210000.0</v>
      </c>
      <c r="F87" s="34">
        <f>E87*B87</f>
        <v>210000</v>
      </c>
    </row>
    <row r="88" ht="15.75" customHeight="1">
      <c r="A88" s="46" t="s">
        <v>141</v>
      </c>
      <c r="B88" s="47"/>
      <c r="C88" s="48"/>
      <c r="D88" s="9"/>
      <c r="E88" s="49"/>
      <c r="F88" s="29">
        <f>SUM(F78:F87)</f>
        <v>914780</v>
      </c>
    </row>
    <row r="89" ht="15.75" customHeight="1">
      <c r="A89" s="50" t="s">
        <v>142</v>
      </c>
      <c r="B89" s="51"/>
      <c r="C89" s="51"/>
      <c r="D89" s="51"/>
      <c r="E89" s="51"/>
      <c r="F89" s="52">
        <f>SUM(F20+F27+F41+F53+F60+F70+F76+F88)</f>
        <v>3114585</v>
      </c>
    </row>
    <row r="90" ht="15.75" customHeight="1">
      <c r="A90" s="53"/>
      <c r="B90" s="54" t="s">
        <v>202</v>
      </c>
      <c r="C90" s="55"/>
      <c r="D90" s="55"/>
      <c r="E90" s="55"/>
      <c r="F90" s="56">
        <f>F89*40%</f>
        <v>1245834</v>
      </c>
    </row>
    <row r="91" ht="15.75" customHeight="1">
      <c r="A91" s="57"/>
      <c r="B91" s="58" t="s">
        <v>144</v>
      </c>
      <c r="C91" s="55"/>
      <c r="D91" s="55"/>
      <c r="E91" s="59"/>
      <c r="F91" s="60">
        <f>SUM(F89:F90)</f>
        <v>4360419</v>
      </c>
    </row>
    <row r="92" ht="15.75" customHeight="1">
      <c r="A92" s="57"/>
      <c r="B92" s="54" t="s">
        <v>145</v>
      </c>
      <c r="C92" s="55"/>
      <c r="D92" s="55"/>
      <c r="E92" s="55"/>
      <c r="F92" s="56">
        <f>+F91*16%</f>
        <v>697667.04</v>
      </c>
    </row>
    <row r="93" ht="15.75" customHeight="1">
      <c r="A93" s="57"/>
      <c r="B93" s="61" t="s">
        <v>146</v>
      </c>
      <c r="C93" s="55"/>
      <c r="D93" s="55"/>
      <c r="E93" s="59"/>
      <c r="F93" s="60">
        <f>SUM(F91:F92)</f>
        <v>5058086.04</v>
      </c>
    </row>
    <row r="94" ht="15.75" customHeight="1">
      <c r="A94" s="57"/>
      <c r="B94" s="54"/>
      <c r="C94" s="55"/>
      <c r="D94" s="55"/>
      <c r="E94" s="55"/>
      <c r="F94" s="56"/>
    </row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8">
    <mergeCell ref="A3:F3"/>
    <mergeCell ref="A4:F4"/>
    <mergeCell ref="A5:F5"/>
    <mergeCell ref="A6:B6"/>
    <mergeCell ref="C6:F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A17:C17"/>
    <mergeCell ref="D17:E17"/>
    <mergeCell ref="A18:E18"/>
    <mergeCell ref="A19:C19"/>
    <mergeCell ref="D19:E19"/>
    <mergeCell ref="D20:E20"/>
    <mergeCell ref="A20:C20"/>
    <mergeCell ref="A21:B21"/>
    <mergeCell ref="C21:F21"/>
    <mergeCell ref="C22:D22"/>
    <mergeCell ref="C23:D23"/>
    <mergeCell ref="C24:D24"/>
    <mergeCell ref="C25:D25"/>
    <mergeCell ref="A26:E26"/>
    <mergeCell ref="A27:C27"/>
    <mergeCell ref="D27:E27"/>
    <mergeCell ref="B28:C28"/>
    <mergeCell ref="D28:E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A40:C40"/>
    <mergeCell ref="A41:C41"/>
    <mergeCell ref="D41:E41"/>
    <mergeCell ref="B42:C42"/>
    <mergeCell ref="D42:E42"/>
    <mergeCell ref="B92:E92"/>
    <mergeCell ref="B93:E93"/>
    <mergeCell ref="C86:D86"/>
    <mergeCell ref="C87:D87"/>
    <mergeCell ref="C88:D88"/>
    <mergeCell ref="A89:E89"/>
    <mergeCell ref="A90:A94"/>
    <mergeCell ref="B90:E90"/>
    <mergeCell ref="B91:E91"/>
    <mergeCell ref="B94:E94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A52:C52"/>
    <mergeCell ref="A53:C53"/>
    <mergeCell ref="D53:E53"/>
    <mergeCell ref="A54:B54"/>
    <mergeCell ref="C54:D54"/>
    <mergeCell ref="C55:D55"/>
    <mergeCell ref="C56:D56"/>
    <mergeCell ref="C57:D57"/>
    <mergeCell ref="C58:D58"/>
    <mergeCell ref="C59:D59"/>
    <mergeCell ref="A60:D60"/>
    <mergeCell ref="A61:B61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B71:C71"/>
    <mergeCell ref="D71:E71"/>
    <mergeCell ref="C72:D72"/>
    <mergeCell ref="C73:D73"/>
    <mergeCell ref="C74:D74"/>
    <mergeCell ref="A75:C75"/>
    <mergeCell ref="A76:C76"/>
    <mergeCell ref="D76:E76"/>
    <mergeCell ref="A77:B77"/>
    <mergeCell ref="C77:D77"/>
    <mergeCell ref="C78:D78"/>
    <mergeCell ref="C79:D79"/>
    <mergeCell ref="C80:D80"/>
    <mergeCell ref="C81:D81"/>
    <mergeCell ref="C82:D82"/>
    <mergeCell ref="C83:D83"/>
    <mergeCell ref="C84:D84"/>
    <mergeCell ref="C85:D85"/>
  </mergeCells>
  <printOptions/>
  <pageMargins bottom="0.7480314960629921" footer="0.0" header="0.0" left="0.31496062992125984" right="0.31496062992125984" top="0.7480314960629921"/>
  <pageSetup paperSize="9" orientation="portrait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29"/>
    <col customWidth="1" min="2" max="2" width="10.71"/>
    <col customWidth="1" min="3" max="3" width="14.29"/>
    <col customWidth="1" min="4" max="4" width="10.71"/>
    <col customWidth="1" min="5" max="5" width="11.71"/>
    <col customWidth="1" min="6" max="6" width="15.29"/>
    <col customWidth="1" min="7" max="7" width="10.71"/>
  </cols>
  <sheetData>
    <row r="2" ht="15.0" customHeight="1"/>
    <row r="3">
      <c r="A3" s="2" t="s">
        <v>1</v>
      </c>
      <c r="B3" s="3"/>
      <c r="C3" s="3"/>
      <c r="D3" s="3"/>
      <c r="E3" s="3"/>
      <c r="F3" s="3"/>
      <c r="G3" s="1"/>
    </row>
    <row r="4">
      <c r="A4" s="4" t="s">
        <v>2</v>
      </c>
      <c r="G4" s="1"/>
    </row>
    <row r="5">
      <c r="A5" s="4" t="s">
        <v>3</v>
      </c>
      <c r="G5" s="1"/>
    </row>
    <row r="6">
      <c r="A6" s="8" t="s">
        <v>5</v>
      </c>
      <c r="B6" s="9"/>
      <c r="C6" s="328">
        <v>46139.0</v>
      </c>
      <c r="D6" s="11"/>
      <c r="E6" s="11"/>
      <c r="F6" s="9"/>
      <c r="G6" s="1"/>
    </row>
    <row r="7">
      <c r="A7" s="12" t="s">
        <v>7</v>
      </c>
      <c r="B7" s="12"/>
      <c r="C7" s="13" t="s">
        <v>9</v>
      </c>
      <c r="D7" s="9"/>
      <c r="E7" s="12" t="s">
        <v>10</v>
      </c>
      <c r="F7" s="14" t="s">
        <v>11</v>
      </c>
      <c r="G7" s="1"/>
    </row>
    <row r="8">
      <c r="A8" s="225" t="s">
        <v>150</v>
      </c>
      <c r="B8" s="302"/>
      <c r="C8" s="13" t="s">
        <v>151</v>
      </c>
      <c r="D8" s="9"/>
      <c r="E8" s="134">
        <v>140.0</v>
      </c>
      <c r="F8" s="135">
        <f t="shared" ref="F8:F16" si="1">+B8*E8</f>
        <v>0</v>
      </c>
      <c r="G8" s="276"/>
    </row>
    <row r="9">
      <c r="A9" s="225" t="s">
        <v>723</v>
      </c>
      <c r="B9" s="302"/>
      <c r="C9" s="13" t="s">
        <v>724</v>
      </c>
      <c r="D9" s="9"/>
      <c r="E9" s="134">
        <v>140000.0</v>
      </c>
      <c r="F9" s="135">
        <f t="shared" si="1"/>
        <v>0</v>
      </c>
      <c r="G9" s="1"/>
    </row>
    <row r="10">
      <c r="A10" s="225" t="s">
        <v>725</v>
      </c>
      <c r="B10" s="302"/>
      <c r="C10" s="13" t="s">
        <v>724</v>
      </c>
      <c r="D10" s="9"/>
      <c r="E10" s="134">
        <v>29114.0</v>
      </c>
      <c r="F10" s="135">
        <f t="shared" si="1"/>
        <v>0</v>
      </c>
      <c r="G10" s="1"/>
    </row>
    <row r="11">
      <c r="A11" s="225" t="s">
        <v>229</v>
      </c>
      <c r="B11" s="302"/>
      <c r="C11" s="13" t="s">
        <v>724</v>
      </c>
      <c r="D11" s="9"/>
      <c r="E11" s="134">
        <v>65000.0</v>
      </c>
      <c r="F11" s="135">
        <f t="shared" si="1"/>
        <v>0</v>
      </c>
      <c r="G11" s="1"/>
    </row>
    <row r="12">
      <c r="A12" s="225" t="s">
        <v>20</v>
      </c>
      <c r="B12" s="302"/>
      <c r="C12" s="13" t="s">
        <v>45</v>
      </c>
      <c r="D12" s="9"/>
      <c r="E12" s="134">
        <v>14000.0</v>
      </c>
      <c r="F12" s="135">
        <f t="shared" si="1"/>
        <v>0</v>
      </c>
      <c r="G12" s="1"/>
    </row>
    <row r="13">
      <c r="A13" s="225" t="s">
        <v>24</v>
      </c>
      <c r="B13" s="302"/>
      <c r="C13" s="13" t="s">
        <v>25</v>
      </c>
      <c r="D13" s="9"/>
      <c r="E13" s="134">
        <v>20000.0</v>
      </c>
      <c r="F13" s="135">
        <f t="shared" si="1"/>
        <v>0</v>
      </c>
      <c r="G13" s="1"/>
    </row>
    <row r="14">
      <c r="A14" s="225" t="s">
        <v>46</v>
      </c>
      <c r="B14" s="302"/>
      <c r="C14" s="13" t="s">
        <v>727</v>
      </c>
      <c r="D14" s="9"/>
      <c r="E14" s="134">
        <v>12000.0</v>
      </c>
      <c r="F14" s="135">
        <f t="shared" si="1"/>
        <v>0</v>
      </c>
      <c r="G14" s="1"/>
    </row>
    <row r="15">
      <c r="A15" s="225" t="s">
        <v>153</v>
      </c>
      <c r="B15" s="302"/>
      <c r="C15" s="13" t="s">
        <v>48</v>
      </c>
      <c r="D15" s="9"/>
      <c r="E15" s="134">
        <v>1000.0</v>
      </c>
      <c r="F15" s="135">
        <f t="shared" si="1"/>
        <v>0</v>
      </c>
      <c r="G15" s="1"/>
    </row>
    <row r="16">
      <c r="A16" s="225" t="s">
        <v>29</v>
      </c>
      <c r="B16" s="302"/>
      <c r="C16" s="13" t="s">
        <v>30</v>
      </c>
      <c r="D16" s="9"/>
      <c r="E16" s="134">
        <v>100.0</v>
      </c>
      <c r="F16" s="135">
        <f t="shared" si="1"/>
        <v>0</v>
      </c>
      <c r="G16" s="1"/>
    </row>
    <row r="17">
      <c r="A17" s="8" t="s">
        <v>786</v>
      </c>
      <c r="B17" s="11"/>
      <c r="C17" s="9"/>
      <c r="D17" s="226"/>
      <c r="E17" s="9"/>
      <c r="F17" s="135">
        <v>1200000.0</v>
      </c>
      <c r="G17" s="1"/>
    </row>
    <row r="18">
      <c r="A18" s="137" t="s">
        <v>33</v>
      </c>
      <c r="B18" s="11"/>
      <c r="C18" s="11"/>
      <c r="D18" s="11"/>
      <c r="E18" s="9"/>
      <c r="F18" s="135">
        <f>SUM(F8:F17)</f>
        <v>1200000</v>
      </c>
      <c r="G18" s="1"/>
    </row>
    <row r="19">
      <c r="A19" s="8" t="s">
        <v>34</v>
      </c>
      <c r="B19" s="11"/>
      <c r="C19" s="9"/>
      <c r="D19" s="13" t="s">
        <v>35</v>
      </c>
      <c r="E19" s="9"/>
      <c r="F19" s="135"/>
      <c r="G19" s="1"/>
    </row>
    <row r="20">
      <c r="A20" s="227" t="s">
        <v>36</v>
      </c>
      <c r="B20" s="11"/>
      <c r="C20" s="9"/>
      <c r="D20" s="228"/>
      <c r="E20" s="9"/>
      <c r="F20" s="229">
        <f>SUM(F18:F19)</f>
        <v>1200000</v>
      </c>
      <c r="G20" s="1"/>
    </row>
    <row r="21" ht="15.75" customHeight="1">
      <c r="A21" s="36" t="s">
        <v>231</v>
      </c>
      <c r="B21" s="231" t="s">
        <v>787</v>
      </c>
      <c r="C21" s="9"/>
      <c r="D21" s="13"/>
      <c r="E21" s="9"/>
      <c r="F21" s="135"/>
      <c r="G21" s="1"/>
    </row>
    <row r="22" ht="15.75" customHeight="1">
      <c r="A22" s="155" t="s">
        <v>788</v>
      </c>
      <c r="B22" s="12">
        <v>1.0</v>
      </c>
      <c r="C22" s="13" t="s">
        <v>54</v>
      </c>
      <c r="D22" s="9"/>
      <c r="E22" s="134">
        <v>73000.0</v>
      </c>
      <c r="F22" s="135">
        <f t="shared" ref="F22:F32" si="2">+B22*E22</f>
        <v>73000</v>
      </c>
      <c r="G22" s="1"/>
    </row>
    <row r="23" ht="15.75" customHeight="1">
      <c r="A23" s="16" t="s">
        <v>789</v>
      </c>
      <c r="B23" s="12">
        <v>1.0</v>
      </c>
      <c r="C23" s="13" t="s">
        <v>54</v>
      </c>
      <c r="D23" s="9"/>
      <c r="E23" s="134">
        <v>63000.0</v>
      </c>
      <c r="F23" s="135">
        <f t="shared" si="2"/>
        <v>63000</v>
      </c>
      <c r="G23" s="1"/>
    </row>
    <row r="24" ht="15.75" customHeight="1">
      <c r="A24" s="16" t="s">
        <v>745</v>
      </c>
      <c r="B24" s="17"/>
      <c r="C24" s="13" t="s">
        <v>54</v>
      </c>
      <c r="D24" s="9"/>
      <c r="E24" s="17">
        <v>9450.0</v>
      </c>
      <c r="F24" s="135">
        <f t="shared" si="2"/>
        <v>0</v>
      </c>
      <c r="G24" s="1"/>
    </row>
    <row r="25" ht="15.75" customHeight="1">
      <c r="A25" s="16" t="s">
        <v>630</v>
      </c>
      <c r="B25" s="17"/>
      <c r="C25" s="13" t="s">
        <v>54</v>
      </c>
      <c r="D25" s="9"/>
      <c r="E25" s="17">
        <v>12600.0</v>
      </c>
      <c r="F25" s="135">
        <f t="shared" si="2"/>
        <v>0</v>
      </c>
      <c r="G25" s="1"/>
    </row>
    <row r="26" ht="15.75" customHeight="1">
      <c r="A26" s="225" t="s">
        <v>56</v>
      </c>
      <c r="B26" s="12">
        <v>2.0</v>
      </c>
      <c r="C26" s="13" t="s">
        <v>234</v>
      </c>
      <c r="D26" s="9"/>
      <c r="E26" s="134">
        <v>18000.0</v>
      </c>
      <c r="F26" s="135">
        <f t="shared" si="2"/>
        <v>36000</v>
      </c>
      <c r="G26" s="1"/>
    </row>
    <row r="27" ht="15.75" customHeight="1">
      <c r="A27" s="225" t="s">
        <v>235</v>
      </c>
      <c r="B27" s="12">
        <v>2.0</v>
      </c>
      <c r="C27" s="13" t="s">
        <v>63</v>
      </c>
      <c r="D27" s="9"/>
      <c r="E27" s="134">
        <v>2000.0</v>
      </c>
      <c r="F27" s="135">
        <f t="shared" si="2"/>
        <v>4000</v>
      </c>
      <c r="G27" s="1"/>
    </row>
    <row r="28" ht="15.75" customHeight="1">
      <c r="A28" s="225" t="s">
        <v>689</v>
      </c>
      <c r="B28" s="12"/>
      <c r="C28" s="13" t="s">
        <v>96</v>
      </c>
      <c r="D28" s="9"/>
      <c r="E28" s="134">
        <v>2000.0</v>
      </c>
      <c r="F28" s="135">
        <f t="shared" si="2"/>
        <v>0</v>
      </c>
      <c r="G28" s="1"/>
    </row>
    <row r="29" ht="15.75" customHeight="1">
      <c r="A29" s="225" t="s">
        <v>790</v>
      </c>
      <c r="B29" s="12"/>
      <c r="C29" s="13" t="s">
        <v>77</v>
      </c>
      <c r="D29" s="9"/>
      <c r="E29" s="134">
        <v>23000.0</v>
      </c>
      <c r="F29" s="135">
        <f t="shared" si="2"/>
        <v>0</v>
      </c>
      <c r="G29" s="1"/>
    </row>
    <row r="30" ht="15.75" customHeight="1">
      <c r="A30" s="225" t="s">
        <v>791</v>
      </c>
      <c r="B30" s="12">
        <v>3.5</v>
      </c>
      <c r="C30" s="13" t="s">
        <v>70</v>
      </c>
      <c r="D30" s="9"/>
      <c r="E30" s="134">
        <v>22000.0</v>
      </c>
      <c r="F30" s="135">
        <f t="shared" si="2"/>
        <v>77000</v>
      </c>
      <c r="G30" s="1"/>
    </row>
    <row r="31" ht="15.75" customHeight="1">
      <c r="A31" s="225" t="s">
        <v>75</v>
      </c>
      <c r="B31" s="12">
        <v>1.0</v>
      </c>
      <c r="C31" s="13" t="s">
        <v>21</v>
      </c>
      <c r="D31" s="9"/>
      <c r="E31" s="134">
        <v>10000.0</v>
      </c>
      <c r="F31" s="135">
        <f t="shared" si="2"/>
        <v>10000</v>
      </c>
      <c r="G31" s="1"/>
    </row>
    <row r="32" ht="15.75" customHeight="1">
      <c r="A32" s="225" t="s">
        <v>240</v>
      </c>
      <c r="B32" s="12">
        <v>3.0</v>
      </c>
      <c r="C32" s="13" t="s">
        <v>77</v>
      </c>
      <c r="D32" s="9"/>
      <c r="E32" s="134">
        <v>23000.0</v>
      </c>
      <c r="F32" s="135">
        <f t="shared" si="2"/>
        <v>69000</v>
      </c>
      <c r="G32" s="1"/>
    </row>
    <row r="33" ht="15.75" customHeight="1">
      <c r="A33" s="225" t="s">
        <v>78</v>
      </c>
      <c r="B33" s="12"/>
      <c r="C33" s="13"/>
      <c r="D33" s="9"/>
      <c r="E33" s="134"/>
      <c r="F33" s="88">
        <f>SUM(F22:F32)</f>
        <v>332000</v>
      </c>
      <c r="G33" s="1"/>
    </row>
    <row r="34" ht="15.75" customHeight="1">
      <c r="A34" s="8" t="s">
        <v>79</v>
      </c>
      <c r="B34" s="11"/>
      <c r="C34" s="9"/>
      <c r="D34" s="12"/>
      <c r="E34" s="12"/>
      <c r="F34" s="135">
        <f>F33*10%</f>
        <v>33200</v>
      </c>
      <c r="G34" s="1"/>
    </row>
    <row r="35" ht="15.75" customHeight="1">
      <c r="A35" s="227" t="s">
        <v>80</v>
      </c>
      <c r="B35" s="11"/>
      <c r="C35" s="9"/>
      <c r="D35" s="228"/>
      <c r="E35" s="9"/>
      <c r="F35" s="229">
        <f>F34+F33</f>
        <v>365200</v>
      </c>
      <c r="G35" s="1"/>
    </row>
    <row r="36" ht="15.75" customHeight="1">
      <c r="A36" s="8" t="s">
        <v>5</v>
      </c>
      <c r="B36" s="9"/>
      <c r="C36" s="30" t="s">
        <v>37</v>
      </c>
      <c r="D36" s="11"/>
      <c r="E36" s="11"/>
      <c r="F36" s="9"/>
      <c r="G36" s="1"/>
    </row>
    <row r="37" ht="15.75" customHeight="1">
      <c r="A37" s="12" t="s">
        <v>7</v>
      </c>
      <c r="B37" s="12" t="s">
        <v>8</v>
      </c>
      <c r="C37" s="13" t="s">
        <v>9</v>
      </c>
      <c r="D37" s="9"/>
      <c r="E37" s="12" t="s">
        <v>10</v>
      </c>
      <c r="F37" s="14" t="s">
        <v>11</v>
      </c>
      <c r="G37" s="315"/>
    </row>
    <row r="38" ht="15.75" customHeight="1">
      <c r="A38" s="16" t="s">
        <v>107</v>
      </c>
      <c r="B38" s="17"/>
      <c r="C38" s="22" t="s">
        <v>99</v>
      </c>
      <c r="D38" s="9"/>
      <c r="E38" s="18">
        <v>10000.0</v>
      </c>
      <c r="F38" s="19">
        <f t="shared" ref="F38:F40" si="3">E38*B38</f>
        <v>0</v>
      </c>
      <c r="G38" s="150"/>
    </row>
    <row r="39" ht="15.75" customHeight="1">
      <c r="A39" s="16" t="s">
        <v>138</v>
      </c>
      <c r="B39" s="17"/>
      <c r="C39" s="22" t="s">
        <v>777</v>
      </c>
      <c r="D39" s="9"/>
      <c r="E39" s="18">
        <v>250000.0</v>
      </c>
      <c r="F39" s="19">
        <f t="shared" si="3"/>
        <v>0</v>
      </c>
      <c r="G39" s="1"/>
    </row>
    <row r="40" ht="15.75" customHeight="1">
      <c r="A40" s="33"/>
      <c r="B40" s="17"/>
      <c r="C40" s="22"/>
      <c r="D40" s="9"/>
      <c r="E40" s="17"/>
      <c r="F40" s="19">
        <f t="shared" si="3"/>
        <v>0</v>
      </c>
      <c r="G40" s="1"/>
    </row>
    <row r="41" ht="15.75" customHeight="1">
      <c r="A41" s="25" t="s">
        <v>33</v>
      </c>
      <c r="B41" s="11"/>
      <c r="C41" s="11"/>
      <c r="D41" s="11"/>
      <c r="E41" s="9"/>
      <c r="F41" s="325">
        <f>SUM(F39)</f>
        <v>0</v>
      </c>
      <c r="G41" s="1"/>
    </row>
    <row r="42" ht="15.75" customHeight="1">
      <c r="A42" s="27" t="s">
        <v>36</v>
      </c>
      <c r="B42" s="11"/>
      <c r="C42" s="9"/>
      <c r="D42" s="28"/>
      <c r="E42" s="326"/>
      <c r="F42" s="327">
        <f>SUM(F38:F40)</f>
        <v>0</v>
      </c>
      <c r="G42" s="1"/>
    </row>
    <row r="43" ht="15.75" customHeight="1">
      <c r="A43" s="311" t="s">
        <v>231</v>
      </c>
      <c r="B43" s="314" t="s">
        <v>704</v>
      </c>
      <c r="C43" s="9"/>
      <c r="D43" s="13"/>
      <c r="E43" s="9"/>
      <c r="F43" s="135"/>
      <c r="G43" s="276"/>
      <c r="H43" s="276"/>
      <c r="I43" s="276"/>
      <c r="J43" s="276"/>
      <c r="K43" s="276"/>
      <c r="L43" s="276"/>
      <c r="M43" s="276"/>
      <c r="N43" s="276"/>
      <c r="O43" s="276"/>
      <c r="P43" s="276"/>
      <c r="Q43" s="276"/>
      <c r="R43" s="276"/>
      <c r="S43" s="276"/>
      <c r="T43" s="276"/>
      <c r="U43" s="276"/>
      <c r="V43" s="276"/>
      <c r="W43" s="276"/>
      <c r="X43" s="276"/>
      <c r="Y43" s="276"/>
      <c r="Z43" s="276"/>
    </row>
    <row r="44" ht="15.75" customHeight="1">
      <c r="A44" s="155" t="s">
        <v>745</v>
      </c>
      <c r="B44" s="12">
        <v>1.0</v>
      </c>
      <c r="C44" s="13" t="s">
        <v>54</v>
      </c>
      <c r="D44" s="9"/>
      <c r="E44" s="134">
        <v>36750.0</v>
      </c>
      <c r="F44" s="135">
        <f t="shared" ref="F44:F52" si="4">+B44*E44</f>
        <v>36750</v>
      </c>
      <c r="G44" s="276"/>
      <c r="H44" s="276"/>
      <c r="I44" s="276"/>
      <c r="J44" s="276"/>
      <c r="K44" s="276"/>
      <c r="L44" s="276"/>
      <c r="M44" s="276"/>
      <c r="N44" s="276"/>
      <c r="O44" s="276"/>
      <c r="P44" s="276"/>
      <c r="Q44" s="276"/>
      <c r="R44" s="276"/>
      <c r="S44" s="276"/>
      <c r="T44" s="276"/>
      <c r="U44" s="276"/>
      <c r="V44" s="276"/>
      <c r="W44" s="276"/>
      <c r="X44" s="276"/>
      <c r="Y44" s="276"/>
      <c r="Z44" s="276"/>
    </row>
    <row r="45" ht="15.75" customHeight="1">
      <c r="A45" s="16" t="s">
        <v>233</v>
      </c>
      <c r="B45" s="12">
        <v>1.0</v>
      </c>
      <c r="C45" s="13" t="s">
        <v>54</v>
      </c>
      <c r="D45" s="9"/>
      <c r="E45" s="134">
        <v>36750.0</v>
      </c>
      <c r="F45" s="135">
        <f t="shared" si="4"/>
        <v>36750</v>
      </c>
      <c r="G45" s="276"/>
      <c r="H45" s="276"/>
      <c r="I45" s="276"/>
      <c r="J45" s="276"/>
      <c r="K45" s="276"/>
      <c r="L45" s="276"/>
      <c r="M45" s="276"/>
      <c r="N45" s="276"/>
      <c r="O45" s="276"/>
      <c r="P45" s="276"/>
      <c r="Q45" s="276"/>
      <c r="R45" s="276"/>
      <c r="S45" s="276"/>
      <c r="T45" s="276"/>
      <c r="U45" s="276"/>
      <c r="V45" s="276"/>
      <c r="W45" s="276"/>
      <c r="X45" s="276"/>
      <c r="Y45" s="276"/>
      <c r="Z45" s="276"/>
    </row>
    <row r="46" ht="15.75" customHeight="1">
      <c r="A46" s="225" t="s">
        <v>56</v>
      </c>
      <c r="B46" s="302">
        <v>1.0</v>
      </c>
      <c r="C46" s="13" t="s">
        <v>234</v>
      </c>
      <c r="D46" s="9"/>
      <c r="E46" s="134">
        <v>18000.0</v>
      </c>
      <c r="F46" s="135">
        <f t="shared" si="4"/>
        <v>18000</v>
      </c>
      <c r="G46" s="276"/>
      <c r="H46" s="276"/>
      <c r="I46" s="276"/>
      <c r="J46" s="276"/>
      <c r="K46" s="276"/>
      <c r="L46" s="276"/>
      <c r="M46" s="276"/>
      <c r="N46" s="276"/>
      <c r="O46" s="276"/>
      <c r="P46" s="276"/>
      <c r="Q46" s="276"/>
      <c r="R46" s="276"/>
      <c r="S46" s="276"/>
      <c r="T46" s="276"/>
      <c r="U46" s="276"/>
      <c r="V46" s="276"/>
      <c r="W46" s="276"/>
      <c r="X46" s="276"/>
      <c r="Y46" s="276"/>
      <c r="Z46" s="276"/>
    </row>
    <row r="47" ht="15.75" customHeight="1">
      <c r="A47" s="225" t="s">
        <v>58</v>
      </c>
      <c r="B47" s="302">
        <v>0.5</v>
      </c>
      <c r="C47" s="13" t="s">
        <v>63</v>
      </c>
      <c r="D47" s="9"/>
      <c r="E47" s="134">
        <v>2000.0</v>
      </c>
      <c r="F47" s="135">
        <f t="shared" si="4"/>
        <v>1000</v>
      </c>
      <c r="G47" s="276"/>
      <c r="H47" s="276"/>
      <c r="I47" s="276"/>
      <c r="J47" s="276"/>
      <c r="K47" s="276"/>
      <c r="L47" s="276"/>
      <c r="M47" s="276"/>
      <c r="N47" s="276"/>
      <c r="O47" s="276"/>
      <c r="P47" s="276"/>
      <c r="Q47" s="276"/>
      <c r="R47" s="276"/>
      <c r="S47" s="276"/>
      <c r="T47" s="276"/>
      <c r="U47" s="276"/>
      <c r="V47" s="276"/>
      <c r="W47" s="276"/>
      <c r="X47" s="276"/>
      <c r="Y47" s="276"/>
      <c r="Z47" s="276"/>
    </row>
    <row r="48" ht="15.75" customHeight="1">
      <c r="A48" s="225" t="s">
        <v>661</v>
      </c>
      <c r="B48" s="302">
        <v>1.0</v>
      </c>
      <c r="C48" s="13" t="s">
        <v>59</v>
      </c>
      <c r="D48" s="9"/>
      <c r="E48" s="134">
        <v>2000.0</v>
      </c>
      <c r="F48" s="135">
        <f t="shared" si="4"/>
        <v>2000</v>
      </c>
      <c r="G48" s="276"/>
      <c r="H48" s="276"/>
      <c r="I48" s="276"/>
      <c r="J48" s="276"/>
      <c r="K48" s="276"/>
      <c r="L48" s="276"/>
      <c r="M48" s="276"/>
      <c r="N48" s="276"/>
      <c r="O48" s="276"/>
      <c r="P48" s="276"/>
      <c r="Q48" s="276"/>
      <c r="R48" s="276"/>
      <c r="S48" s="276"/>
      <c r="T48" s="276"/>
      <c r="U48" s="276"/>
      <c r="V48" s="276"/>
      <c r="W48" s="276"/>
      <c r="X48" s="276"/>
      <c r="Y48" s="276"/>
      <c r="Z48" s="276"/>
    </row>
    <row r="49" ht="15.75" customHeight="1">
      <c r="A49" s="225" t="s">
        <v>792</v>
      </c>
      <c r="B49" s="12">
        <v>1.5</v>
      </c>
      <c r="C49" s="13" t="s">
        <v>234</v>
      </c>
      <c r="D49" s="9"/>
      <c r="E49" s="134">
        <v>22000.0</v>
      </c>
      <c r="F49" s="135">
        <f t="shared" si="4"/>
        <v>33000</v>
      </c>
      <c r="G49" s="276"/>
      <c r="H49" s="276"/>
      <c r="I49" s="276"/>
      <c r="J49" s="276"/>
      <c r="K49" s="276"/>
      <c r="L49" s="276"/>
      <c r="M49" s="276"/>
      <c r="N49" s="276"/>
      <c r="O49" s="276"/>
      <c r="P49" s="276"/>
      <c r="Q49" s="276"/>
      <c r="R49" s="276"/>
      <c r="S49" s="276"/>
      <c r="T49" s="276"/>
      <c r="U49" s="276"/>
      <c r="V49" s="276"/>
      <c r="W49" s="276"/>
      <c r="X49" s="276"/>
      <c r="Y49" s="276"/>
      <c r="Z49" s="276"/>
    </row>
    <row r="50" ht="15.75" customHeight="1">
      <c r="A50" s="225" t="s">
        <v>790</v>
      </c>
      <c r="B50" s="12">
        <v>1.5</v>
      </c>
      <c r="C50" s="13" t="s">
        <v>70</v>
      </c>
      <c r="D50" s="9"/>
      <c r="E50" s="134">
        <v>23000.0</v>
      </c>
      <c r="F50" s="135">
        <f t="shared" si="4"/>
        <v>34500</v>
      </c>
      <c r="G50" s="276"/>
      <c r="H50" s="276"/>
      <c r="I50" s="276"/>
      <c r="J50" s="276"/>
      <c r="K50" s="276"/>
      <c r="L50" s="276"/>
      <c r="M50" s="276"/>
      <c r="N50" s="276"/>
      <c r="O50" s="276"/>
      <c r="P50" s="276"/>
      <c r="Q50" s="276"/>
      <c r="R50" s="276"/>
      <c r="S50" s="276"/>
      <c r="T50" s="276"/>
      <c r="U50" s="276"/>
      <c r="V50" s="276"/>
      <c r="W50" s="276"/>
      <c r="X50" s="276"/>
      <c r="Y50" s="276"/>
      <c r="Z50" s="276"/>
    </row>
    <row r="51" ht="15.75" customHeight="1">
      <c r="A51" s="225" t="s">
        <v>75</v>
      </c>
      <c r="B51" s="12">
        <v>0.3</v>
      </c>
      <c r="C51" s="13" t="s">
        <v>239</v>
      </c>
      <c r="D51" s="9"/>
      <c r="E51" s="134">
        <v>10000.0</v>
      </c>
      <c r="F51" s="135">
        <f t="shared" si="4"/>
        <v>3000</v>
      </c>
      <c r="G51" s="276"/>
      <c r="H51" s="276"/>
      <c r="I51" s="276"/>
      <c r="J51" s="276"/>
      <c r="K51" s="276"/>
      <c r="L51" s="276"/>
      <c r="M51" s="276"/>
      <c r="N51" s="276"/>
      <c r="O51" s="276"/>
      <c r="P51" s="276"/>
      <c r="Q51" s="276"/>
      <c r="R51" s="276"/>
      <c r="S51" s="276"/>
      <c r="T51" s="276"/>
      <c r="U51" s="276"/>
      <c r="V51" s="276"/>
      <c r="W51" s="276"/>
      <c r="X51" s="276"/>
      <c r="Y51" s="276"/>
      <c r="Z51" s="276"/>
    </row>
    <row r="52" ht="15.75" customHeight="1">
      <c r="A52" s="225" t="s">
        <v>240</v>
      </c>
      <c r="B52" s="12">
        <v>1.0</v>
      </c>
      <c r="C52" s="13" t="s">
        <v>234</v>
      </c>
      <c r="D52" s="9"/>
      <c r="E52" s="134">
        <v>23000.0</v>
      </c>
      <c r="F52" s="135">
        <f t="shared" si="4"/>
        <v>23000</v>
      </c>
      <c r="G52" s="276"/>
      <c r="H52" s="276"/>
      <c r="I52" s="276"/>
      <c r="J52" s="276"/>
      <c r="K52" s="276"/>
      <c r="L52" s="276"/>
      <c r="M52" s="276"/>
      <c r="N52" s="276"/>
      <c r="O52" s="276"/>
      <c r="P52" s="276"/>
      <c r="Q52" s="276"/>
      <c r="R52" s="276"/>
      <c r="S52" s="276"/>
      <c r="T52" s="276"/>
      <c r="U52" s="276"/>
      <c r="V52" s="276"/>
      <c r="W52" s="276"/>
      <c r="X52" s="276"/>
      <c r="Y52" s="276"/>
      <c r="Z52" s="276"/>
    </row>
    <row r="53" ht="15.75" customHeight="1">
      <c r="A53" s="225" t="s">
        <v>78</v>
      </c>
      <c r="B53" s="12"/>
      <c r="C53" s="13"/>
      <c r="D53" s="9"/>
      <c r="E53" s="134"/>
      <c r="F53" s="88">
        <f>SUM(F44:F52)</f>
        <v>188000</v>
      </c>
      <c r="G53" s="276"/>
      <c r="H53" s="276"/>
      <c r="I53" s="276"/>
      <c r="J53" s="276"/>
      <c r="K53" s="276"/>
      <c r="L53" s="276"/>
      <c r="M53" s="276"/>
      <c r="N53" s="276"/>
      <c r="O53" s="276"/>
      <c r="P53" s="276"/>
      <c r="Q53" s="276"/>
      <c r="R53" s="276"/>
      <c r="S53" s="276"/>
      <c r="T53" s="276"/>
      <c r="U53" s="276"/>
      <c r="V53" s="276"/>
      <c r="W53" s="276"/>
      <c r="X53" s="276"/>
      <c r="Y53" s="276"/>
      <c r="Z53" s="276"/>
    </row>
    <row r="54" ht="15.75" customHeight="1">
      <c r="A54" s="8" t="s">
        <v>79</v>
      </c>
      <c r="B54" s="11"/>
      <c r="C54" s="9"/>
      <c r="D54" s="12"/>
      <c r="E54" s="12"/>
      <c r="F54" s="135">
        <f>F53*10%</f>
        <v>18800</v>
      </c>
      <c r="G54" s="276"/>
    </row>
    <row r="55" ht="15.75" customHeight="1">
      <c r="A55" s="227" t="s">
        <v>80</v>
      </c>
      <c r="B55" s="11"/>
      <c r="C55" s="9"/>
      <c r="D55" s="228"/>
      <c r="E55" s="9"/>
      <c r="F55" s="229">
        <f>SUM(F53:F54)</f>
        <v>206800</v>
      </c>
      <c r="G55" s="276"/>
    </row>
    <row r="56" ht="15.75" customHeight="1">
      <c r="A56" s="230" t="s">
        <v>92</v>
      </c>
      <c r="B56" s="9"/>
      <c r="C56" s="13"/>
      <c r="D56" s="9"/>
      <c r="E56" s="12"/>
      <c r="F56" s="88"/>
      <c r="G56" s="1"/>
    </row>
    <row r="57" ht="15.75" customHeight="1">
      <c r="A57" s="225" t="s">
        <v>793</v>
      </c>
      <c r="B57" s="12"/>
      <c r="C57" s="13" t="s">
        <v>748</v>
      </c>
      <c r="D57" s="9"/>
      <c r="E57" s="134">
        <v>73500.0</v>
      </c>
      <c r="F57" s="135">
        <f t="shared" ref="F57:F62" si="5">+B57*E57</f>
        <v>0</v>
      </c>
      <c r="G57" s="329"/>
    </row>
    <row r="58" ht="15.75" customHeight="1">
      <c r="A58" s="225" t="s">
        <v>794</v>
      </c>
      <c r="B58" s="12"/>
      <c r="C58" s="13" t="s">
        <v>795</v>
      </c>
      <c r="D58" s="9"/>
      <c r="E58" s="134">
        <v>45000.0</v>
      </c>
      <c r="F58" s="135">
        <f t="shared" si="5"/>
        <v>0</v>
      </c>
      <c r="G58" s="1"/>
    </row>
    <row r="59" ht="15.75" customHeight="1">
      <c r="A59" s="316" t="s">
        <v>750</v>
      </c>
      <c r="B59" s="12"/>
      <c r="C59" s="13" t="s">
        <v>59</v>
      </c>
      <c r="D59" s="9"/>
      <c r="E59" s="134">
        <v>2000.0</v>
      </c>
      <c r="F59" s="135">
        <f t="shared" si="5"/>
        <v>0</v>
      </c>
      <c r="G59" s="1"/>
    </row>
    <row r="60" ht="15.75" customHeight="1">
      <c r="A60" s="225" t="s">
        <v>491</v>
      </c>
      <c r="B60" s="12"/>
      <c r="C60" s="13" t="s">
        <v>122</v>
      </c>
      <c r="D60" s="9"/>
      <c r="E60" s="134">
        <v>1500.0</v>
      </c>
      <c r="F60" s="135">
        <f t="shared" si="5"/>
        <v>0</v>
      </c>
      <c r="G60" s="1"/>
    </row>
    <row r="61" ht="15.75" customHeight="1">
      <c r="A61" s="316" t="s">
        <v>751</v>
      </c>
      <c r="B61" s="12"/>
      <c r="C61" s="13" t="s">
        <v>59</v>
      </c>
      <c r="D61" s="9"/>
      <c r="E61" s="134">
        <v>260000.0</v>
      </c>
      <c r="F61" s="135">
        <f t="shared" si="5"/>
        <v>0</v>
      </c>
      <c r="G61" s="1"/>
    </row>
    <row r="62" ht="15.75" customHeight="1">
      <c r="A62" s="225" t="s">
        <v>108</v>
      </c>
      <c r="B62" s="12">
        <v>1.0</v>
      </c>
      <c r="C62" s="13" t="s">
        <v>59</v>
      </c>
      <c r="D62" s="9"/>
      <c r="E62" s="134">
        <v>100000.0</v>
      </c>
      <c r="F62" s="135">
        <f t="shared" si="5"/>
        <v>100000</v>
      </c>
      <c r="G62" s="1"/>
    </row>
    <row r="63" ht="15.75" customHeight="1">
      <c r="A63" s="235" t="s">
        <v>109</v>
      </c>
      <c r="B63" s="11"/>
      <c r="C63" s="11"/>
      <c r="D63" s="9"/>
      <c r="E63" s="317"/>
      <c r="F63" s="229">
        <f>SUM(F57:F62)</f>
        <v>100000</v>
      </c>
      <c r="G63" s="1"/>
    </row>
    <row r="64" ht="15.75" customHeight="1">
      <c r="A64" s="230" t="s">
        <v>110</v>
      </c>
      <c r="B64" s="9"/>
      <c r="C64" s="231"/>
      <c r="D64" s="9"/>
      <c r="E64" s="232"/>
      <c r="F64" s="233"/>
      <c r="G64" s="1"/>
    </row>
    <row r="65" ht="15.75" customHeight="1">
      <c r="A65" s="225" t="s">
        <v>611</v>
      </c>
      <c r="B65" s="12">
        <v>693.0</v>
      </c>
      <c r="C65" s="13" t="s">
        <v>151</v>
      </c>
      <c r="D65" s="9"/>
      <c r="E65" s="134">
        <v>140.0</v>
      </c>
      <c r="F65" s="135">
        <f t="shared" ref="F65:F73" si="6">+B65*E65</f>
        <v>97020</v>
      </c>
      <c r="G65" s="1"/>
    </row>
    <row r="66" ht="15.75" customHeight="1">
      <c r="A66" s="225" t="s">
        <v>796</v>
      </c>
      <c r="B66" s="12"/>
      <c r="C66" s="13" t="s">
        <v>724</v>
      </c>
      <c r="D66" s="9"/>
      <c r="E66" s="134">
        <v>65000.0</v>
      </c>
      <c r="F66" s="135">
        <f t="shared" si="6"/>
        <v>0</v>
      </c>
      <c r="G66" s="1"/>
    </row>
    <row r="67" ht="15.75" customHeight="1">
      <c r="A67" s="225" t="s">
        <v>20</v>
      </c>
      <c r="B67" s="12">
        <v>0.5</v>
      </c>
      <c r="C67" s="13" t="s">
        <v>21</v>
      </c>
      <c r="D67" s="9"/>
      <c r="E67" s="134">
        <v>14000.0</v>
      </c>
      <c r="F67" s="135">
        <f t="shared" si="6"/>
        <v>7000</v>
      </c>
      <c r="G67" s="1"/>
    </row>
    <row r="68" ht="15.75" customHeight="1">
      <c r="A68" s="225" t="s">
        <v>249</v>
      </c>
      <c r="B68" s="12">
        <v>3.0</v>
      </c>
      <c r="C68" s="13" t="s">
        <v>28</v>
      </c>
      <c r="D68" s="9"/>
      <c r="E68" s="134">
        <v>1000.0</v>
      </c>
      <c r="F68" s="135">
        <f t="shared" si="6"/>
        <v>3000</v>
      </c>
      <c r="G68" s="1"/>
    </row>
    <row r="69" ht="15.75" customHeight="1">
      <c r="A69" s="225" t="s">
        <v>541</v>
      </c>
      <c r="B69" s="12"/>
      <c r="C69" s="13" t="s">
        <v>122</v>
      </c>
      <c r="D69" s="9"/>
      <c r="E69" s="134">
        <v>10000.0</v>
      </c>
      <c r="F69" s="135">
        <f t="shared" si="6"/>
        <v>0</v>
      </c>
      <c r="G69" s="1"/>
    </row>
    <row r="70" ht="15.75" customHeight="1">
      <c r="A70" s="225" t="s">
        <v>252</v>
      </c>
      <c r="B70" s="12">
        <v>0.1</v>
      </c>
      <c r="C70" s="13" t="s">
        <v>260</v>
      </c>
      <c r="D70" s="9"/>
      <c r="E70" s="134">
        <v>12000.0</v>
      </c>
      <c r="F70" s="135">
        <f t="shared" si="6"/>
        <v>1200</v>
      </c>
      <c r="G70" s="1"/>
    </row>
    <row r="71" ht="15.75" customHeight="1">
      <c r="A71" s="225" t="s">
        <v>797</v>
      </c>
      <c r="B71" s="12"/>
      <c r="C71" s="13" t="s">
        <v>753</v>
      </c>
      <c r="D71" s="9"/>
      <c r="E71" s="134">
        <v>42000.0</v>
      </c>
      <c r="F71" s="135">
        <f t="shared" si="6"/>
        <v>0</v>
      </c>
      <c r="G71" s="1"/>
    </row>
    <row r="72" ht="15.75" customHeight="1">
      <c r="A72" s="225" t="s">
        <v>798</v>
      </c>
      <c r="B72" s="12">
        <v>1.0</v>
      </c>
      <c r="C72" s="13" t="s">
        <v>753</v>
      </c>
      <c r="D72" s="9"/>
      <c r="E72" s="134">
        <v>52500.0</v>
      </c>
      <c r="F72" s="135">
        <f t="shared" si="6"/>
        <v>52500</v>
      </c>
      <c r="G72" s="1"/>
    </row>
    <row r="73" ht="15.75" customHeight="1">
      <c r="A73" s="225" t="s">
        <v>255</v>
      </c>
      <c r="B73" s="315">
        <v>1.0</v>
      </c>
      <c r="C73" s="13" t="s">
        <v>752</v>
      </c>
      <c r="D73" s="9"/>
      <c r="E73" s="134">
        <v>10500.0</v>
      </c>
      <c r="F73" s="135">
        <f t="shared" si="6"/>
        <v>10500</v>
      </c>
      <c r="G73" s="1"/>
    </row>
    <row r="74" ht="15.75" customHeight="1">
      <c r="A74" s="46" t="s">
        <v>118</v>
      </c>
      <c r="B74" s="234"/>
      <c r="C74" s="235"/>
      <c r="D74" s="9"/>
      <c r="E74" s="236"/>
      <c r="F74" s="229">
        <f>SUM(F65:F73)</f>
        <v>171220</v>
      </c>
      <c r="G74" s="1"/>
    </row>
    <row r="75" ht="15.75" customHeight="1">
      <c r="A75" s="318" t="s">
        <v>92</v>
      </c>
      <c r="B75" s="12"/>
      <c r="C75" s="13"/>
      <c r="D75" s="9"/>
      <c r="E75" s="134"/>
      <c r="F75" s="135"/>
      <c r="G75" s="1"/>
    </row>
    <row r="76" ht="15.75" customHeight="1">
      <c r="A76" s="225" t="s">
        <v>541</v>
      </c>
      <c r="B76" s="302">
        <v>2.0</v>
      </c>
      <c r="C76" s="13" t="s">
        <v>99</v>
      </c>
      <c r="D76" s="9"/>
      <c r="E76" s="134">
        <v>10000.0</v>
      </c>
      <c r="F76" s="135">
        <f t="shared" ref="F76:F84" si="7">+B76*E76</f>
        <v>20000</v>
      </c>
      <c r="G76" s="1"/>
    </row>
    <row r="77" ht="15.75" customHeight="1">
      <c r="A77" s="225" t="s">
        <v>755</v>
      </c>
      <c r="B77" s="302"/>
      <c r="C77" s="13" t="s">
        <v>756</v>
      </c>
      <c r="D77" s="9"/>
      <c r="E77" s="134">
        <v>30000.0</v>
      </c>
      <c r="F77" s="135">
        <f t="shared" si="7"/>
        <v>0</v>
      </c>
      <c r="G77" s="1"/>
    </row>
    <row r="78" ht="15.75" customHeight="1">
      <c r="A78" s="225" t="s">
        <v>799</v>
      </c>
      <c r="B78" s="302">
        <v>1.0</v>
      </c>
      <c r="C78" s="13" t="s">
        <v>587</v>
      </c>
      <c r="D78" s="9"/>
      <c r="E78" s="220">
        <v>125000.0</v>
      </c>
      <c r="F78" s="135">
        <f t="shared" si="7"/>
        <v>125000</v>
      </c>
      <c r="G78" s="1"/>
    </row>
    <row r="79" ht="15.75" customHeight="1">
      <c r="A79" s="225" t="s">
        <v>46</v>
      </c>
      <c r="B79" s="302"/>
      <c r="C79" s="13" t="s">
        <v>187</v>
      </c>
      <c r="D79" s="9"/>
      <c r="E79" s="134">
        <v>12000.0</v>
      </c>
      <c r="F79" s="135">
        <f t="shared" si="7"/>
        <v>0</v>
      </c>
      <c r="G79" s="1"/>
    </row>
    <row r="80" ht="15.75" customHeight="1">
      <c r="A80" s="225" t="s">
        <v>649</v>
      </c>
      <c r="B80" s="302"/>
      <c r="C80" s="13" t="s">
        <v>758</v>
      </c>
      <c r="D80" s="9"/>
      <c r="E80" s="134">
        <v>100.0</v>
      </c>
      <c r="F80" s="135">
        <f t="shared" si="7"/>
        <v>0</v>
      </c>
      <c r="G80" s="1"/>
    </row>
    <row r="81" ht="15.75" customHeight="1">
      <c r="A81" s="225" t="s">
        <v>133</v>
      </c>
      <c r="B81" s="302"/>
      <c r="C81" s="13" t="s">
        <v>266</v>
      </c>
      <c r="D81" s="9"/>
      <c r="E81" s="134">
        <v>25000.0</v>
      </c>
      <c r="F81" s="135">
        <f t="shared" si="7"/>
        <v>0</v>
      </c>
      <c r="G81" s="1"/>
    </row>
    <row r="82" ht="15.75" customHeight="1">
      <c r="A82" s="225" t="s">
        <v>136</v>
      </c>
      <c r="B82" s="302"/>
      <c r="C82" s="13" t="s">
        <v>21</v>
      </c>
      <c r="D82" s="9"/>
      <c r="E82" s="134">
        <v>17000.0</v>
      </c>
      <c r="F82" s="135">
        <f t="shared" si="7"/>
        <v>0</v>
      </c>
      <c r="G82" s="1"/>
    </row>
    <row r="83" ht="15.75" customHeight="1">
      <c r="A83" s="225" t="s">
        <v>800</v>
      </c>
      <c r="B83" s="302"/>
      <c r="C83" s="13" t="s">
        <v>96</v>
      </c>
      <c r="D83" s="9"/>
      <c r="E83" s="134">
        <v>6000.0</v>
      </c>
      <c r="F83" s="135">
        <f t="shared" si="7"/>
        <v>0</v>
      </c>
      <c r="G83" s="1"/>
    </row>
    <row r="84" ht="15.75" customHeight="1">
      <c r="A84" s="225" t="s">
        <v>267</v>
      </c>
      <c r="B84" s="302"/>
      <c r="C84" s="13" t="s">
        <v>761</v>
      </c>
      <c r="D84" s="9"/>
      <c r="E84" s="134">
        <v>210000.0</v>
      </c>
      <c r="F84" s="135">
        <f t="shared" si="7"/>
        <v>0</v>
      </c>
      <c r="G84" s="1"/>
    </row>
    <row r="85" ht="15.75" customHeight="1">
      <c r="A85" s="46" t="s">
        <v>141</v>
      </c>
      <c r="B85" s="234"/>
      <c r="C85" s="235"/>
      <c r="D85" s="9"/>
      <c r="E85" s="236"/>
      <c r="F85" s="229">
        <f>SUM(F76:F84)</f>
        <v>145000</v>
      </c>
      <c r="G85" s="1"/>
    </row>
    <row r="86" ht="15.75" customHeight="1">
      <c r="A86" s="46" t="s">
        <v>762</v>
      </c>
      <c r="B86" s="240"/>
      <c r="C86" s="240"/>
      <c r="D86" s="240"/>
      <c r="E86" s="240"/>
      <c r="F86" s="241">
        <f>SUM(F20+F35+F42+F55+F63+F74+F85)</f>
        <v>2188220</v>
      </c>
      <c r="G86" s="1"/>
    </row>
    <row r="87" ht="15.75" customHeight="1">
      <c r="A87" s="242" t="s">
        <v>269</v>
      </c>
      <c r="B87" s="163" t="s">
        <v>202</v>
      </c>
      <c r="C87" s="55"/>
      <c r="D87" s="55"/>
      <c r="E87" s="55"/>
      <c r="F87" s="164">
        <f>F86*40%</f>
        <v>875288</v>
      </c>
      <c r="G87" s="1"/>
    </row>
    <row r="88" ht="15.75" customHeight="1">
      <c r="A88" s="243"/>
      <c r="B88" s="161" t="s">
        <v>144</v>
      </c>
      <c r="C88" s="55"/>
      <c r="D88" s="55"/>
      <c r="E88" s="59"/>
      <c r="F88" s="162">
        <f>SUM(F86:F87)</f>
        <v>3063508</v>
      </c>
      <c r="G88" s="1"/>
    </row>
    <row r="89" ht="15.75" customHeight="1">
      <c r="A89" s="57"/>
      <c r="B89" s="163" t="s">
        <v>145</v>
      </c>
      <c r="C89" s="55"/>
      <c r="D89" s="55"/>
      <c r="E89" s="55"/>
      <c r="F89" s="164"/>
      <c r="G89" s="1"/>
    </row>
    <row r="90" ht="15.75" customHeight="1">
      <c r="A90" s="57"/>
      <c r="B90" s="165" t="s">
        <v>146</v>
      </c>
      <c r="C90" s="55"/>
      <c r="D90" s="55"/>
      <c r="E90" s="59"/>
      <c r="F90" s="162">
        <f>SUM(F88:F89)</f>
        <v>3063508</v>
      </c>
      <c r="G90" s="1"/>
    </row>
    <row r="91" ht="15.75" customHeight="1">
      <c r="A91" s="57"/>
      <c r="B91" s="163"/>
      <c r="C91" s="55"/>
      <c r="D91" s="55"/>
      <c r="E91" s="55"/>
      <c r="F91" s="164"/>
      <c r="G91" s="1"/>
    </row>
    <row r="92" ht="15.75" customHeight="1">
      <c r="A92" s="57"/>
    </row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1">
    <mergeCell ref="D43:E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A54:C54"/>
    <mergeCell ref="A55:C55"/>
    <mergeCell ref="D55:E55"/>
    <mergeCell ref="A56:B56"/>
    <mergeCell ref="C56:D56"/>
    <mergeCell ref="C57:D57"/>
    <mergeCell ref="C58:D58"/>
    <mergeCell ref="C59:D59"/>
    <mergeCell ref="C60:D60"/>
    <mergeCell ref="C61:D61"/>
    <mergeCell ref="C62:D62"/>
    <mergeCell ref="A63:D63"/>
    <mergeCell ref="A64:B64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C81:D81"/>
    <mergeCell ref="B89:E89"/>
    <mergeCell ref="B90:E90"/>
    <mergeCell ref="C82:D82"/>
    <mergeCell ref="C83:D83"/>
    <mergeCell ref="C84:D84"/>
    <mergeCell ref="C85:D85"/>
    <mergeCell ref="B87:E87"/>
    <mergeCell ref="A88:A92"/>
    <mergeCell ref="B88:E88"/>
    <mergeCell ref="B91:E91"/>
    <mergeCell ref="A3:F3"/>
    <mergeCell ref="A4:F4"/>
    <mergeCell ref="A5:F5"/>
    <mergeCell ref="A6:B6"/>
    <mergeCell ref="C6:F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A17:C17"/>
    <mergeCell ref="D17:E17"/>
    <mergeCell ref="A18:E18"/>
    <mergeCell ref="A19:C19"/>
    <mergeCell ref="D19:E19"/>
    <mergeCell ref="D20:E20"/>
    <mergeCell ref="A20:C20"/>
    <mergeCell ref="B21:C21"/>
    <mergeCell ref="D21:E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A34:C34"/>
    <mergeCell ref="A35:C35"/>
    <mergeCell ref="D35:E35"/>
    <mergeCell ref="A36:B36"/>
    <mergeCell ref="C36:F36"/>
    <mergeCell ref="C37:D37"/>
    <mergeCell ref="C38:D38"/>
    <mergeCell ref="C39:D39"/>
    <mergeCell ref="C40:D40"/>
    <mergeCell ref="A41:E41"/>
    <mergeCell ref="A42:C42"/>
    <mergeCell ref="D42:E42"/>
    <mergeCell ref="B43:C43"/>
  </mergeCells>
  <printOptions/>
  <pageMargins bottom="0.7480314960629921" footer="0.0" header="0.0" left="0.31496062992125984" right="0.31496062992125984" top="0.7480314960629921"/>
  <pageSetup paperSize="9" orientation="portrait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29"/>
    <col customWidth="1" min="2" max="2" width="10.71"/>
    <col customWidth="1" min="3" max="3" width="14.29"/>
    <col customWidth="1" min="4" max="4" width="10.71"/>
    <col customWidth="1" min="5" max="5" width="11.71"/>
    <col customWidth="1" min="6" max="6" width="15.29"/>
    <col customWidth="1" min="7" max="7" width="10.71"/>
  </cols>
  <sheetData>
    <row r="1" ht="21.75" customHeight="1">
      <c r="A1" s="2" t="s">
        <v>1</v>
      </c>
      <c r="B1" s="3"/>
      <c r="C1" s="3"/>
      <c r="D1" s="3"/>
      <c r="E1" s="3"/>
      <c r="F1" s="3"/>
      <c r="G1" s="1"/>
    </row>
    <row r="2" ht="33.0" customHeight="1">
      <c r="A2" s="4" t="s">
        <v>2</v>
      </c>
      <c r="G2" s="1"/>
    </row>
    <row r="3" ht="38.25" customHeight="1">
      <c r="A3" s="4" t="s">
        <v>3</v>
      </c>
      <c r="G3" s="1"/>
    </row>
    <row r="4">
      <c r="A4" s="8" t="s">
        <v>5</v>
      </c>
      <c r="B4" s="9"/>
      <c r="C4" s="10" t="s">
        <v>801</v>
      </c>
      <c r="D4" s="11"/>
      <c r="E4" s="11"/>
      <c r="F4" s="9"/>
      <c r="G4" s="1"/>
    </row>
    <row r="5">
      <c r="A5" s="12" t="s">
        <v>7</v>
      </c>
      <c r="B5" s="12"/>
      <c r="C5" s="13" t="s">
        <v>9</v>
      </c>
      <c r="D5" s="9"/>
      <c r="E5" s="12" t="s">
        <v>10</v>
      </c>
      <c r="F5" s="14" t="s">
        <v>11</v>
      </c>
      <c r="G5" s="1"/>
    </row>
    <row r="6">
      <c r="A6" s="225" t="s">
        <v>150</v>
      </c>
      <c r="B6" s="302">
        <v>1384.0</v>
      </c>
      <c r="C6" s="13" t="s">
        <v>151</v>
      </c>
      <c r="D6" s="9"/>
      <c r="E6" s="134">
        <v>140.0</v>
      </c>
      <c r="F6" s="135">
        <f t="shared" ref="F6:F15" si="1">+B6*E6</f>
        <v>193760</v>
      </c>
    </row>
    <row r="7">
      <c r="A7" s="225" t="s">
        <v>723</v>
      </c>
      <c r="B7" s="302">
        <v>1.0</v>
      </c>
      <c r="C7" s="13" t="s">
        <v>724</v>
      </c>
      <c r="D7" s="9"/>
      <c r="E7" s="134">
        <v>140000.0</v>
      </c>
      <c r="F7" s="135">
        <f t="shared" si="1"/>
        <v>140000</v>
      </c>
      <c r="G7" s="1"/>
    </row>
    <row r="8">
      <c r="A8" s="225" t="s">
        <v>725</v>
      </c>
      <c r="B8" s="302"/>
      <c r="C8" s="13" t="s">
        <v>724</v>
      </c>
      <c r="D8" s="9"/>
      <c r="E8" s="134">
        <v>130000.0</v>
      </c>
      <c r="F8" s="135">
        <f t="shared" si="1"/>
        <v>0</v>
      </c>
      <c r="G8" s="1"/>
    </row>
    <row r="9">
      <c r="A9" s="225" t="s">
        <v>229</v>
      </c>
      <c r="B9" s="302"/>
      <c r="C9" s="13" t="s">
        <v>724</v>
      </c>
      <c r="D9" s="9"/>
      <c r="E9" s="134">
        <v>65000.0</v>
      </c>
      <c r="F9" s="135">
        <f t="shared" si="1"/>
        <v>0</v>
      </c>
      <c r="G9" s="1"/>
    </row>
    <row r="10">
      <c r="A10" s="225" t="s">
        <v>802</v>
      </c>
      <c r="B10" s="302">
        <v>1.0</v>
      </c>
      <c r="C10" s="13" t="s">
        <v>803</v>
      </c>
      <c r="D10" s="9"/>
      <c r="E10" s="134">
        <v>50000.0</v>
      </c>
      <c r="F10" s="135">
        <f t="shared" si="1"/>
        <v>50000</v>
      </c>
      <c r="G10" s="1"/>
    </row>
    <row r="11">
      <c r="A11" s="225" t="s">
        <v>20</v>
      </c>
      <c r="B11" s="302">
        <v>1.0</v>
      </c>
      <c r="C11" s="13" t="s">
        <v>45</v>
      </c>
      <c r="D11" s="9"/>
      <c r="E11" s="134">
        <v>14000.0</v>
      </c>
      <c r="F11" s="135">
        <f t="shared" si="1"/>
        <v>14000</v>
      </c>
      <c r="G11" s="1"/>
    </row>
    <row r="12">
      <c r="A12" s="225" t="s">
        <v>24</v>
      </c>
      <c r="B12" s="302">
        <v>1.0</v>
      </c>
      <c r="C12" s="13" t="s">
        <v>25</v>
      </c>
      <c r="D12" s="9"/>
      <c r="E12" s="134">
        <v>20000.0</v>
      </c>
      <c r="F12" s="135">
        <f t="shared" si="1"/>
        <v>20000</v>
      </c>
      <c r="G12" s="1"/>
    </row>
    <row r="13">
      <c r="A13" s="225" t="s">
        <v>46</v>
      </c>
      <c r="B13" s="302">
        <v>0.25</v>
      </c>
      <c r="C13" s="13" t="s">
        <v>727</v>
      </c>
      <c r="D13" s="9"/>
      <c r="E13" s="134">
        <v>12000.0</v>
      </c>
      <c r="F13" s="135">
        <f t="shared" si="1"/>
        <v>3000</v>
      </c>
      <c r="G13" s="1"/>
    </row>
    <row r="14">
      <c r="A14" s="225" t="s">
        <v>153</v>
      </c>
      <c r="B14" s="302">
        <v>7.0</v>
      </c>
      <c r="C14" s="13" t="s">
        <v>48</v>
      </c>
      <c r="D14" s="9"/>
      <c r="E14" s="134">
        <v>1000.0</v>
      </c>
      <c r="F14" s="135">
        <f t="shared" si="1"/>
        <v>7000</v>
      </c>
      <c r="G14" s="1"/>
    </row>
    <row r="15">
      <c r="A15" s="225" t="s">
        <v>29</v>
      </c>
      <c r="B15" s="302">
        <v>80.0</v>
      </c>
      <c r="C15" s="13" t="s">
        <v>30</v>
      </c>
      <c r="D15" s="9"/>
      <c r="E15" s="134">
        <v>100.0</v>
      </c>
      <c r="F15" s="135">
        <f t="shared" si="1"/>
        <v>8000</v>
      </c>
      <c r="G15" s="1"/>
    </row>
    <row r="16">
      <c r="A16" s="8" t="s">
        <v>804</v>
      </c>
      <c r="B16" s="11"/>
      <c r="C16" s="9"/>
      <c r="D16" s="226"/>
      <c r="E16" s="9"/>
      <c r="F16" s="135">
        <v>324000.0</v>
      </c>
      <c r="G16" s="1"/>
    </row>
    <row r="17">
      <c r="A17" s="137" t="s">
        <v>33</v>
      </c>
      <c r="B17" s="11"/>
      <c r="C17" s="11"/>
      <c r="D17" s="11"/>
      <c r="E17" s="9"/>
      <c r="F17" s="135">
        <f>SUM(F6:F16)</f>
        <v>759760</v>
      </c>
      <c r="G17" s="1"/>
    </row>
    <row r="18">
      <c r="A18" s="8" t="s">
        <v>34</v>
      </c>
      <c r="B18" s="11"/>
      <c r="C18" s="9"/>
      <c r="D18" s="13" t="s">
        <v>35</v>
      </c>
      <c r="E18" s="9"/>
      <c r="F18" s="135">
        <f>F17*10%</f>
        <v>75976</v>
      </c>
      <c r="G18" s="1"/>
    </row>
    <row r="19">
      <c r="A19" s="227" t="s">
        <v>36</v>
      </c>
      <c r="B19" s="11"/>
      <c r="C19" s="9"/>
      <c r="D19" s="228"/>
      <c r="E19" s="9"/>
      <c r="F19" s="229">
        <f>SUM(F17:F18)</f>
        <v>835736</v>
      </c>
      <c r="G19" s="1"/>
    </row>
    <row r="20" ht="15.75" customHeight="1">
      <c r="A20" s="36" t="s">
        <v>231</v>
      </c>
      <c r="B20" s="231" t="s">
        <v>787</v>
      </c>
      <c r="C20" s="9"/>
      <c r="D20" s="13"/>
      <c r="E20" s="9"/>
      <c r="F20" s="135"/>
      <c r="G20" s="1"/>
    </row>
    <row r="21" ht="15.75" customHeight="1">
      <c r="A21" s="155" t="s">
        <v>788</v>
      </c>
      <c r="B21" s="12">
        <v>0.5</v>
      </c>
      <c r="C21" s="13" t="s">
        <v>54</v>
      </c>
      <c r="D21" s="9"/>
      <c r="E21" s="134">
        <v>73500.0</v>
      </c>
      <c r="F21" s="135">
        <f t="shared" ref="F21:F31" si="2">+B21*E21</f>
        <v>36750</v>
      </c>
      <c r="G21" s="1"/>
    </row>
    <row r="22" ht="15.75" customHeight="1">
      <c r="A22" s="16" t="s">
        <v>789</v>
      </c>
      <c r="B22" s="12">
        <v>0.5</v>
      </c>
      <c r="C22" s="13" t="s">
        <v>54</v>
      </c>
      <c r="D22" s="9"/>
      <c r="E22" s="134">
        <v>63000.0</v>
      </c>
      <c r="F22" s="135">
        <f t="shared" si="2"/>
        <v>31500</v>
      </c>
      <c r="G22" s="1"/>
    </row>
    <row r="23" ht="15.75" customHeight="1">
      <c r="A23" s="16" t="s">
        <v>805</v>
      </c>
      <c r="B23" s="17"/>
      <c r="C23" s="13" t="s">
        <v>54</v>
      </c>
      <c r="D23" s="9"/>
      <c r="E23" s="17">
        <v>9450.0</v>
      </c>
      <c r="F23" s="135">
        <f t="shared" si="2"/>
        <v>0</v>
      </c>
      <c r="G23" s="1"/>
    </row>
    <row r="24" ht="15.75" customHeight="1">
      <c r="A24" s="16" t="s">
        <v>806</v>
      </c>
      <c r="B24" s="17"/>
      <c r="C24" s="13" t="s">
        <v>54</v>
      </c>
      <c r="D24" s="9"/>
      <c r="E24" s="17">
        <v>12600.0</v>
      </c>
      <c r="F24" s="135">
        <f t="shared" si="2"/>
        <v>0</v>
      </c>
      <c r="G24" s="1"/>
    </row>
    <row r="25" ht="15.75" customHeight="1">
      <c r="A25" s="225" t="s">
        <v>56</v>
      </c>
      <c r="B25" s="12">
        <v>1.5</v>
      </c>
      <c r="C25" s="13" t="s">
        <v>234</v>
      </c>
      <c r="D25" s="9"/>
      <c r="E25" s="134">
        <v>18000.0</v>
      </c>
      <c r="F25" s="135">
        <f t="shared" si="2"/>
        <v>27000</v>
      </c>
      <c r="G25" s="1"/>
    </row>
    <row r="26" ht="15.75" customHeight="1">
      <c r="A26" s="225" t="s">
        <v>235</v>
      </c>
      <c r="B26" s="12">
        <v>2.0</v>
      </c>
      <c r="C26" s="13" t="s">
        <v>63</v>
      </c>
      <c r="D26" s="9"/>
      <c r="E26" s="134">
        <v>2000.0</v>
      </c>
      <c r="F26" s="135">
        <f t="shared" si="2"/>
        <v>4000</v>
      </c>
      <c r="G26" s="1"/>
    </row>
    <row r="27" ht="15.75" customHeight="1">
      <c r="A27" s="225" t="s">
        <v>689</v>
      </c>
      <c r="B27" s="12"/>
      <c r="C27" s="13" t="s">
        <v>96</v>
      </c>
      <c r="D27" s="9"/>
      <c r="E27" s="134">
        <v>2000.0</v>
      </c>
      <c r="F27" s="135">
        <f t="shared" si="2"/>
        <v>0</v>
      </c>
      <c r="G27" s="1"/>
    </row>
    <row r="28" ht="15.75" customHeight="1">
      <c r="A28" s="225" t="s">
        <v>807</v>
      </c>
      <c r="B28" s="12">
        <v>1.5</v>
      </c>
      <c r="C28" s="13" t="s">
        <v>77</v>
      </c>
      <c r="D28" s="9"/>
      <c r="E28" s="134">
        <v>23000.0</v>
      </c>
      <c r="F28" s="135">
        <f t="shared" si="2"/>
        <v>34500</v>
      </c>
      <c r="G28" s="1"/>
    </row>
    <row r="29" ht="15.75" customHeight="1">
      <c r="A29" s="225" t="s">
        <v>71</v>
      </c>
      <c r="B29" s="12"/>
      <c r="C29" s="13" t="s">
        <v>70</v>
      </c>
      <c r="D29" s="9"/>
      <c r="E29" s="134">
        <v>22000.0</v>
      </c>
      <c r="F29" s="135">
        <f t="shared" si="2"/>
        <v>0</v>
      </c>
      <c r="G29" s="1"/>
    </row>
    <row r="30" ht="15.75" customHeight="1">
      <c r="A30" s="225" t="s">
        <v>75</v>
      </c>
      <c r="B30" s="12">
        <v>1.0</v>
      </c>
      <c r="C30" s="13" t="s">
        <v>21</v>
      </c>
      <c r="D30" s="9"/>
      <c r="E30" s="134">
        <v>10000.0</v>
      </c>
      <c r="F30" s="135">
        <f t="shared" si="2"/>
        <v>10000</v>
      </c>
      <c r="G30" s="1"/>
    </row>
    <row r="31" ht="15.75" customHeight="1">
      <c r="A31" s="225" t="s">
        <v>240</v>
      </c>
      <c r="B31" s="12">
        <v>1.5</v>
      </c>
      <c r="C31" s="13" t="s">
        <v>77</v>
      </c>
      <c r="D31" s="9"/>
      <c r="E31" s="134">
        <v>23000.0</v>
      </c>
      <c r="F31" s="135">
        <f t="shared" si="2"/>
        <v>34500</v>
      </c>
      <c r="G31" s="1"/>
    </row>
    <row r="32" ht="15.75" customHeight="1">
      <c r="A32" s="225" t="s">
        <v>78</v>
      </c>
      <c r="B32" s="12"/>
      <c r="C32" s="13"/>
      <c r="D32" s="9"/>
      <c r="E32" s="134"/>
      <c r="F32" s="88">
        <f>SUM(F21:F31)</f>
        <v>178250</v>
      </c>
      <c r="G32" s="1"/>
    </row>
    <row r="33" ht="15.75" customHeight="1">
      <c r="A33" s="8" t="s">
        <v>79</v>
      </c>
      <c r="B33" s="11"/>
      <c r="C33" s="9"/>
      <c r="D33" s="12"/>
      <c r="E33" s="12"/>
      <c r="F33" s="135">
        <f>F32*10%</f>
        <v>17825</v>
      </c>
      <c r="G33" s="1"/>
    </row>
    <row r="34" ht="15.75" customHeight="1">
      <c r="A34" s="227" t="s">
        <v>80</v>
      </c>
      <c r="B34" s="11"/>
      <c r="C34" s="9"/>
      <c r="D34" s="228"/>
      <c r="E34" s="9"/>
      <c r="F34" s="229">
        <f>F33+F32</f>
        <v>196075</v>
      </c>
      <c r="G34" s="1"/>
    </row>
    <row r="35" ht="15.75" customHeight="1">
      <c r="A35" s="8" t="s">
        <v>5</v>
      </c>
      <c r="B35" s="9"/>
      <c r="C35" s="30" t="s">
        <v>37</v>
      </c>
      <c r="D35" s="11"/>
      <c r="E35" s="11"/>
      <c r="F35" s="9"/>
      <c r="G35" s="1"/>
    </row>
    <row r="36" ht="15.75" customHeight="1">
      <c r="A36" s="12" t="s">
        <v>7</v>
      </c>
      <c r="B36" s="12" t="s">
        <v>8</v>
      </c>
      <c r="C36" s="13" t="s">
        <v>9</v>
      </c>
      <c r="D36" s="9"/>
      <c r="E36" s="12" t="s">
        <v>10</v>
      </c>
      <c r="F36" s="14" t="s">
        <v>11</v>
      </c>
      <c r="G36" s="315"/>
    </row>
    <row r="37" ht="15.75" customHeight="1">
      <c r="A37" s="16" t="s">
        <v>107</v>
      </c>
      <c r="B37" s="17"/>
      <c r="C37" s="22" t="s">
        <v>99</v>
      </c>
      <c r="D37" s="9"/>
      <c r="E37" s="18">
        <v>30000.0</v>
      </c>
      <c r="F37" s="19">
        <f t="shared" ref="F37:F39" si="3">E37*B37</f>
        <v>0</v>
      </c>
      <c r="G37" s="150"/>
    </row>
    <row r="38" ht="15.75" customHeight="1">
      <c r="A38" s="16" t="s">
        <v>138</v>
      </c>
      <c r="B38" s="17">
        <v>1.0</v>
      </c>
      <c r="C38" s="22" t="s">
        <v>777</v>
      </c>
      <c r="D38" s="9"/>
      <c r="E38" s="18">
        <v>250000.0</v>
      </c>
      <c r="F38" s="19">
        <f t="shared" si="3"/>
        <v>250000</v>
      </c>
      <c r="G38" s="1"/>
    </row>
    <row r="39" ht="15.75" customHeight="1">
      <c r="A39" s="33"/>
      <c r="B39" s="17"/>
      <c r="C39" s="22"/>
      <c r="D39" s="9"/>
      <c r="E39" s="17"/>
      <c r="F39" s="19">
        <f t="shared" si="3"/>
        <v>0</v>
      </c>
      <c r="G39" s="1"/>
    </row>
    <row r="40" ht="15.75" customHeight="1">
      <c r="A40" s="25" t="s">
        <v>33</v>
      </c>
      <c r="B40" s="11"/>
      <c r="C40" s="11"/>
      <c r="D40" s="11"/>
      <c r="E40" s="9"/>
      <c r="F40" s="325"/>
      <c r="G40" s="1"/>
      <c r="H40" s="1"/>
      <c r="I40" s="1"/>
      <c r="J40" s="1"/>
      <c r="K40" s="1"/>
      <c r="L40" s="1"/>
      <c r="M40" s="1"/>
      <c r="N40" s="1"/>
      <c r="O40" s="1"/>
    </row>
    <row r="41" ht="15.75" customHeight="1">
      <c r="A41" s="27" t="s">
        <v>36</v>
      </c>
      <c r="B41" s="11"/>
      <c r="C41" s="9"/>
      <c r="D41" s="28"/>
      <c r="E41" s="326"/>
      <c r="F41" s="327">
        <f>SUM(F37:F39)</f>
        <v>250000</v>
      </c>
      <c r="G41" s="1"/>
    </row>
    <row r="42" ht="15.75" customHeight="1">
      <c r="A42" s="311" t="s">
        <v>231</v>
      </c>
      <c r="B42" s="314" t="s">
        <v>704</v>
      </c>
      <c r="C42" s="9"/>
      <c r="D42" s="13"/>
      <c r="E42" s="9"/>
      <c r="F42" s="135"/>
      <c r="G42" s="276"/>
      <c r="H42" s="276"/>
      <c r="I42" s="276"/>
      <c r="J42" s="276"/>
      <c r="K42" s="276"/>
      <c r="L42" s="276"/>
      <c r="M42" s="276"/>
      <c r="N42" s="276"/>
      <c r="O42" s="276"/>
      <c r="P42" s="276"/>
      <c r="Q42" s="276"/>
      <c r="R42" s="276"/>
      <c r="S42" s="276"/>
      <c r="T42" s="276"/>
      <c r="U42" s="276"/>
      <c r="V42" s="276"/>
      <c r="W42" s="276"/>
      <c r="X42" s="276"/>
      <c r="Y42" s="276"/>
      <c r="Z42" s="276"/>
    </row>
    <row r="43" ht="15.75" customHeight="1">
      <c r="A43" s="155" t="s">
        <v>745</v>
      </c>
      <c r="B43" s="12">
        <v>1.0</v>
      </c>
      <c r="C43" s="13" t="s">
        <v>54</v>
      </c>
      <c r="D43" s="9"/>
      <c r="E43" s="134">
        <v>36750.0</v>
      </c>
      <c r="F43" s="135">
        <f t="shared" ref="F43:F51" si="4">+B43*E43</f>
        <v>36750</v>
      </c>
      <c r="G43" s="276"/>
      <c r="H43" s="276"/>
      <c r="I43" s="276"/>
      <c r="J43" s="276"/>
      <c r="K43" s="276"/>
      <c r="L43" s="276"/>
      <c r="M43" s="276"/>
      <c r="N43" s="276"/>
      <c r="O43" s="276"/>
      <c r="P43" s="276"/>
      <c r="Q43" s="276"/>
      <c r="R43" s="276"/>
      <c r="S43" s="276"/>
      <c r="T43" s="276"/>
      <c r="U43" s="276"/>
      <c r="V43" s="276"/>
      <c r="W43" s="276"/>
      <c r="X43" s="276"/>
      <c r="Y43" s="276"/>
      <c r="Z43" s="276"/>
    </row>
    <row r="44" ht="15.75" customHeight="1">
      <c r="A44" s="16" t="s">
        <v>233</v>
      </c>
      <c r="B44" s="12">
        <v>1.0</v>
      </c>
      <c r="C44" s="13" t="s">
        <v>54</v>
      </c>
      <c r="D44" s="9"/>
      <c r="E44" s="134">
        <v>36750.0</v>
      </c>
      <c r="F44" s="135">
        <f t="shared" si="4"/>
        <v>36750</v>
      </c>
      <c r="G44" s="276"/>
      <c r="H44" s="276"/>
      <c r="I44" s="276"/>
      <c r="J44" s="276"/>
      <c r="K44" s="276"/>
      <c r="L44" s="276"/>
      <c r="M44" s="276"/>
      <c r="N44" s="276"/>
      <c r="O44" s="276"/>
      <c r="P44" s="276"/>
      <c r="Q44" s="276"/>
      <c r="R44" s="276"/>
      <c r="S44" s="276"/>
      <c r="T44" s="276"/>
      <c r="U44" s="276"/>
      <c r="V44" s="276"/>
      <c r="W44" s="276"/>
      <c r="X44" s="276"/>
      <c r="Y44" s="276"/>
      <c r="Z44" s="276"/>
    </row>
    <row r="45" ht="15.75" customHeight="1">
      <c r="A45" s="225" t="s">
        <v>56</v>
      </c>
      <c r="B45" s="302">
        <v>1.0</v>
      </c>
      <c r="C45" s="13" t="s">
        <v>234</v>
      </c>
      <c r="D45" s="9"/>
      <c r="E45" s="134">
        <v>18000.0</v>
      </c>
      <c r="F45" s="135">
        <f t="shared" si="4"/>
        <v>18000</v>
      </c>
      <c r="G45" s="276"/>
      <c r="H45" s="276"/>
      <c r="I45" s="276"/>
      <c r="J45" s="276"/>
      <c r="K45" s="276"/>
      <c r="L45" s="276"/>
      <c r="M45" s="276"/>
      <c r="N45" s="276"/>
      <c r="O45" s="276"/>
      <c r="P45" s="276"/>
      <c r="Q45" s="276"/>
      <c r="R45" s="276"/>
      <c r="S45" s="276"/>
      <c r="T45" s="276"/>
      <c r="U45" s="276"/>
      <c r="V45" s="276"/>
      <c r="W45" s="276"/>
      <c r="X45" s="276"/>
      <c r="Y45" s="276"/>
      <c r="Z45" s="276"/>
    </row>
    <row r="46" ht="15.75" customHeight="1">
      <c r="A46" s="225" t="s">
        <v>58</v>
      </c>
      <c r="B46" s="302">
        <v>1.0</v>
      </c>
      <c r="C46" s="13" t="s">
        <v>63</v>
      </c>
      <c r="D46" s="9"/>
      <c r="E46" s="134">
        <v>2000.0</v>
      </c>
      <c r="F46" s="135">
        <f t="shared" si="4"/>
        <v>2000</v>
      </c>
      <c r="G46" s="276"/>
      <c r="H46" s="276"/>
      <c r="I46" s="276"/>
      <c r="J46" s="276"/>
      <c r="K46" s="276"/>
      <c r="L46" s="276"/>
      <c r="M46" s="276"/>
      <c r="N46" s="276"/>
      <c r="O46" s="276"/>
      <c r="P46" s="276"/>
      <c r="Q46" s="276"/>
      <c r="R46" s="276"/>
      <c r="S46" s="276"/>
      <c r="T46" s="276"/>
      <c r="U46" s="276"/>
      <c r="V46" s="276"/>
      <c r="W46" s="276"/>
      <c r="X46" s="276"/>
      <c r="Y46" s="276"/>
      <c r="Z46" s="276"/>
    </row>
    <row r="47" ht="15.75" customHeight="1">
      <c r="A47" s="225" t="s">
        <v>661</v>
      </c>
      <c r="B47" s="302">
        <v>1.0</v>
      </c>
      <c r="C47" s="13" t="s">
        <v>59</v>
      </c>
      <c r="D47" s="9"/>
      <c r="E47" s="134">
        <v>2000.0</v>
      </c>
      <c r="F47" s="135">
        <f t="shared" si="4"/>
        <v>2000</v>
      </c>
      <c r="G47" s="276"/>
      <c r="H47" s="276"/>
      <c r="I47" s="276"/>
      <c r="J47" s="276"/>
      <c r="K47" s="276"/>
      <c r="L47" s="276"/>
      <c r="M47" s="276"/>
      <c r="N47" s="276"/>
      <c r="O47" s="276"/>
      <c r="P47" s="276"/>
      <c r="Q47" s="276"/>
      <c r="R47" s="276"/>
      <c r="S47" s="276"/>
      <c r="T47" s="276"/>
      <c r="U47" s="276"/>
      <c r="V47" s="276"/>
      <c r="W47" s="276"/>
      <c r="X47" s="276"/>
      <c r="Y47" s="276"/>
      <c r="Z47" s="276"/>
    </row>
    <row r="48" ht="15.75" customHeight="1">
      <c r="A48" s="225" t="s">
        <v>808</v>
      </c>
      <c r="B48" s="12">
        <v>1.0</v>
      </c>
      <c r="C48" s="13" t="s">
        <v>234</v>
      </c>
      <c r="D48" s="9"/>
      <c r="E48" s="134">
        <v>22000.0</v>
      </c>
      <c r="F48" s="135">
        <f t="shared" si="4"/>
        <v>22000</v>
      </c>
      <c r="G48" s="276"/>
      <c r="H48" s="276"/>
      <c r="I48" s="276"/>
      <c r="J48" s="276"/>
      <c r="K48" s="276"/>
      <c r="L48" s="276"/>
      <c r="M48" s="276"/>
      <c r="N48" s="276"/>
      <c r="O48" s="276"/>
      <c r="P48" s="276"/>
      <c r="Q48" s="276"/>
      <c r="R48" s="276"/>
      <c r="S48" s="276"/>
      <c r="T48" s="276"/>
      <c r="U48" s="276"/>
      <c r="V48" s="276"/>
      <c r="W48" s="276"/>
      <c r="X48" s="276"/>
      <c r="Y48" s="276"/>
      <c r="Z48" s="276"/>
    </row>
    <row r="49" ht="15.75" customHeight="1">
      <c r="A49" s="225" t="s">
        <v>790</v>
      </c>
      <c r="B49" s="12"/>
      <c r="C49" s="13" t="s">
        <v>70</v>
      </c>
      <c r="D49" s="9"/>
      <c r="E49" s="134">
        <v>23000.0</v>
      </c>
      <c r="F49" s="135">
        <f t="shared" si="4"/>
        <v>0</v>
      </c>
      <c r="G49" s="276"/>
      <c r="H49" s="276"/>
      <c r="I49" s="276"/>
      <c r="J49" s="276"/>
      <c r="K49" s="276"/>
      <c r="L49" s="276"/>
      <c r="M49" s="276"/>
      <c r="N49" s="276"/>
      <c r="O49" s="276"/>
      <c r="P49" s="276"/>
      <c r="Q49" s="276"/>
      <c r="R49" s="276"/>
      <c r="S49" s="276"/>
      <c r="T49" s="276"/>
      <c r="U49" s="276"/>
      <c r="V49" s="276"/>
      <c r="W49" s="276"/>
      <c r="X49" s="276"/>
      <c r="Y49" s="276"/>
      <c r="Z49" s="276"/>
    </row>
    <row r="50" ht="15.75" customHeight="1">
      <c r="A50" s="225" t="s">
        <v>75</v>
      </c>
      <c r="B50" s="12">
        <v>1.0</v>
      </c>
      <c r="C50" s="13" t="s">
        <v>239</v>
      </c>
      <c r="D50" s="9"/>
      <c r="E50" s="134">
        <v>10000.0</v>
      </c>
      <c r="F50" s="135">
        <f t="shared" si="4"/>
        <v>10000</v>
      </c>
      <c r="G50" s="276"/>
      <c r="H50" s="276"/>
      <c r="I50" s="276"/>
      <c r="J50" s="276"/>
      <c r="K50" s="276"/>
      <c r="L50" s="276"/>
      <c r="M50" s="276"/>
      <c r="N50" s="276"/>
      <c r="O50" s="276"/>
      <c r="P50" s="276"/>
      <c r="Q50" s="276"/>
      <c r="R50" s="276"/>
      <c r="S50" s="276"/>
      <c r="T50" s="276"/>
      <c r="U50" s="276"/>
      <c r="V50" s="276"/>
      <c r="W50" s="276"/>
      <c r="X50" s="276"/>
      <c r="Y50" s="276"/>
      <c r="Z50" s="276"/>
    </row>
    <row r="51" ht="15.75" customHeight="1">
      <c r="A51" s="225" t="s">
        <v>240</v>
      </c>
      <c r="B51" s="12">
        <v>1.0</v>
      </c>
      <c r="C51" s="13" t="s">
        <v>234</v>
      </c>
      <c r="D51" s="9"/>
      <c r="E51" s="134">
        <v>23000.0</v>
      </c>
      <c r="F51" s="135">
        <f t="shared" si="4"/>
        <v>23000</v>
      </c>
      <c r="G51" s="276"/>
      <c r="H51" s="276"/>
      <c r="I51" s="276"/>
      <c r="J51" s="276"/>
      <c r="K51" s="276"/>
      <c r="L51" s="276"/>
      <c r="M51" s="276"/>
      <c r="N51" s="276"/>
      <c r="O51" s="276"/>
      <c r="P51" s="276"/>
      <c r="Q51" s="276"/>
      <c r="R51" s="276"/>
      <c r="S51" s="276"/>
      <c r="T51" s="276"/>
      <c r="U51" s="276"/>
      <c r="V51" s="276"/>
      <c r="W51" s="276"/>
      <c r="X51" s="276"/>
      <c r="Y51" s="276"/>
      <c r="Z51" s="276"/>
    </row>
    <row r="52" ht="15.75" customHeight="1">
      <c r="A52" s="225" t="s">
        <v>78</v>
      </c>
      <c r="B52" s="12"/>
      <c r="C52" s="13"/>
      <c r="D52" s="9"/>
      <c r="E52" s="134"/>
      <c r="F52" s="88">
        <f>SUM(F43:F51)</f>
        <v>150500</v>
      </c>
      <c r="G52" s="276"/>
      <c r="H52" s="276"/>
      <c r="I52" s="276"/>
      <c r="J52" s="276"/>
      <c r="K52" s="276"/>
      <c r="L52" s="276"/>
      <c r="M52" s="276"/>
      <c r="N52" s="276"/>
      <c r="O52" s="276"/>
      <c r="P52" s="276"/>
      <c r="Q52" s="276"/>
      <c r="R52" s="276"/>
      <c r="S52" s="276"/>
      <c r="T52" s="276"/>
      <c r="U52" s="276"/>
      <c r="V52" s="276"/>
      <c r="W52" s="276"/>
      <c r="X52" s="276"/>
      <c r="Y52" s="276"/>
      <c r="Z52" s="276"/>
    </row>
    <row r="53" ht="15.75" customHeight="1">
      <c r="A53" s="8" t="s">
        <v>79</v>
      </c>
      <c r="B53" s="11"/>
      <c r="C53" s="9"/>
      <c r="D53" s="12"/>
      <c r="E53" s="12"/>
      <c r="F53" s="135">
        <f>F52*10%</f>
        <v>15050</v>
      </c>
      <c r="G53" s="276"/>
    </row>
    <row r="54" ht="15.75" customHeight="1">
      <c r="A54" s="227" t="s">
        <v>80</v>
      </c>
      <c r="B54" s="11"/>
      <c r="C54" s="9"/>
      <c r="D54" s="228"/>
      <c r="E54" s="9"/>
      <c r="F54" s="229">
        <f>SUM(F52:F53)</f>
        <v>165550</v>
      </c>
      <c r="G54" s="276"/>
    </row>
    <row r="55" ht="15.75" customHeight="1">
      <c r="A55" s="230" t="s">
        <v>92</v>
      </c>
      <c r="B55" s="9"/>
      <c r="C55" s="13"/>
      <c r="D55" s="9"/>
      <c r="E55" s="12"/>
      <c r="F55" s="88"/>
      <c r="G55" s="1"/>
    </row>
    <row r="56" ht="15.75" customHeight="1">
      <c r="A56" s="225" t="s">
        <v>809</v>
      </c>
      <c r="B56" s="12">
        <v>2.0</v>
      </c>
      <c r="C56" s="13" t="s">
        <v>94</v>
      </c>
      <c r="D56" s="9"/>
      <c r="E56" s="134">
        <v>10000.0</v>
      </c>
      <c r="F56" s="135">
        <f t="shared" ref="F56:F61" si="5">+B56*E56</f>
        <v>20000</v>
      </c>
      <c r="G56" s="329"/>
    </row>
    <row r="57" ht="15.75" customHeight="1">
      <c r="A57" s="225" t="s">
        <v>126</v>
      </c>
      <c r="B57" s="12">
        <v>4.0</v>
      </c>
      <c r="C57" s="13" t="s">
        <v>94</v>
      </c>
      <c r="D57" s="9"/>
      <c r="E57" s="134">
        <v>100.0</v>
      </c>
      <c r="F57" s="135">
        <f t="shared" si="5"/>
        <v>400</v>
      </c>
      <c r="G57" s="1"/>
    </row>
    <row r="58" ht="15.75" customHeight="1">
      <c r="A58" s="316" t="s">
        <v>810</v>
      </c>
      <c r="B58" s="12"/>
      <c r="C58" s="13" t="s">
        <v>59</v>
      </c>
      <c r="D58" s="9"/>
      <c r="E58" s="134">
        <v>250000.0</v>
      </c>
      <c r="F58" s="135">
        <f t="shared" si="5"/>
        <v>0</v>
      </c>
      <c r="G58" s="1"/>
    </row>
    <row r="59" ht="15.75" customHeight="1">
      <c r="A59" s="225" t="s">
        <v>811</v>
      </c>
      <c r="B59" s="12">
        <v>1.0</v>
      </c>
      <c r="C59" s="13" t="s">
        <v>94</v>
      </c>
      <c r="D59" s="9"/>
      <c r="E59" s="134">
        <v>295200.0</v>
      </c>
      <c r="F59" s="135">
        <f t="shared" si="5"/>
        <v>295200</v>
      </c>
      <c r="G59" s="1"/>
    </row>
    <row r="60" ht="15.75" customHeight="1">
      <c r="A60" s="316" t="s">
        <v>751</v>
      </c>
      <c r="B60" s="12"/>
      <c r="C60" s="13" t="s">
        <v>59</v>
      </c>
      <c r="D60" s="9"/>
      <c r="E60" s="134">
        <v>260000.0</v>
      </c>
      <c r="F60" s="135">
        <f t="shared" si="5"/>
        <v>0</v>
      </c>
      <c r="G60" s="1"/>
    </row>
    <row r="61" ht="15.75" customHeight="1">
      <c r="A61" s="225" t="s">
        <v>108</v>
      </c>
      <c r="B61" s="12">
        <v>1.0</v>
      </c>
      <c r="C61" s="13" t="s">
        <v>59</v>
      </c>
      <c r="D61" s="9"/>
      <c r="E61" s="134">
        <v>100000.0</v>
      </c>
      <c r="F61" s="135">
        <f t="shared" si="5"/>
        <v>100000</v>
      </c>
      <c r="G61" s="1"/>
    </row>
    <row r="62" ht="15.75" customHeight="1">
      <c r="A62" s="235" t="s">
        <v>109</v>
      </c>
      <c r="B62" s="11"/>
      <c r="C62" s="11"/>
      <c r="D62" s="9"/>
      <c r="E62" s="317"/>
      <c r="F62" s="229">
        <f>SUM(F56:F61)</f>
        <v>415600</v>
      </c>
      <c r="G62" s="1"/>
    </row>
    <row r="63" ht="15.75" customHeight="1">
      <c r="A63" s="230" t="s">
        <v>110</v>
      </c>
      <c r="B63" s="9"/>
      <c r="C63" s="231"/>
      <c r="D63" s="9"/>
      <c r="E63" s="232"/>
      <c r="F63" s="233"/>
      <c r="G63" s="1"/>
    </row>
    <row r="64" ht="15.75" customHeight="1">
      <c r="A64" s="225" t="s">
        <v>611</v>
      </c>
      <c r="B64" s="12">
        <v>800.0</v>
      </c>
      <c r="C64" s="13" t="s">
        <v>151</v>
      </c>
      <c r="D64" s="9"/>
      <c r="E64" s="134">
        <v>140.0</v>
      </c>
      <c r="F64" s="135">
        <f t="shared" ref="F64:F72" si="6">+B64*E64</f>
        <v>112000</v>
      </c>
      <c r="G64" s="1"/>
    </row>
    <row r="65" ht="15.75" customHeight="1">
      <c r="A65" s="225" t="s">
        <v>812</v>
      </c>
      <c r="B65" s="12">
        <v>0.5</v>
      </c>
      <c r="C65" s="13" t="s">
        <v>724</v>
      </c>
      <c r="D65" s="9"/>
      <c r="E65" s="134">
        <v>140000.0</v>
      </c>
      <c r="F65" s="135">
        <f t="shared" si="6"/>
        <v>70000</v>
      </c>
      <c r="G65" s="1"/>
    </row>
    <row r="66" ht="15.75" customHeight="1">
      <c r="A66" s="225" t="s">
        <v>20</v>
      </c>
      <c r="B66" s="12">
        <v>0.3</v>
      </c>
      <c r="C66" s="13" t="s">
        <v>21</v>
      </c>
      <c r="D66" s="9"/>
      <c r="E66" s="134">
        <v>14000.0</v>
      </c>
      <c r="F66" s="135">
        <f t="shared" si="6"/>
        <v>4200</v>
      </c>
      <c r="G66" s="1"/>
    </row>
    <row r="67" ht="15.75" customHeight="1">
      <c r="A67" s="225" t="s">
        <v>249</v>
      </c>
      <c r="B67" s="12">
        <v>3.0</v>
      </c>
      <c r="C67" s="13" t="s">
        <v>28</v>
      </c>
      <c r="D67" s="9"/>
      <c r="E67" s="134">
        <v>1000.0</v>
      </c>
      <c r="F67" s="135">
        <f t="shared" si="6"/>
        <v>3000</v>
      </c>
      <c r="G67" s="1"/>
    </row>
    <row r="68" ht="15.75" customHeight="1">
      <c r="A68" s="225" t="s">
        <v>752</v>
      </c>
      <c r="B68" s="12">
        <v>3.2</v>
      </c>
      <c r="C68" s="13" t="s">
        <v>122</v>
      </c>
      <c r="D68" s="9"/>
      <c r="E68" s="134">
        <v>4000.0</v>
      </c>
      <c r="F68" s="135">
        <f t="shared" si="6"/>
        <v>12800</v>
      </c>
      <c r="G68" s="1"/>
    </row>
    <row r="69" ht="15.75" customHeight="1">
      <c r="A69" s="225" t="s">
        <v>126</v>
      </c>
      <c r="B69" s="12">
        <v>40.0</v>
      </c>
      <c r="C69" s="13" t="s">
        <v>94</v>
      </c>
      <c r="D69" s="9"/>
      <c r="E69" s="134">
        <v>100.0</v>
      </c>
      <c r="F69" s="135">
        <f t="shared" si="6"/>
        <v>4000</v>
      </c>
      <c r="G69" s="1"/>
    </row>
    <row r="70" ht="15.75" customHeight="1">
      <c r="A70" s="225" t="s">
        <v>797</v>
      </c>
      <c r="B70" s="12"/>
      <c r="C70" s="13" t="s">
        <v>753</v>
      </c>
      <c r="D70" s="9"/>
      <c r="E70" s="134">
        <v>42000.0</v>
      </c>
      <c r="F70" s="135">
        <f t="shared" si="6"/>
        <v>0</v>
      </c>
      <c r="G70" s="1"/>
    </row>
    <row r="71" ht="15.75" customHeight="1">
      <c r="A71" s="225" t="s">
        <v>798</v>
      </c>
      <c r="B71" s="12">
        <v>1.0</v>
      </c>
      <c r="C71" s="13" t="s">
        <v>753</v>
      </c>
      <c r="D71" s="9"/>
      <c r="E71" s="134">
        <v>54000.0</v>
      </c>
      <c r="F71" s="135">
        <f t="shared" si="6"/>
        <v>54000</v>
      </c>
      <c r="G71" s="1"/>
    </row>
    <row r="72" ht="15.75" customHeight="1">
      <c r="A72" s="225" t="s">
        <v>255</v>
      </c>
      <c r="B72" s="315">
        <v>1.0</v>
      </c>
      <c r="C72" s="13" t="s">
        <v>752</v>
      </c>
      <c r="D72" s="9"/>
      <c r="E72" s="134">
        <v>10500.0</v>
      </c>
      <c r="F72" s="135">
        <f t="shared" si="6"/>
        <v>10500</v>
      </c>
      <c r="G72" s="1"/>
    </row>
    <row r="73" ht="15.75" customHeight="1">
      <c r="A73" s="46" t="s">
        <v>118</v>
      </c>
      <c r="B73" s="234"/>
      <c r="C73" s="235"/>
      <c r="D73" s="9"/>
      <c r="E73" s="236"/>
      <c r="F73" s="229">
        <f>SUM(F64:F72)</f>
        <v>270500</v>
      </c>
      <c r="G73" s="1"/>
    </row>
    <row r="74" ht="15.75" customHeight="1">
      <c r="A74" s="318" t="s">
        <v>174</v>
      </c>
      <c r="B74" s="12"/>
      <c r="C74" s="13"/>
      <c r="D74" s="9"/>
      <c r="E74" s="134"/>
      <c r="F74" s="135"/>
      <c r="G74" s="1"/>
    </row>
    <row r="75" ht="15.75" customHeight="1">
      <c r="A75" s="225" t="s">
        <v>813</v>
      </c>
      <c r="B75" s="302">
        <v>4.0</v>
      </c>
      <c r="C75" s="13" t="s">
        <v>122</v>
      </c>
      <c r="D75" s="9"/>
      <c r="E75" s="134">
        <v>30000.0</v>
      </c>
      <c r="F75" s="135">
        <f t="shared" ref="F75:F84" si="7">+B75*E75</f>
        <v>120000</v>
      </c>
      <c r="G75" s="1"/>
    </row>
    <row r="76" ht="15.75" customHeight="1">
      <c r="A76" s="225" t="s">
        <v>755</v>
      </c>
      <c r="B76" s="302"/>
      <c r="C76" s="13" t="s">
        <v>756</v>
      </c>
      <c r="D76" s="9"/>
      <c r="E76" s="134">
        <v>30000.0</v>
      </c>
      <c r="F76" s="135">
        <f t="shared" si="7"/>
        <v>0</v>
      </c>
      <c r="G76" s="1"/>
    </row>
    <row r="77" ht="15.75" customHeight="1">
      <c r="A77" s="225" t="s">
        <v>814</v>
      </c>
      <c r="B77" s="302">
        <v>1.0</v>
      </c>
      <c r="C77" s="13" t="s">
        <v>16</v>
      </c>
      <c r="D77" s="9"/>
      <c r="E77" s="134">
        <v>48000.0</v>
      </c>
      <c r="F77" s="135">
        <f t="shared" si="7"/>
        <v>48000</v>
      </c>
      <c r="G77" s="1"/>
    </row>
    <row r="78" ht="15.75" customHeight="1">
      <c r="A78" s="225" t="s">
        <v>178</v>
      </c>
      <c r="B78" s="302">
        <v>2.0</v>
      </c>
      <c r="C78" s="13" t="s">
        <v>587</v>
      </c>
      <c r="D78" s="9"/>
      <c r="E78" s="134">
        <v>3500.0</v>
      </c>
      <c r="F78" s="135">
        <f t="shared" si="7"/>
        <v>7000</v>
      </c>
      <c r="G78" s="1"/>
    </row>
    <row r="79" ht="15.75" customHeight="1">
      <c r="A79" s="225" t="s">
        <v>46</v>
      </c>
      <c r="B79" s="302">
        <v>0.5</v>
      </c>
      <c r="C79" s="13" t="s">
        <v>187</v>
      </c>
      <c r="D79" s="9"/>
      <c r="E79" s="134">
        <v>12000.0</v>
      </c>
      <c r="F79" s="135">
        <f t="shared" si="7"/>
        <v>6000</v>
      </c>
      <c r="G79" s="1"/>
    </row>
    <row r="80" ht="15.75" customHeight="1">
      <c r="A80" s="225" t="s">
        <v>649</v>
      </c>
      <c r="B80" s="302"/>
      <c r="C80" s="13" t="s">
        <v>758</v>
      </c>
      <c r="D80" s="9"/>
      <c r="E80" s="134">
        <v>100.0</v>
      </c>
      <c r="F80" s="135">
        <f t="shared" si="7"/>
        <v>0</v>
      </c>
      <c r="G80" s="1"/>
    </row>
    <row r="81" ht="15.75" customHeight="1">
      <c r="A81" s="225" t="s">
        <v>357</v>
      </c>
      <c r="B81" s="302">
        <v>3.0</v>
      </c>
      <c r="C81" s="13" t="s">
        <v>266</v>
      </c>
      <c r="D81" s="9"/>
      <c r="E81" s="134">
        <v>1000.0</v>
      </c>
      <c r="F81" s="135">
        <f t="shared" si="7"/>
        <v>3000</v>
      </c>
      <c r="G81" s="1"/>
    </row>
    <row r="82" ht="15.75" customHeight="1">
      <c r="A82" s="225" t="s">
        <v>136</v>
      </c>
      <c r="B82" s="302">
        <v>0.5</v>
      </c>
      <c r="C82" s="13" t="s">
        <v>21</v>
      </c>
      <c r="D82" s="9"/>
      <c r="E82" s="134">
        <v>19000.0</v>
      </c>
      <c r="F82" s="135">
        <f t="shared" si="7"/>
        <v>9500</v>
      </c>
      <c r="G82" s="1"/>
    </row>
    <row r="83" ht="15.75" customHeight="1">
      <c r="A83" s="225" t="s">
        <v>815</v>
      </c>
      <c r="B83" s="302"/>
      <c r="C83" s="13" t="s">
        <v>96</v>
      </c>
      <c r="D83" s="9"/>
      <c r="E83" s="134">
        <v>100.0</v>
      </c>
      <c r="F83" s="135">
        <f t="shared" si="7"/>
        <v>0</v>
      </c>
      <c r="G83" s="1"/>
    </row>
    <row r="84" ht="15.75" customHeight="1">
      <c r="A84" s="225" t="s">
        <v>267</v>
      </c>
      <c r="B84" s="302">
        <v>1.0</v>
      </c>
      <c r="C84" s="13" t="s">
        <v>761</v>
      </c>
      <c r="D84" s="9"/>
      <c r="E84" s="134">
        <v>157500.0</v>
      </c>
      <c r="F84" s="135">
        <f t="shared" si="7"/>
        <v>157500</v>
      </c>
      <c r="G84" s="1"/>
    </row>
    <row r="85" ht="15.75" customHeight="1">
      <c r="A85" s="46" t="s">
        <v>141</v>
      </c>
      <c r="B85" s="234"/>
      <c r="C85" s="235"/>
      <c r="D85" s="9"/>
      <c r="E85" s="236"/>
      <c r="F85" s="229">
        <f>SUM(F75:F84)</f>
        <v>351000</v>
      </c>
      <c r="G85" s="1"/>
    </row>
    <row r="86" ht="15.75" customHeight="1">
      <c r="A86" s="46" t="s">
        <v>762</v>
      </c>
      <c r="B86" s="240"/>
      <c r="C86" s="240"/>
      <c r="D86" s="240"/>
      <c r="E86" s="240"/>
      <c r="F86" s="241">
        <f>SUM(F19+F34+F41+F54+F62+F73+F85)</f>
        <v>2484461</v>
      </c>
      <c r="G86" s="1"/>
    </row>
    <row r="87" ht="15.75" customHeight="1">
      <c r="A87" s="242" t="s">
        <v>269</v>
      </c>
      <c r="B87" s="163" t="s">
        <v>202</v>
      </c>
      <c r="C87" s="55"/>
      <c r="D87" s="55"/>
      <c r="E87" s="55"/>
      <c r="F87" s="164">
        <f>F86*40%</f>
        <v>993784.4</v>
      </c>
      <c r="G87" s="1"/>
    </row>
    <row r="88" ht="15.75" customHeight="1">
      <c r="A88" s="243"/>
      <c r="B88" s="161" t="s">
        <v>144</v>
      </c>
      <c r="C88" s="55"/>
      <c r="D88" s="55"/>
      <c r="E88" s="59"/>
      <c r="F88" s="162">
        <f>SUM(F86:F87)</f>
        <v>3478245.4</v>
      </c>
      <c r="G88" s="1" t="s">
        <v>816</v>
      </c>
    </row>
    <row r="89" ht="15.75" customHeight="1">
      <c r="A89" s="57"/>
      <c r="B89" s="163" t="s">
        <v>145</v>
      </c>
      <c r="C89" s="55"/>
      <c r="D89" s="55"/>
      <c r="E89" s="55"/>
      <c r="F89" s="164">
        <v>262886.03</v>
      </c>
      <c r="G89" s="1"/>
    </row>
    <row r="90" ht="15.75" customHeight="1">
      <c r="A90" s="57"/>
      <c r="B90" s="165" t="s">
        <v>146</v>
      </c>
      <c r="C90" s="55"/>
      <c r="D90" s="55"/>
      <c r="E90" s="59"/>
      <c r="F90" s="162">
        <f>SUM(F88:F89)</f>
        <v>3741131.43</v>
      </c>
      <c r="G90" s="1"/>
    </row>
    <row r="91" ht="15.75" customHeight="1">
      <c r="A91" s="57"/>
      <c r="B91" s="163"/>
      <c r="C91" s="55"/>
      <c r="D91" s="55"/>
      <c r="E91" s="55"/>
      <c r="F91" s="164"/>
      <c r="G91" s="1"/>
    </row>
    <row r="92" ht="15.75" customHeight="1">
      <c r="A92" s="57"/>
    </row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3">
    <mergeCell ref="B42:C42"/>
    <mergeCell ref="D42:E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A53:C53"/>
    <mergeCell ref="D54:E54"/>
    <mergeCell ref="A54:C54"/>
    <mergeCell ref="A55:B55"/>
    <mergeCell ref="C55:D55"/>
    <mergeCell ref="C56:D56"/>
    <mergeCell ref="C57:D57"/>
    <mergeCell ref="C58:D58"/>
    <mergeCell ref="C59:D59"/>
    <mergeCell ref="C60:D60"/>
    <mergeCell ref="C61:D61"/>
    <mergeCell ref="A62:D62"/>
    <mergeCell ref="A63:B63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B87:E87"/>
    <mergeCell ref="B88:E88"/>
    <mergeCell ref="B89:E89"/>
    <mergeCell ref="B90:E90"/>
    <mergeCell ref="B91:E91"/>
    <mergeCell ref="C80:D80"/>
    <mergeCell ref="C81:D81"/>
    <mergeCell ref="C82:D82"/>
    <mergeCell ref="C83:D83"/>
    <mergeCell ref="C84:D84"/>
    <mergeCell ref="C85:D85"/>
    <mergeCell ref="A88:A92"/>
    <mergeCell ref="A1:F1"/>
    <mergeCell ref="A2:F2"/>
    <mergeCell ref="A3:F3"/>
    <mergeCell ref="A4:B4"/>
    <mergeCell ref="C4:F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A16:C16"/>
    <mergeCell ref="D16:E16"/>
    <mergeCell ref="A17:E17"/>
    <mergeCell ref="A18:C18"/>
    <mergeCell ref="D18:E18"/>
    <mergeCell ref="A19:C19"/>
    <mergeCell ref="D19:E19"/>
    <mergeCell ref="B20:C20"/>
    <mergeCell ref="D20:E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A33:C33"/>
    <mergeCell ref="A34:C34"/>
    <mergeCell ref="D34:E34"/>
    <mergeCell ref="A35:B35"/>
    <mergeCell ref="C35:F35"/>
    <mergeCell ref="C36:D36"/>
    <mergeCell ref="C37:D37"/>
    <mergeCell ref="C38:D38"/>
    <mergeCell ref="C39:D39"/>
    <mergeCell ref="A40:E40"/>
    <mergeCell ref="A41:C41"/>
    <mergeCell ref="D41:E41"/>
  </mergeCells>
  <printOptions/>
  <pageMargins bottom="0.7480314960629921" footer="0.0" header="0.0" left="0.31496062992125984" right="0.31496062992125984" top="0.7480314960629921"/>
  <pageSetup paperSize="9" orientation="portrait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29"/>
    <col customWidth="1" min="2" max="2" width="10.71"/>
    <col customWidth="1" min="3" max="3" width="14.29"/>
    <col customWidth="1" min="4" max="4" width="10.71"/>
    <col customWidth="1" min="5" max="5" width="11.71"/>
    <col customWidth="1" min="6" max="6" width="15.29"/>
    <col customWidth="1" min="7" max="7" width="10.71"/>
  </cols>
  <sheetData>
    <row r="2" ht="15.0" customHeight="1"/>
    <row r="3">
      <c r="A3" s="2" t="s">
        <v>1</v>
      </c>
      <c r="B3" s="3"/>
      <c r="C3" s="3"/>
      <c r="D3" s="3"/>
      <c r="E3" s="3"/>
      <c r="F3" s="3"/>
      <c r="G3" s="1"/>
    </row>
    <row r="4">
      <c r="A4" s="4" t="s">
        <v>2</v>
      </c>
      <c r="G4" s="1"/>
    </row>
    <row r="5">
      <c r="A5" s="4" t="s">
        <v>3</v>
      </c>
      <c r="G5" s="1"/>
    </row>
    <row r="6">
      <c r="A6" s="8" t="s">
        <v>5</v>
      </c>
      <c r="B6" s="9"/>
      <c r="C6" s="10" t="s">
        <v>817</v>
      </c>
      <c r="D6" s="11"/>
      <c r="E6" s="11"/>
      <c r="F6" s="9"/>
      <c r="G6" s="1"/>
    </row>
    <row r="7">
      <c r="A7" s="12" t="s">
        <v>7</v>
      </c>
      <c r="B7" s="12"/>
      <c r="C7" s="13" t="s">
        <v>9</v>
      </c>
      <c r="D7" s="9"/>
      <c r="E7" s="12" t="s">
        <v>10</v>
      </c>
      <c r="F7" s="14" t="s">
        <v>11</v>
      </c>
      <c r="G7" s="1"/>
    </row>
    <row r="8">
      <c r="A8" s="225" t="s">
        <v>150</v>
      </c>
      <c r="B8" s="302">
        <v>1384.0</v>
      </c>
      <c r="C8" s="13" t="s">
        <v>151</v>
      </c>
      <c r="D8" s="9"/>
      <c r="E8" s="134">
        <v>140.0</v>
      </c>
      <c r="F8" s="135">
        <f t="shared" ref="F8:F17" si="1">+B8*E8</f>
        <v>193760</v>
      </c>
    </row>
    <row r="9">
      <c r="A9" s="225" t="s">
        <v>723</v>
      </c>
      <c r="B9" s="302">
        <v>0.5</v>
      </c>
      <c r="C9" s="13" t="s">
        <v>724</v>
      </c>
      <c r="D9" s="9"/>
      <c r="E9" s="134">
        <v>140000.0</v>
      </c>
      <c r="F9" s="135">
        <f t="shared" si="1"/>
        <v>70000</v>
      </c>
      <c r="G9" s="1"/>
    </row>
    <row r="10">
      <c r="A10" s="225" t="s">
        <v>725</v>
      </c>
      <c r="B10" s="302">
        <v>2.0</v>
      </c>
      <c r="C10" s="13" t="s">
        <v>724</v>
      </c>
      <c r="D10" s="9"/>
      <c r="E10" s="134">
        <v>130000.0</v>
      </c>
      <c r="F10" s="135">
        <f t="shared" si="1"/>
        <v>260000</v>
      </c>
      <c r="G10" s="1"/>
    </row>
    <row r="11">
      <c r="A11" s="225" t="s">
        <v>229</v>
      </c>
      <c r="B11" s="302"/>
      <c r="C11" s="13" t="s">
        <v>724</v>
      </c>
      <c r="D11" s="9"/>
      <c r="E11" s="134">
        <v>65000.0</v>
      </c>
      <c r="F11" s="135">
        <f t="shared" si="1"/>
        <v>0</v>
      </c>
      <c r="G11" s="1"/>
    </row>
    <row r="12">
      <c r="A12" s="225" t="s">
        <v>802</v>
      </c>
      <c r="B12" s="302">
        <v>1.0</v>
      </c>
      <c r="C12" s="13" t="s">
        <v>803</v>
      </c>
      <c r="D12" s="9"/>
      <c r="E12" s="134">
        <v>50000.0</v>
      </c>
      <c r="F12" s="135">
        <f t="shared" si="1"/>
        <v>50000</v>
      </c>
      <c r="G12" s="1"/>
    </row>
    <row r="13">
      <c r="A13" s="225" t="s">
        <v>20</v>
      </c>
      <c r="B13" s="302">
        <v>1.0</v>
      </c>
      <c r="C13" s="13" t="s">
        <v>45</v>
      </c>
      <c r="D13" s="9"/>
      <c r="E13" s="134">
        <v>14000.0</v>
      </c>
      <c r="F13" s="135">
        <f t="shared" si="1"/>
        <v>14000</v>
      </c>
      <c r="G13" s="1"/>
    </row>
    <row r="14">
      <c r="A14" s="225" t="s">
        <v>24</v>
      </c>
      <c r="B14" s="302">
        <v>1.0</v>
      </c>
      <c r="C14" s="13" t="s">
        <v>25</v>
      </c>
      <c r="D14" s="9"/>
      <c r="E14" s="134">
        <v>20000.0</v>
      </c>
      <c r="F14" s="135">
        <f t="shared" si="1"/>
        <v>20000</v>
      </c>
      <c r="G14" s="1"/>
    </row>
    <row r="15">
      <c r="A15" s="225" t="s">
        <v>46</v>
      </c>
      <c r="B15" s="302">
        <v>0.25</v>
      </c>
      <c r="C15" s="13" t="s">
        <v>727</v>
      </c>
      <c r="D15" s="9"/>
      <c r="E15" s="134">
        <v>12000.0</v>
      </c>
      <c r="F15" s="135">
        <f t="shared" si="1"/>
        <v>3000</v>
      </c>
      <c r="G15" s="1"/>
    </row>
    <row r="16">
      <c r="A16" s="225" t="s">
        <v>153</v>
      </c>
      <c r="B16" s="302">
        <v>7.0</v>
      </c>
      <c r="C16" s="13" t="s">
        <v>48</v>
      </c>
      <c r="D16" s="9"/>
      <c r="E16" s="134">
        <v>1000.0</v>
      </c>
      <c r="F16" s="135">
        <f t="shared" si="1"/>
        <v>7000</v>
      </c>
      <c r="G16" s="1"/>
    </row>
    <row r="17">
      <c r="A17" s="225" t="s">
        <v>29</v>
      </c>
      <c r="B17" s="302">
        <v>80.0</v>
      </c>
      <c r="C17" s="13" t="s">
        <v>30</v>
      </c>
      <c r="D17" s="9"/>
      <c r="E17" s="134">
        <v>100.0</v>
      </c>
      <c r="F17" s="135">
        <f t="shared" si="1"/>
        <v>8000</v>
      </c>
      <c r="G17" s="1"/>
    </row>
    <row r="18">
      <c r="A18" s="8" t="s">
        <v>804</v>
      </c>
      <c r="B18" s="11"/>
      <c r="C18" s="9"/>
      <c r="D18" s="226"/>
      <c r="E18" s="9"/>
      <c r="F18" s="135">
        <v>432000.0</v>
      </c>
      <c r="G18" s="1"/>
    </row>
    <row r="19">
      <c r="A19" s="137" t="s">
        <v>33</v>
      </c>
      <c r="B19" s="11"/>
      <c r="C19" s="11"/>
      <c r="D19" s="11"/>
      <c r="E19" s="9"/>
      <c r="F19" s="135">
        <f>SUM(F8:F18)</f>
        <v>1057760</v>
      </c>
      <c r="G19" s="1"/>
    </row>
    <row r="20">
      <c r="A20" s="8" t="s">
        <v>34</v>
      </c>
      <c r="B20" s="11"/>
      <c r="C20" s="9"/>
      <c r="D20" s="13" t="s">
        <v>35</v>
      </c>
      <c r="E20" s="9"/>
      <c r="F20" s="135">
        <f>F19*10%</f>
        <v>105776</v>
      </c>
      <c r="G20" s="1"/>
    </row>
    <row r="21" ht="15.75" customHeight="1">
      <c r="A21" s="227" t="s">
        <v>36</v>
      </c>
      <c r="B21" s="11"/>
      <c r="C21" s="9"/>
      <c r="D21" s="228"/>
      <c r="E21" s="9"/>
      <c r="F21" s="229">
        <f>SUM(F19:F20)</f>
        <v>1163536</v>
      </c>
      <c r="G21" s="1"/>
    </row>
    <row r="22" ht="15.75" customHeight="1">
      <c r="A22" s="36" t="s">
        <v>231</v>
      </c>
      <c r="B22" s="231" t="s">
        <v>787</v>
      </c>
      <c r="C22" s="9"/>
      <c r="D22" s="13"/>
      <c r="E22" s="9"/>
      <c r="F22" s="135"/>
      <c r="G22" s="1"/>
    </row>
    <row r="23" ht="15.75" customHeight="1">
      <c r="A23" s="155" t="s">
        <v>788</v>
      </c>
      <c r="B23" s="12">
        <v>1.0</v>
      </c>
      <c r="C23" s="13" t="s">
        <v>54</v>
      </c>
      <c r="D23" s="9"/>
      <c r="E23" s="134">
        <v>73500.0</v>
      </c>
      <c r="F23" s="135">
        <f t="shared" ref="F23:F33" si="2">+B23*E23</f>
        <v>73500</v>
      </c>
      <c r="G23" s="1"/>
    </row>
    <row r="24" ht="15.75" customHeight="1">
      <c r="A24" s="16" t="s">
        <v>789</v>
      </c>
      <c r="B24" s="12">
        <v>1.0</v>
      </c>
      <c r="C24" s="13" t="s">
        <v>54</v>
      </c>
      <c r="D24" s="9"/>
      <c r="E24" s="134">
        <v>63000.0</v>
      </c>
      <c r="F24" s="135">
        <f t="shared" si="2"/>
        <v>63000</v>
      </c>
      <c r="G24" s="1"/>
    </row>
    <row r="25" ht="15.75" customHeight="1">
      <c r="A25" s="16" t="s">
        <v>805</v>
      </c>
      <c r="B25" s="17"/>
      <c r="C25" s="13" t="s">
        <v>54</v>
      </c>
      <c r="D25" s="9"/>
      <c r="E25" s="17">
        <v>9450.0</v>
      </c>
      <c r="F25" s="135">
        <f t="shared" si="2"/>
        <v>0</v>
      </c>
      <c r="G25" s="1"/>
    </row>
    <row r="26" ht="15.75" customHeight="1">
      <c r="A26" s="16" t="s">
        <v>806</v>
      </c>
      <c r="B26" s="17"/>
      <c r="C26" s="13" t="s">
        <v>54</v>
      </c>
      <c r="D26" s="9"/>
      <c r="E26" s="17">
        <v>12600.0</v>
      </c>
      <c r="F26" s="135">
        <f t="shared" si="2"/>
        <v>0</v>
      </c>
      <c r="G26" s="1"/>
    </row>
    <row r="27" ht="15.75" customHeight="1">
      <c r="A27" s="225" t="s">
        <v>56</v>
      </c>
      <c r="B27" s="12">
        <v>3.0</v>
      </c>
      <c r="C27" s="13" t="s">
        <v>234</v>
      </c>
      <c r="D27" s="9"/>
      <c r="E27" s="134">
        <v>18000.0</v>
      </c>
      <c r="F27" s="135">
        <f t="shared" si="2"/>
        <v>54000</v>
      </c>
      <c r="G27" s="1"/>
    </row>
    <row r="28" ht="15.75" customHeight="1">
      <c r="A28" s="225" t="s">
        <v>235</v>
      </c>
      <c r="B28" s="12">
        <v>4.0</v>
      </c>
      <c r="C28" s="13" t="s">
        <v>63</v>
      </c>
      <c r="D28" s="9"/>
      <c r="E28" s="134">
        <v>2000.0</v>
      </c>
      <c r="F28" s="135">
        <f t="shared" si="2"/>
        <v>8000</v>
      </c>
      <c r="G28" s="1"/>
    </row>
    <row r="29" ht="15.75" customHeight="1">
      <c r="A29" s="225" t="s">
        <v>689</v>
      </c>
      <c r="B29" s="12"/>
      <c r="C29" s="13" t="s">
        <v>96</v>
      </c>
      <c r="D29" s="9"/>
      <c r="E29" s="134">
        <v>2000.0</v>
      </c>
      <c r="F29" s="135">
        <f t="shared" si="2"/>
        <v>0</v>
      </c>
      <c r="G29" s="1"/>
    </row>
    <row r="30" ht="15.75" customHeight="1">
      <c r="A30" s="225" t="s">
        <v>818</v>
      </c>
      <c r="B30" s="12">
        <v>3.0</v>
      </c>
      <c r="C30" s="13" t="s">
        <v>77</v>
      </c>
      <c r="D30" s="9"/>
      <c r="E30" s="134">
        <v>23000.0</v>
      </c>
      <c r="F30" s="135">
        <f t="shared" si="2"/>
        <v>69000</v>
      </c>
      <c r="G30" s="1"/>
    </row>
    <row r="31" ht="15.75" customHeight="1">
      <c r="A31" s="225" t="s">
        <v>71</v>
      </c>
      <c r="B31" s="12"/>
      <c r="C31" s="13" t="s">
        <v>70</v>
      </c>
      <c r="D31" s="9"/>
      <c r="E31" s="134">
        <v>22000.0</v>
      </c>
      <c r="F31" s="135">
        <f t="shared" si="2"/>
        <v>0</v>
      </c>
      <c r="G31" s="1"/>
    </row>
    <row r="32" ht="15.75" customHeight="1">
      <c r="A32" s="225" t="s">
        <v>75</v>
      </c>
      <c r="B32" s="12">
        <v>1.0</v>
      </c>
      <c r="C32" s="13" t="s">
        <v>21</v>
      </c>
      <c r="D32" s="9"/>
      <c r="E32" s="134">
        <v>10000.0</v>
      </c>
      <c r="F32" s="135">
        <f t="shared" si="2"/>
        <v>10000</v>
      </c>
      <c r="G32" s="1"/>
    </row>
    <row r="33" ht="15.75" customHeight="1">
      <c r="A33" s="225" t="s">
        <v>240</v>
      </c>
      <c r="B33" s="12">
        <v>3.0</v>
      </c>
      <c r="C33" s="13" t="s">
        <v>77</v>
      </c>
      <c r="D33" s="9"/>
      <c r="E33" s="134">
        <v>23000.0</v>
      </c>
      <c r="F33" s="135">
        <f t="shared" si="2"/>
        <v>69000</v>
      </c>
      <c r="G33" s="1"/>
    </row>
    <row r="34" ht="15.75" customHeight="1">
      <c r="A34" s="225" t="s">
        <v>78</v>
      </c>
      <c r="B34" s="12"/>
      <c r="C34" s="13"/>
      <c r="D34" s="9"/>
      <c r="E34" s="134"/>
      <c r="F34" s="88">
        <f>SUM(F23:F33)</f>
        <v>346500</v>
      </c>
      <c r="G34" s="1"/>
    </row>
    <row r="35" ht="15.75" customHeight="1">
      <c r="A35" s="8" t="s">
        <v>79</v>
      </c>
      <c r="B35" s="11"/>
      <c r="C35" s="9"/>
      <c r="D35" s="12"/>
      <c r="E35" s="12"/>
      <c r="F35" s="135">
        <f>F34*10%</f>
        <v>34650</v>
      </c>
      <c r="G35" s="1"/>
    </row>
    <row r="36" ht="15.75" customHeight="1">
      <c r="A36" s="227" t="s">
        <v>80</v>
      </c>
      <c r="B36" s="11"/>
      <c r="C36" s="9"/>
      <c r="D36" s="228"/>
      <c r="E36" s="9"/>
      <c r="F36" s="229">
        <f>F35+F34</f>
        <v>381150</v>
      </c>
      <c r="G36" s="1"/>
    </row>
    <row r="37" ht="15.75" customHeight="1">
      <c r="A37" s="8" t="s">
        <v>5</v>
      </c>
      <c r="B37" s="9"/>
      <c r="C37" s="30" t="s">
        <v>37</v>
      </c>
      <c r="D37" s="11"/>
      <c r="E37" s="11"/>
      <c r="F37" s="9"/>
      <c r="G37" s="1"/>
    </row>
    <row r="38" ht="15.75" customHeight="1">
      <c r="A38" s="12" t="s">
        <v>7</v>
      </c>
      <c r="B38" s="12" t="s">
        <v>8</v>
      </c>
      <c r="C38" s="13" t="s">
        <v>9</v>
      </c>
      <c r="D38" s="9"/>
      <c r="E38" s="12" t="s">
        <v>10</v>
      </c>
      <c r="F38" s="14" t="s">
        <v>11</v>
      </c>
      <c r="G38" s="315"/>
    </row>
    <row r="39" ht="15.75" customHeight="1">
      <c r="A39" s="16" t="s">
        <v>107</v>
      </c>
      <c r="B39" s="17"/>
      <c r="C39" s="22" t="s">
        <v>99</v>
      </c>
      <c r="D39" s="9"/>
      <c r="E39" s="18">
        <v>30000.0</v>
      </c>
      <c r="F39" s="19">
        <f t="shared" ref="F39:F41" si="3">E39*B39</f>
        <v>0</v>
      </c>
      <c r="G39" s="150"/>
    </row>
    <row r="40" ht="15.75" customHeight="1">
      <c r="A40" s="16" t="s">
        <v>138</v>
      </c>
      <c r="B40" s="17">
        <v>2.0</v>
      </c>
      <c r="C40" s="22" t="s">
        <v>777</v>
      </c>
      <c r="D40" s="9"/>
      <c r="E40" s="18">
        <v>250000.0</v>
      </c>
      <c r="F40" s="19">
        <f t="shared" si="3"/>
        <v>500000</v>
      </c>
      <c r="G40" s="1"/>
    </row>
    <row r="41" ht="15.75" customHeight="1">
      <c r="A41" s="33"/>
      <c r="B41" s="17"/>
      <c r="C41" s="22"/>
      <c r="D41" s="9"/>
      <c r="E41" s="17"/>
      <c r="F41" s="19">
        <f t="shared" si="3"/>
        <v>0</v>
      </c>
      <c r="G41" s="1"/>
    </row>
    <row r="42" ht="15.75" customHeight="1">
      <c r="A42" s="25" t="s">
        <v>33</v>
      </c>
      <c r="B42" s="11"/>
      <c r="C42" s="11"/>
      <c r="D42" s="11"/>
      <c r="E42" s="9"/>
      <c r="F42" s="325"/>
      <c r="G42" s="1"/>
      <c r="H42" s="1"/>
      <c r="I42" s="1"/>
      <c r="J42" s="1"/>
      <c r="K42" s="1"/>
      <c r="L42" s="1"/>
      <c r="M42" s="1"/>
      <c r="N42" s="1"/>
      <c r="O42" s="1"/>
    </row>
    <row r="43" ht="15.75" customHeight="1">
      <c r="A43" s="27" t="s">
        <v>36</v>
      </c>
      <c r="B43" s="11"/>
      <c r="C43" s="9"/>
      <c r="D43" s="28"/>
      <c r="E43" s="326"/>
      <c r="F43" s="327">
        <f>SUM(F39:F41)</f>
        <v>500000</v>
      </c>
      <c r="G43" s="1"/>
    </row>
    <row r="44" ht="15.75" customHeight="1">
      <c r="A44" s="311" t="s">
        <v>231</v>
      </c>
      <c r="B44" s="314" t="s">
        <v>704</v>
      </c>
      <c r="C44" s="9"/>
      <c r="D44" s="13"/>
      <c r="E44" s="9"/>
      <c r="F44" s="135"/>
      <c r="G44" s="276"/>
      <c r="H44" s="276"/>
      <c r="I44" s="276"/>
      <c r="J44" s="276"/>
      <c r="K44" s="276"/>
      <c r="L44" s="276"/>
      <c r="M44" s="276"/>
      <c r="N44" s="276"/>
      <c r="O44" s="276"/>
      <c r="P44" s="276"/>
      <c r="Q44" s="276"/>
      <c r="R44" s="276"/>
      <c r="S44" s="276"/>
      <c r="T44" s="276"/>
      <c r="U44" s="276"/>
      <c r="V44" s="276"/>
      <c r="W44" s="276"/>
      <c r="X44" s="276"/>
      <c r="Y44" s="276"/>
      <c r="Z44" s="276"/>
    </row>
    <row r="45" ht="15.75" customHeight="1">
      <c r="A45" s="155" t="s">
        <v>745</v>
      </c>
      <c r="B45" s="12">
        <v>2.0</v>
      </c>
      <c r="C45" s="13" t="s">
        <v>54</v>
      </c>
      <c r="D45" s="9"/>
      <c r="E45" s="134">
        <v>36750.0</v>
      </c>
      <c r="F45" s="135">
        <f t="shared" ref="F45:F53" si="4">+B45*E45</f>
        <v>73500</v>
      </c>
      <c r="G45" s="276"/>
      <c r="H45" s="276"/>
      <c r="I45" s="276"/>
      <c r="J45" s="276"/>
      <c r="K45" s="276"/>
      <c r="L45" s="276"/>
      <c r="M45" s="276"/>
      <c r="N45" s="276"/>
      <c r="O45" s="276"/>
      <c r="P45" s="276"/>
      <c r="Q45" s="276"/>
      <c r="R45" s="276"/>
      <c r="S45" s="276"/>
      <c r="T45" s="276"/>
      <c r="U45" s="276"/>
      <c r="V45" s="276"/>
      <c r="W45" s="276"/>
      <c r="X45" s="276"/>
      <c r="Y45" s="276"/>
      <c r="Z45" s="276"/>
    </row>
    <row r="46" ht="15.75" customHeight="1">
      <c r="A46" s="16" t="s">
        <v>233</v>
      </c>
      <c r="B46" s="12">
        <v>2.0</v>
      </c>
      <c r="C46" s="13" t="s">
        <v>54</v>
      </c>
      <c r="D46" s="9"/>
      <c r="E46" s="134">
        <v>36750.0</v>
      </c>
      <c r="F46" s="135">
        <f t="shared" si="4"/>
        <v>73500</v>
      </c>
      <c r="G46" s="276"/>
      <c r="H46" s="276"/>
      <c r="I46" s="276"/>
      <c r="J46" s="276"/>
      <c r="K46" s="276"/>
      <c r="L46" s="276"/>
      <c r="M46" s="276"/>
      <c r="N46" s="276"/>
      <c r="O46" s="276"/>
      <c r="P46" s="276"/>
      <c r="Q46" s="276"/>
      <c r="R46" s="276"/>
      <c r="S46" s="276"/>
      <c r="T46" s="276"/>
      <c r="U46" s="276"/>
      <c r="V46" s="276"/>
      <c r="W46" s="276"/>
      <c r="X46" s="276"/>
      <c r="Y46" s="276"/>
      <c r="Z46" s="276"/>
    </row>
    <row r="47" ht="15.75" customHeight="1">
      <c r="A47" s="225" t="s">
        <v>56</v>
      </c>
      <c r="B47" s="302">
        <v>2.0</v>
      </c>
      <c r="C47" s="13" t="s">
        <v>234</v>
      </c>
      <c r="D47" s="9"/>
      <c r="E47" s="134">
        <v>18000.0</v>
      </c>
      <c r="F47" s="135">
        <f t="shared" si="4"/>
        <v>36000</v>
      </c>
      <c r="G47" s="276"/>
      <c r="H47" s="276"/>
      <c r="I47" s="276"/>
      <c r="J47" s="276"/>
      <c r="K47" s="276"/>
      <c r="L47" s="276"/>
      <c r="M47" s="276"/>
      <c r="N47" s="276"/>
      <c r="O47" s="276"/>
      <c r="P47" s="276"/>
      <c r="Q47" s="276"/>
      <c r="R47" s="276"/>
      <c r="S47" s="276"/>
      <c r="T47" s="276"/>
      <c r="U47" s="276"/>
      <c r="V47" s="276"/>
      <c r="W47" s="276"/>
      <c r="X47" s="276"/>
      <c r="Y47" s="276"/>
      <c r="Z47" s="276"/>
    </row>
    <row r="48" ht="15.75" customHeight="1">
      <c r="A48" s="225" t="s">
        <v>58</v>
      </c>
      <c r="B48" s="302">
        <v>1.0</v>
      </c>
      <c r="C48" s="13" t="s">
        <v>63</v>
      </c>
      <c r="D48" s="9"/>
      <c r="E48" s="134">
        <v>2000.0</v>
      </c>
      <c r="F48" s="135">
        <f t="shared" si="4"/>
        <v>2000</v>
      </c>
      <c r="G48" s="276"/>
      <c r="H48" s="276"/>
      <c r="I48" s="276"/>
      <c r="J48" s="276"/>
      <c r="K48" s="276"/>
      <c r="L48" s="276"/>
      <c r="M48" s="276"/>
      <c r="N48" s="276"/>
      <c r="O48" s="276"/>
      <c r="P48" s="276"/>
      <c r="Q48" s="276"/>
      <c r="R48" s="276"/>
      <c r="S48" s="276"/>
      <c r="T48" s="276"/>
      <c r="U48" s="276"/>
      <c r="V48" s="276"/>
      <c r="W48" s="276"/>
      <c r="X48" s="276"/>
      <c r="Y48" s="276"/>
      <c r="Z48" s="276"/>
    </row>
    <row r="49" ht="15.75" customHeight="1">
      <c r="A49" s="225" t="s">
        <v>661</v>
      </c>
      <c r="B49" s="302">
        <v>1.0</v>
      </c>
      <c r="C49" s="13" t="s">
        <v>59</v>
      </c>
      <c r="D49" s="9"/>
      <c r="E49" s="134">
        <v>2000.0</v>
      </c>
      <c r="F49" s="135">
        <f t="shared" si="4"/>
        <v>2000</v>
      </c>
      <c r="G49" s="276"/>
      <c r="H49" s="276"/>
      <c r="I49" s="276"/>
      <c r="J49" s="276"/>
      <c r="K49" s="276"/>
      <c r="L49" s="276"/>
      <c r="M49" s="276"/>
      <c r="N49" s="276"/>
      <c r="O49" s="276"/>
      <c r="P49" s="276"/>
      <c r="Q49" s="276"/>
      <c r="R49" s="276"/>
      <c r="S49" s="276"/>
      <c r="T49" s="276"/>
      <c r="U49" s="276"/>
      <c r="V49" s="276"/>
      <c r="W49" s="276"/>
      <c r="X49" s="276"/>
      <c r="Y49" s="276"/>
      <c r="Z49" s="276"/>
    </row>
    <row r="50" ht="15.75" customHeight="1">
      <c r="A50" s="225" t="s">
        <v>808</v>
      </c>
      <c r="B50" s="12">
        <v>2.0</v>
      </c>
      <c r="C50" s="13" t="s">
        <v>234</v>
      </c>
      <c r="D50" s="9"/>
      <c r="E50" s="134">
        <v>22000.0</v>
      </c>
      <c r="F50" s="135">
        <f t="shared" si="4"/>
        <v>44000</v>
      </c>
      <c r="G50" s="276"/>
      <c r="H50" s="276"/>
      <c r="I50" s="276"/>
      <c r="J50" s="276"/>
      <c r="K50" s="276"/>
      <c r="L50" s="276"/>
      <c r="M50" s="276"/>
      <c r="N50" s="276"/>
      <c r="O50" s="276"/>
      <c r="P50" s="276"/>
      <c r="Q50" s="276"/>
      <c r="R50" s="276"/>
      <c r="S50" s="276"/>
      <c r="T50" s="276"/>
      <c r="U50" s="276"/>
      <c r="V50" s="276"/>
      <c r="W50" s="276"/>
      <c r="X50" s="276"/>
      <c r="Y50" s="276"/>
      <c r="Z50" s="276"/>
    </row>
    <row r="51" ht="15.75" customHeight="1">
      <c r="A51" s="225" t="s">
        <v>790</v>
      </c>
      <c r="B51" s="12"/>
      <c r="C51" s="13" t="s">
        <v>70</v>
      </c>
      <c r="D51" s="9"/>
      <c r="E51" s="134">
        <v>23000.0</v>
      </c>
      <c r="F51" s="135">
        <f t="shared" si="4"/>
        <v>0</v>
      </c>
      <c r="G51" s="276"/>
      <c r="H51" s="276"/>
      <c r="I51" s="276"/>
      <c r="J51" s="276"/>
      <c r="K51" s="276"/>
      <c r="L51" s="276"/>
      <c r="M51" s="276"/>
      <c r="N51" s="276"/>
      <c r="O51" s="276"/>
      <c r="P51" s="276"/>
      <c r="Q51" s="276"/>
      <c r="R51" s="276"/>
      <c r="S51" s="276"/>
      <c r="T51" s="276"/>
      <c r="U51" s="276"/>
      <c r="V51" s="276"/>
      <c r="W51" s="276"/>
      <c r="X51" s="276"/>
      <c r="Y51" s="276"/>
      <c r="Z51" s="276"/>
    </row>
    <row r="52" ht="15.75" customHeight="1">
      <c r="A52" s="225" t="s">
        <v>75</v>
      </c>
      <c r="B52" s="12">
        <v>1.0</v>
      </c>
      <c r="C52" s="13" t="s">
        <v>239</v>
      </c>
      <c r="D52" s="9"/>
      <c r="E52" s="134">
        <v>10000.0</v>
      </c>
      <c r="F52" s="135">
        <f t="shared" si="4"/>
        <v>10000</v>
      </c>
      <c r="G52" s="276"/>
      <c r="H52" s="276"/>
      <c r="I52" s="276"/>
      <c r="J52" s="276"/>
      <c r="K52" s="276"/>
      <c r="L52" s="276"/>
      <c r="M52" s="276"/>
      <c r="N52" s="276"/>
      <c r="O52" s="276"/>
      <c r="P52" s="276"/>
      <c r="Q52" s="276"/>
      <c r="R52" s="276"/>
      <c r="S52" s="276"/>
      <c r="T52" s="276"/>
      <c r="U52" s="276"/>
      <c r="V52" s="276"/>
      <c r="W52" s="276"/>
      <c r="X52" s="276"/>
      <c r="Y52" s="276"/>
      <c r="Z52" s="276"/>
    </row>
    <row r="53" ht="15.75" customHeight="1">
      <c r="A53" s="225" t="s">
        <v>240</v>
      </c>
      <c r="B53" s="12">
        <v>2.0</v>
      </c>
      <c r="C53" s="13" t="s">
        <v>234</v>
      </c>
      <c r="D53" s="9"/>
      <c r="E53" s="134">
        <v>23000.0</v>
      </c>
      <c r="F53" s="135">
        <f t="shared" si="4"/>
        <v>46000</v>
      </c>
      <c r="G53" s="276"/>
      <c r="H53" s="276"/>
      <c r="I53" s="276"/>
      <c r="J53" s="276"/>
      <c r="K53" s="276"/>
      <c r="L53" s="276"/>
      <c r="M53" s="276"/>
      <c r="N53" s="276"/>
      <c r="O53" s="276"/>
      <c r="P53" s="276"/>
      <c r="Q53" s="276"/>
      <c r="R53" s="276"/>
      <c r="S53" s="276"/>
      <c r="T53" s="276"/>
      <c r="U53" s="276"/>
      <c r="V53" s="276"/>
      <c r="W53" s="276"/>
      <c r="X53" s="276"/>
      <c r="Y53" s="276"/>
      <c r="Z53" s="276"/>
    </row>
    <row r="54" ht="15.75" customHeight="1">
      <c r="A54" s="225" t="s">
        <v>78</v>
      </c>
      <c r="B54" s="12"/>
      <c r="C54" s="13"/>
      <c r="D54" s="9"/>
      <c r="E54" s="134"/>
      <c r="F54" s="88">
        <f>SUM(F45:F53)</f>
        <v>287000</v>
      </c>
      <c r="G54" s="276"/>
      <c r="H54" s="276"/>
      <c r="I54" s="276"/>
      <c r="J54" s="276"/>
      <c r="K54" s="276"/>
      <c r="L54" s="276"/>
      <c r="M54" s="276"/>
      <c r="N54" s="276"/>
      <c r="O54" s="276"/>
      <c r="P54" s="276"/>
      <c r="Q54" s="276"/>
      <c r="R54" s="276"/>
      <c r="S54" s="276"/>
      <c r="T54" s="276"/>
      <c r="U54" s="276"/>
      <c r="V54" s="276"/>
      <c r="W54" s="276"/>
      <c r="X54" s="276"/>
      <c r="Y54" s="276"/>
      <c r="Z54" s="276"/>
    </row>
    <row r="55" ht="15.75" customHeight="1">
      <c r="A55" s="8" t="s">
        <v>79</v>
      </c>
      <c r="B55" s="11"/>
      <c r="C55" s="9"/>
      <c r="D55" s="12"/>
      <c r="E55" s="12"/>
      <c r="F55" s="135">
        <f>F54*10%</f>
        <v>28700</v>
      </c>
      <c r="G55" s="276"/>
    </row>
    <row r="56" ht="15.75" customHeight="1">
      <c r="A56" s="227" t="s">
        <v>80</v>
      </c>
      <c r="B56" s="11"/>
      <c r="C56" s="9"/>
      <c r="D56" s="228"/>
      <c r="E56" s="9"/>
      <c r="F56" s="229">
        <f>SUM(F54:F55)</f>
        <v>315700</v>
      </c>
      <c r="G56" s="276"/>
    </row>
    <row r="57" ht="15.75" customHeight="1">
      <c r="A57" s="230" t="s">
        <v>92</v>
      </c>
      <c r="B57" s="9"/>
      <c r="C57" s="13"/>
      <c r="D57" s="9"/>
      <c r="E57" s="12"/>
      <c r="F57" s="88"/>
      <c r="G57" s="1"/>
    </row>
    <row r="58" ht="15.75" customHeight="1">
      <c r="A58" s="225" t="s">
        <v>819</v>
      </c>
      <c r="B58" s="12"/>
      <c r="C58" s="13" t="s">
        <v>820</v>
      </c>
      <c r="D58" s="9"/>
      <c r="E58" s="134">
        <v>50000.0</v>
      </c>
      <c r="F58" s="135">
        <f t="shared" ref="F58:F63" si="5">+B58*E58</f>
        <v>0</v>
      </c>
      <c r="G58" s="329"/>
    </row>
    <row r="59" ht="15.75" customHeight="1">
      <c r="A59" s="225" t="s">
        <v>794</v>
      </c>
      <c r="B59" s="12"/>
      <c r="C59" s="13" t="s">
        <v>821</v>
      </c>
      <c r="D59" s="9"/>
      <c r="E59" s="134">
        <v>12000.0</v>
      </c>
      <c r="F59" s="135">
        <f t="shared" si="5"/>
        <v>0</v>
      </c>
      <c r="G59" s="1"/>
    </row>
    <row r="60" ht="15.75" customHeight="1">
      <c r="A60" s="316" t="s">
        <v>810</v>
      </c>
      <c r="B60" s="12"/>
      <c r="C60" s="13" t="s">
        <v>59</v>
      </c>
      <c r="D60" s="9"/>
      <c r="E60" s="134">
        <v>250000.0</v>
      </c>
      <c r="F60" s="135">
        <f t="shared" si="5"/>
        <v>0</v>
      </c>
      <c r="G60" s="1"/>
    </row>
    <row r="61" ht="15.75" customHeight="1">
      <c r="A61" s="225" t="s">
        <v>491</v>
      </c>
      <c r="B61" s="12"/>
      <c r="C61" s="13" t="s">
        <v>122</v>
      </c>
      <c r="D61" s="9"/>
      <c r="E61" s="134">
        <v>1500.0</v>
      </c>
      <c r="F61" s="135">
        <f t="shared" si="5"/>
        <v>0</v>
      </c>
      <c r="G61" s="1"/>
    </row>
    <row r="62" ht="15.75" customHeight="1">
      <c r="A62" s="316" t="s">
        <v>751</v>
      </c>
      <c r="B62" s="12"/>
      <c r="C62" s="13" t="s">
        <v>59</v>
      </c>
      <c r="D62" s="9"/>
      <c r="E62" s="134">
        <v>260000.0</v>
      </c>
      <c r="F62" s="135">
        <f t="shared" si="5"/>
        <v>0</v>
      </c>
      <c r="G62" s="1"/>
    </row>
    <row r="63" ht="15.75" customHeight="1">
      <c r="A63" s="225" t="s">
        <v>108</v>
      </c>
      <c r="B63" s="12">
        <v>1.0</v>
      </c>
      <c r="C63" s="13" t="s">
        <v>59</v>
      </c>
      <c r="D63" s="9"/>
      <c r="E63" s="134">
        <v>100000.0</v>
      </c>
      <c r="F63" s="135">
        <f t="shared" si="5"/>
        <v>100000</v>
      </c>
      <c r="G63" s="1"/>
    </row>
    <row r="64" ht="15.75" customHeight="1">
      <c r="A64" s="235" t="s">
        <v>109</v>
      </c>
      <c r="B64" s="11"/>
      <c r="C64" s="11"/>
      <c r="D64" s="9"/>
      <c r="E64" s="317"/>
      <c r="F64" s="229">
        <f>SUM(F58:F63)</f>
        <v>100000</v>
      </c>
      <c r="G64" s="1"/>
    </row>
    <row r="65" ht="15.75" customHeight="1">
      <c r="A65" s="230" t="s">
        <v>110</v>
      </c>
      <c r="B65" s="9"/>
      <c r="C65" s="231"/>
      <c r="D65" s="9"/>
      <c r="E65" s="232"/>
      <c r="F65" s="233"/>
      <c r="G65" s="1"/>
    </row>
    <row r="66" ht="15.75" customHeight="1">
      <c r="A66" s="225" t="s">
        <v>611</v>
      </c>
      <c r="B66" s="12">
        <v>840.0</v>
      </c>
      <c r="C66" s="13" t="s">
        <v>151</v>
      </c>
      <c r="D66" s="9"/>
      <c r="E66" s="134">
        <v>140.0</v>
      </c>
      <c r="F66" s="135">
        <f t="shared" ref="F66:F74" si="6">+B66*E66</f>
        <v>117600</v>
      </c>
      <c r="G66" s="1"/>
    </row>
    <row r="67" ht="15.75" customHeight="1">
      <c r="A67" s="225" t="s">
        <v>812</v>
      </c>
      <c r="B67" s="12">
        <v>1.0</v>
      </c>
      <c r="C67" s="13" t="s">
        <v>724</v>
      </c>
      <c r="D67" s="9"/>
      <c r="E67" s="134">
        <v>140000.0</v>
      </c>
      <c r="F67" s="135">
        <f t="shared" si="6"/>
        <v>140000</v>
      </c>
      <c r="G67" s="1"/>
    </row>
    <row r="68" ht="15.75" customHeight="1">
      <c r="A68" s="225" t="s">
        <v>20</v>
      </c>
      <c r="B68" s="12">
        <v>0.3</v>
      </c>
      <c r="C68" s="13" t="s">
        <v>21</v>
      </c>
      <c r="D68" s="9"/>
      <c r="E68" s="134">
        <v>14000.0</v>
      </c>
      <c r="F68" s="135">
        <f t="shared" si="6"/>
        <v>4200</v>
      </c>
      <c r="G68" s="1"/>
    </row>
    <row r="69" ht="15.75" customHeight="1">
      <c r="A69" s="225" t="s">
        <v>249</v>
      </c>
      <c r="B69" s="12">
        <v>3.0</v>
      </c>
      <c r="C69" s="13" t="s">
        <v>28</v>
      </c>
      <c r="D69" s="9"/>
      <c r="E69" s="134">
        <v>1000.0</v>
      </c>
      <c r="F69" s="135">
        <f t="shared" si="6"/>
        <v>3000</v>
      </c>
      <c r="G69" s="1"/>
    </row>
    <row r="70" ht="15.75" customHeight="1">
      <c r="A70" s="225" t="s">
        <v>752</v>
      </c>
      <c r="B70" s="12">
        <v>3.2</v>
      </c>
      <c r="C70" s="13" t="s">
        <v>122</v>
      </c>
      <c r="D70" s="9"/>
      <c r="E70" s="134">
        <v>4000.0</v>
      </c>
      <c r="F70" s="135">
        <f t="shared" si="6"/>
        <v>12800</v>
      </c>
      <c r="G70" s="1"/>
    </row>
    <row r="71" ht="15.75" customHeight="1">
      <c r="A71" s="225" t="s">
        <v>126</v>
      </c>
      <c r="B71" s="12">
        <v>40.0</v>
      </c>
      <c r="C71" s="13" t="s">
        <v>94</v>
      </c>
      <c r="D71" s="9"/>
      <c r="E71" s="134">
        <v>100.0</v>
      </c>
      <c r="F71" s="135">
        <f t="shared" si="6"/>
        <v>4000</v>
      </c>
      <c r="G71" s="1"/>
    </row>
    <row r="72" ht="15.75" customHeight="1">
      <c r="A72" s="225" t="s">
        <v>797</v>
      </c>
      <c r="B72" s="12"/>
      <c r="C72" s="13" t="s">
        <v>753</v>
      </c>
      <c r="D72" s="9"/>
      <c r="E72" s="134">
        <v>42000.0</v>
      </c>
      <c r="F72" s="135">
        <f t="shared" si="6"/>
        <v>0</v>
      </c>
      <c r="G72" s="1"/>
    </row>
    <row r="73" ht="15.75" customHeight="1">
      <c r="A73" s="225" t="s">
        <v>798</v>
      </c>
      <c r="B73" s="12">
        <v>1.0</v>
      </c>
      <c r="C73" s="13" t="s">
        <v>753</v>
      </c>
      <c r="D73" s="9"/>
      <c r="E73" s="134">
        <v>54000.0</v>
      </c>
      <c r="F73" s="135">
        <f t="shared" si="6"/>
        <v>54000</v>
      </c>
      <c r="G73" s="1"/>
    </row>
    <row r="74" ht="15.75" customHeight="1">
      <c r="A74" s="225" t="s">
        <v>255</v>
      </c>
      <c r="B74" s="315">
        <v>1.0</v>
      </c>
      <c r="C74" s="13" t="s">
        <v>752</v>
      </c>
      <c r="D74" s="9"/>
      <c r="E74" s="134">
        <v>10500.0</v>
      </c>
      <c r="F74" s="135">
        <f t="shared" si="6"/>
        <v>10500</v>
      </c>
      <c r="G74" s="1"/>
    </row>
    <row r="75" ht="15.75" customHeight="1">
      <c r="A75" s="46" t="s">
        <v>118</v>
      </c>
      <c r="B75" s="234"/>
      <c r="C75" s="235"/>
      <c r="D75" s="9"/>
      <c r="E75" s="236"/>
      <c r="F75" s="229">
        <f>SUM(F66:F74)</f>
        <v>346100</v>
      </c>
      <c r="G75" s="1"/>
    </row>
    <row r="76" ht="15.75" customHeight="1">
      <c r="A76" s="318" t="s">
        <v>174</v>
      </c>
      <c r="B76" s="12"/>
      <c r="C76" s="13"/>
      <c r="D76" s="9"/>
      <c r="E76" s="134"/>
      <c r="F76" s="135"/>
      <c r="G76" s="1"/>
    </row>
    <row r="77" ht="15.75" customHeight="1">
      <c r="A77" s="225" t="s">
        <v>813</v>
      </c>
      <c r="B77" s="302"/>
      <c r="C77" s="13" t="s">
        <v>122</v>
      </c>
      <c r="D77" s="9"/>
      <c r="E77" s="134">
        <v>32000.0</v>
      </c>
      <c r="F77" s="135">
        <f t="shared" ref="F77:F78" si="7">+B77*E77</f>
        <v>0</v>
      </c>
      <c r="G77" s="1"/>
    </row>
    <row r="78" ht="15.75" customHeight="1">
      <c r="A78" s="225" t="s">
        <v>755</v>
      </c>
      <c r="B78" s="302"/>
      <c r="C78" s="13" t="s">
        <v>756</v>
      </c>
      <c r="D78" s="9"/>
      <c r="E78" s="134">
        <v>30000.0</v>
      </c>
      <c r="F78" s="135">
        <f t="shared" si="7"/>
        <v>0</v>
      </c>
      <c r="G78" s="1"/>
    </row>
    <row r="79" ht="15.75" customHeight="1">
      <c r="A79" s="225" t="s">
        <v>822</v>
      </c>
      <c r="B79" s="302"/>
      <c r="C79" s="13"/>
      <c r="D79" s="9"/>
      <c r="E79" s="134"/>
      <c r="F79" s="135"/>
      <c r="G79" s="1"/>
    </row>
    <row r="80" ht="15.75" customHeight="1">
      <c r="A80" s="225" t="s">
        <v>178</v>
      </c>
      <c r="B80" s="302"/>
      <c r="C80" s="13" t="s">
        <v>587</v>
      </c>
      <c r="D80" s="9"/>
      <c r="E80" s="134">
        <v>3500.0</v>
      </c>
      <c r="F80" s="135">
        <f t="shared" ref="F80:F86" si="8">+B80*E80</f>
        <v>0</v>
      </c>
      <c r="G80" s="1"/>
    </row>
    <row r="81" ht="15.75" customHeight="1">
      <c r="A81" s="225" t="s">
        <v>46</v>
      </c>
      <c r="B81" s="302"/>
      <c r="C81" s="13" t="s">
        <v>187</v>
      </c>
      <c r="D81" s="9"/>
      <c r="E81" s="134">
        <v>12000.0</v>
      </c>
      <c r="F81" s="135">
        <f t="shared" si="8"/>
        <v>0</v>
      </c>
      <c r="G81" s="1"/>
    </row>
    <row r="82" ht="15.75" customHeight="1">
      <c r="A82" s="225" t="s">
        <v>649</v>
      </c>
      <c r="B82" s="302"/>
      <c r="C82" s="13" t="s">
        <v>758</v>
      </c>
      <c r="D82" s="9"/>
      <c r="E82" s="134">
        <v>100.0</v>
      </c>
      <c r="F82" s="135">
        <f t="shared" si="8"/>
        <v>0</v>
      </c>
      <c r="G82" s="1"/>
    </row>
    <row r="83" ht="15.75" customHeight="1">
      <c r="A83" s="225" t="s">
        <v>133</v>
      </c>
      <c r="B83" s="302"/>
      <c r="C83" s="13" t="s">
        <v>266</v>
      </c>
      <c r="D83" s="9"/>
      <c r="E83" s="134">
        <v>25000.0</v>
      </c>
      <c r="F83" s="135">
        <f t="shared" si="8"/>
        <v>0</v>
      </c>
      <c r="G83" s="1"/>
    </row>
    <row r="84" ht="15.75" customHeight="1">
      <c r="A84" s="225" t="s">
        <v>136</v>
      </c>
      <c r="B84" s="302"/>
      <c r="C84" s="13" t="s">
        <v>21</v>
      </c>
      <c r="D84" s="9"/>
      <c r="E84" s="134">
        <v>19000.0</v>
      </c>
      <c r="F84" s="135">
        <f t="shared" si="8"/>
        <v>0</v>
      </c>
      <c r="G84" s="1"/>
    </row>
    <row r="85" ht="15.75" customHeight="1">
      <c r="A85" s="225" t="s">
        <v>815</v>
      </c>
      <c r="B85" s="302"/>
      <c r="C85" s="13" t="s">
        <v>96</v>
      </c>
      <c r="D85" s="9"/>
      <c r="E85" s="134">
        <v>100.0</v>
      </c>
      <c r="F85" s="135">
        <f t="shared" si="8"/>
        <v>0</v>
      </c>
      <c r="G85" s="1"/>
    </row>
    <row r="86" ht="15.75" customHeight="1">
      <c r="A86" s="225" t="s">
        <v>267</v>
      </c>
      <c r="B86" s="302"/>
      <c r="C86" s="13" t="s">
        <v>761</v>
      </c>
      <c r="D86" s="9"/>
      <c r="E86" s="134">
        <v>210000.0</v>
      </c>
      <c r="F86" s="135">
        <f t="shared" si="8"/>
        <v>0</v>
      </c>
      <c r="G86" s="1"/>
    </row>
    <row r="87" ht="15.75" customHeight="1">
      <c r="A87" s="46" t="s">
        <v>141</v>
      </c>
      <c r="B87" s="234"/>
      <c r="C87" s="235"/>
      <c r="D87" s="9"/>
      <c r="E87" s="236"/>
      <c r="F87" s="229">
        <f>SUM(F77:F86)</f>
        <v>0</v>
      </c>
      <c r="G87" s="1"/>
    </row>
    <row r="88" ht="15.75" customHeight="1">
      <c r="A88" s="46" t="s">
        <v>762</v>
      </c>
      <c r="B88" s="240"/>
      <c r="C88" s="240"/>
      <c r="D88" s="240"/>
      <c r="E88" s="240"/>
      <c r="F88" s="241">
        <f>SUM(F21+F36+F43+F56+F64+F75+F87)</f>
        <v>2806486</v>
      </c>
      <c r="G88" s="1"/>
    </row>
    <row r="89" ht="15.75" customHeight="1">
      <c r="A89" s="242" t="s">
        <v>269</v>
      </c>
      <c r="B89" s="163" t="s">
        <v>202</v>
      </c>
      <c r="C89" s="55"/>
      <c r="D89" s="55"/>
      <c r="E89" s="55"/>
      <c r="F89" s="164">
        <f>F88*40%</f>
        <v>1122594.4</v>
      </c>
      <c r="G89" s="1"/>
    </row>
    <row r="90" ht="15.75" customHeight="1">
      <c r="A90" s="243"/>
      <c r="B90" s="161" t="s">
        <v>144</v>
      </c>
      <c r="C90" s="55"/>
      <c r="D90" s="55"/>
      <c r="E90" s="59"/>
      <c r="F90" s="162">
        <f>SUM(F88:F89)</f>
        <v>3929080.4</v>
      </c>
      <c r="G90" s="1" t="s">
        <v>823</v>
      </c>
    </row>
    <row r="91" ht="15.75" customHeight="1">
      <c r="A91" s="57"/>
      <c r="B91" s="163" t="s">
        <v>145</v>
      </c>
      <c r="C91" s="55"/>
      <c r="D91" s="55"/>
      <c r="E91" s="55"/>
      <c r="F91" s="164">
        <v>262886.03</v>
      </c>
      <c r="G91" s="1"/>
    </row>
    <row r="92" ht="15.75" customHeight="1">
      <c r="A92" s="57"/>
      <c r="B92" s="165" t="s">
        <v>146</v>
      </c>
      <c r="C92" s="55"/>
      <c r="D92" s="55"/>
      <c r="E92" s="59"/>
      <c r="F92" s="162">
        <f>SUM(F90:F91)</f>
        <v>4191966.43</v>
      </c>
      <c r="G92" s="1"/>
    </row>
    <row r="93" ht="15.75" customHeight="1">
      <c r="A93" s="57"/>
      <c r="B93" s="163"/>
      <c r="C93" s="55"/>
      <c r="D93" s="55"/>
      <c r="E93" s="55"/>
      <c r="F93" s="164"/>
      <c r="G93" s="1"/>
    </row>
    <row r="94" ht="15.75" customHeight="1">
      <c r="A94" s="57"/>
    </row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3">
    <mergeCell ref="B44:C44"/>
    <mergeCell ref="D44:E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A55:C55"/>
    <mergeCell ref="D56:E56"/>
    <mergeCell ref="A56:C56"/>
    <mergeCell ref="A57:B57"/>
    <mergeCell ref="C57:D57"/>
    <mergeCell ref="C58:D58"/>
    <mergeCell ref="C59:D59"/>
    <mergeCell ref="C60:D60"/>
    <mergeCell ref="C61:D61"/>
    <mergeCell ref="C62:D62"/>
    <mergeCell ref="C63:D63"/>
    <mergeCell ref="A64:D64"/>
    <mergeCell ref="A65:B65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C81:D81"/>
    <mergeCell ref="B89:E89"/>
    <mergeCell ref="B90:E90"/>
    <mergeCell ref="B91:E91"/>
    <mergeCell ref="B92:E92"/>
    <mergeCell ref="B93:E93"/>
    <mergeCell ref="C82:D82"/>
    <mergeCell ref="C83:D83"/>
    <mergeCell ref="C84:D84"/>
    <mergeCell ref="C85:D85"/>
    <mergeCell ref="C86:D86"/>
    <mergeCell ref="C87:D87"/>
    <mergeCell ref="A90:A94"/>
    <mergeCell ref="A3:F3"/>
    <mergeCell ref="A4:F4"/>
    <mergeCell ref="A5:F5"/>
    <mergeCell ref="A6:B6"/>
    <mergeCell ref="C6:F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A18:C18"/>
    <mergeCell ref="D18:E18"/>
    <mergeCell ref="A19:E19"/>
    <mergeCell ref="A20:C20"/>
    <mergeCell ref="D20:E20"/>
    <mergeCell ref="A21:C21"/>
    <mergeCell ref="D21:E21"/>
    <mergeCell ref="B22:C22"/>
    <mergeCell ref="D22:E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A35:C35"/>
    <mergeCell ref="A36:C36"/>
    <mergeCell ref="D36:E36"/>
    <mergeCell ref="A37:B37"/>
    <mergeCell ref="C37:F37"/>
    <mergeCell ref="C38:D38"/>
    <mergeCell ref="C39:D39"/>
    <mergeCell ref="C40:D40"/>
    <mergeCell ref="C41:D41"/>
    <mergeCell ref="A42:E42"/>
    <mergeCell ref="A43:C43"/>
    <mergeCell ref="D43:E43"/>
  </mergeCells>
  <printOptions/>
  <pageMargins bottom="0.7480314960629921" footer="0.0" header="0.0" left="0.31496062992125984" right="0.31496062992125984" top="0.7480314960629921"/>
  <pageSetup paperSize="9" orientation="portrait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29"/>
    <col customWidth="1" min="2" max="2" width="10.71"/>
    <col customWidth="1" min="3" max="3" width="14.29"/>
    <col customWidth="1" min="4" max="4" width="10.71"/>
    <col customWidth="1" min="5" max="5" width="11.71"/>
    <col customWidth="1" min="6" max="6" width="15.29"/>
    <col customWidth="1" min="7" max="7" width="10.71"/>
  </cols>
  <sheetData>
    <row r="2" ht="15.0" customHeight="1"/>
    <row r="3">
      <c r="A3" s="2" t="s">
        <v>1</v>
      </c>
      <c r="B3" s="3"/>
      <c r="C3" s="3"/>
      <c r="D3" s="3"/>
      <c r="E3" s="3"/>
      <c r="F3" s="3"/>
      <c r="G3" s="1"/>
    </row>
    <row r="4">
      <c r="A4" s="4" t="s">
        <v>2</v>
      </c>
      <c r="G4" s="1"/>
    </row>
    <row r="5">
      <c r="A5" s="4" t="s">
        <v>3</v>
      </c>
      <c r="G5" s="1"/>
    </row>
    <row r="6">
      <c r="A6" s="8" t="s">
        <v>5</v>
      </c>
      <c r="B6" s="9"/>
      <c r="C6" s="10" t="s">
        <v>824</v>
      </c>
      <c r="D6" s="11"/>
      <c r="E6" s="11"/>
      <c r="F6" s="9"/>
      <c r="G6" s="1"/>
    </row>
    <row r="7">
      <c r="A7" s="12" t="s">
        <v>7</v>
      </c>
      <c r="B7" s="12"/>
      <c r="C7" s="13" t="s">
        <v>9</v>
      </c>
      <c r="D7" s="9"/>
      <c r="E7" s="12" t="s">
        <v>10</v>
      </c>
      <c r="F7" s="14" t="s">
        <v>11</v>
      </c>
      <c r="G7" s="1"/>
    </row>
    <row r="8">
      <c r="A8" s="225" t="s">
        <v>150</v>
      </c>
      <c r="B8" s="302">
        <v>1384.0</v>
      </c>
      <c r="C8" s="13" t="s">
        <v>151</v>
      </c>
      <c r="D8" s="9"/>
      <c r="E8" s="134">
        <v>140.0</v>
      </c>
      <c r="F8" s="135">
        <f t="shared" ref="F8:F17" si="1">+B8*E8</f>
        <v>193760</v>
      </c>
    </row>
    <row r="9">
      <c r="A9" s="225" t="s">
        <v>723</v>
      </c>
      <c r="B9" s="302">
        <v>0.5</v>
      </c>
      <c r="C9" s="13" t="s">
        <v>724</v>
      </c>
      <c r="D9" s="9"/>
      <c r="E9" s="134">
        <v>140000.0</v>
      </c>
      <c r="F9" s="135">
        <f t="shared" si="1"/>
        <v>70000</v>
      </c>
      <c r="G9" s="1"/>
    </row>
    <row r="10">
      <c r="A10" s="225" t="s">
        <v>725</v>
      </c>
      <c r="B10" s="302">
        <v>2.0</v>
      </c>
      <c r="C10" s="13" t="s">
        <v>724</v>
      </c>
      <c r="D10" s="9"/>
      <c r="E10" s="134">
        <v>130000.0</v>
      </c>
      <c r="F10" s="135">
        <f t="shared" si="1"/>
        <v>260000</v>
      </c>
      <c r="G10" s="1"/>
    </row>
    <row r="11">
      <c r="A11" s="225" t="s">
        <v>229</v>
      </c>
      <c r="B11" s="302">
        <v>3.0</v>
      </c>
      <c r="C11" s="13" t="s">
        <v>724</v>
      </c>
      <c r="D11" s="9"/>
      <c r="E11" s="134">
        <v>65000.0</v>
      </c>
      <c r="F11" s="135">
        <f t="shared" si="1"/>
        <v>195000</v>
      </c>
      <c r="G11" s="1"/>
    </row>
    <row r="12">
      <c r="A12" s="225" t="s">
        <v>802</v>
      </c>
      <c r="B12" s="302">
        <v>1.0</v>
      </c>
      <c r="C12" s="13" t="s">
        <v>803</v>
      </c>
      <c r="D12" s="9"/>
      <c r="E12" s="134">
        <v>50000.0</v>
      </c>
      <c r="F12" s="135">
        <f t="shared" si="1"/>
        <v>50000</v>
      </c>
      <c r="G12" s="1"/>
    </row>
    <row r="13">
      <c r="A13" s="225" t="s">
        <v>20</v>
      </c>
      <c r="B13" s="302">
        <v>1.0</v>
      </c>
      <c r="C13" s="13" t="s">
        <v>45</v>
      </c>
      <c r="D13" s="9"/>
      <c r="E13" s="134">
        <v>14000.0</v>
      </c>
      <c r="F13" s="135">
        <f t="shared" si="1"/>
        <v>14000</v>
      </c>
      <c r="G13" s="1"/>
    </row>
    <row r="14">
      <c r="A14" s="225" t="s">
        <v>24</v>
      </c>
      <c r="B14" s="302">
        <v>1.0</v>
      </c>
      <c r="C14" s="13" t="s">
        <v>25</v>
      </c>
      <c r="D14" s="9"/>
      <c r="E14" s="134">
        <v>20000.0</v>
      </c>
      <c r="F14" s="135">
        <f t="shared" si="1"/>
        <v>20000</v>
      </c>
      <c r="G14" s="1"/>
    </row>
    <row r="15">
      <c r="A15" s="225" t="s">
        <v>46</v>
      </c>
      <c r="B15" s="302">
        <v>0.25</v>
      </c>
      <c r="C15" s="13" t="s">
        <v>727</v>
      </c>
      <c r="D15" s="9"/>
      <c r="E15" s="134">
        <v>12000.0</v>
      </c>
      <c r="F15" s="135">
        <f t="shared" si="1"/>
        <v>3000</v>
      </c>
      <c r="G15" s="1"/>
    </row>
    <row r="16">
      <c r="A16" s="225" t="s">
        <v>153</v>
      </c>
      <c r="B16" s="302">
        <v>7.0</v>
      </c>
      <c r="C16" s="13" t="s">
        <v>48</v>
      </c>
      <c r="D16" s="9"/>
      <c r="E16" s="134">
        <v>1000.0</v>
      </c>
      <c r="F16" s="135">
        <f t="shared" si="1"/>
        <v>7000</v>
      </c>
      <c r="G16" s="1"/>
    </row>
    <row r="17">
      <c r="A17" s="225" t="s">
        <v>29</v>
      </c>
      <c r="B17" s="302">
        <v>80.0</v>
      </c>
      <c r="C17" s="13" t="s">
        <v>30</v>
      </c>
      <c r="D17" s="9"/>
      <c r="E17" s="134">
        <v>100.0</v>
      </c>
      <c r="F17" s="135">
        <f t="shared" si="1"/>
        <v>8000</v>
      </c>
      <c r="G17" s="1"/>
    </row>
    <row r="18">
      <c r="A18" s="8" t="s">
        <v>804</v>
      </c>
      <c r="B18" s="11"/>
      <c r="C18" s="9"/>
      <c r="D18" s="226"/>
      <c r="E18" s="9"/>
      <c r="F18" s="135">
        <v>432000.0</v>
      </c>
      <c r="G18" s="1"/>
    </row>
    <row r="19">
      <c r="A19" s="137" t="s">
        <v>33</v>
      </c>
      <c r="B19" s="11"/>
      <c r="C19" s="11"/>
      <c r="D19" s="11"/>
      <c r="E19" s="9"/>
      <c r="F19" s="135">
        <f>SUM(F8:F18)</f>
        <v>1252760</v>
      </c>
      <c r="G19" s="1"/>
    </row>
    <row r="20">
      <c r="A20" s="8" t="s">
        <v>34</v>
      </c>
      <c r="B20" s="11"/>
      <c r="C20" s="9"/>
      <c r="D20" s="13" t="s">
        <v>35</v>
      </c>
      <c r="E20" s="9"/>
      <c r="F20" s="135">
        <f>F19*10%</f>
        <v>125276</v>
      </c>
      <c r="G20" s="1" t="s">
        <v>14</v>
      </c>
    </row>
    <row r="21" ht="15.75" customHeight="1">
      <c r="A21" s="227" t="s">
        <v>36</v>
      </c>
      <c r="B21" s="11"/>
      <c r="C21" s="9"/>
      <c r="D21" s="228"/>
      <c r="E21" s="9"/>
      <c r="F21" s="229">
        <f>SUM(F19:F20)</f>
        <v>1378036</v>
      </c>
      <c r="G21" s="1"/>
    </row>
    <row r="22" ht="15.75" customHeight="1">
      <c r="A22" s="36" t="s">
        <v>231</v>
      </c>
      <c r="B22" s="231" t="s">
        <v>787</v>
      </c>
      <c r="C22" s="9"/>
      <c r="D22" s="13"/>
      <c r="E22" s="9"/>
      <c r="F22" s="135"/>
      <c r="G22" s="1" t="s">
        <v>14</v>
      </c>
    </row>
    <row r="23" ht="15.75" customHeight="1">
      <c r="A23" s="155" t="s">
        <v>788</v>
      </c>
      <c r="B23" s="12">
        <v>1.0</v>
      </c>
      <c r="C23" s="13" t="s">
        <v>54</v>
      </c>
      <c r="D23" s="9"/>
      <c r="E23" s="134">
        <v>36750.0</v>
      </c>
      <c r="F23" s="135">
        <f t="shared" ref="F23:F33" si="2">+B23*E23</f>
        <v>36750</v>
      </c>
      <c r="G23" s="1"/>
    </row>
    <row r="24" ht="15.75" customHeight="1">
      <c r="A24" s="16" t="s">
        <v>789</v>
      </c>
      <c r="B24" s="12">
        <v>1.0</v>
      </c>
      <c r="C24" s="13" t="s">
        <v>54</v>
      </c>
      <c r="D24" s="9"/>
      <c r="E24" s="134">
        <v>31500.0</v>
      </c>
      <c r="F24" s="135">
        <f t="shared" si="2"/>
        <v>31500</v>
      </c>
      <c r="G24" s="1"/>
    </row>
    <row r="25" ht="15.75" customHeight="1">
      <c r="A25" s="16" t="s">
        <v>805</v>
      </c>
      <c r="B25" s="17"/>
      <c r="C25" s="13" t="s">
        <v>54</v>
      </c>
      <c r="D25" s="9"/>
      <c r="E25" s="17">
        <v>9450.0</v>
      </c>
      <c r="F25" s="135">
        <f t="shared" si="2"/>
        <v>0</v>
      </c>
      <c r="G25" s="1"/>
    </row>
    <row r="26" ht="15.75" customHeight="1">
      <c r="A26" s="16" t="s">
        <v>806</v>
      </c>
      <c r="B26" s="17"/>
      <c r="C26" s="13" t="s">
        <v>54</v>
      </c>
      <c r="D26" s="9"/>
      <c r="E26" s="17">
        <v>12600.0</v>
      </c>
      <c r="F26" s="135">
        <f t="shared" si="2"/>
        <v>0</v>
      </c>
      <c r="G26" s="1"/>
    </row>
    <row r="27" ht="15.75" customHeight="1">
      <c r="A27" s="225" t="s">
        <v>56</v>
      </c>
      <c r="B27" s="12">
        <v>2.5</v>
      </c>
      <c r="C27" s="13" t="s">
        <v>234</v>
      </c>
      <c r="D27" s="9"/>
      <c r="E27" s="134">
        <v>18000.0</v>
      </c>
      <c r="F27" s="135">
        <f t="shared" si="2"/>
        <v>45000</v>
      </c>
      <c r="G27" s="1"/>
    </row>
    <row r="28" ht="15.75" customHeight="1">
      <c r="A28" s="225" t="s">
        <v>235</v>
      </c>
      <c r="B28" s="12">
        <v>3.0</v>
      </c>
      <c r="C28" s="13" t="s">
        <v>63</v>
      </c>
      <c r="D28" s="9"/>
      <c r="E28" s="134">
        <v>2000.0</v>
      </c>
      <c r="F28" s="135">
        <f t="shared" si="2"/>
        <v>6000</v>
      </c>
      <c r="G28" s="1"/>
    </row>
    <row r="29" ht="15.75" customHeight="1">
      <c r="A29" s="225" t="s">
        <v>689</v>
      </c>
      <c r="B29" s="12"/>
      <c r="C29" s="13" t="s">
        <v>96</v>
      </c>
      <c r="D29" s="9"/>
      <c r="E29" s="134">
        <v>2000.0</v>
      </c>
      <c r="F29" s="135">
        <f t="shared" si="2"/>
        <v>0</v>
      </c>
      <c r="G29" s="1"/>
    </row>
    <row r="30" ht="15.75" customHeight="1">
      <c r="A30" s="225" t="s">
        <v>296</v>
      </c>
      <c r="B30" s="12">
        <v>3.0</v>
      </c>
      <c r="C30" s="13" t="s">
        <v>77</v>
      </c>
      <c r="D30" s="9"/>
      <c r="E30" s="134">
        <v>23000.0</v>
      </c>
      <c r="F30" s="135">
        <f t="shared" si="2"/>
        <v>69000</v>
      </c>
      <c r="G30" s="1"/>
    </row>
    <row r="31" ht="15.75" customHeight="1">
      <c r="A31" s="225" t="s">
        <v>71</v>
      </c>
      <c r="B31" s="12">
        <v>3.0</v>
      </c>
      <c r="C31" s="13" t="s">
        <v>70</v>
      </c>
      <c r="D31" s="9"/>
      <c r="E31" s="134">
        <v>22000.0</v>
      </c>
      <c r="F31" s="135">
        <f t="shared" si="2"/>
        <v>66000</v>
      </c>
      <c r="G31" s="1"/>
    </row>
    <row r="32" ht="15.75" customHeight="1">
      <c r="A32" s="225" t="s">
        <v>75</v>
      </c>
      <c r="B32" s="12">
        <v>1.0</v>
      </c>
      <c r="C32" s="13" t="s">
        <v>21</v>
      </c>
      <c r="D32" s="9"/>
      <c r="E32" s="134">
        <v>10000.0</v>
      </c>
      <c r="F32" s="135">
        <f t="shared" si="2"/>
        <v>10000</v>
      </c>
      <c r="G32" s="1"/>
    </row>
    <row r="33" ht="15.75" customHeight="1">
      <c r="A33" s="225" t="s">
        <v>240</v>
      </c>
      <c r="B33" s="12">
        <v>1.0</v>
      </c>
      <c r="C33" s="13" t="s">
        <v>77</v>
      </c>
      <c r="D33" s="9"/>
      <c r="E33" s="134">
        <v>23000.0</v>
      </c>
      <c r="F33" s="135">
        <f t="shared" si="2"/>
        <v>23000</v>
      </c>
      <c r="G33" s="1"/>
    </row>
    <row r="34" ht="15.75" customHeight="1">
      <c r="A34" s="225" t="s">
        <v>78</v>
      </c>
      <c r="B34" s="12"/>
      <c r="C34" s="13"/>
      <c r="D34" s="9"/>
      <c r="E34" s="134"/>
      <c r="F34" s="88">
        <f>SUM(F23:F33)</f>
        <v>287250</v>
      </c>
      <c r="G34" s="1"/>
    </row>
    <row r="35" ht="15.75" customHeight="1">
      <c r="A35" s="8" t="s">
        <v>79</v>
      </c>
      <c r="B35" s="11"/>
      <c r="C35" s="9"/>
      <c r="D35" s="12"/>
      <c r="E35" s="12"/>
      <c r="F35" s="135">
        <f>F34*10%</f>
        <v>28725</v>
      </c>
      <c r="G35" s="1"/>
    </row>
    <row r="36" ht="15.75" customHeight="1">
      <c r="A36" s="227" t="s">
        <v>80</v>
      </c>
      <c r="B36" s="11"/>
      <c r="C36" s="9"/>
      <c r="D36" s="228"/>
      <c r="E36" s="9"/>
      <c r="F36" s="229">
        <f>F35+F34</f>
        <v>315975</v>
      </c>
      <c r="G36" s="1"/>
    </row>
    <row r="37" ht="15.75" customHeight="1">
      <c r="A37" s="8" t="s">
        <v>5</v>
      </c>
      <c r="B37" s="9"/>
      <c r="C37" s="30" t="s">
        <v>37</v>
      </c>
      <c r="D37" s="11"/>
      <c r="E37" s="11"/>
      <c r="F37" s="9"/>
      <c r="G37" s="1" t="s">
        <v>14</v>
      </c>
    </row>
    <row r="38" ht="15.75" customHeight="1">
      <c r="A38" s="12" t="s">
        <v>7</v>
      </c>
      <c r="B38" s="12" t="s">
        <v>8</v>
      </c>
      <c r="C38" s="13" t="s">
        <v>9</v>
      </c>
      <c r="D38" s="9"/>
      <c r="E38" s="12" t="s">
        <v>10</v>
      </c>
      <c r="F38" s="14" t="s">
        <v>11</v>
      </c>
      <c r="G38" s="315"/>
    </row>
    <row r="39" ht="15.75" customHeight="1">
      <c r="A39" s="16" t="s">
        <v>107</v>
      </c>
      <c r="B39" s="17">
        <v>2.0</v>
      </c>
      <c r="C39" s="22" t="s">
        <v>99</v>
      </c>
      <c r="D39" s="9"/>
      <c r="E39" s="18">
        <v>30000.0</v>
      </c>
      <c r="F39" s="19">
        <f t="shared" ref="F39:F41" si="3">E39*B39</f>
        <v>60000</v>
      </c>
      <c r="G39" s="150"/>
    </row>
    <row r="40" ht="15.75" customHeight="1">
      <c r="A40" s="16" t="s">
        <v>138</v>
      </c>
      <c r="B40" s="17">
        <v>2.0</v>
      </c>
      <c r="C40" s="22" t="s">
        <v>777</v>
      </c>
      <c r="D40" s="9"/>
      <c r="E40" s="18">
        <v>250000.0</v>
      </c>
      <c r="F40" s="19">
        <f t="shared" si="3"/>
        <v>500000</v>
      </c>
      <c r="G40" s="1"/>
    </row>
    <row r="41" ht="15.75" customHeight="1">
      <c r="A41" s="33"/>
      <c r="B41" s="17"/>
      <c r="C41" s="22"/>
      <c r="D41" s="9"/>
      <c r="E41" s="17"/>
      <c r="F41" s="19">
        <f t="shared" si="3"/>
        <v>0</v>
      </c>
      <c r="G41" s="1"/>
    </row>
    <row r="42" ht="15.75" customHeight="1">
      <c r="A42" s="25" t="s">
        <v>33</v>
      </c>
      <c r="B42" s="11"/>
      <c r="C42" s="11"/>
      <c r="D42" s="11"/>
      <c r="E42" s="9"/>
      <c r="F42" s="325"/>
      <c r="G42" s="1"/>
    </row>
    <row r="43" ht="15.75" customHeight="1">
      <c r="A43" s="27" t="s">
        <v>36</v>
      </c>
      <c r="B43" s="11"/>
      <c r="C43" s="9"/>
      <c r="D43" s="28"/>
      <c r="E43" s="326"/>
      <c r="F43" s="327">
        <f>SUM(F39:F41)</f>
        <v>560000</v>
      </c>
      <c r="G43" s="1"/>
    </row>
    <row r="44" ht="15.75" customHeight="1">
      <c r="A44" s="311" t="s">
        <v>231</v>
      </c>
      <c r="B44" s="314" t="s">
        <v>704</v>
      </c>
      <c r="C44" s="9"/>
      <c r="D44" s="13"/>
      <c r="E44" s="9"/>
      <c r="F44" s="135"/>
      <c r="G44" s="276" t="s">
        <v>14</v>
      </c>
      <c r="H44" s="276"/>
      <c r="I44" s="276"/>
      <c r="J44" s="276"/>
      <c r="K44" s="276"/>
      <c r="L44" s="276"/>
      <c r="M44" s="276"/>
      <c r="N44" s="276"/>
      <c r="O44" s="276"/>
      <c r="P44" s="276"/>
      <c r="Q44" s="276"/>
      <c r="R44" s="276"/>
      <c r="S44" s="276"/>
      <c r="T44" s="276"/>
      <c r="U44" s="276"/>
      <c r="V44" s="276"/>
      <c r="W44" s="276"/>
      <c r="X44" s="276"/>
      <c r="Y44" s="276"/>
      <c r="Z44" s="276"/>
    </row>
    <row r="45" ht="15.75" customHeight="1">
      <c r="A45" s="155" t="s">
        <v>745</v>
      </c>
      <c r="B45" s="12">
        <v>2.0</v>
      </c>
      <c r="C45" s="13" t="s">
        <v>54</v>
      </c>
      <c r="D45" s="9"/>
      <c r="E45" s="134">
        <v>36750.0</v>
      </c>
      <c r="F45" s="135">
        <f t="shared" ref="F45:F53" si="4">+B45*E45</f>
        <v>73500</v>
      </c>
      <c r="G45" s="276"/>
      <c r="H45" s="276"/>
      <c r="I45" s="276"/>
      <c r="J45" s="276"/>
      <c r="K45" s="276"/>
      <c r="L45" s="276"/>
      <c r="M45" s="276"/>
      <c r="N45" s="276"/>
      <c r="O45" s="276"/>
      <c r="P45" s="276"/>
      <c r="Q45" s="276"/>
      <c r="R45" s="276"/>
      <c r="S45" s="276"/>
      <c r="T45" s="276"/>
      <c r="U45" s="276"/>
      <c r="V45" s="276"/>
      <c r="W45" s="276"/>
      <c r="X45" s="276"/>
      <c r="Y45" s="276"/>
      <c r="Z45" s="276"/>
    </row>
    <row r="46" ht="15.75" customHeight="1">
      <c r="A46" s="16" t="s">
        <v>233</v>
      </c>
      <c r="B46" s="12">
        <v>2.0</v>
      </c>
      <c r="C46" s="13" t="s">
        <v>54</v>
      </c>
      <c r="D46" s="9"/>
      <c r="E46" s="134">
        <v>36750.0</v>
      </c>
      <c r="F46" s="135">
        <f t="shared" si="4"/>
        <v>73500</v>
      </c>
      <c r="G46" s="276"/>
      <c r="H46" s="276"/>
      <c r="I46" s="276"/>
      <c r="J46" s="276"/>
      <c r="K46" s="276"/>
      <c r="L46" s="276"/>
      <c r="M46" s="276"/>
      <c r="N46" s="276"/>
      <c r="O46" s="276"/>
      <c r="P46" s="276"/>
      <c r="Q46" s="276"/>
      <c r="R46" s="276"/>
      <c r="S46" s="276"/>
      <c r="T46" s="276"/>
      <c r="U46" s="276"/>
      <c r="V46" s="276"/>
      <c r="W46" s="276"/>
      <c r="X46" s="276"/>
      <c r="Y46" s="276"/>
      <c r="Z46" s="276"/>
    </row>
    <row r="47" ht="15.75" customHeight="1">
      <c r="A47" s="225" t="s">
        <v>56</v>
      </c>
      <c r="B47" s="302">
        <v>2.0</v>
      </c>
      <c r="C47" s="13" t="s">
        <v>234</v>
      </c>
      <c r="D47" s="9"/>
      <c r="E47" s="134">
        <v>18000.0</v>
      </c>
      <c r="F47" s="135">
        <f t="shared" si="4"/>
        <v>36000</v>
      </c>
      <c r="G47" s="276"/>
      <c r="H47" s="276"/>
      <c r="I47" s="276"/>
      <c r="J47" s="276"/>
      <c r="K47" s="276"/>
      <c r="L47" s="276"/>
      <c r="M47" s="276"/>
      <c r="N47" s="276"/>
      <c r="O47" s="276"/>
      <c r="P47" s="276"/>
      <c r="Q47" s="276"/>
      <c r="R47" s="276"/>
      <c r="S47" s="276"/>
      <c r="T47" s="276"/>
      <c r="U47" s="276"/>
      <c r="V47" s="276"/>
      <c r="W47" s="276"/>
      <c r="X47" s="276"/>
      <c r="Y47" s="276"/>
      <c r="Z47" s="276"/>
    </row>
    <row r="48" ht="15.75" customHeight="1">
      <c r="A48" s="225" t="s">
        <v>58</v>
      </c>
      <c r="B48" s="302">
        <v>1.0</v>
      </c>
      <c r="C48" s="13" t="s">
        <v>63</v>
      </c>
      <c r="D48" s="9"/>
      <c r="E48" s="134">
        <v>2000.0</v>
      </c>
      <c r="F48" s="135">
        <f t="shared" si="4"/>
        <v>2000</v>
      </c>
      <c r="G48" s="276"/>
      <c r="H48" s="276"/>
      <c r="I48" s="276"/>
      <c r="J48" s="276"/>
      <c r="K48" s="276"/>
      <c r="L48" s="276"/>
      <c r="M48" s="276"/>
      <c r="N48" s="276"/>
      <c r="O48" s="276"/>
      <c r="P48" s="276"/>
      <c r="Q48" s="276"/>
      <c r="R48" s="276"/>
      <c r="S48" s="276"/>
      <c r="T48" s="276"/>
      <c r="U48" s="276"/>
      <c r="V48" s="276"/>
      <c r="W48" s="276"/>
      <c r="X48" s="276"/>
      <c r="Y48" s="276"/>
      <c r="Z48" s="276"/>
    </row>
    <row r="49" ht="15.75" customHeight="1">
      <c r="A49" s="225" t="s">
        <v>661</v>
      </c>
      <c r="B49" s="302">
        <v>1.0</v>
      </c>
      <c r="C49" s="13" t="s">
        <v>59</v>
      </c>
      <c r="D49" s="9"/>
      <c r="E49" s="134">
        <v>2000.0</v>
      </c>
      <c r="F49" s="135">
        <f t="shared" si="4"/>
        <v>2000</v>
      </c>
      <c r="G49" s="276"/>
      <c r="H49" s="276"/>
      <c r="I49" s="276"/>
      <c r="J49" s="276"/>
      <c r="K49" s="276"/>
      <c r="L49" s="276"/>
      <c r="M49" s="276"/>
      <c r="N49" s="276"/>
      <c r="O49" s="276"/>
      <c r="P49" s="276"/>
      <c r="Q49" s="276"/>
      <c r="R49" s="276"/>
      <c r="S49" s="276"/>
      <c r="T49" s="276"/>
      <c r="U49" s="276"/>
      <c r="V49" s="276"/>
      <c r="W49" s="276"/>
      <c r="X49" s="276"/>
      <c r="Y49" s="276"/>
      <c r="Z49" s="276"/>
    </row>
    <row r="50" ht="15.75" customHeight="1">
      <c r="A50" s="225" t="s">
        <v>808</v>
      </c>
      <c r="B50" s="12">
        <v>2.0</v>
      </c>
      <c r="C50" s="13" t="s">
        <v>234</v>
      </c>
      <c r="D50" s="9"/>
      <c r="E50" s="134">
        <v>22000.0</v>
      </c>
      <c r="F50" s="135">
        <f t="shared" si="4"/>
        <v>44000</v>
      </c>
      <c r="G50" s="276"/>
      <c r="H50" s="276"/>
      <c r="I50" s="276"/>
      <c r="J50" s="276"/>
      <c r="K50" s="276"/>
      <c r="L50" s="276"/>
      <c r="M50" s="276"/>
      <c r="N50" s="276"/>
      <c r="O50" s="276"/>
      <c r="P50" s="276"/>
      <c r="Q50" s="276"/>
      <c r="R50" s="276"/>
      <c r="S50" s="276"/>
      <c r="T50" s="276"/>
      <c r="U50" s="276"/>
      <c r="V50" s="276"/>
      <c r="W50" s="276"/>
      <c r="X50" s="276"/>
      <c r="Y50" s="276"/>
      <c r="Z50" s="276"/>
    </row>
    <row r="51" ht="15.75" customHeight="1">
      <c r="A51" s="225" t="s">
        <v>790</v>
      </c>
      <c r="B51" s="12"/>
      <c r="C51" s="13" t="s">
        <v>70</v>
      </c>
      <c r="D51" s="9"/>
      <c r="E51" s="134">
        <v>23000.0</v>
      </c>
      <c r="F51" s="135">
        <f t="shared" si="4"/>
        <v>0</v>
      </c>
      <c r="G51" s="276"/>
      <c r="H51" s="276"/>
      <c r="I51" s="276"/>
      <c r="J51" s="276"/>
      <c r="K51" s="276"/>
      <c r="L51" s="276"/>
      <c r="M51" s="276"/>
      <c r="N51" s="276"/>
      <c r="O51" s="276"/>
      <c r="P51" s="276"/>
      <c r="Q51" s="276"/>
      <c r="R51" s="276"/>
      <c r="S51" s="276"/>
      <c r="T51" s="276"/>
      <c r="U51" s="276"/>
      <c r="V51" s="276"/>
      <c r="W51" s="276"/>
      <c r="X51" s="276"/>
      <c r="Y51" s="276"/>
      <c r="Z51" s="276"/>
    </row>
    <row r="52" ht="15.75" customHeight="1">
      <c r="A52" s="225" t="s">
        <v>75</v>
      </c>
      <c r="B52" s="12">
        <v>1.0</v>
      </c>
      <c r="C52" s="13" t="s">
        <v>239</v>
      </c>
      <c r="D52" s="9"/>
      <c r="E52" s="134">
        <v>10000.0</v>
      </c>
      <c r="F52" s="135">
        <f t="shared" si="4"/>
        <v>10000</v>
      </c>
      <c r="G52" s="276"/>
      <c r="H52" s="276"/>
      <c r="I52" s="276"/>
      <c r="J52" s="276"/>
      <c r="K52" s="276"/>
      <c r="L52" s="276"/>
      <c r="M52" s="276"/>
      <c r="N52" s="276"/>
      <c r="O52" s="276"/>
      <c r="P52" s="276"/>
      <c r="Q52" s="276"/>
      <c r="R52" s="276"/>
      <c r="S52" s="276"/>
      <c r="T52" s="276"/>
      <c r="U52" s="276"/>
      <c r="V52" s="276"/>
      <c r="W52" s="276"/>
      <c r="X52" s="276"/>
      <c r="Y52" s="276"/>
      <c r="Z52" s="276"/>
    </row>
    <row r="53" ht="15.75" customHeight="1">
      <c r="A53" s="225" t="s">
        <v>240</v>
      </c>
      <c r="B53" s="12">
        <v>2.0</v>
      </c>
      <c r="C53" s="13" t="s">
        <v>234</v>
      </c>
      <c r="D53" s="9"/>
      <c r="E53" s="134">
        <v>23000.0</v>
      </c>
      <c r="F53" s="135">
        <f t="shared" si="4"/>
        <v>46000</v>
      </c>
      <c r="G53" s="276"/>
      <c r="H53" s="276"/>
      <c r="I53" s="276"/>
      <c r="J53" s="276"/>
      <c r="K53" s="276"/>
      <c r="L53" s="276"/>
      <c r="M53" s="276"/>
      <c r="N53" s="276"/>
      <c r="O53" s="276"/>
      <c r="P53" s="276"/>
      <c r="Q53" s="276"/>
      <c r="R53" s="276"/>
      <c r="S53" s="276"/>
      <c r="T53" s="276"/>
      <c r="U53" s="276"/>
      <c r="V53" s="276"/>
      <c r="W53" s="276"/>
      <c r="X53" s="276"/>
      <c r="Y53" s="276"/>
      <c r="Z53" s="276"/>
    </row>
    <row r="54" ht="15.75" customHeight="1">
      <c r="A54" s="225" t="s">
        <v>78</v>
      </c>
      <c r="B54" s="12"/>
      <c r="C54" s="13"/>
      <c r="D54" s="9"/>
      <c r="E54" s="134"/>
      <c r="F54" s="88">
        <f>SUM(F45:F53)</f>
        <v>287000</v>
      </c>
      <c r="G54" s="276"/>
      <c r="H54" s="276"/>
      <c r="I54" s="276"/>
      <c r="J54" s="276"/>
      <c r="K54" s="276"/>
      <c r="L54" s="276"/>
      <c r="M54" s="276"/>
      <c r="N54" s="276"/>
      <c r="O54" s="276"/>
      <c r="P54" s="276"/>
      <c r="Q54" s="276"/>
      <c r="R54" s="276"/>
      <c r="S54" s="276"/>
      <c r="T54" s="276"/>
      <c r="U54" s="276"/>
      <c r="V54" s="276"/>
      <c r="W54" s="276"/>
      <c r="X54" s="276"/>
      <c r="Y54" s="276"/>
      <c r="Z54" s="276"/>
    </row>
    <row r="55" ht="15.75" customHeight="1">
      <c r="A55" s="8" t="s">
        <v>79</v>
      </c>
      <c r="B55" s="11"/>
      <c r="C55" s="9"/>
      <c r="D55" s="12"/>
      <c r="E55" s="12"/>
      <c r="F55" s="135">
        <f>F54*10%</f>
        <v>28700</v>
      </c>
      <c r="G55" s="276"/>
    </row>
    <row r="56" ht="15.75" customHeight="1">
      <c r="A56" s="227" t="s">
        <v>80</v>
      </c>
      <c r="B56" s="11"/>
      <c r="C56" s="9"/>
      <c r="D56" s="228"/>
      <c r="E56" s="9"/>
      <c r="F56" s="229">
        <f>SUM(F54:F55)</f>
        <v>315700</v>
      </c>
      <c r="G56" s="276"/>
    </row>
    <row r="57" ht="15.75" customHeight="1">
      <c r="A57" s="230" t="s">
        <v>92</v>
      </c>
      <c r="B57" s="9"/>
      <c r="C57" s="13"/>
      <c r="D57" s="9"/>
      <c r="E57" s="12"/>
      <c r="F57" s="88"/>
      <c r="G57" s="1" t="s">
        <v>14</v>
      </c>
    </row>
    <row r="58" ht="15.75" customHeight="1">
      <c r="A58" s="225" t="s">
        <v>819</v>
      </c>
      <c r="B58" s="12">
        <v>2.0</v>
      </c>
      <c r="C58" s="13" t="s">
        <v>820</v>
      </c>
      <c r="D58" s="9"/>
      <c r="E58" s="134">
        <v>50000.0</v>
      </c>
      <c r="F58" s="135">
        <f t="shared" ref="F58:F63" si="5">+B58*E58</f>
        <v>100000</v>
      </c>
      <c r="G58" s="329"/>
    </row>
    <row r="59" ht="15.75" customHeight="1">
      <c r="A59" s="225" t="s">
        <v>794</v>
      </c>
      <c r="B59" s="12">
        <v>10.0</v>
      </c>
      <c r="C59" s="13" t="s">
        <v>821</v>
      </c>
      <c r="D59" s="9"/>
      <c r="E59" s="134">
        <v>12000.0</v>
      </c>
      <c r="F59" s="135">
        <f t="shared" si="5"/>
        <v>120000</v>
      </c>
      <c r="G59" s="1"/>
    </row>
    <row r="60" ht="15.75" customHeight="1">
      <c r="A60" s="316" t="s">
        <v>810</v>
      </c>
      <c r="B60" s="12">
        <v>1.0</v>
      </c>
      <c r="C60" s="13" t="s">
        <v>59</v>
      </c>
      <c r="D60" s="9"/>
      <c r="E60" s="134">
        <v>250000.0</v>
      </c>
      <c r="F60" s="135">
        <f t="shared" si="5"/>
        <v>250000</v>
      </c>
      <c r="G60" s="1"/>
    </row>
    <row r="61" ht="15.75" customHeight="1">
      <c r="A61" s="225" t="s">
        <v>491</v>
      </c>
      <c r="B61" s="12"/>
      <c r="C61" s="13" t="s">
        <v>122</v>
      </c>
      <c r="D61" s="9"/>
      <c r="E61" s="134">
        <v>1500.0</v>
      </c>
      <c r="F61" s="135">
        <f t="shared" si="5"/>
        <v>0</v>
      </c>
      <c r="G61" s="1"/>
    </row>
    <row r="62" ht="15.75" customHeight="1">
      <c r="A62" s="316" t="s">
        <v>751</v>
      </c>
      <c r="B62" s="12"/>
      <c r="C62" s="13" t="s">
        <v>59</v>
      </c>
      <c r="D62" s="9"/>
      <c r="E62" s="134">
        <v>260000.0</v>
      </c>
      <c r="F62" s="135">
        <f t="shared" si="5"/>
        <v>0</v>
      </c>
      <c r="G62" s="1"/>
    </row>
    <row r="63" ht="15.75" customHeight="1">
      <c r="A63" s="225" t="s">
        <v>108</v>
      </c>
      <c r="B63" s="12">
        <v>1.0</v>
      </c>
      <c r="C63" s="13" t="s">
        <v>59</v>
      </c>
      <c r="D63" s="9"/>
      <c r="E63" s="134">
        <v>100000.0</v>
      </c>
      <c r="F63" s="135">
        <f t="shared" si="5"/>
        <v>100000</v>
      </c>
      <c r="G63" s="1"/>
    </row>
    <row r="64" ht="15.75" customHeight="1">
      <c r="A64" s="235" t="s">
        <v>109</v>
      </c>
      <c r="B64" s="11"/>
      <c r="C64" s="11"/>
      <c r="D64" s="9"/>
      <c r="E64" s="317"/>
      <c r="F64" s="229">
        <f>SUM(F58:F63)</f>
        <v>570000</v>
      </c>
      <c r="G64" s="1"/>
    </row>
    <row r="65" ht="15.75" customHeight="1">
      <c r="A65" s="230" t="s">
        <v>110</v>
      </c>
      <c r="B65" s="9"/>
      <c r="C65" s="231"/>
      <c r="D65" s="9"/>
      <c r="E65" s="232"/>
      <c r="F65" s="233"/>
      <c r="G65" s="1"/>
    </row>
    <row r="66" ht="15.75" customHeight="1">
      <c r="A66" s="225" t="s">
        <v>611</v>
      </c>
      <c r="B66" s="12">
        <v>840.0</v>
      </c>
      <c r="C66" s="13" t="s">
        <v>151</v>
      </c>
      <c r="D66" s="9"/>
      <c r="E66" s="134">
        <v>140.0</v>
      </c>
      <c r="F66" s="135">
        <f t="shared" ref="F66:F74" si="6">+B66*E66</f>
        <v>117600</v>
      </c>
      <c r="G66" s="1" t="s">
        <v>14</v>
      </c>
    </row>
    <row r="67" ht="15.75" customHeight="1">
      <c r="A67" s="225" t="s">
        <v>812</v>
      </c>
      <c r="B67" s="12">
        <v>1.0</v>
      </c>
      <c r="C67" s="13" t="s">
        <v>724</v>
      </c>
      <c r="D67" s="9"/>
      <c r="E67" s="134">
        <v>140000.0</v>
      </c>
      <c r="F67" s="135">
        <f t="shared" si="6"/>
        <v>140000</v>
      </c>
      <c r="G67" s="1"/>
    </row>
    <row r="68" ht="15.75" customHeight="1">
      <c r="A68" s="225" t="s">
        <v>20</v>
      </c>
      <c r="B68" s="12">
        <v>0.3</v>
      </c>
      <c r="C68" s="13" t="s">
        <v>21</v>
      </c>
      <c r="D68" s="9"/>
      <c r="E68" s="134">
        <v>14000.0</v>
      </c>
      <c r="F68" s="135">
        <f t="shared" si="6"/>
        <v>4200</v>
      </c>
      <c r="G68" s="1"/>
    </row>
    <row r="69" ht="15.75" customHeight="1">
      <c r="A69" s="225" t="s">
        <v>249</v>
      </c>
      <c r="B69" s="12">
        <v>3.0</v>
      </c>
      <c r="C69" s="13" t="s">
        <v>28</v>
      </c>
      <c r="D69" s="9"/>
      <c r="E69" s="134">
        <v>1000.0</v>
      </c>
      <c r="F69" s="135">
        <f t="shared" si="6"/>
        <v>3000</v>
      </c>
      <c r="G69" s="1"/>
    </row>
    <row r="70" ht="15.75" customHeight="1">
      <c r="A70" s="225" t="s">
        <v>752</v>
      </c>
      <c r="B70" s="12">
        <v>3.2</v>
      </c>
      <c r="C70" s="13" t="s">
        <v>122</v>
      </c>
      <c r="D70" s="9"/>
      <c r="E70" s="134">
        <v>4000.0</v>
      </c>
      <c r="F70" s="135">
        <f t="shared" si="6"/>
        <v>12800</v>
      </c>
      <c r="G70" s="1"/>
    </row>
    <row r="71" ht="15.75" customHeight="1">
      <c r="A71" s="225" t="s">
        <v>126</v>
      </c>
      <c r="B71" s="12">
        <v>40.0</v>
      </c>
      <c r="C71" s="13" t="s">
        <v>94</v>
      </c>
      <c r="D71" s="9"/>
      <c r="E71" s="134">
        <v>100.0</v>
      </c>
      <c r="F71" s="135">
        <f t="shared" si="6"/>
        <v>4000</v>
      </c>
      <c r="G71" s="1"/>
    </row>
    <row r="72" ht="15.75" customHeight="1">
      <c r="A72" s="225" t="s">
        <v>797</v>
      </c>
      <c r="B72" s="12"/>
      <c r="C72" s="13" t="s">
        <v>753</v>
      </c>
      <c r="D72" s="9"/>
      <c r="E72" s="134">
        <v>42000.0</v>
      </c>
      <c r="F72" s="135">
        <f t="shared" si="6"/>
        <v>0</v>
      </c>
      <c r="G72" s="1"/>
    </row>
    <row r="73" ht="15.75" customHeight="1">
      <c r="A73" s="225" t="s">
        <v>798</v>
      </c>
      <c r="B73" s="12">
        <v>1.0</v>
      </c>
      <c r="C73" s="13" t="s">
        <v>753</v>
      </c>
      <c r="D73" s="9"/>
      <c r="E73" s="134">
        <v>64800.0</v>
      </c>
      <c r="F73" s="135">
        <f t="shared" si="6"/>
        <v>64800</v>
      </c>
      <c r="G73" s="1"/>
    </row>
    <row r="74" ht="15.75" customHeight="1">
      <c r="A74" s="225" t="s">
        <v>255</v>
      </c>
      <c r="B74" s="315">
        <v>1.0</v>
      </c>
      <c r="C74" s="13" t="s">
        <v>752</v>
      </c>
      <c r="D74" s="9"/>
      <c r="E74" s="134">
        <v>10500.0</v>
      </c>
      <c r="F74" s="135">
        <f t="shared" si="6"/>
        <v>10500</v>
      </c>
      <c r="G74" s="1"/>
    </row>
    <row r="75" ht="15.75" customHeight="1">
      <c r="A75" s="46" t="s">
        <v>118</v>
      </c>
      <c r="B75" s="234"/>
      <c r="C75" s="235"/>
      <c r="D75" s="9"/>
      <c r="E75" s="236"/>
      <c r="F75" s="229">
        <f>SUM(F66:F74)</f>
        <v>356900</v>
      </c>
      <c r="G75" s="1"/>
    </row>
    <row r="76" ht="15.75" customHeight="1">
      <c r="A76" s="318" t="s">
        <v>174</v>
      </c>
      <c r="B76" s="12"/>
      <c r="C76" s="13"/>
      <c r="D76" s="9"/>
      <c r="E76" s="134"/>
      <c r="F76" s="135"/>
      <c r="G76" s="1"/>
    </row>
    <row r="77" ht="15.75" customHeight="1">
      <c r="A77" s="225" t="s">
        <v>813</v>
      </c>
      <c r="B77" s="302">
        <v>8.0</v>
      </c>
      <c r="C77" s="13" t="s">
        <v>122</v>
      </c>
      <c r="D77" s="9"/>
      <c r="E77" s="134">
        <v>32000.0</v>
      </c>
      <c r="F77" s="135">
        <f t="shared" ref="F77:F78" si="7">+B77*E77</f>
        <v>256000</v>
      </c>
      <c r="G77" s="1"/>
    </row>
    <row r="78" ht="15.75" customHeight="1">
      <c r="A78" s="225" t="s">
        <v>755</v>
      </c>
      <c r="B78" s="302">
        <v>2.5</v>
      </c>
      <c r="C78" s="13" t="s">
        <v>756</v>
      </c>
      <c r="D78" s="9"/>
      <c r="E78" s="134">
        <v>30000.0</v>
      </c>
      <c r="F78" s="135">
        <f t="shared" si="7"/>
        <v>75000</v>
      </c>
      <c r="G78" s="1"/>
    </row>
    <row r="79" ht="15.75" customHeight="1">
      <c r="A79" s="225" t="s">
        <v>822</v>
      </c>
      <c r="B79" s="302"/>
      <c r="C79" s="13"/>
      <c r="D79" s="9"/>
      <c r="E79" s="134"/>
      <c r="F79" s="135"/>
      <c r="G79" s="1"/>
    </row>
    <row r="80" ht="15.75" customHeight="1">
      <c r="A80" s="225" t="s">
        <v>178</v>
      </c>
      <c r="B80" s="302"/>
      <c r="C80" s="13" t="s">
        <v>587</v>
      </c>
      <c r="D80" s="9"/>
      <c r="E80" s="134">
        <v>3500.0</v>
      </c>
      <c r="F80" s="135">
        <f t="shared" ref="F80:F86" si="8">+B80*E80</f>
        <v>0</v>
      </c>
      <c r="G80" s="1"/>
    </row>
    <row r="81" ht="15.75" customHeight="1">
      <c r="A81" s="225" t="s">
        <v>46</v>
      </c>
      <c r="B81" s="302">
        <v>0.5</v>
      </c>
      <c r="C81" s="13" t="s">
        <v>187</v>
      </c>
      <c r="D81" s="9"/>
      <c r="E81" s="134">
        <v>12000.0</v>
      </c>
      <c r="F81" s="135">
        <f t="shared" si="8"/>
        <v>6000</v>
      </c>
      <c r="G81" s="1"/>
    </row>
    <row r="82" ht="15.75" customHeight="1">
      <c r="A82" s="225" t="s">
        <v>649</v>
      </c>
      <c r="B82" s="302">
        <v>30.0</v>
      </c>
      <c r="C82" s="13" t="s">
        <v>758</v>
      </c>
      <c r="D82" s="9"/>
      <c r="E82" s="134">
        <v>100.0</v>
      </c>
      <c r="F82" s="135">
        <f t="shared" si="8"/>
        <v>3000</v>
      </c>
      <c r="G82" s="1"/>
    </row>
    <row r="83" ht="15.75" customHeight="1">
      <c r="A83" s="225" t="s">
        <v>133</v>
      </c>
      <c r="B83" s="302"/>
      <c r="C83" s="13" t="s">
        <v>266</v>
      </c>
      <c r="D83" s="9"/>
      <c r="E83" s="134">
        <v>25000.0</v>
      </c>
      <c r="F83" s="135">
        <f t="shared" si="8"/>
        <v>0</v>
      </c>
      <c r="G83" s="1"/>
    </row>
    <row r="84" ht="15.75" customHeight="1">
      <c r="A84" s="225" t="s">
        <v>136</v>
      </c>
      <c r="B84" s="302">
        <v>0.3</v>
      </c>
      <c r="C84" s="13" t="s">
        <v>21</v>
      </c>
      <c r="D84" s="9"/>
      <c r="E84" s="134">
        <v>19000.0</v>
      </c>
      <c r="F84" s="135">
        <f t="shared" si="8"/>
        <v>5700</v>
      </c>
      <c r="G84" s="1"/>
    </row>
    <row r="85" ht="15.75" customHeight="1">
      <c r="A85" s="225" t="s">
        <v>815</v>
      </c>
      <c r="B85" s="302">
        <v>9.0</v>
      </c>
      <c r="C85" s="13" t="s">
        <v>96</v>
      </c>
      <c r="D85" s="9"/>
      <c r="E85" s="134">
        <v>100.0</v>
      </c>
      <c r="F85" s="135">
        <f t="shared" si="8"/>
        <v>900</v>
      </c>
      <c r="G85" s="1"/>
    </row>
    <row r="86" ht="15.75" customHeight="1">
      <c r="A86" s="225" t="s">
        <v>267</v>
      </c>
      <c r="B86" s="302">
        <v>1.0</v>
      </c>
      <c r="C86" s="13" t="s">
        <v>761</v>
      </c>
      <c r="D86" s="9"/>
      <c r="E86" s="134">
        <v>210000.0</v>
      </c>
      <c r="F86" s="135">
        <f t="shared" si="8"/>
        <v>210000</v>
      </c>
      <c r="G86" s="1"/>
    </row>
    <row r="87" ht="15.75" customHeight="1">
      <c r="A87" s="46" t="s">
        <v>141</v>
      </c>
      <c r="B87" s="234"/>
      <c r="C87" s="235"/>
      <c r="D87" s="9"/>
      <c r="E87" s="236"/>
      <c r="F87" s="229">
        <f>SUM(F77:F86)</f>
        <v>556600</v>
      </c>
      <c r="G87" s="1"/>
    </row>
    <row r="88" ht="15.75" customHeight="1">
      <c r="A88" s="46" t="s">
        <v>762</v>
      </c>
      <c r="B88" s="240"/>
      <c r="C88" s="240"/>
      <c r="D88" s="240"/>
      <c r="E88" s="240"/>
      <c r="F88" s="241">
        <f>SUM(F21+F36+F43+F56+F64+F75+F87)</f>
        <v>4053211</v>
      </c>
      <c r="G88" s="1"/>
    </row>
    <row r="89" ht="15.75" customHeight="1">
      <c r="A89" s="242" t="s">
        <v>269</v>
      </c>
      <c r="B89" s="163" t="s">
        <v>202</v>
      </c>
      <c r="C89" s="55"/>
      <c r="D89" s="55"/>
      <c r="E89" s="55"/>
      <c r="F89" s="164">
        <f>F88*40%</f>
        <v>1621284.4</v>
      </c>
      <c r="G89" s="1"/>
    </row>
    <row r="90" ht="15.75" customHeight="1">
      <c r="A90" s="243"/>
      <c r="B90" s="161" t="s">
        <v>144</v>
      </c>
      <c r="C90" s="55"/>
      <c r="D90" s="55"/>
      <c r="E90" s="59"/>
      <c r="F90" s="162">
        <f>SUM(F88:F89)</f>
        <v>5674495.4</v>
      </c>
      <c r="G90" s="1" t="s">
        <v>825</v>
      </c>
    </row>
    <row r="91" ht="15.75" customHeight="1">
      <c r="A91" s="57"/>
      <c r="B91" s="163" t="s">
        <v>145</v>
      </c>
      <c r="C91" s="55"/>
      <c r="D91" s="55"/>
      <c r="E91" s="55"/>
      <c r="F91" s="164">
        <v>262886.03</v>
      </c>
      <c r="G91" s="1"/>
    </row>
    <row r="92" ht="15.75" customHeight="1">
      <c r="A92" s="57"/>
      <c r="B92" s="165" t="s">
        <v>146</v>
      </c>
      <c r="C92" s="55"/>
      <c r="D92" s="55"/>
      <c r="E92" s="59"/>
      <c r="F92" s="162">
        <f>SUM(F90:F91)</f>
        <v>5937381.43</v>
      </c>
      <c r="G92" s="1"/>
    </row>
    <row r="93" ht="15.75" customHeight="1">
      <c r="A93" s="57"/>
      <c r="B93" s="163"/>
      <c r="C93" s="55"/>
      <c r="D93" s="55"/>
      <c r="E93" s="55"/>
      <c r="F93" s="164"/>
      <c r="G93" s="1"/>
    </row>
    <row r="94" ht="15.75" customHeight="1">
      <c r="A94" s="57"/>
    </row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3">
    <mergeCell ref="B44:C44"/>
    <mergeCell ref="D44:E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A55:C55"/>
    <mergeCell ref="D56:E56"/>
    <mergeCell ref="A56:C56"/>
    <mergeCell ref="A57:B57"/>
    <mergeCell ref="C57:D57"/>
    <mergeCell ref="C58:D58"/>
    <mergeCell ref="C59:D59"/>
    <mergeCell ref="C60:D60"/>
    <mergeCell ref="C61:D61"/>
    <mergeCell ref="C62:D62"/>
    <mergeCell ref="C63:D63"/>
    <mergeCell ref="A64:D64"/>
    <mergeCell ref="A65:B65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C81:D81"/>
    <mergeCell ref="B89:E89"/>
    <mergeCell ref="B90:E90"/>
    <mergeCell ref="B91:E91"/>
    <mergeCell ref="B92:E92"/>
    <mergeCell ref="B93:E93"/>
    <mergeCell ref="C82:D82"/>
    <mergeCell ref="C83:D83"/>
    <mergeCell ref="C84:D84"/>
    <mergeCell ref="C85:D85"/>
    <mergeCell ref="C86:D86"/>
    <mergeCell ref="C87:D87"/>
    <mergeCell ref="A90:A94"/>
    <mergeCell ref="A3:F3"/>
    <mergeCell ref="A4:F4"/>
    <mergeCell ref="A5:F5"/>
    <mergeCell ref="A6:B6"/>
    <mergeCell ref="C6:F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A18:C18"/>
    <mergeCell ref="D18:E18"/>
    <mergeCell ref="A19:E19"/>
    <mergeCell ref="A20:C20"/>
    <mergeCell ref="D20:E20"/>
    <mergeCell ref="A21:C21"/>
    <mergeCell ref="D21:E21"/>
    <mergeCell ref="B22:C22"/>
    <mergeCell ref="D22:E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A35:C35"/>
    <mergeCell ref="A36:C36"/>
    <mergeCell ref="D36:E36"/>
    <mergeCell ref="A37:B37"/>
    <mergeCell ref="C37:F37"/>
    <mergeCell ref="C38:D38"/>
    <mergeCell ref="C39:D39"/>
    <mergeCell ref="C40:D40"/>
    <mergeCell ref="C41:D41"/>
    <mergeCell ref="A42:E42"/>
    <mergeCell ref="A43:C43"/>
    <mergeCell ref="D43:E43"/>
  </mergeCells>
  <printOptions/>
  <pageMargins bottom="0.7480314960629921" footer="0.0" header="0.0" left="0.31496062992125984" right="0.31496062992125984" top="0.7480314960629921"/>
  <pageSetup paperSize="9" orientation="portrait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29"/>
    <col customWidth="1" min="2" max="2" width="10.71"/>
    <col customWidth="1" min="3" max="3" width="14.29"/>
    <col customWidth="1" min="4" max="4" width="10.71"/>
    <col customWidth="1" min="5" max="5" width="11.71"/>
    <col customWidth="1" min="6" max="6" width="15.29"/>
    <col customWidth="1" min="7" max="7" width="10.71"/>
    <col customWidth="1" min="9" max="9" width="54.43"/>
    <col customWidth="1" min="11" max="11" width="13.43"/>
  </cols>
  <sheetData>
    <row r="2" ht="15.0" customHeight="1"/>
    <row r="3">
      <c r="A3" s="2" t="s">
        <v>1</v>
      </c>
      <c r="B3" s="3"/>
      <c r="C3" s="3"/>
      <c r="D3" s="3"/>
      <c r="E3" s="3"/>
      <c r="F3" s="3"/>
      <c r="G3" s="1"/>
    </row>
    <row r="4">
      <c r="A4" s="4" t="s">
        <v>2</v>
      </c>
      <c r="G4" s="1"/>
    </row>
    <row r="5">
      <c r="A5" s="4" t="s">
        <v>3</v>
      </c>
      <c r="G5" s="1"/>
      <c r="I5" s="1" t="s">
        <v>0</v>
      </c>
    </row>
    <row r="6">
      <c r="A6" s="8" t="s">
        <v>5</v>
      </c>
      <c r="B6" s="9"/>
      <c r="C6" s="328" t="s">
        <v>826</v>
      </c>
      <c r="D6" s="11"/>
      <c r="E6" s="11"/>
      <c r="F6" s="9"/>
      <c r="G6" s="1"/>
    </row>
    <row r="7">
      <c r="A7" s="12" t="s">
        <v>7</v>
      </c>
      <c r="B7" s="12"/>
      <c r="C7" s="13" t="s">
        <v>9</v>
      </c>
      <c r="D7" s="9"/>
      <c r="E7" s="12" t="s">
        <v>10</v>
      </c>
      <c r="F7" s="14" t="s">
        <v>11</v>
      </c>
      <c r="G7" s="1"/>
    </row>
    <row r="8">
      <c r="A8" s="225" t="s">
        <v>150</v>
      </c>
      <c r="B8" s="302">
        <v>1170.0</v>
      </c>
      <c r="C8" s="13" t="s">
        <v>151</v>
      </c>
      <c r="D8" s="9"/>
      <c r="E8" s="134">
        <v>140.0</v>
      </c>
      <c r="F8" s="135">
        <f t="shared" ref="F8:F17" si="1">+B8*E8</f>
        <v>163800</v>
      </c>
      <c r="G8" s="276"/>
    </row>
    <row r="9">
      <c r="A9" s="225" t="s">
        <v>723</v>
      </c>
      <c r="B9" s="302"/>
      <c r="C9" s="13" t="s">
        <v>724</v>
      </c>
      <c r="D9" s="9"/>
      <c r="E9" s="134">
        <v>140000.0</v>
      </c>
      <c r="F9" s="135">
        <f t="shared" si="1"/>
        <v>0</v>
      </c>
      <c r="G9" s="1"/>
    </row>
    <row r="10">
      <c r="A10" s="225" t="s">
        <v>827</v>
      </c>
      <c r="B10" s="302">
        <v>1.0</v>
      </c>
      <c r="C10" s="13"/>
      <c r="D10" s="9"/>
      <c r="E10" s="134">
        <v>50000.0</v>
      </c>
      <c r="F10" s="135">
        <f t="shared" si="1"/>
        <v>50000</v>
      </c>
      <c r="G10" s="1"/>
    </row>
    <row r="11">
      <c r="A11" s="225" t="s">
        <v>228</v>
      </c>
      <c r="B11" s="302">
        <v>0.13</v>
      </c>
      <c r="C11" s="13" t="s">
        <v>828</v>
      </c>
      <c r="D11" s="9"/>
      <c r="E11" s="134">
        <v>220000.0</v>
      </c>
      <c r="F11" s="135">
        <f t="shared" si="1"/>
        <v>28600</v>
      </c>
      <c r="G11" s="1"/>
    </row>
    <row r="12">
      <c r="A12" s="225" t="s">
        <v>229</v>
      </c>
      <c r="B12" s="302">
        <v>1.0</v>
      </c>
      <c r="C12" s="13" t="s">
        <v>724</v>
      </c>
      <c r="D12" s="9"/>
      <c r="E12" s="134">
        <v>65000.0</v>
      </c>
      <c r="F12" s="135">
        <f t="shared" si="1"/>
        <v>65000</v>
      </c>
      <c r="G12" s="1"/>
    </row>
    <row r="13">
      <c r="A13" s="225" t="s">
        <v>20</v>
      </c>
      <c r="B13" s="302">
        <v>3.0</v>
      </c>
      <c r="C13" s="13" t="s">
        <v>45</v>
      </c>
      <c r="D13" s="9"/>
      <c r="E13" s="134">
        <v>13000.0</v>
      </c>
      <c r="F13" s="135">
        <f t="shared" si="1"/>
        <v>39000</v>
      </c>
      <c r="G13" s="1"/>
    </row>
    <row r="14">
      <c r="A14" s="225" t="s">
        <v>24</v>
      </c>
      <c r="B14" s="302">
        <v>1.0</v>
      </c>
      <c r="C14" s="13" t="s">
        <v>25</v>
      </c>
      <c r="D14" s="9"/>
      <c r="E14" s="134">
        <v>20000.0</v>
      </c>
      <c r="F14" s="135">
        <f t="shared" si="1"/>
        <v>20000</v>
      </c>
      <c r="G14" s="1"/>
    </row>
    <row r="15">
      <c r="A15" s="225" t="s">
        <v>46</v>
      </c>
      <c r="B15" s="302">
        <v>0.5</v>
      </c>
      <c r="C15" s="13" t="s">
        <v>727</v>
      </c>
      <c r="D15" s="9"/>
      <c r="E15" s="134">
        <v>12000.0</v>
      </c>
      <c r="F15" s="135">
        <f t="shared" si="1"/>
        <v>6000</v>
      </c>
      <c r="G15" s="1"/>
    </row>
    <row r="16">
      <c r="A16" s="225" t="s">
        <v>153</v>
      </c>
      <c r="B16" s="302">
        <v>10.0</v>
      </c>
      <c r="C16" s="13" t="s">
        <v>48</v>
      </c>
      <c r="D16" s="9"/>
      <c r="E16" s="134">
        <v>1000.0</v>
      </c>
      <c r="F16" s="135">
        <f t="shared" si="1"/>
        <v>10000</v>
      </c>
      <c r="G16" s="1"/>
    </row>
    <row r="17">
      <c r="A17" s="225" t="s">
        <v>29</v>
      </c>
      <c r="B17" s="302">
        <v>200.0</v>
      </c>
      <c r="C17" s="13" t="s">
        <v>30</v>
      </c>
      <c r="D17" s="9"/>
      <c r="E17" s="134">
        <v>100.0</v>
      </c>
      <c r="F17" s="135">
        <f t="shared" si="1"/>
        <v>20000</v>
      </c>
      <c r="G17" s="1"/>
    </row>
    <row r="18">
      <c r="A18" s="8" t="s">
        <v>829</v>
      </c>
      <c r="B18" s="11"/>
      <c r="C18" s="9"/>
      <c r="D18" s="226"/>
      <c r="E18" s="9"/>
      <c r="F18" s="135">
        <v>324000.0</v>
      </c>
      <c r="G18" s="1"/>
    </row>
    <row r="19">
      <c r="A19" s="137" t="s">
        <v>33</v>
      </c>
      <c r="B19" s="11"/>
      <c r="C19" s="11"/>
      <c r="D19" s="11"/>
      <c r="E19" s="9"/>
      <c r="F19" s="135">
        <f>SUM(F8:F18)</f>
        <v>726400</v>
      </c>
      <c r="G19" s="1"/>
    </row>
    <row r="20">
      <c r="A20" s="8" t="s">
        <v>34</v>
      </c>
      <c r="B20" s="11"/>
      <c r="C20" s="9"/>
      <c r="D20" s="13" t="s">
        <v>35</v>
      </c>
      <c r="E20" s="9"/>
      <c r="F20" s="135">
        <f>F19*10%</f>
        <v>72640</v>
      </c>
      <c r="G20" s="1"/>
    </row>
    <row r="21" ht="15.75" customHeight="1">
      <c r="A21" s="227" t="s">
        <v>36</v>
      </c>
      <c r="B21" s="11"/>
      <c r="C21" s="9"/>
      <c r="D21" s="228"/>
      <c r="E21" s="9"/>
      <c r="F21" s="229">
        <f>SUM(F19:F20)</f>
        <v>799040</v>
      </c>
      <c r="G21" s="1"/>
    </row>
    <row r="22" ht="15.75" customHeight="1">
      <c r="A22" s="36" t="s">
        <v>231</v>
      </c>
      <c r="B22" s="231" t="s">
        <v>787</v>
      </c>
      <c r="C22" s="9"/>
      <c r="D22" s="13"/>
      <c r="E22" s="9"/>
      <c r="F22" s="135"/>
      <c r="G22" s="1"/>
    </row>
    <row r="23" ht="15.75" customHeight="1">
      <c r="A23" s="155" t="s">
        <v>788</v>
      </c>
      <c r="B23" s="12"/>
      <c r="C23" s="13" t="s">
        <v>54</v>
      </c>
      <c r="D23" s="9"/>
      <c r="E23" s="134">
        <v>31500.0</v>
      </c>
      <c r="F23" s="135">
        <f t="shared" ref="F23:F33" si="2">+B23*E23</f>
        <v>0</v>
      </c>
      <c r="G23" s="1"/>
    </row>
    <row r="24" ht="15.75" customHeight="1">
      <c r="A24" s="16" t="s">
        <v>789</v>
      </c>
      <c r="B24" s="12"/>
      <c r="C24" s="13" t="s">
        <v>54</v>
      </c>
      <c r="D24" s="9"/>
      <c r="E24" s="134">
        <v>21000.0</v>
      </c>
      <c r="F24" s="135">
        <f t="shared" si="2"/>
        <v>0</v>
      </c>
      <c r="G24" s="1"/>
    </row>
    <row r="25" ht="15.75" customHeight="1">
      <c r="A25" s="16" t="s">
        <v>805</v>
      </c>
      <c r="B25" s="17"/>
      <c r="C25" s="13" t="s">
        <v>54</v>
      </c>
      <c r="D25" s="9"/>
      <c r="E25" s="17">
        <v>9450.0</v>
      </c>
      <c r="F25" s="135">
        <f t="shared" si="2"/>
        <v>0</v>
      </c>
      <c r="G25" s="1"/>
    </row>
    <row r="26" ht="15.75" customHeight="1">
      <c r="A26" s="16" t="s">
        <v>806</v>
      </c>
      <c r="B26" s="17"/>
      <c r="C26" s="13" t="s">
        <v>54</v>
      </c>
      <c r="D26" s="9"/>
      <c r="E26" s="17">
        <v>12600.0</v>
      </c>
      <c r="F26" s="135">
        <f t="shared" si="2"/>
        <v>0</v>
      </c>
      <c r="G26" s="1"/>
    </row>
    <row r="27" ht="15.75" customHeight="1">
      <c r="A27" s="225" t="s">
        <v>56</v>
      </c>
      <c r="B27" s="12"/>
      <c r="C27" s="13" t="s">
        <v>234</v>
      </c>
      <c r="D27" s="9"/>
      <c r="E27" s="134">
        <v>18000.0</v>
      </c>
      <c r="F27" s="135">
        <f t="shared" si="2"/>
        <v>0</v>
      </c>
      <c r="G27" s="1"/>
    </row>
    <row r="28" ht="15.75" customHeight="1">
      <c r="A28" s="225" t="s">
        <v>235</v>
      </c>
      <c r="B28" s="12"/>
      <c r="C28" s="13" t="s">
        <v>63</v>
      </c>
      <c r="D28" s="9"/>
      <c r="E28" s="134">
        <v>2000.0</v>
      </c>
      <c r="F28" s="135">
        <f t="shared" si="2"/>
        <v>0</v>
      </c>
      <c r="G28" s="1"/>
    </row>
    <row r="29" ht="15.75" customHeight="1">
      <c r="A29" s="225" t="s">
        <v>689</v>
      </c>
      <c r="B29" s="12"/>
      <c r="C29" s="13" t="s">
        <v>96</v>
      </c>
      <c r="D29" s="9"/>
      <c r="E29" s="134">
        <v>2000.0</v>
      </c>
      <c r="F29" s="135">
        <f t="shared" si="2"/>
        <v>0</v>
      </c>
      <c r="G29" s="1"/>
    </row>
    <row r="30" ht="15.75" customHeight="1">
      <c r="A30" s="225" t="s">
        <v>790</v>
      </c>
      <c r="B30" s="12"/>
      <c r="C30" s="13" t="s">
        <v>77</v>
      </c>
      <c r="D30" s="9"/>
      <c r="E30" s="134">
        <v>23000.0</v>
      </c>
      <c r="F30" s="135">
        <f t="shared" si="2"/>
        <v>0</v>
      </c>
      <c r="G30" s="1"/>
    </row>
    <row r="31" ht="15.75" customHeight="1">
      <c r="A31" s="225" t="s">
        <v>830</v>
      </c>
      <c r="B31" s="12"/>
      <c r="C31" s="13" t="s">
        <v>70</v>
      </c>
      <c r="D31" s="9"/>
      <c r="E31" s="134">
        <v>22000.0</v>
      </c>
      <c r="F31" s="135">
        <f t="shared" si="2"/>
        <v>0</v>
      </c>
      <c r="G31" s="1"/>
    </row>
    <row r="32" ht="15.75" customHeight="1">
      <c r="A32" s="225" t="s">
        <v>75</v>
      </c>
      <c r="B32" s="12"/>
      <c r="C32" s="13" t="s">
        <v>21</v>
      </c>
      <c r="D32" s="9"/>
      <c r="E32" s="134">
        <v>10000.0</v>
      </c>
      <c r="F32" s="135">
        <f t="shared" si="2"/>
        <v>0</v>
      </c>
      <c r="G32" s="1"/>
    </row>
    <row r="33" ht="15.75" customHeight="1">
      <c r="A33" s="225" t="s">
        <v>240</v>
      </c>
      <c r="B33" s="12"/>
      <c r="C33" s="13" t="s">
        <v>77</v>
      </c>
      <c r="D33" s="9"/>
      <c r="E33" s="134">
        <v>23000.0</v>
      </c>
      <c r="F33" s="135">
        <f t="shared" si="2"/>
        <v>0</v>
      </c>
      <c r="G33" s="1"/>
    </row>
    <row r="34" ht="15.75" customHeight="1">
      <c r="A34" s="225" t="s">
        <v>78</v>
      </c>
      <c r="B34" s="12"/>
      <c r="C34" s="13"/>
      <c r="D34" s="9"/>
      <c r="E34" s="134"/>
      <c r="F34" s="88">
        <f>SUM(F23:F33)</f>
        <v>0</v>
      </c>
      <c r="G34" s="1"/>
    </row>
    <row r="35" ht="15.75" customHeight="1">
      <c r="A35" s="8" t="s">
        <v>79</v>
      </c>
      <c r="B35" s="11"/>
      <c r="C35" s="9"/>
      <c r="D35" s="12"/>
      <c r="E35" s="12"/>
      <c r="F35" s="135">
        <f>F34*10%</f>
        <v>0</v>
      </c>
      <c r="G35" s="1"/>
    </row>
    <row r="36" ht="15.75" customHeight="1">
      <c r="A36" s="227" t="s">
        <v>80</v>
      </c>
      <c r="B36" s="11"/>
      <c r="C36" s="9"/>
      <c r="D36" s="228"/>
      <c r="E36" s="9"/>
      <c r="F36" s="229">
        <f>F35+F34</f>
        <v>0</v>
      </c>
      <c r="G36" s="1"/>
    </row>
    <row r="37" ht="15.75" customHeight="1">
      <c r="A37" s="8" t="s">
        <v>5</v>
      </c>
      <c r="B37" s="9"/>
      <c r="C37" s="30" t="s">
        <v>37</v>
      </c>
      <c r="D37" s="11"/>
      <c r="E37" s="11"/>
      <c r="F37" s="9"/>
      <c r="G37" s="1"/>
    </row>
    <row r="38" ht="15.75" customHeight="1">
      <c r="A38" s="12" t="s">
        <v>7</v>
      </c>
      <c r="B38" s="12" t="s">
        <v>8</v>
      </c>
      <c r="C38" s="13" t="s">
        <v>9</v>
      </c>
      <c r="D38" s="9"/>
      <c r="E38" s="12" t="s">
        <v>10</v>
      </c>
      <c r="F38" s="14" t="s">
        <v>11</v>
      </c>
      <c r="G38" s="315"/>
    </row>
    <row r="39" ht="15.75" customHeight="1">
      <c r="A39" s="16" t="s">
        <v>107</v>
      </c>
      <c r="B39" s="17"/>
      <c r="C39" s="22" t="s">
        <v>99</v>
      </c>
      <c r="D39" s="9"/>
      <c r="E39" s="18">
        <v>10000.0</v>
      </c>
      <c r="F39" s="19">
        <f t="shared" ref="F39:F41" si="3">E39*B39</f>
        <v>0</v>
      </c>
      <c r="G39" s="150"/>
    </row>
    <row r="40" ht="15.75" customHeight="1">
      <c r="A40" s="16" t="s">
        <v>138</v>
      </c>
      <c r="B40" s="17"/>
      <c r="C40" s="22" t="s">
        <v>777</v>
      </c>
      <c r="D40" s="9"/>
      <c r="E40" s="18">
        <v>250000.0</v>
      </c>
      <c r="F40" s="19">
        <f t="shared" si="3"/>
        <v>0</v>
      </c>
      <c r="G40" s="1"/>
    </row>
    <row r="41" ht="15.75" customHeight="1">
      <c r="A41" s="33"/>
      <c r="B41" s="17"/>
      <c r="C41" s="22"/>
      <c r="D41" s="9"/>
      <c r="E41" s="17"/>
      <c r="F41" s="19">
        <f t="shared" si="3"/>
        <v>0</v>
      </c>
      <c r="G41" s="1"/>
    </row>
    <row r="42" ht="15.75" customHeight="1">
      <c r="A42" s="25" t="s">
        <v>33</v>
      </c>
      <c r="B42" s="11"/>
      <c r="C42" s="11"/>
      <c r="D42" s="11"/>
      <c r="E42" s="9"/>
      <c r="F42" s="325">
        <f>SUM(F40)</f>
        <v>0</v>
      </c>
      <c r="G42" s="1"/>
    </row>
    <row r="43" ht="15.75" customHeight="1">
      <c r="A43" s="27" t="s">
        <v>36</v>
      </c>
      <c r="B43" s="11"/>
      <c r="C43" s="9"/>
      <c r="D43" s="28"/>
      <c r="E43" s="326"/>
      <c r="F43" s="327">
        <f>SUM(F39:F41)</f>
        <v>0</v>
      </c>
      <c r="G43" s="1"/>
    </row>
    <row r="44" ht="15.75" customHeight="1">
      <c r="A44" s="311" t="s">
        <v>231</v>
      </c>
      <c r="B44" s="314" t="s">
        <v>704</v>
      </c>
      <c r="C44" s="9"/>
      <c r="D44" s="13"/>
      <c r="E44" s="9"/>
      <c r="F44" s="135"/>
      <c r="G44" s="276"/>
      <c r="H44" s="276"/>
      <c r="I44" s="276"/>
      <c r="J44" s="276"/>
      <c r="K44" s="276"/>
      <c r="L44" s="276"/>
      <c r="M44" s="276"/>
      <c r="N44" s="276"/>
      <c r="O44" s="276"/>
      <c r="P44" s="276"/>
      <c r="Q44" s="276"/>
      <c r="R44" s="276"/>
      <c r="S44" s="276"/>
      <c r="T44" s="276"/>
      <c r="U44" s="276"/>
      <c r="V44" s="276"/>
      <c r="W44" s="276"/>
      <c r="X44" s="276"/>
      <c r="Y44" s="276"/>
      <c r="Z44" s="276"/>
    </row>
    <row r="45" ht="15.75" customHeight="1">
      <c r="A45" s="155" t="s">
        <v>745</v>
      </c>
      <c r="B45" s="12"/>
      <c r="C45" s="13" t="s">
        <v>54</v>
      </c>
      <c r="D45" s="9"/>
      <c r="E45" s="134">
        <v>36750.0</v>
      </c>
      <c r="F45" s="135">
        <f t="shared" ref="F45:F53" si="4">+B45*E45</f>
        <v>0</v>
      </c>
      <c r="G45" s="276"/>
      <c r="H45" s="276"/>
      <c r="I45" s="276"/>
      <c r="J45" s="276"/>
      <c r="K45" s="276"/>
      <c r="L45" s="276"/>
      <c r="M45" s="276"/>
      <c r="N45" s="276"/>
      <c r="O45" s="276"/>
      <c r="P45" s="276"/>
      <c r="Q45" s="276"/>
      <c r="R45" s="276"/>
      <c r="S45" s="276"/>
      <c r="T45" s="276"/>
      <c r="U45" s="276"/>
      <c r="V45" s="276"/>
      <c r="W45" s="276"/>
      <c r="X45" s="276"/>
      <c r="Y45" s="276"/>
      <c r="Z45" s="276"/>
    </row>
    <row r="46" ht="15.75" customHeight="1">
      <c r="A46" s="16" t="s">
        <v>233</v>
      </c>
      <c r="B46" s="12"/>
      <c r="C46" s="13" t="s">
        <v>54</v>
      </c>
      <c r="D46" s="9"/>
      <c r="E46" s="134">
        <v>36750.0</v>
      </c>
      <c r="F46" s="135">
        <f t="shared" si="4"/>
        <v>0</v>
      </c>
      <c r="G46" s="276"/>
      <c r="H46" s="276"/>
      <c r="I46" s="276"/>
      <c r="J46" s="276"/>
      <c r="K46" s="276"/>
      <c r="L46" s="276"/>
      <c r="M46" s="276"/>
      <c r="N46" s="276"/>
      <c r="O46" s="276"/>
      <c r="P46" s="276"/>
      <c r="Q46" s="276"/>
      <c r="R46" s="276"/>
      <c r="S46" s="276"/>
      <c r="T46" s="276"/>
      <c r="U46" s="276"/>
      <c r="V46" s="276"/>
      <c r="W46" s="276"/>
      <c r="X46" s="276"/>
      <c r="Y46" s="276"/>
      <c r="Z46" s="276"/>
    </row>
    <row r="47" ht="15.75" customHeight="1">
      <c r="A47" s="225" t="s">
        <v>56</v>
      </c>
      <c r="B47" s="302"/>
      <c r="C47" s="13" t="s">
        <v>234</v>
      </c>
      <c r="D47" s="9"/>
      <c r="E47" s="134">
        <v>18000.0</v>
      </c>
      <c r="F47" s="135">
        <f t="shared" si="4"/>
        <v>0</v>
      </c>
      <c r="G47" s="276"/>
      <c r="H47" s="276"/>
      <c r="I47" s="276"/>
      <c r="J47" s="276"/>
      <c r="K47" s="276"/>
      <c r="L47" s="276"/>
      <c r="M47" s="276"/>
      <c r="N47" s="276"/>
      <c r="O47" s="276"/>
      <c r="P47" s="276"/>
      <c r="Q47" s="276"/>
      <c r="R47" s="276"/>
      <c r="S47" s="276"/>
      <c r="T47" s="276"/>
      <c r="U47" s="276"/>
      <c r="V47" s="276"/>
      <c r="W47" s="276"/>
      <c r="X47" s="276"/>
      <c r="Y47" s="276"/>
      <c r="Z47" s="276"/>
    </row>
    <row r="48" ht="15.75" customHeight="1">
      <c r="A48" s="225" t="s">
        <v>58</v>
      </c>
      <c r="B48" s="302"/>
      <c r="C48" s="13" t="s">
        <v>63</v>
      </c>
      <c r="D48" s="9"/>
      <c r="E48" s="134">
        <v>2000.0</v>
      </c>
      <c r="F48" s="135">
        <f t="shared" si="4"/>
        <v>0</v>
      </c>
      <c r="G48" s="276"/>
      <c r="H48" s="276"/>
      <c r="I48" s="276"/>
      <c r="J48" s="276"/>
      <c r="K48" s="276"/>
      <c r="L48" s="276"/>
      <c r="M48" s="276"/>
      <c r="N48" s="276"/>
      <c r="O48" s="276"/>
      <c r="P48" s="276"/>
      <c r="Q48" s="276"/>
      <c r="R48" s="276"/>
      <c r="S48" s="276"/>
      <c r="T48" s="276"/>
      <c r="U48" s="276"/>
      <c r="V48" s="276"/>
      <c r="W48" s="276"/>
      <c r="X48" s="276"/>
      <c r="Y48" s="276"/>
      <c r="Z48" s="276"/>
    </row>
    <row r="49" ht="15.75" customHeight="1">
      <c r="A49" s="225" t="s">
        <v>661</v>
      </c>
      <c r="B49" s="302"/>
      <c r="C49" s="13" t="s">
        <v>59</v>
      </c>
      <c r="D49" s="9"/>
      <c r="E49" s="134">
        <v>2000.0</v>
      </c>
      <c r="F49" s="135">
        <f t="shared" si="4"/>
        <v>0</v>
      </c>
      <c r="G49" s="276"/>
      <c r="H49" s="276"/>
      <c r="I49" s="276"/>
      <c r="J49" s="276"/>
      <c r="K49" s="276"/>
      <c r="L49" s="276"/>
      <c r="M49" s="276"/>
      <c r="N49" s="276"/>
      <c r="O49" s="276"/>
      <c r="P49" s="276"/>
      <c r="Q49" s="276"/>
      <c r="R49" s="276"/>
      <c r="S49" s="276"/>
      <c r="T49" s="276"/>
      <c r="U49" s="276"/>
      <c r="V49" s="276"/>
      <c r="W49" s="276"/>
      <c r="X49" s="276"/>
      <c r="Y49" s="276"/>
      <c r="Z49" s="276"/>
    </row>
    <row r="50" ht="15.75" customHeight="1">
      <c r="A50" s="225" t="s">
        <v>830</v>
      </c>
      <c r="B50" s="12"/>
      <c r="C50" s="13" t="s">
        <v>234</v>
      </c>
      <c r="D50" s="9"/>
      <c r="E50" s="134">
        <v>22000.0</v>
      </c>
      <c r="F50" s="135">
        <f t="shared" si="4"/>
        <v>0</v>
      </c>
      <c r="G50" s="276"/>
      <c r="H50" s="276"/>
      <c r="I50" s="276"/>
      <c r="J50" s="276"/>
      <c r="K50" s="276"/>
      <c r="L50" s="276"/>
      <c r="M50" s="276"/>
      <c r="N50" s="276"/>
      <c r="O50" s="276"/>
      <c r="P50" s="276"/>
      <c r="Q50" s="276"/>
      <c r="R50" s="276"/>
      <c r="S50" s="276"/>
      <c r="T50" s="276"/>
      <c r="U50" s="276"/>
      <c r="V50" s="276"/>
      <c r="W50" s="276"/>
      <c r="X50" s="276"/>
      <c r="Y50" s="276"/>
      <c r="Z50" s="276"/>
    </row>
    <row r="51" ht="15.75" customHeight="1">
      <c r="A51" s="225" t="s">
        <v>790</v>
      </c>
      <c r="B51" s="12"/>
      <c r="C51" s="13" t="s">
        <v>70</v>
      </c>
      <c r="D51" s="9"/>
      <c r="E51" s="134">
        <v>23000.0</v>
      </c>
      <c r="F51" s="135">
        <f t="shared" si="4"/>
        <v>0</v>
      </c>
      <c r="G51" s="276"/>
      <c r="H51" s="276"/>
      <c r="I51" s="276"/>
      <c r="J51" s="276"/>
      <c r="K51" s="276"/>
      <c r="L51" s="276"/>
      <c r="M51" s="276"/>
      <c r="N51" s="276"/>
      <c r="O51" s="276"/>
      <c r="P51" s="276"/>
      <c r="Q51" s="276"/>
      <c r="R51" s="276"/>
      <c r="S51" s="276"/>
      <c r="T51" s="276"/>
      <c r="U51" s="276"/>
      <c r="V51" s="276"/>
      <c r="W51" s="276"/>
      <c r="X51" s="276"/>
      <c r="Y51" s="276"/>
      <c r="Z51" s="276"/>
    </row>
    <row r="52" ht="15.75" customHeight="1">
      <c r="A52" s="225" t="s">
        <v>75</v>
      </c>
      <c r="B52" s="12"/>
      <c r="C52" s="13" t="s">
        <v>239</v>
      </c>
      <c r="D52" s="9"/>
      <c r="E52" s="134">
        <v>10000.0</v>
      </c>
      <c r="F52" s="135">
        <f t="shared" si="4"/>
        <v>0</v>
      </c>
      <c r="G52" s="276"/>
      <c r="H52" s="276"/>
      <c r="I52" s="276"/>
      <c r="J52" s="276"/>
      <c r="K52" s="276"/>
      <c r="L52" s="276"/>
      <c r="M52" s="276"/>
      <c r="N52" s="276"/>
      <c r="O52" s="276"/>
      <c r="P52" s="276"/>
      <c r="Q52" s="276"/>
      <c r="R52" s="276"/>
      <c r="S52" s="276"/>
      <c r="T52" s="276"/>
      <c r="U52" s="276"/>
      <c r="V52" s="276"/>
      <c r="W52" s="276"/>
      <c r="X52" s="276"/>
      <c r="Y52" s="276"/>
      <c r="Z52" s="276"/>
    </row>
    <row r="53" ht="15.75" customHeight="1">
      <c r="A53" s="225" t="s">
        <v>240</v>
      </c>
      <c r="B53" s="12"/>
      <c r="C53" s="13" t="s">
        <v>234</v>
      </c>
      <c r="D53" s="9"/>
      <c r="E53" s="134">
        <v>23000.0</v>
      </c>
      <c r="F53" s="135">
        <f t="shared" si="4"/>
        <v>0</v>
      </c>
      <c r="G53" s="276"/>
      <c r="H53" s="276"/>
      <c r="I53" s="276"/>
      <c r="J53" s="276"/>
      <c r="K53" s="276"/>
      <c r="L53" s="276"/>
      <c r="M53" s="276"/>
      <c r="N53" s="276"/>
      <c r="O53" s="276"/>
      <c r="P53" s="276"/>
      <c r="Q53" s="276"/>
      <c r="R53" s="276"/>
      <c r="S53" s="276"/>
      <c r="T53" s="276"/>
      <c r="U53" s="276"/>
      <c r="V53" s="276"/>
      <c r="W53" s="276"/>
      <c r="X53" s="276"/>
      <c r="Y53" s="276"/>
      <c r="Z53" s="276"/>
    </row>
    <row r="54" ht="15.75" customHeight="1">
      <c r="A54" s="225" t="s">
        <v>78</v>
      </c>
      <c r="B54" s="12"/>
      <c r="C54" s="13"/>
      <c r="D54" s="9"/>
      <c r="E54" s="134"/>
      <c r="F54" s="88">
        <f>SUM(F45:F53)</f>
        <v>0</v>
      </c>
      <c r="G54" s="276"/>
      <c r="H54" s="276"/>
      <c r="I54" s="276"/>
      <c r="J54" s="276"/>
      <c r="K54" s="276"/>
      <c r="L54" s="276"/>
      <c r="M54" s="276"/>
      <c r="N54" s="276"/>
      <c r="O54" s="276"/>
      <c r="P54" s="276"/>
      <c r="Q54" s="276"/>
      <c r="R54" s="276"/>
      <c r="S54" s="276"/>
      <c r="T54" s="276"/>
      <c r="U54" s="276"/>
      <c r="V54" s="276"/>
      <c r="W54" s="276"/>
      <c r="X54" s="276"/>
      <c r="Y54" s="276"/>
      <c r="Z54" s="276"/>
    </row>
    <row r="55" ht="15.75" customHeight="1">
      <c r="A55" s="8" t="s">
        <v>79</v>
      </c>
      <c r="B55" s="11"/>
      <c r="C55" s="9"/>
      <c r="D55" s="12"/>
      <c r="E55" s="12"/>
      <c r="F55" s="135">
        <f>F54*10%</f>
        <v>0</v>
      </c>
      <c r="G55" s="276"/>
    </row>
    <row r="56" ht="15.75" customHeight="1">
      <c r="A56" s="227" t="s">
        <v>80</v>
      </c>
      <c r="B56" s="11"/>
      <c r="C56" s="9"/>
      <c r="D56" s="228"/>
      <c r="E56" s="9"/>
      <c r="F56" s="229">
        <f>SUM(F54:F55)</f>
        <v>0</v>
      </c>
      <c r="G56" s="276"/>
    </row>
    <row r="57" ht="15.75" customHeight="1">
      <c r="A57" s="230" t="s">
        <v>92</v>
      </c>
      <c r="B57" s="9"/>
      <c r="C57" s="13"/>
      <c r="D57" s="9"/>
      <c r="E57" s="12"/>
      <c r="F57" s="88"/>
      <c r="G57" s="1" t="s">
        <v>14</v>
      </c>
    </row>
    <row r="58" ht="15.75" customHeight="1">
      <c r="A58" s="225" t="s">
        <v>793</v>
      </c>
      <c r="B58" s="12"/>
      <c r="C58" s="13" t="s">
        <v>748</v>
      </c>
      <c r="D58" s="9"/>
      <c r="E58" s="134">
        <v>73500.0</v>
      </c>
      <c r="F58" s="135">
        <f t="shared" ref="F58:F63" si="5">+B58*E58</f>
        <v>0</v>
      </c>
      <c r="G58" s="277"/>
    </row>
    <row r="59" ht="15.75" customHeight="1">
      <c r="A59" s="225" t="s">
        <v>794</v>
      </c>
      <c r="B59" s="12"/>
      <c r="C59" s="13" t="s">
        <v>795</v>
      </c>
      <c r="D59" s="9"/>
      <c r="E59" s="134">
        <v>45000.0</v>
      </c>
      <c r="F59" s="135">
        <f t="shared" si="5"/>
        <v>0</v>
      </c>
      <c r="G59" s="1"/>
    </row>
    <row r="60" ht="15.75" customHeight="1">
      <c r="A60" s="316" t="s">
        <v>750</v>
      </c>
      <c r="B60" s="12"/>
      <c r="C60" s="13" t="s">
        <v>59</v>
      </c>
      <c r="D60" s="9"/>
      <c r="E60" s="134">
        <v>2000.0</v>
      </c>
      <c r="F60" s="135">
        <f t="shared" si="5"/>
        <v>0</v>
      </c>
      <c r="G60" s="1"/>
    </row>
    <row r="61" ht="15.75" customHeight="1">
      <c r="A61" s="225" t="s">
        <v>491</v>
      </c>
      <c r="B61" s="12"/>
      <c r="C61" s="13" t="s">
        <v>122</v>
      </c>
      <c r="D61" s="9"/>
      <c r="E61" s="134">
        <v>1500.0</v>
      </c>
      <c r="F61" s="135">
        <f t="shared" si="5"/>
        <v>0</v>
      </c>
      <c r="G61" s="1"/>
    </row>
    <row r="62" ht="15.75" customHeight="1">
      <c r="A62" s="316" t="s">
        <v>751</v>
      </c>
      <c r="B62" s="12"/>
      <c r="C62" s="13" t="s">
        <v>59</v>
      </c>
      <c r="D62" s="9"/>
      <c r="E62" s="134">
        <v>260000.0</v>
      </c>
      <c r="F62" s="135">
        <f t="shared" si="5"/>
        <v>0</v>
      </c>
      <c r="G62" s="1"/>
    </row>
    <row r="63" ht="15.75" customHeight="1">
      <c r="A63" s="225" t="s">
        <v>108</v>
      </c>
      <c r="B63" s="12">
        <v>1.0</v>
      </c>
      <c r="C63" s="13" t="s">
        <v>59</v>
      </c>
      <c r="D63" s="9"/>
      <c r="E63" s="134">
        <v>100000.0</v>
      </c>
      <c r="F63" s="135">
        <f t="shared" si="5"/>
        <v>100000</v>
      </c>
      <c r="G63" s="1"/>
    </row>
    <row r="64" ht="15.75" customHeight="1">
      <c r="A64" s="235" t="s">
        <v>109</v>
      </c>
      <c r="B64" s="11"/>
      <c r="C64" s="11"/>
      <c r="D64" s="9"/>
      <c r="E64" s="317"/>
      <c r="F64" s="229">
        <f>SUM(F58:F63)</f>
        <v>100000</v>
      </c>
      <c r="G64" s="1"/>
    </row>
    <row r="65" ht="15.75" customHeight="1">
      <c r="A65" s="230" t="s">
        <v>110</v>
      </c>
      <c r="B65" s="9"/>
      <c r="C65" s="231"/>
      <c r="D65" s="9"/>
      <c r="E65" s="232"/>
      <c r="F65" s="233"/>
      <c r="G65" s="1"/>
    </row>
    <row r="66" ht="15.75" customHeight="1">
      <c r="A66" s="225" t="s">
        <v>611</v>
      </c>
      <c r="B66" s="12">
        <v>840.0</v>
      </c>
      <c r="C66" s="13" t="s">
        <v>151</v>
      </c>
      <c r="D66" s="9"/>
      <c r="E66" s="134">
        <v>140.0</v>
      </c>
      <c r="F66" s="135">
        <f t="shared" ref="F66:F74" si="6">+B66*E66</f>
        <v>117600</v>
      </c>
      <c r="G66" s="1"/>
    </row>
    <row r="67" ht="15.75" customHeight="1">
      <c r="A67" s="225" t="s">
        <v>796</v>
      </c>
      <c r="B67" s="12">
        <v>1.0</v>
      </c>
      <c r="C67" s="13" t="s">
        <v>724</v>
      </c>
      <c r="D67" s="9"/>
      <c r="E67" s="134">
        <v>65000.0</v>
      </c>
      <c r="F67" s="135">
        <f t="shared" si="6"/>
        <v>65000</v>
      </c>
      <c r="G67" s="1"/>
    </row>
    <row r="68" ht="15.75" customHeight="1">
      <c r="A68" s="225" t="s">
        <v>20</v>
      </c>
      <c r="B68" s="12">
        <v>0.3</v>
      </c>
      <c r="C68" s="13" t="s">
        <v>21</v>
      </c>
      <c r="D68" s="9"/>
      <c r="E68" s="134">
        <v>14000.0</v>
      </c>
      <c r="F68" s="135">
        <f t="shared" si="6"/>
        <v>4200</v>
      </c>
      <c r="G68" s="1"/>
    </row>
    <row r="69" ht="15.75" customHeight="1">
      <c r="A69" s="225" t="s">
        <v>249</v>
      </c>
      <c r="B69" s="12">
        <v>3.0</v>
      </c>
      <c r="C69" s="13" t="s">
        <v>28</v>
      </c>
      <c r="D69" s="9"/>
      <c r="E69" s="134">
        <v>1000.0</v>
      </c>
      <c r="F69" s="135">
        <f t="shared" si="6"/>
        <v>3000</v>
      </c>
      <c r="G69" s="1"/>
    </row>
    <row r="70" ht="15.75" customHeight="1">
      <c r="A70" s="225" t="s">
        <v>752</v>
      </c>
      <c r="B70" s="12">
        <v>3.2</v>
      </c>
      <c r="C70" s="13" t="s">
        <v>122</v>
      </c>
      <c r="D70" s="9"/>
      <c r="E70" s="134">
        <v>4000.0</v>
      </c>
      <c r="F70" s="135">
        <f t="shared" si="6"/>
        <v>12800</v>
      </c>
      <c r="G70" s="1"/>
    </row>
    <row r="71" ht="15.75" customHeight="1">
      <c r="A71" s="225" t="s">
        <v>252</v>
      </c>
      <c r="B71" s="12">
        <v>0.5</v>
      </c>
      <c r="C71" s="13" t="s">
        <v>260</v>
      </c>
      <c r="D71" s="9"/>
      <c r="E71" s="134">
        <v>12000.0</v>
      </c>
      <c r="F71" s="135">
        <f t="shared" si="6"/>
        <v>6000</v>
      </c>
      <c r="G71" s="1"/>
    </row>
    <row r="72" ht="15.75" customHeight="1">
      <c r="A72" s="225" t="s">
        <v>831</v>
      </c>
      <c r="B72" s="12"/>
      <c r="C72" s="13"/>
      <c r="D72" s="9"/>
      <c r="E72" s="134"/>
      <c r="F72" s="135">
        <f t="shared" si="6"/>
        <v>0</v>
      </c>
      <c r="G72" s="1"/>
    </row>
    <row r="73" ht="15.75" customHeight="1">
      <c r="A73" s="225" t="s">
        <v>798</v>
      </c>
      <c r="B73" s="12">
        <v>1.0</v>
      </c>
      <c r="C73" s="13" t="s">
        <v>832</v>
      </c>
      <c r="D73" s="9"/>
      <c r="E73" s="134">
        <v>64800.0</v>
      </c>
      <c r="F73" s="135">
        <f t="shared" si="6"/>
        <v>64800</v>
      </c>
      <c r="G73" s="1"/>
    </row>
    <row r="74" ht="15.75" customHeight="1">
      <c r="A74" s="225" t="s">
        <v>255</v>
      </c>
      <c r="B74" s="315">
        <v>1.0</v>
      </c>
      <c r="C74" s="13" t="s">
        <v>752</v>
      </c>
      <c r="D74" s="9"/>
      <c r="E74" s="134">
        <v>10500.0</v>
      </c>
      <c r="F74" s="135">
        <f t="shared" si="6"/>
        <v>10500</v>
      </c>
      <c r="G74" s="1"/>
    </row>
    <row r="75" ht="15.75" customHeight="1">
      <c r="A75" s="46" t="s">
        <v>118</v>
      </c>
      <c r="B75" s="234"/>
      <c r="C75" s="235"/>
      <c r="D75" s="9"/>
      <c r="E75" s="236"/>
      <c r="F75" s="229">
        <f>SUM(F66:F74)</f>
        <v>283900</v>
      </c>
      <c r="G75" s="1"/>
    </row>
    <row r="76" ht="15.75" customHeight="1">
      <c r="A76" s="318" t="s">
        <v>174</v>
      </c>
      <c r="B76" s="12"/>
      <c r="C76" s="13"/>
      <c r="D76" s="9"/>
      <c r="E76" s="134"/>
      <c r="F76" s="135"/>
      <c r="G76" s="1"/>
    </row>
    <row r="77" ht="15.75" customHeight="1">
      <c r="A77" s="225" t="s">
        <v>833</v>
      </c>
      <c r="B77" s="302">
        <v>12.0</v>
      </c>
      <c r="C77" s="13" t="s">
        <v>122</v>
      </c>
      <c r="D77" s="9"/>
      <c r="E77" s="134">
        <v>32000.0</v>
      </c>
      <c r="F77" s="135">
        <f t="shared" ref="F77:F88" si="7">+B77*E77</f>
        <v>384000</v>
      </c>
      <c r="G77" s="1"/>
    </row>
    <row r="78" ht="15.75" customHeight="1">
      <c r="A78" s="225" t="s">
        <v>834</v>
      </c>
      <c r="B78" s="302">
        <v>3.0</v>
      </c>
      <c r="C78" s="13" t="s">
        <v>756</v>
      </c>
      <c r="D78" s="9"/>
      <c r="E78" s="134">
        <v>48000.0</v>
      </c>
      <c r="F78" s="135">
        <f t="shared" si="7"/>
        <v>144000</v>
      </c>
      <c r="G78" s="1"/>
    </row>
    <row r="79" ht="15.75" customHeight="1">
      <c r="A79" s="225" t="s">
        <v>783</v>
      </c>
      <c r="B79" s="302">
        <v>1.0</v>
      </c>
      <c r="C79" s="13" t="s">
        <v>756</v>
      </c>
      <c r="D79" s="9"/>
      <c r="E79" s="134">
        <v>30000.0</v>
      </c>
      <c r="F79" s="135">
        <f t="shared" si="7"/>
        <v>30000</v>
      </c>
      <c r="G79" s="1"/>
    </row>
    <row r="80" ht="15.75" customHeight="1">
      <c r="A80" s="225" t="s">
        <v>835</v>
      </c>
      <c r="B80" s="302">
        <v>6.0</v>
      </c>
      <c r="C80" s="13"/>
      <c r="D80" s="9"/>
      <c r="E80" s="134">
        <v>1000.0</v>
      </c>
      <c r="F80" s="135">
        <f t="shared" si="7"/>
        <v>6000</v>
      </c>
      <c r="G80" s="1"/>
    </row>
    <row r="81" ht="15.75" customHeight="1">
      <c r="A81" s="225" t="s">
        <v>178</v>
      </c>
      <c r="B81" s="302">
        <v>2.5</v>
      </c>
      <c r="C81" s="13" t="s">
        <v>587</v>
      </c>
      <c r="D81" s="9"/>
      <c r="E81" s="134">
        <v>3500.0</v>
      </c>
      <c r="F81" s="135">
        <f t="shared" si="7"/>
        <v>8750</v>
      </c>
      <c r="G81" s="1"/>
      <c r="J81" s="1"/>
    </row>
    <row r="82" ht="15.75" customHeight="1">
      <c r="A82" s="225" t="s">
        <v>268</v>
      </c>
      <c r="B82" s="302">
        <v>0.5</v>
      </c>
      <c r="C82" s="13" t="s">
        <v>94</v>
      </c>
      <c r="D82" s="9"/>
      <c r="E82" s="134">
        <v>12000.0</v>
      </c>
      <c r="F82" s="135">
        <f t="shared" si="7"/>
        <v>6000</v>
      </c>
      <c r="G82" s="1"/>
      <c r="I82" s="330"/>
      <c r="J82" s="331" t="s">
        <v>836</v>
      </c>
      <c r="K82" s="331" t="s">
        <v>837</v>
      </c>
    </row>
    <row r="83" ht="15.75" customHeight="1">
      <c r="A83" s="225" t="s">
        <v>46</v>
      </c>
      <c r="B83" s="302">
        <v>0.5</v>
      </c>
      <c r="C83" s="13" t="s">
        <v>187</v>
      </c>
      <c r="D83" s="9"/>
      <c r="E83" s="134">
        <v>12000.0</v>
      </c>
      <c r="F83" s="135">
        <f t="shared" si="7"/>
        <v>6000</v>
      </c>
      <c r="G83" s="1"/>
      <c r="I83" s="331" t="s">
        <v>838</v>
      </c>
      <c r="J83" s="330">
        <f>F92/2</f>
        <v>1435763</v>
      </c>
      <c r="K83" s="330">
        <f>ROUND((F92/3600)/2,0)</f>
        <v>399</v>
      </c>
    </row>
    <row r="84" ht="14.25" customHeight="1">
      <c r="A84" s="225" t="s">
        <v>839</v>
      </c>
      <c r="B84" s="302">
        <v>24.0</v>
      </c>
      <c r="C84" s="13" t="s">
        <v>758</v>
      </c>
      <c r="D84" s="9"/>
      <c r="E84" s="134">
        <v>100.0</v>
      </c>
      <c r="F84" s="135">
        <f t="shared" si="7"/>
        <v>2400</v>
      </c>
      <c r="G84" s="1"/>
      <c r="I84" s="1"/>
      <c r="J84" s="1"/>
      <c r="K84" s="1"/>
    </row>
    <row r="85" ht="12.0" customHeight="1">
      <c r="A85" s="225" t="s">
        <v>133</v>
      </c>
      <c r="B85" s="302">
        <v>0.5</v>
      </c>
      <c r="C85" s="13" t="s">
        <v>266</v>
      </c>
      <c r="D85" s="9"/>
      <c r="E85" s="134">
        <v>25000.0</v>
      </c>
      <c r="F85" s="135">
        <f t="shared" si="7"/>
        <v>12500</v>
      </c>
      <c r="G85" s="1"/>
      <c r="I85" s="331" t="s">
        <v>840</v>
      </c>
      <c r="J85" s="330">
        <f t="shared" ref="J85:K85" si="8">ROUND(J83/1.16,0)</f>
        <v>1237727</v>
      </c>
      <c r="K85" s="330">
        <f t="shared" si="8"/>
        <v>344</v>
      </c>
    </row>
    <row r="86" ht="15.75" customHeight="1">
      <c r="A86" s="225" t="s">
        <v>136</v>
      </c>
      <c r="B86" s="302">
        <v>1.5</v>
      </c>
      <c r="C86" s="13" t="s">
        <v>21</v>
      </c>
      <c r="D86" s="9"/>
      <c r="E86" s="134">
        <v>19000.0</v>
      </c>
      <c r="F86" s="135">
        <f t="shared" si="7"/>
        <v>28500</v>
      </c>
      <c r="G86" s="1"/>
      <c r="I86" s="330" t="s">
        <v>841</v>
      </c>
      <c r="J86" s="330">
        <f t="shared" ref="J86:K86" si="9">ROUND(J83-J85,0)</f>
        <v>198036</v>
      </c>
      <c r="K86" s="330">
        <f t="shared" si="9"/>
        <v>55</v>
      </c>
    </row>
    <row r="87" ht="15.75" customHeight="1">
      <c r="A87" s="225" t="s">
        <v>800</v>
      </c>
      <c r="B87" s="302">
        <v>5.0</v>
      </c>
      <c r="C87" s="13" t="s">
        <v>96</v>
      </c>
      <c r="D87" s="9"/>
      <c r="E87" s="134">
        <v>6000.0</v>
      </c>
      <c r="F87" s="135">
        <f t="shared" si="7"/>
        <v>30000</v>
      </c>
      <c r="G87" s="1"/>
      <c r="I87" s="330" t="s">
        <v>842</v>
      </c>
      <c r="J87" s="330">
        <f t="shared" ref="J87:K87" si="10">ROUND(J83*0.03,0)</f>
        <v>43073</v>
      </c>
      <c r="K87" s="330">
        <f t="shared" si="10"/>
        <v>12</v>
      </c>
    </row>
    <row r="88" ht="15.75" customHeight="1">
      <c r="A88" s="225" t="s">
        <v>267</v>
      </c>
      <c r="B88" s="302">
        <v>1.0</v>
      </c>
      <c r="C88" s="13" t="s">
        <v>843</v>
      </c>
      <c r="D88" s="9"/>
      <c r="E88" s="134">
        <v>210000.0</v>
      </c>
      <c r="F88" s="135">
        <f t="shared" si="7"/>
        <v>210000</v>
      </c>
      <c r="G88" s="1"/>
      <c r="I88" s="330" t="s">
        <v>844</v>
      </c>
      <c r="J88" s="330">
        <f t="shared" ref="J88:K88" si="11"> ROUND(J85*0.025,0)</f>
        <v>30943</v>
      </c>
      <c r="K88" s="330">
        <f t="shared" si="11"/>
        <v>9</v>
      </c>
    </row>
    <row r="89" ht="15.75" customHeight="1">
      <c r="A89" s="46" t="s">
        <v>141</v>
      </c>
      <c r="B89" s="234"/>
      <c r="C89" s="235"/>
      <c r="D89" s="9"/>
      <c r="E89" s="236"/>
      <c r="F89" s="229">
        <f>SUM(F77:F88)</f>
        <v>868150</v>
      </c>
      <c r="G89" s="1"/>
      <c r="I89" s="330" t="s">
        <v>845</v>
      </c>
      <c r="J89" s="330">
        <f t="shared" ref="J89:K89" si="12">ROUND(J85*0.01,0)</f>
        <v>12377</v>
      </c>
      <c r="K89" s="330">
        <f t="shared" si="12"/>
        <v>3</v>
      </c>
    </row>
    <row r="90" ht="15.75" customHeight="1">
      <c r="A90" s="46" t="s">
        <v>762</v>
      </c>
      <c r="B90" s="240"/>
      <c r="C90" s="240"/>
      <c r="D90" s="240"/>
      <c r="E90" s="240"/>
      <c r="F90" s="241">
        <f>SUM(F21+F36+F43+F56+F64+F75+F89)</f>
        <v>2051090</v>
      </c>
      <c r="G90" s="1"/>
      <c r="I90" s="331" t="s">
        <v>846</v>
      </c>
      <c r="J90" s="330">
        <f t="shared" ref="J90:K90" si="13">SUM(J86:J89)</f>
        <v>284429</v>
      </c>
      <c r="K90" s="330">
        <f t="shared" si="13"/>
        <v>79</v>
      </c>
    </row>
    <row r="91" ht="15.75" customHeight="1">
      <c r="A91" s="242" t="s">
        <v>269</v>
      </c>
      <c r="B91" s="163" t="s">
        <v>202</v>
      </c>
      <c r="C91" s="55"/>
      <c r="D91" s="55"/>
      <c r="E91" s="55"/>
      <c r="F91" s="164">
        <f>F90*40%</f>
        <v>820436</v>
      </c>
      <c r="G91" s="1"/>
      <c r="I91" s="1"/>
      <c r="J91" s="1"/>
      <c r="K91" s="1"/>
    </row>
    <row r="92" ht="15.75" customHeight="1">
      <c r="A92" s="243"/>
      <c r="B92" s="161" t="s">
        <v>144</v>
      </c>
      <c r="C92" s="55"/>
      <c r="D92" s="55"/>
      <c r="E92" s="59"/>
      <c r="F92" s="162">
        <f>SUM(F90:F91)</f>
        <v>2871526</v>
      </c>
      <c r="G92" s="1" t="s">
        <v>847</v>
      </c>
      <c r="I92" s="332" t="s">
        <v>848</v>
      </c>
      <c r="J92" s="333">
        <f>SUM(J90,F92)</f>
        <v>3155955</v>
      </c>
      <c r="K92" s="1"/>
    </row>
    <row r="93" ht="15.75" customHeight="1">
      <c r="A93" s="57"/>
      <c r="B93" s="163" t="s">
        <v>145</v>
      </c>
      <c r="C93" s="55"/>
      <c r="D93" s="55"/>
      <c r="E93" s="55"/>
      <c r="F93" s="164"/>
      <c r="G93" s="1"/>
      <c r="I93" s="332" t="s">
        <v>849</v>
      </c>
      <c r="J93" s="330">
        <f>ROUND(J92/3600,0)</f>
        <v>877</v>
      </c>
      <c r="K93" s="1"/>
    </row>
    <row r="94" ht="15.75" customHeight="1">
      <c r="A94" s="57"/>
      <c r="B94" s="165" t="s">
        <v>146</v>
      </c>
      <c r="C94" s="55"/>
      <c r="D94" s="55"/>
      <c r="E94" s="59"/>
      <c r="F94" s="162">
        <f>SUM(F92:F93)</f>
        <v>2871526</v>
      </c>
      <c r="G94" s="1"/>
    </row>
    <row r="95" ht="15.75" customHeight="1">
      <c r="A95" s="57"/>
      <c r="B95" s="163"/>
      <c r="C95" s="55"/>
      <c r="D95" s="55"/>
      <c r="E95" s="55"/>
      <c r="F95" s="164"/>
      <c r="G95" s="1"/>
    </row>
    <row r="96" ht="15.75" customHeight="1">
      <c r="A96" s="57"/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5">
    <mergeCell ref="B44:C44"/>
    <mergeCell ref="D44:E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A55:C55"/>
    <mergeCell ref="D56:E56"/>
    <mergeCell ref="A56:C56"/>
    <mergeCell ref="A57:B57"/>
    <mergeCell ref="C57:D57"/>
    <mergeCell ref="C58:D58"/>
    <mergeCell ref="C59:D59"/>
    <mergeCell ref="C60:D60"/>
    <mergeCell ref="C61:D61"/>
    <mergeCell ref="C62:D62"/>
    <mergeCell ref="C63:D63"/>
    <mergeCell ref="A64:D64"/>
    <mergeCell ref="A65:B65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C81:D81"/>
    <mergeCell ref="C89:D89"/>
    <mergeCell ref="B91:E91"/>
    <mergeCell ref="A92:A96"/>
    <mergeCell ref="B92:E92"/>
    <mergeCell ref="B93:E93"/>
    <mergeCell ref="B94:E94"/>
    <mergeCell ref="B95:E95"/>
    <mergeCell ref="C82:D82"/>
    <mergeCell ref="C83:D83"/>
    <mergeCell ref="C84:D84"/>
    <mergeCell ref="C85:D85"/>
    <mergeCell ref="C86:D86"/>
    <mergeCell ref="C87:D87"/>
    <mergeCell ref="C88:D88"/>
    <mergeCell ref="A3:F3"/>
    <mergeCell ref="A4:F4"/>
    <mergeCell ref="A5:F5"/>
    <mergeCell ref="A6:B6"/>
    <mergeCell ref="C6:F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A18:C18"/>
    <mergeCell ref="D18:E18"/>
    <mergeCell ref="A19:E19"/>
    <mergeCell ref="A20:C20"/>
    <mergeCell ref="D20:E20"/>
    <mergeCell ref="A21:C21"/>
    <mergeCell ref="D21:E21"/>
    <mergeCell ref="B22:C22"/>
    <mergeCell ref="D22:E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A35:C35"/>
    <mergeCell ref="A36:C36"/>
    <mergeCell ref="D36:E36"/>
    <mergeCell ref="A37:B37"/>
    <mergeCell ref="C37:F37"/>
    <mergeCell ref="C38:D38"/>
    <mergeCell ref="C39:D39"/>
    <mergeCell ref="C40:D40"/>
    <mergeCell ref="C41:D41"/>
    <mergeCell ref="A42:E42"/>
    <mergeCell ref="A43:C43"/>
    <mergeCell ref="D43:E43"/>
  </mergeCells>
  <printOptions/>
  <pageMargins bottom="0.7480314960629921" footer="0.0" header="0.0" left="0.31496062992125984" right="0.31496062992125984" top="0.7480314960629921"/>
  <pageSetup paperSize="9" orientation="portrait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29"/>
    <col customWidth="1" min="2" max="2" width="10.71"/>
    <col customWidth="1" min="3" max="3" width="14.29"/>
    <col customWidth="1" min="4" max="4" width="10.71"/>
    <col customWidth="1" min="5" max="5" width="11.71"/>
    <col customWidth="1" min="6" max="6" width="15.29"/>
    <col customWidth="1" min="7" max="7" width="10.71"/>
  </cols>
  <sheetData>
    <row r="2" ht="15.0" customHeight="1"/>
    <row r="3">
      <c r="A3" s="2" t="s">
        <v>1</v>
      </c>
      <c r="B3" s="3"/>
      <c r="C3" s="3"/>
      <c r="D3" s="3"/>
      <c r="E3" s="3"/>
      <c r="F3" s="3"/>
      <c r="G3" s="1"/>
    </row>
    <row r="4">
      <c r="A4" s="4" t="s">
        <v>2</v>
      </c>
      <c r="G4" s="1"/>
    </row>
    <row r="5">
      <c r="A5" s="4" t="s">
        <v>3</v>
      </c>
      <c r="G5" s="1"/>
    </row>
    <row r="6">
      <c r="A6" s="8" t="s">
        <v>5</v>
      </c>
      <c r="B6" s="9"/>
      <c r="C6" s="10" t="s">
        <v>850</v>
      </c>
      <c r="D6" s="11"/>
      <c r="E6" s="11"/>
      <c r="F6" s="9"/>
      <c r="G6" s="1"/>
    </row>
    <row r="7">
      <c r="A7" s="12" t="s">
        <v>7</v>
      </c>
      <c r="B7" s="12"/>
      <c r="C7" s="13" t="s">
        <v>9</v>
      </c>
      <c r="D7" s="9"/>
      <c r="E7" s="12" t="s">
        <v>10</v>
      </c>
      <c r="F7" s="14" t="s">
        <v>11</v>
      </c>
      <c r="G7" s="1"/>
    </row>
    <row r="8">
      <c r="A8" s="225" t="s">
        <v>150</v>
      </c>
      <c r="B8" s="302">
        <v>1211.0</v>
      </c>
      <c r="C8" s="13" t="s">
        <v>151</v>
      </c>
      <c r="D8" s="9"/>
      <c r="E8" s="134">
        <v>140.0</v>
      </c>
      <c r="F8" s="135">
        <f t="shared" ref="F8:F16" si="1">+B8*E8</f>
        <v>169540</v>
      </c>
      <c r="G8" s="262"/>
    </row>
    <row r="9">
      <c r="A9" s="225" t="s">
        <v>723</v>
      </c>
      <c r="B9" s="302">
        <v>0.5</v>
      </c>
      <c r="C9" s="13" t="s">
        <v>724</v>
      </c>
      <c r="D9" s="9"/>
      <c r="E9" s="134">
        <v>140000.0</v>
      </c>
      <c r="F9" s="135">
        <f t="shared" si="1"/>
        <v>70000</v>
      </c>
      <c r="G9" s="1">
        <v>140.0</v>
      </c>
    </row>
    <row r="10">
      <c r="A10" s="225" t="s">
        <v>725</v>
      </c>
      <c r="B10" s="302">
        <v>4.0</v>
      </c>
      <c r="C10" s="13" t="s">
        <v>724</v>
      </c>
      <c r="D10" s="9"/>
      <c r="E10" s="134">
        <v>29114.0</v>
      </c>
      <c r="F10" s="135">
        <f t="shared" si="1"/>
        <v>116456</v>
      </c>
      <c r="G10" s="1">
        <v>130.0</v>
      </c>
    </row>
    <row r="11">
      <c r="A11" s="225" t="s">
        <v>229</v>
      </c>
      <c r="B11" s="302">
        <v>1.0</v>
      </c>
      <c r="C11" s="13" t="s">
        <v>724</v>
      </c>
      <c r="D11" s="9"/>
      <c r="E11" s="134">
        <v>65000.0</v>
      </c>
      <c r="F11" s="135">
        <f t="shared" si="1"/>
        <v>65000</v>
      </c>
      <c r="G11" s="1"/>
    </row>
    <row r="12">
      <c r="A12" s="225" t="s">
        <v>20</v>
      </c>
      <c r="B12" s="302">
        <v>1.0</v>
      </c>
      <c r="C12" s="13" t="s">
        <v>45</v>
      </c>
      <c r="D12" s="9"/>
      <c r="E12" s="134">
        <v>14000.0</v>
      </c>
      <c r="F12" s="135">
        <f t="shared" si="1"/>
        <v>14000</v>
      </c>
      <c r="G12" s="1"/>
    </row>
    <row r="13">
      <c r="A13" s="225" t="s">
        <v>24</v>
      </c>
      <c r="B13" s="302">
        <v>1.0</v>
      </c>
      <c r="C13" s="13" t="s">
        <v>25</v>
      </c>
      <c r="D13" s="9"/>
      <c r="E13" s="134">
        <v>20000.0</v>
      </c>
      <c r="F13" s="135">
        <f t="shared" si="1"/>
        <v>20000</v>
      </c>
      <c r="G13" s="1"/>
    </row>
    <row r="14">
      <c r="A14" s="225" t="s">
        <v>46</v>
      </c>
      <c r="B14" s="302">
        <v>0.25</v>
      </c>
      <c r="C14" s="13" t="s">
        <v>727</v>
      </c>
      <c r="D14" s="9"/>
      <c r="E14" s="134">
        <v>12000.0</v>
      </c>
      <c r="F14" s="135">
        <f t="shared" si="1"/>
        <v>3000</v>
      </c>
      <c r="G14" s="1"/>
    </row>
    <row r="15">
      <c r="A15" s="225" t="s">
        <v>153</v>
      </c>
      <c r="B15" s="302">
        <v>0.5</v>
      </c>
      <c r="C15" s="13" t="s">
        <v>48</v>
      </c>
      <c r="D15" s="9"/>
      <c r="E15" s="134">
        <v>1000.0</v>
      </c>
      <c r="F15" s="135">
        <f t="shared" si="1"/>
        <v>500</v>
      </c>
      <c r="G15" s="1"/>
    </row>
    <row r="16">
      <c r="A16" s="225" t="s">
        <v>29</v>
      </c>
      <c r="B16" s="302">
        <v>100.0</v>
      </c>
      <c r="C16" s="13" t="s">
        <v>30</v>
      </c>
      <c r="D16" s="9"/>
      <c r="E16" s="134">
        <v>100.0</v>
      </c>
      <c r="F16" s="135">
        <f t="shared" si="1"/>
        <v>10000</v>
      </c>
      <c r="G16" s="1"/>
    </row>
    <row r="17">
      <c r="A17" s="8" t="s">
        <v>728</v>
      </c>
      <c r="B17" s="11"/>
      <c r="C17" s="9"/>
      <c r="D17" s="226"/>
      <c r="E17" s="9"/>
      <c r="F17" s="135">
        <v>315000.0</v>
      </c>
      <c r="G17" s="1"/>
    </row>
    <row r="18">
      <c r="A18" s="137" t="s">
        <v>33</v>
      </c>
      <c r="B18" s="11"/>
      <c r="C18" s="11"/>
      <c r="D18" s="11"/>
      <c r="E18" s="9"/>
      <c r="F18" s="135">
        <f>SUM(F8:F17)</f>
        <v>783496</v>
      </c>
      <c r="G18" s="1"/>
    </row>
    <row r="19">
      <c r="A19" s="8" t="s">
        <v>34</v>
      </c>
      <c r="B19" s="11"/>
      <c r="C19" s="9"/>
      <c r="D19" s="13" t="s">
        <v>35</v>
      </c>
      <c r="E19" s="9"/>
      <c r="F19" s="135">
        <f>F18*10%</f>
        <v>78349.6</v>
      </c>
      <c r="G19" s="1"/>
    </row>
    <row r="20">
      <c r="A20" s="227" t="s">
        <v>36</v>
      </c>
      <c r="B20" s="11"/>
      <c r="C20" s="9"/>
      <c r="D20" s="228"/>
      <c r="E20" s="9"/>
      <c r="F20" s="229">
        <f>SUM(F18:F19)</f>
        <v>861845.6</v>
      </c>
      <c r="G20" s="1"/>
    </row>
    <row r="21" ht="15.75" customHeight="1">
      <c r="A21" s="36" t="s">
        <v>231</v>
      </c>
      <c r="B21" s="231" t="s">
        <v>787</v>
      </c>
      <c r="C21" s="9"/>
      <c r="D21" s="13"/>
      <c r="E21" s="9"/>
      <c r="F21" s="135"/>
      <c r="G21" s="1" t="s">
        <v>14</v>
      </c>
    </row>
    <row r="22" ht="15.75" customHeight="1">
      <c r="A22" s="155" t="s">
        <v>788</v>
      </c>
      <c r="B22" s="12">
        <v>1.0</v>
      </c>
      <c r="C22" s="13" t="s">
        <v>54</v>
      </c>
      <c r="D22" s="9"/>
      <c r="E22" s="134">
        <v>31500.0</v>
      </c>
      <c r="F22" s="135">
        <f t="shared" ref="F22:F32" si="2">+B22*E22</f>
        <v>31500</v>
      </c>
      <c r="G22" s="1"/>
    </row>
    <row r="23" ht="15.75" customHeight="1">
      <c r="A23" s="16" t="s">
        <v>789</v>
      </c>
      <c r="B23" s="12">
        <v>1.0</v>
      </c>
      <c r="C23" s="13" t="s">
        <v>54</v>
      </c>
      <c r="D23" s="9"/>
      <c r="E23" s="134">
        <v>21000.0</v>
      </c>
      <c r="F23" s="135">
        <f t="shared" si="2"/>
        <v>21000</v>
      </c>
      <c r="G23" s="1"/>
    </row>
    <row r="24" ht="15.75" customHeight="1">
      <c r="A24" s="16" t="s">
        <v>805</v>
      </c>
      <c r="B24" s="17">
        <v>3.0</v>
      </c>
      <c r="C24" s="13" t="s">
        <v>54</v>
      </c>
      <c r="D24" s="9"/>
      <c r="E24" s="17">
        <v>9450.0</v>
      </c>
      <c r="F24" s="135">
        <f t="shared" si="2"/>
        <v>28350</v>
      </c>
      <c r="G24" s="1"/>
    </row>
    <row r="25" ht="15.75" customHeight="1">
      <c r="A25" s="16" t="s">
        <v>806</v>
      </c>
      <c r="B25" s="17">
        <v>1.0</v>
      </c>
      <c r="C25" s="13" t="s">
        <v>54</v>
      </c>
      <c r="D25" s="9"/>
      <c r="E25" s="17">
        <v>12600.0</v>
      </c>
      <c r="F25" s="135">
        <f t="shared" si="2"/>
        <v>12600</v>
      </c>
      <c r="G25" s="1"/>
    </row>
    <row r="26" ht="15.75" customHeight="1">
      <c r="A26" s="225" t="s">
        <v>56</v>
      </c>
      <c r="B26" s="12">
        <v>2.0</v>
      </c>
      <c r="C26" s="13" t="s">
        <v>234</v>
      </c>
      <c r="D26" s="9"/>
      <c r="E26" s="134">
        <v>18000.0</v>
      </c>
      <c r="F26" s="135">
        <f t="shared" si="2"/>
        <v>36000</v>
      </c>
      <c r="G26" s="1"/>
    </row>
    <row r="27" ht="15.75" customHeight="1">
      <c r="A27" s="225" t="s">
        <v>235</v>
      </c>
      <c r="B27" s="12">
        <v>2.0</v>
      </c>
      <c r="C27" s="13" t="s">
        <v>63</v>
      </c>
      <c r="D27" s="9"/>
      <c r="E27" s="134">
        <v>2000.0</v>
      </c>
      <c r="F27" s="135">
        <f t="shared" si="2"/>
        <v>4000</v>
      </c>
      <c r="G27" s="1"/>
    </row>
    <row r="28" ht="15.75" customHeight="1">
      <c r="A28" s="225" t="s">
        <v>689</v>
      </c>
      <c r="B28" s="12">
        <v>0.25</v>
      </c>
      <c r="C28" s="13" t="s">
        <v>96</v>
      </c>
      <c r="D28" s="9"/>
      <c r="E28" s="134">
        <v>2000.0</v>
      </c>
      <c r="F28" s="135">
        <f t="shared" si="2"/>
        <v>500</v>
      </c>
      <c r="G28" s="1"/>
    </row>
    <row r="29" ht="15.75" customHeight="1">
      <c r="A29" s="225" t="s">
        <v>790</v>
      </c>
      <c r="B29" s="12">
        <v>1.5</v>
      </c>
      <c r="C29" s="13" t="s">
        <v>77</v>
      </c>
      <c r="D29" s="9"/>
      <c r="E29" s="134">
        <v>23000.0</v>
      </c>
      <c r="F29" s="135">
        <f t="shared" si="2"/>
        <v>34500</v>
      </c>
      <c r="G29" s="1"/>
    </row>
    <row r="30" ht="15.75" customHeight="1">
      <c r="A30" s="225" t="s">
        <v>830</v>
      </c>
      <c r="B30" s="12">
        <v>3.5</v>
      </c>
      <c r="C30" s="13" t="s">
        <v>70</v>
      </c>
      <c r="D30" s="9"/>
      <c r="E30" s="134">
        <v>22000.0</v>
      </c>
      <c r="F30" s="135">
        <f t="shared" si="2"/>
        <v>77000</v>
      </c>
      <c r="G30" s="1"/>
    </row>
    <row r="31" ht="15.75" customHeight="1">
      <c r="A31" s="225" t="s">
        <v>75</v>
      </c>
      <c r="B31" s="12">
        <v>1.0</v>
      </c>
      <c r="C31" s="13" t="s">
        <v>21</v>
      </c>
      <c r="D31" s="9"/>
      <c r="E31" s="134">
        <v>10000.0</v>
      </c>
      <c r="F31" s="135">
        <f t="shared" si="2"/>
        <v>10000</v>
      </c>
      <c r="G31" s="1"/>
    </row>
    <row r="32" ht="15.75" customHeight="1">
      <c r="A32" s="225" t="s">
        <v>240</v>
      </c>
      <c r="B32" s="12">
        <v>1.0</v>
      </c>
      <c r="C32" s="13" t="s">
        <v>77</v>
      </c>
      <c r="D32" s="9"/>
      <c r="E32" s="134">
        <v>23000.0</v>
      </c>
      <c r="F32" s="135">
        <f t="shared" si="2"/>
        <v>23000</v>
      </c>
      <c r="G32" s="1"/>
    </row>
    <row r="33" ht="15.75" customHeight="1">
      <c r="A33" s="225" t="s">
        <v>78</v>
      </c>
      <c r="B33" s="12"/>
      <c r="C33" s="13"/>
      <c r="D33" s="9"/>
      <c r="E33" s="134"/>
      <c r="F33" s="88">
        <f>SUM(F22:F32)</f>
        <v>278450</v>
      </c>
      <c r="G33" s="1"/>
    </row>
    <row r="34" ht="15.75" customHeight="1">
      <c r="A34" s="8" t="s">
        <v>79</v>
      </c>
      <c r="B34" s="11"/>
      <c r="C34" s="9"/>
      <c r="D34" s="12"/>
      <c r="E34" s="12"/>
      <c r="F34" s="135">
        <f>F33*10%</f>
        <v>27845</v>
      </c>
      <c r="G34" s="1"/>
    </row>
    <row r="35" ht="15.75" customHeight="1">
      <c r="A35" s="227" t="s">
        <v>80</v>
      </c>
      <c r="B35" s="11"/>
      <c r="C35" s="9"/>
      <c r="D35" s="228"/>
      <c r="E35" s="9"/>
      <c r="F35" s="229">
        <f>F34+F33</f>
        <v>306295</v>
      </c>
      <c r="G35" s="1"/>
    </row>
    <row r="36" ht="15.75" customHeight="1">
      <c r="A36" s="8" t="s">
        <v>5</v>
      </c>
      <c r="B36" s="9"/>
      <c r="C36" s="30" t="s">
        <v>37</v>
      </c>
      <c r="D36" s="11"/>
      <c r="E36" s="11"/>
      <c r="F36" s="9"/>
      <c r="G36" s="1"/>
    </row>
    <row r="37" ht="15.75" customHeight="1">
      <c r="A37" s="12" t="s">
        <v>7</v>
      </c>
      <c r="B37" s="12" t="s">
        <v>8</v>
      </c>
      <c r="C37" s="13" t="s">
        <v>9</v>
      </c>
      <c r="D37" s="9"/>
      <c r="E37" s="12" t="s">
        <v>10</v>
      </c>
      <c r="F37" s="14" t="s">
        <v>11</v>
      </c>
      <c r="G37" s="315" t="s">
        <v>14</v>
      </c>
    </row>
    <row r="38" ht="15.75" customHeight="1">
      <c r="A38" s="16" t="s">
        <v>107</v>
      </c>
      <c r="B38" s="17">
        <v>4.0</v>
      </c>
      <c r="C38" s="22" t="s">
        <v>99</v>
      </c>
      <c r="D38" s="9"/>
      <c r="E38" s="18">
        <v>10000.0</v>
      </c>
      <c r="F38" s="19">
        <f t="shared" ref="F38:F40" si="3">E38*B38</f>
        <v>40000</v>
      </c>
      <c r="G38" s="150"/>
    </row>
    <row r="39" ht="15.75" customHeight="1">
      <c r="A39" s="16" t="s">
        <v>138</v>
      </c>
      <c r="B39" s="17">
        <v>2.0</v>
      </c>
      <c r="C39" s="22" t="s">
        <v>777</v>
      </c>
      <c r="D39" s="9"/>
      <c r="E39" s="18">
        <v>250000.0</v>
      </c>
      <c r="F39" s="19">
        <f t="shared" si="3"/>
        <v>500000</v>
      </c>
      <c r="G39" s="1"/>
    </row>
    <row r="40" ht="15.75" customHeight="1">
      <c r="A40" s="33"/>
      <c r="B40" s="17"/>
      <c r="C40" s="22"/>
      <c r="D40" s="9"/>
      <c r="E40" s="17"/>
      <c r="F40" s="19">
        <f t="shared" si="3"/>
        <v>0</v>
      </c>
      <c r="G40" s="1"/>
    </row>
    <row r="41" ht="15.75" customHeight="1">
      <c r="A41" s="25" t="s">
        <v>33</v>
      </c>
      <c r="B41" s="11"/>
      <c r="C41" s="11"/>
      <c r="D41" s="11"/>
      <c r="E41" s="9"/>
      <c r="F41" s="325">
        <f>SUM(F39)</f>
        <v>500000</v>
      </c>
      <c r="G41" s="1"/>
    </row>
    <row r="42" ht="15.75" customHeight="1">
      <c r="A42" s="27" t="s">
        <v>36</v>
      </c>
      <c r="B42" s="11"/>
      <c r="C42" s="9"/>
      <c r="D42" s="28"/>
      <c r="E42" s="326"/>
      <c r="F42" s="327">
        <f>SUM(F38:F40)</f>
        <v>540000</v>
      </c>
      <c r="G42" s="1"/>
    </row>
    <row r="43" ht="15.75" customHeight="1">
      <c r="A43" s="311" t="s">
        <v>231</v>
      </c>
      <c r="B43" s="314" t="s">
        <v>704</v>
      </c>
      <c r="C43" s="9"/>
      <c r="D43" s="13"/>
      <c r="E43" s="9"/>
      <c r="F43" s="135"/>
      <c r="G43" s="276" t="s">
        <v>14</v>
      </c>
      <c r="H43" s="276"/>
      <c r="I43" s="276"/>
      <c r="J43" s="276"/>
      <c r="K43" s="276"/>
      <c r="L43" s="276"/>
      <c r="M43" s="276"/>
      <c r="N43" s="276"/>
      <c r="O43" s="276"/>
      <c r="P43" s="276"/>
      <c r="Q43" s="276"/>
      <c r="R43" s="276"/>
      <c r="S43" s="276"/>
      <c r="T43" s="276"/>
      <c r="U43" s="276"/>
      <c r="V43" s="276"/>
      <c r="W43" s="276"/>
      <c r="X43" s="276"/>
      <c r="Y43" s="276"/>
      <c r="Z43" s="276"/>
    </row>
    <row r="44" ht="15.75" customHeight="1">
      <c r="A44" s="155" t="s">
        <v>745</v>
      </c>
      <c r="B44" s="12">
        <v>2.0</v>
      </c>
      <c r="C44" s="13" t="s">
        <v>54</v>
      </c>
      <c r="D44" s="9"/>
      <c r="E44" s="134">
        <v>36750.0</v>
      </c>
      <c r="F44" s="135">
        <f t="shared" ref="F44:F52" si="4">+B44*E44</f>
        <v>73500</v>
      </c>
      <c r="G44" s="276"/>
      <c r="H44" s="276"/>
      <c r="I44" s="276"/>
      <c r="J44" s="276"/>
      <c r="K44" s="276"/>
      <c r="L44" s="276"/>
      <c r="M44" s="276"/>
      <c r="N44" s="276"/>
      <c r="O44" s="276"/>
      <c r="P44" s="276"/>
      <c r="Q44" s="276"/>
      <c r="R44" s="276"/>
      <c r="S44" s="276"/>
      <c r="T44" s="276"/>
      <c r="U44" s="276"/>
      <c r="V44" s="276"/>
      <c r="W44" s="276"/>
      <c r="X44" s="276"/>
      <c r="Y44" s="276"/>
      <c r="Z44" s="276"/>
    </row>
    <row r="45" ht="15.75" customHeight="1">
      <c r="A45" s="16" t="s">
        <v>233</v>
      </c>
      <c r="B45" s="12">
        <v>2.0</v>
      </c>
      <c r="C45" s="13" t="s">
        <v>54</v>
      </c>
      <c r="D45" s="9"/>
      <c r="E45" s="134">
        <v>36750.0</v>
      </c>
      <c r="F45" s="135">
        <f t="shared" si="4"/>
        <v>73500</v>
      </c>
      <c r="G45" s="276"/>
      <c r="H45" s="276"/>
      <c r="I45" s="276"/>
      <c r="J45" s="276"/>
      <c r="K45" s="276"/>
      <c r="L45" s="276"/>
      <c r="M45" s="276"/>
      <c r="N45" s="276"/>
      <c r="O45" s="276"/>
      <c r="P45" s="276"/>
      <c r="Q45" s="276"/>
      <c r="R45" s="276"/>
      <c r="S45" s="276"/>
      <c r="T45" s="276"/>
      <c r="U45" s="276"/>
      <c r="V45" s="276"/>
      <c r="W45" s="276"/>
      <c r="X45" s="276"/>
      <c r="Y45" s="276"/>
      <c r="Z45" s="276"/>
    </row>
    <row r="46" ht="15.75" customHeight="1">
      <c r="A46" s="225" t="s">
        <v>56</v>
      </c>
      <c r="B46" s="302">
        <v>2.0</v>
      </c>
      <c r="C46" s="13" t="s">
        <v>234</v>
      </c>
      <c r="D46" s="9"/>
      <c r="E46" s="134">
        <v>18000.0</v>
      </c>
      <c r="F46" s="135">
        <f t="shared" si="4"/>
        <v>36000</v>
      </c>
      <c r="G46" s="276"/>
      <c r="H46" s="276"/>
      <c r="I46" s="276"/>
      <c r="J46" s="276"/>
      <c r="K46" s="276"/>
      <c r="L46" s="276"/>
      <c r="M46" s="276"/>
      <c r="N46" s="276"/>
      <c r="O46" s="276"/>
      <c r="P46" s="276"/>
      <c r="Q46" s="276"/>
      <c r="R46" s="276"/>
      <c r="S46" s="276"/>
      <c r="T46" s="276"/>
      <c r="U46" s="276"/>
      <c r="V46" s="276"/>
      <c r="W46" s="276"/>
      <c r="X46" s="276"/>
      <c r="Y46" s="276"/>
      <c r="Z46" s="276"/>
    </row>
    <row r="47" ht="15.75" customHeight="1">
      <c r="A47" s="225" t="s">
        <v>58</v>
      </c>
      <c r="B47" s="302">
        <v>0.5</v>
      </c>
      <c r="C47" s="13" t="s">
        <v>63</v>
      </c>
      <c r="D47" s="9"/>
      <c r="E47" s="134">
        <v>2000.0</v>
      </c>
      <c r="F47" s="135">
        <f t="shared" si="4"/>
        <v>1000</v>
      </c>
      <c r="G47" s="276"/>
      <c r="H47" s="276"/>
      <c r="I47" s="276"/>
      <c r="J47" s="276"/>
      <c r="K47" s="276"/>
      <c r="L47" s="276"/>
      <c r="M47" s="276"/>
      <c r="N47" s="276"/>
      <c r="O47" s="276"/>
      <c r="P47" s="276"/>
      <c r="Q47" s="276"/>
      <c r="R47" s="276"/>
      <c r="S47" s="276"/>
      <c r="T47" s="276"/>
      <c r="U47" s="276"/>
      <c r="V47" s="276"/>
      <c r="W47" s="276"/>
      <c r="X47" s="276"/>
      <c r="Y47" s="276"/>
      <c r="Z47" s="276"/>
    </row>
    <row r="48" ht="15.75" customHeight="1">
      <c r="A48" s="225" t="s">
        <v>661</v>
      </c>
      <c r="B48" s="302">
        <v>1.0</v>
      </c>
      <c r="C48" s="13" t="s">
        <v>59</v>
      </c>
      <c r="D48" s="9"/>
      <c r="E48" s="134">
        <v>2000.0</v>
      </c>
      <c r="F48" s="135">
        <f t="shared" si="4"/>
        <v>2000</v>
      </c>
      <c r="G48" s="276"/>
      <c r="H48" s="276"/>
      <c r="I48" s="276"/>
      <c r="J48" s="276"/>
      <c r="K48" s="276"/>
      <c r="L48" s="276"/>
      <c r="M48" s="276"/>
      <c r="N48" s="276"/>
      <c r="O48" s="276"/>
      <c r="P48" s="276"/>
      <c r="Q48" s="276"/>
      <c r="R48" s="276"/>
      <c r="S48" s="276"/>
      <c r="T48" s="276"/>
      <c r="U48" s="276"/>
      <c r="V48" s="276"/>
      <c r="W48" s="276"/>
      <c r="X48" s="276"/>
      <c r="Y48" s="276"/>
      <c r="Z48" s="276"/>
    </row>
    <row r="49" ht="15.75" customHeight="1">
      <c r="A49" s="225" t="s">
        <v>830</v>
      </c>
      <c r="B49" s="12">
        <v>3.0</v>
      </c>
      <c r="C49" s="13" t="s">
        <v>234</v>
      </c>
      <c r="D49" s="9"/>
      <c r="E49" s="134">
        <v>22000.0</v>
      </c>
      <c r="F49" s="135">
        <f t="shared" si="4"/>
        <v>66000</v>
      </c>
      <c r="G49" s="276"/>
      <c r="H49" s="276"/>
      <c r="I49" s="276"/>
      <c r="J49" s="276"/>
      <c r="K49" s="276"/>
      <c r="L49" s="276"/>
      <c r="M49" s="276"/>
      <c r="N49" s="276"/>
      <c r="O49" s="276"/>
      <c r="P49" s="276"/>
      <c r="Q49" s="276"/>
      <c r="R49" s="276"/>
      <c r="S49" s="276"/>
      <c r="T49" s="276"/>
      <c r="U49" s="276"/>
      <c r="V49" s="276"/>
      <c r="W49" s="276"/>
      <c r="X49" s="276"/>
      <c r="Y49" s="276"/>
      <c r="Z49" s="276"/>
    </row>
    <row r="50" ht="15.75" customHeight="1">
      <c r="A50" s="225" t="s">
        <v>790</v>
      </c>
      <c r="B50" s="12">
        <v>2.0</v>
      </c>
      <c r="C50" s="13" t="s">
        <v>70</v>
      </c>
      <c r="D50" s="9"/>
      <c r="E50" s="134">
        <v>23000.0</v>
      </c>
      <c r="F50" s="135">
        <f t="shared" si="4"/>
        <v>46000</v>
      </c>
      <c r="G50" s="276"/>
      <c r="H50" s="276"/>
      <c r="I50" s="276"/>
      <c r="J50" s="276"/>
      <c r="K50" s="276"/>
      <c r="L50" s="276"/>
      <c r="M50" s="276"/>
      <c r="N50" s="276"/>
      <c r="O50" s="276"/>
      <c r="P50" s="276"/>
      <c r="Q50" s="276"/>
      <c r="R50" s="276"/>
      <c r="S50" s="276"/>
      <c r="T50" s="276"/>
      <c r="U50" s="276"/>
      <c r="V50" s="276"/>
      <c r="W50" s="276"/>
      <c r="X50" s="276"/>
      <c r="Y50" s="276"/>
      <c r="Z50" s="276"/>
    </row>
    <row r="51" ht="15.75" customHeight="1">
      <c r="A51" s="225" t="s">
        <v>75</v>
      </c>
      <c r="B51" s="12">
        <v>1.0</v>
      </c>
      <c r="C51" s="13" t="s">
        <v>239</v>
      </c>
      <c r="D51" s="9"/>
      <c r="E51" s="134">
        <v>10000.0</v>
      </c>
      <c r="F51" s="135">
        <f t="shared" si="4"/>
        <v>10000</v>
      </c>
      <c r="G51" s="276"/>
      <c r="H51" s="276"/>
      <c r="I51" s="276"/>
      <c r="J51" s="276"/>
      <c r="K51" s="276"/>
      <c r="L51" s="276"/>
      <c r="M51" s="276"/>
      <c r="N51" s="276"/>
      <c r="O51" s="276"/>
      <c r="P51" s="276"/>
      <c r="Q51" s="276"/>
      <c r="R51" s="276"/>
      <c r="S51" s="276"/>
      <c r="T51" s="276"/>
      <c r="U51" s="276"/>
      <c r="V51" s="276"/>
      <c r="W51" s="276"/>
      <c r="X51" s="276"/>
      <c r="Y51" s="276"/>
      <c r="Z51" s="276"/>
    </row>
    <row r="52" ht="15.75" customHeight="1">
      <c r="A52" s="225" t="s">
        <v>240</v>
      </c>
      <c r="B52" s="12">
        <v>2.0</v>
      </c>
      <c r="C52" s="13" t="s">
        <v>234</v>
      </c>
      <c r="D52" s="9"/>
      <c r="E52" s="134">
        <v>23000.0</v>
      </c>
      <c r="F52" s="135">
        <f t="shared" si="4"/>
        <v>46000</v>
      </c>
      <c r="G52" s="276"/>
      <c r="H52" s="276"/>
      <c r="I52" s="276"/>
      <c r="J52" s="276"/>
      <c r="K52" s="276"/>
      <c r="L52" s="276"/>
      <c r="M52" s="276"/>
      <c r="N52" s="276"/>
      <c r="O52" s="276"/>
      <c r="P52" s="276"/>
      <c r="Q52" s="276"/>
      <c r="R52" s="276"/>
      <c r="S52" s="276"/>
      <c r="T52" s="276"/>
      <c r="U52" s="276"/>
      <c r="V52" s="276"/>
      <c r="W52" s="276"/>
      <c r="X52" s="276"/>
      <c r="Y52" s="276"/>
      <c r="Z52" s="276"/>
    </row>
    <row r="53" ht="15.75" customHeight="1">
      <c r="A53" s="225" t="s">
        <v>78</v>
      </c>
      <c r="B53" s="12"/>
      <c r="C53" s="13"/>
      <c r="D53" s="9"/>
      <c r="E53" s="134"/>
      <c r="F53" s="88">
        <f>SUM(F44:F52)</f>
        <v>354000</v>
      </c>
      <c r="G53" s="276"/>
      <c r="H53" s="276"/>
      <c r="I53" s="276"/>
      <c r="J53" s="276"/>
      <c r="K53" s="276"/>
      <c r="L53" s="276"/>
      <c r="M53" s="276"/>
      <c r="N53" s="276"/>
      <c r="O53" s="276"/>
      <c r="P53" s="276"/>
      <c r="Q53" s="276"/>
      <c r="R53" s="276"/>
      <c r="S53" s="276"/>
      <c r="T53" s="276"/>
      <c r="U53" s="276"/>
      <c r="V53" s="276"/>
      <c r="W53" s="276"/>
      <c r="X53" s="276"/>
      <c r="Y53" s="276"/>
      <c r="Z53" s="276"/>
    </row>
    <row r="54" ht="15.75" customHeight="1">
      <c r="A54" s="8" t="s">
        <v>79</v>
      </c>
      <c r="B54" s="11"/>
      <c r="C54" s="9"/>
      <c r="D54" s="12"/>
      <c r="E54" s="12"/>
      <c r="F54" s="135">
        <f>F53*10%</f>
        <v>35400</v>
      </c>
      <c r="G54" s="276"/>
    </row>
    <row r="55" ht="15.75" customHeight="1">
      <c r="A55" s="227" t="s">
        <v>80</v>
      </c>
      <c r="B55" s="11"/>
      <c r="C55" s="9"/>
      <c r="D55" s="228"/>
      <c r="E55" s="9"/>
      <c r="F55" s="229">
        <f>SUM(F53:F54)</f>
        <v>389400</v>
      </c>
      <c r="G55" s="276"/>
    </row>
    <row r="56" ht="15.75" customHeight="1">
      <c r="A56" s="230" t="s">
        <v>92</v>
      </c>
      <c r="B56" s="9"/>
      <c r="C56" s="13"/>
      <c r="D56" s="9"/>
      <c r="E56" s="12"/>
      <c r="F56" s="88"/>
      <c r="G56" s="1" t="s">
        <v>14</v>
      </c>
    </row>
    <row r="57" ht="15.75" customHeight="1">
      <c r="A57" s="225" t="s">
        <v>793</v>
      </c>
      <c r="B57" s="12"/>
      <c r="C57" s="13" t="s">
        <v>748</v>
      </c>
      <c r="D57" s="9"/>
      <c r="E57" s="134">
        <v>73500.0</v>
      </c>
      <c r="F57" s="135">
        <f t="shared" ref="F57:F62" si="5">+B57*E57</f>
        <v>0</v>
      </c>
      <c r="G57" s="329"/>
    </row>
    <row r="58" ht="15.75" customHeight="1">
      <c r="A58" s="225" t="s">
        <v>794</v>
      </c>
      <c r="B58" s="12"/>
      <c r="C58" s="13" t="s">
        <v>795</v>
      </c>
      <c r="D58" s="9"/>
      <c r="E58" s="134">
        <v>45000.0</v>
      </c>
      <c r="F58" s="135">
        <f t="shared" si="5"/>
        <v>0</v>
      </c>
      <c r="G58" s="1"/>
    </row>
    <row r="59" ht="15.75" customHeight="1">
      <c r="A59" s="316" t="s">
        <v>750</v>
      </c>
      <c r="B59" s="12"/>
      <c r="C59" s="13" t="s">
        <v>59</v>
      </c>
      <c r="D59" s="9"/>
      <c r="E59" s="134">
        <v>2000.0</v>
      </c>
      <c r="F59" s="135">
        <f t="shared" si="5"/>
        <v>0</v>
      </c>
      <c r="G59" s="1"/>
    </row>
    <row r="60" ht="15.75" customHeight="1">
      <c r="A60" s="225" t="s">
        <v>491</v>
      </c>
      <c r="B60" s="12"/>
      <c r="C60" s="13" t="s">
        <v>122</v>
      </c>
      <c r="D60" s="9"/>
      <c r="E60" s="134">
        <v>1500.0</v>
      </c>
      <c r="F60" s="135">
        <f t="shared" si="5"/>
        <v>0</v>
      </c>
      <c r="G60" s="1"/>
    </row>
    <row r="61" ht="15.75" customHeight="1">
      <c r="A61" s="316" t="s">
        <v>751</v>
      </c>
      <c r="B61" s="12"/>
      <c r="C61" s="13" t="s">
        <v>59</v>
      </c>
      <c r="D61" s="9"/>
      <c r="E61" s="134">
        <v>260000.0</v>
      </c>
      <c r="F61" s="135">
        <f t="shared" si="5"/>
        <v>0</v>
      </c>
      <c r="G61" s="1"/>
    </row>
    <row r="62" ht="15.75" customHeight="1">
      <c r="A62" s="225" t="s">
        <v>108</v>
      </c>
      <c r="B62" s="12">
        <v>1.0</v>
      </c>
      <c r="C62" s="13" t="s">
        <v>59</v>
      </c>
      <c r="D62" s="9"/>
      <c r="E62" s="134">
        <v>100000.0</v>
      </c>
      <c r="F62" s="135">
        <f t="shared" si="5"/>
        <v>100000</v>
      </c>
      <c r="G62" s="1"/>
    </row>
    <row r="63" ht="15.75" customHeight="1">
      <c r="A63" s="235" t="s">
        <v>109</v>
      </c>
      <c r="B63" s="11"/>
      <c r="C63" s="11"/>
      <c r="D63" s="9"/>
      <c r="E63" s="317"/>
      <c r="F63" s="229">
        <f>SUM(F57:F62)</f>
        <v>100000</v>
      </c>
      <c r="G63" s="1"/>
    </row>
    <row r="64" ht="15.75" customHeight="1">
      <c r="A64" s="230" t="s">
        <v>110</v>
      </c>
      <c r="B64" s="9"/>
      <c r="C64" s="231"/>
      <c r="D64" s="9"/>
      <c r="E64" s="232"/>
      <c r="F64" s="233"/>
      <c r="G64" s="1"/>
    </row>
    <row r="65" ht="15.75" customHeight="1">
      <c r="A65" s="225" t="s">
        <v>611</v>
      </c>
      <c r="B65" s="12">
        <v>840.0</v>
      </c>
      <c r="C65" s="13" t="s">
        <v>151</v>
      </c>
      <c r="D65" s="9"/>
      <c r="E65" s="134">
        <v>140.0</v>
      </c>
      <c r="F65" s="135">
        <f t="shared" ref="F65:F73" si="6">+B65*E65</f>
        <v>117600</v>
      </c>
      <c r="G65" s="1"/>
    </row>
    <row r="66" ht="15.75" customHeight="1">
      <c r="A66" s="225" t="s">
        <v>796</v>
      </c>
      <c r="B66" s="12">
        <v>1.0</v>
      </c>
      <c r="C66" s="13" t="s">
        <v>724</v>
      </c>
      <c r="D66" s="9"/>
      <c r="E66" s="134">
        <v>65000.0</v>
      </c>
      <c r="F66" s="135">
        <f t="shared" si="6"/>
        <v>65000</v>
      </c>
      <c r="G66" s="1"/>
    </row>
    <row r="67" ht="15.75" customHeight="1">
      <c r="A67" s="225" t="s">
        <v>20</v>
      </c>
      <c r="B67" s="12">
        <v>0.3</v>
      </c>
      <c r="C67" s="13" t="s">
        <v>21</v>
      </c>
      <c r="D67" s="9"/>
      <c r="E67" s="134">
        <v>14000.0</v>
      </c>
      <c r="F67" s="135">
        <f t="shared" si="6"/>
        <v>4200</v>
      </c>
      <c r="G67" s="1"/>
    </row>
    <row r="68" ht="15.75" customHeight="1">
      <c r="A68" s="225" t="s">
        <v>249</v>
      </c>
      <c r="B68" s="12">
        <v>3.0</v>
      </c>
      <c r="C68" s="13" t="s">
        <v>28</v>
      </c>
      <c r="D68" s="9"/>
      <c r="E68" s="134">
        <v>1000.0</v>
      </c>
      <c r="F68" s="135">
        <f t="shared" si="6"/>
        <v>3000</v>
      </c>
      <c r="G68" s="1"/>
    </row>
    <row r="69" ht="15.75" customHeight="1">
      <c r="A69" s="225" t="s">
        <v>752</v>
      </c>
      <c r="B69" s="12">
        <v>3.2</v>
      </c>
      <c r="C69" s="13" t="s">
        <v>122</v>
      </c>
      <c r="D69" s="9"/>
      <c r="E69" s="134">
        <v>4000.0</v>
      </c>
      <c r="F69" s="135">
        <f t="shared" si="6"/>
        <v>12800</v>
      </c>
      <c r="G69" s="1"/>
    </row>
    <row r="70" ht="15.75" customHeight="1">
      <c r="A70" s="225" t="s">
        <v>252</v>
      </c>
      <c r="B70" s="12"/>
      <c r="C70" s="13" t="s">
        <v>260</v>
      </c>
      <c r="D70" s="9"/>
      <c r="E70" s="134">
        <v>12000.0</v>
      </c>
      <c r="F70" s="135">
        <f t="shared" si="6"/>
        <v>0</v>
      </c>
      <c r="G70" s="1"/>
    </row>
    <row r="71" ht="15.75" customHeight="1">
      <c r="A71" s="225" t="s">
        <v>797</v>
      </c>
      <c r="B71" s="12">
        <v>1.0</v>
      </c>
      <c r="C71" s="13" t="s">
        <v>753</v>
      </c>
      <c r="D71" s="9"/>
      <c r="E71" s="134">
        <v>42000.0</v>
      </c>
      <c r="F71" s="135">
        <f t="shared" si="6"/>
        <v>42000</v>
      </c>
      <c r="G71" s="1"/>
    </row>
    <row r="72" ht="15.75" customHeight="1">
      <c r="A72" s="225" t="s">
        <v>798</v>
      </c>
      <c r="B72" s="12">
        <v>1.0</v>
      </c>
      <c r="C72" s="13" t="s">
        <v>753</v>
      </c>
      <c r="D72" s="9"/>
      <c r="E72" s="134">
        <v>42000.0</v>
      </c>
      <c r="F72" s="135">
        <f t="shared" si="6"/>
        <v>42000</v>
      </c>
      <c r="G72" s="1"/>
    </row>
    <row r="73" ht="15.75" customHeight="1">
      <c r="A73" s="225" t="s">
        <v>255</v>
      </c>
      <c r="B73" s="315">
        <v>1.0</v>
      </c>
      <c r="C73" s="13" t="s">
        <v>752</v>
      </c>
      <c r="D73" s="9"/>
      <c r="E73" s="134">
        <v>10500.0</v>
      </c>
      <c r="F73" s="135">
        <f t="shared" si="6"/>
        <v>10500</v>
      </c>
      <c r="G73" s="1"/>
    </row>
    <row r="74" ht="15.75" customHeight="1">
      <c r="A74" s="46" t="s">
        <v>118</v>
      </c>
      <c r="B74" s="234"/>
      <c r="C74" s="235"/>
      <c r="D74" s="9"/>
      <c r="E74" s="236"/>
      <c r="F74" s="229">
        <f>SUM(F65:F73)</f>
        <v>297100</v>
      </c>
      <c r="G74" s="1"/>
    </row>
    <row r="75" ht="15.75" customHeight="1">
      <c r="A75" s="318" t="s">
        <v>174</v>
      </c>
      <c r="B75" s="12"/>
      <c r="C75" s="13"/>
      <c r="D75" s="9"/>
      <c r="E75" s="134"/>
      <c r="F75" s="135"/>
      <c r="G75" s="1"/>
    </row>
    <row r="76" ht="15.75" customHeight="1">
      <c r="A76" s="225" t="s">
        <v>851</v>
      </c>
      <c r="B76" s="302">
        <v>8.0</v>
      </c>
      <c r="C76" s="13" t="s">
        <v>122</v>
      </c>
      <c r="D76" s="9"/>
      <c r="E76" s="134">
        <v>12500.0</v>
      </c>
      <c r="F76" s="135">
        <f t="shared" ref="F76:F84" si="7">+B76*E76</f>
        <v>100000</v>
      </c>
      <c r="G76" s="1"/>
    </row>
    <row r="77" ht="15.75" customHeight="1">
      <c r="A77" s="225" t="s">
        <v>755</v>
      </c>
      <c r="B77" s="302">
        <v>1.0</v>
      </c>
      <c r="C77" s="13" t="s">
        <v>756</v>
      </c>
      <c r="D77" s="9"/>
      <c r="E77" s="134">
        <v>30000.0</v>
      </c>
      <c r="F77" s="135">
        <f t="shared" si="7"/>
        <v>30000</v>
      </c>
      <c r="G77" s="1"/>
    </row>
    <row r="78" ht="15.75" customHeight="1">
      <c r="A78" s="225" t="s">
        <v>178</v>
      </c>
      <c r="B78" s="302">
        <v>1.0</v>
      </c>
      <c r="C78" s="13" t="s">
        <v>587</v>
      </c>
      <c r="D78" s="9"/>
      <c r="E78" s="134">
        <v>3500.0</v>
      </c>
      <c r="F78" s="135">
        <f t="shared" si="7"/>
        <v>3500</v>
      </c>
      <c r="G78" s="1"/>
    </row>
    <row r="79" ht="15.75" customHeight="1">
      <c r="A79" s="225" t="s">
        <v>46</v>
      </c>
      <c r="B79" s="302">
        <v>0.5</v>
      </c>
      <c r="C79" s="13" t="s">
        <v>187</v>
      </c>
      <c r="D79" s="9"/>
      <c r="E79" s="134">
        <v>12000.0</v>
      </c>
      <c r="F79" s="135">
        <f t="shared" si="7"/>
        <v>6000</v>
      </c>
      <c r="G79" s="1"/>
    </row>
    <row r="80" ht="15.75" customHeight="1">
      <c r="A80" s="225" t="s">
        <v>649</v>
      </c>
      <c r="B80" s="302">
        <v>100.0</v>
      </c>
      <c r="C80" s="13" t="s">
        <v>758</v>
      </c>
      <c r="D80" s="9"/>
      <c r="E80" s="134">
        <v>100.0</v>
      </c>
      <c r="F80" s="135">
        <f t="shared" si="7"/>
        <v>10000</v>
      </c>
      <c r="G80" s="1"/>
    </row>
    <row r="81" ht="15.75" customHeight="1">
      <c r="A81" s="225" t="s">
        <v>133</v>
      </c>
      <c r="B81" s="302"/>
      <c r="C81" s="13" t="s">
        <v>266</v>
      </c>
      <c r="D81" s="9"/>
      <c r="E81" s="134">
        <v>25000.0</v>
      </c>
      <c r="F81" s="135">
        <f t="shared" si="7"/>
        <v>0</v>
      </c>
      <c r="G81" s="1"/>
    </row>
    <row r="82" ht="15.75" customHeight="1">
      <c r="A82" s="225" t="s">
        <v>136</v>
      </c>
      <c r="B82" s="302">
        <v>1.0</v>
      </c>
      <c r="C82" s="13" t="s">
        <v>21</v>
      </c>
      <c r="D82" s="9"/>
      <c r="E82" s="134">
        <v>17000.0</v>
      </c>
      <c r="F82" s="135">
        <f t="shared" si="7"/>
        <v>17000</v>
      </c>
      <c r="G82" s="1"/>
    </row>
    <row r="83" ht="15.75" customHeight="1">
      <c r="A83" s="225" t="s">
        <v>800</v>
      </c>
      <c r="B83" s="302">
        <v>1.0</v>
      </c>
      <c r="C83" s="13" t="s">
        <v>96</v>
      </c>
      <c r="D83" s="9"/>
      <c r="E83" s="134">
        <v>6000.0</v>
      </c>
      <c r="F83" s="135">
        <f t="shared" si="7"/>
        <v>6000</v>
      </c>
      <c r="G83" s="1"/>
    </row>
    <row r="84" ht="15.75" customHeight="1">
      <c r="A84" s="225" t="s">
        <v>267</v>
      </c>
      <c r="B84" s="302">
        <v>1.0</v>
      </c>
      <c r="C84" s="13" t="s">
        <v>761</v>
      </c>
      <c r="D84" s="9"/>
      <c r="E84" s="134">
        <v>210000.0</v>
      </c>
      <c r="F84" s="135">
        <f t="shared" si="7"/>
        <v>210000</v>
      </c>
      <c r="G84" s="1"/>
    </row>
    <row r="85" ht="15.75" customHeight="1">
      <c r="A85" s="46" t="s">
        <v>141</v>
      </c>
      <c r="B85" s="234"/>
      <c r="C85" s="235"/>
      <c r="D85" s="9"/>
      <c r="E85" s="236"/>
      <c r="F85" s="229">
        <f>SUM(F76:F84)</f>
        <v>382500</v>
      </c>
      <c r="G85" s="1"/>
    </row>
    <row r="86" ht="15.75" customHeight="1">
      <c r="A86" s="46" t="s">
        <v>762</v>
      </c>
      <c r="B86" s="240"/>
      <c r="C86" s="240"/>
      <c r="D86" s="240"/>
      <c r="E86" s="240"/>
      <c r="F86" s="241">
        <f>SUM(F20+F35+F42+F55+F63+F74+F85)</f>
        <v>2877140.6</v>
      </c>
      <c r="G86" s="1"/>
    </row>
    <row r="87" ht="15.75" customHeight="1">
      <c r="A87" s="242" t="s">
        <v>269</v>
      </c>
      <c r="B87" s="163" t="s">
        <v>202</v>
      </c>
      <c r="C87" s="55"/>
      <c r="D87" s="55"/>
      <c r="E87" s="55"/>
      <c r="F87" s="164">
        <f>F86*40%</f>
        <v>1150856.24</v>
      </c>
      <c r="G87" s="1"/>
    </row>
    <row r="88" ht="15.75" customHeight="1">
      <c r="A88" s="243"/>
      <c r="B88" s="161" t="s">
        <v>144</v>
      </c>
      <c r="C88" s="55"/>
      <c r="D88" s="55"/>
      <c r="E88" s="59"/>
      <c r="F88" s="162">
        <f>SUM(F86:F87)</f>
        <v>4027996.84</v>
      </c>
      <c r="G88" s="1">
        <f>F88/3600</f>
        <v>1118.888011</v>
      </c>
    </row>
    <row r="89" ht="15.75" customHeight="1">
      <c r="A89" s="57"/>
      <c r="B89" s="163" t="s">
        <v>145</v>
      </c>
      <c r="C89" s="55"/>
      <c r="D89" s="55"/>
      <c r="E89" s="55"/>
      <c r="F89" s="164">
        <v>262886.03</v>
      </c>
      <c r="G89" s="1"/>
    </row>
    <row r="90" ht="15.75" customHeight="1">
      <c r="A90" s="57"/>
      <c r="B90" s="165" t="s">
        <v>146</v>
      </c>
      <c r="C90" s="55"/>
      <c r="D90" s="55"/>
      <c r="E90" s="59"/>
      <c r="F90" s="162">
        <f>SUM(F88:F89)</f>
        <v>4290882.87</v>
      </c>
      <c r="G90" s="1" t="s">
        <v>763</v>
      </c>
    </row>
    <row r="91" ht="15.75" customHeight="1">
      <c r="A91" s="57"/>
      <c r="B91" s="163"/>
      <c r="C91" s="55"/>
      <c r="D91" s="55"/>
      <c r="E91" s="55"/>
      <c r="F91" s="164"/>
      <c r="G91" s="1"/>
    </row>
    <row r="92" ht="15.75" customHeight="1">
      <c r="A92" s="57"/>
    </row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1">
    <mergeCell ref="D43:E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A54:C54"/>
    <mergeCell ref="A55:C55"/>
    <mergeCell ref="D55:E55"/>
    <mergeCell ref="A56:B56"/>
    <mergeCell ref="C56:D56"/>
    <mergeCell ref="C57:D57"/>
    <mergeCell ref="C58:D58"/>
    <mergeCell ref="C59:D59"/>
    <mergeCell ref="C60:D60"/>
    <mergeCell ref="C61:D61"/>
    <mergeCell ref="C62:D62"/>
    <mergeCell ref="A63:D63"/>
    <mergeCell ref="A64:B64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C81:D81"/>
    <mergeCell ref="B89:E89"/>
    <mergeCell ref="B90:E90"/>
    <mergeCell ref="C82:D82"/>
    <mergeCell ref="C83:D83"/>
    <mergeCell ref="C84:D84"/>
    <mergeCell ref="C85:D85"/>
    <mergeCell ref="B87:E87"/>
    <mergeCell ref="A88:A92"/>
    <mergeCell ref="B88:E88"/>
    <mergeCell ref="B91:E91"/>
    <mergeCell ref="A3:F3"/>
    <mergeCell ref="A4:F4"/>
    <mergeCell ref="A5:F5"/>
    <mergeCell ref="A6:B6"/>
    <mergeCell ref="C6:F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A17:C17"/>
    <mergeCell ref="D17:E17"/>
    <mergeCell ref="A18:E18"/>
    <mergeCell ref="A19:C19"/>
    <mergeCell ref="D19:E19"/>
    <mergeCell ref="D20:E20"/>
    <mergeCell ref="A20:C20"/>
    <mergeCell ref="B21:C21"/>
    <mergeCell ref="D21:E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A34:C34"/>
    <mergeCell ref="A35:C35"/>
    <mergeCell ref="D35:E35"/>
    <mergeCell ref="A36:B36"/>
    <mergeCell ref="C36:F36"/>
    <mergeCell ref="C37:D37"/>
    <mergeCell ref="C38:D38"/>
    <mergeCell ref="C39:D39"/>
    <mergeCell ref="C40:D40"/>
    <mergeCell ref="A41:E41"/>
    <mergeCell ref="A42:C42"/>
    <mergeCell ref="D42:E42"/>
    <mergeCell ref="B43:C43"/>
  </mergeCells>
  <printOptions/>
  <pageMargins bottom="0.7480314960629921" footer="0.0" header="0.0" left="0.31496062992125984" right="0.31496062992125984" top="0.7480314960629921"/>
  <pageSetup paperSize="9" orientation="portrait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/>
  </sheetViews>
  <sheetFormatPr customHeight="1" defaultColWidth="14.43" defaultRowHeight="15.0"/>
  <cols>
    <col customWidth="1" min="1" max="1" width="24.29"/>
    <col customWidth="1" min="2" max="2" width="10.71"/>
    <col customWidth="1" min="3" max="3" width="14.29"/>
    <col customWidth="1" min="4" max="4" width="10.71"/>
    <col customWidth="1" min="5" max="5" width="11.71"/>
    <col customWidth="1" min="6" max="6" width="15.29"/>
    <col customWidth="1" min="7" max="7" width="10.71"/>
  </cols>
  <sheetData>
    <row r="2" ht="15.0" customHeight="1"/>
    <row r="3">
      <c r="A3" s="2" t="s">
        <v>1</v>
      </c>
      <c r="B3" s="3"/>
      <c r="C3" s="3"/>
      <c r="D3" s="3"/>
      <c r="E3" s="3"/>
      <c r="F3" s="3"/>
      <c r="G3" s="1"/>
    </row>
    <row r="4">
      <c r="A4" s="4" t="s">
        <v>2</v>
      </c>
      <c r="G4" s="1"/>
    </row>
    <row r="5">
      <c r="A5" s="4" t="s">
        <v>3</v>
      </c>
      <c r="G5" s="1"/>
    </row>
    <row r="6">
      <c r="A6" s="8" t="s">
        <v>5</v>
      </c>
      <c r="B6" s="9"/>
      <c r="C6" s="334" t="s">
        <v>852</v>
      </c>
      <c r="D6" s="11"/>
      <c r="E6" s="11"/>
      <c r="F6" s="9"/>
      <c r="G6" s="1"/>
    </row>
    <row r="7">
      <c r="A7" s="12" t="s">
        <v>7</v>
      </c>
      <c r="B7" s="12"/>
      <c r="C7" s="13" t="s">
        <v>9</v>
      </c>
      <c r="D7" s="9"/>
      <c r="E7" s="12" t="s">
        <v>10</v>
      </c>
      <c r="F7" s="14" t="s">
        <v>11</v>
      </c>
      <c r="G7" s="1"/>
    </row>
    <row r="8">
      <c r="A8" s="225" t="s">
        <v>150</v>
      </c>
      <c r="B8" s="302">
        <v>1200.0</v>
      </c>
      <c r="C8" s="13" t="s">
        <v>151</v>
      </c>
      <c r="D8" s="9"/>
      <c r="E8" s="134">
        <v>140.0</v>
      </c>
      <c r="F8" s="135">
        <f t="shared" ref="F8:F17" si="1">+B8*E8</f>
        <v>168000</v>
      </c>
      <c r="G8" s="276"/>
    </row>
    <row r="9">
      <c r="A9" s="225" t="s">
        <v>853</v>
      </c>
      <c r="B9" s="335">
        <v>0.5</v>
      </c>
      <c r="C9" s="13" t="s">
        <v>854</v>
      </c>
      <c r="D9" s="9"/>
      <c r="E9" s="134">
        <v>50000.0</v>
      </c>
      <c r="F9" s="135">
        <f t="shared" si="1"/>
        <v>25000</v>
      </c>
      <c r="G9" s="276"/>
    </row>
    <row r="10">
      <c r="A10" s="225" t="s">
        <v>723</v>
      </c>
      <c r="B10" s="302">
        <v>0.17</v>
      </c>
      <c r="C10" s="13" t="s">
        <v>724</v>
      </c>
      <c r="D10" s="9"/>
      <c r="E10" s="134">
        <v>140000.0</v>
      </c>
      <c r="F10" s="135">
        <f t="shared" si="1"/>
        <v>23800</v>
      </c>
      <c r="G10" s="1"/>
    </row>
    <row r="11">
      <c r="A11" s="225" t="s">
        <v>228</v>
      </c>
      <c r="B11" s="302">
        <v>0.17</v>
      </c>
      <c r="C11" s="13" t="s">
        <v>724</v>
      </c>
      <c r="D11" s="9"/>
      <c r="E11" s="134">
        <v>220000.0</v>
      </c>
      <c r="F11" s="135">
        <f t="shared" si="1"/>
        <v>37400</v>
      </c>
      <c r="G11" s="1"/>
    </row>
    <row r="12">
      <c r="A12" s="225" t="s">
        <v>855</v>
      </c>
      <c r="B12" s="302">
        <v>0.5</v>
      </c>
      <c r="C12" s="13" t="s">
        <v>724</v>
      </c>
      <c r="D12" s="9"/>
      <c r="E12" s="134">
        <v>65000.0</v>
      </c>
      <c r="F12" s="135">
        <f t="shared" si="1"/>
        <v>32500</v>
      </c>
      <c r="G12" s="1"/>
    </row>
    <row r="13">
      <c r="A13" s="225" t="s">
        <v>20</v>
      </c>
      <c r="B13" s="302">
        <v>1.5</v>
      </c>
      <c r="C13" s="13" t="s">
        <v>45</v>
      </c>
      <c r="D13" s="9"/>
      <c r="E13" s="134">
        <v>14000.0</v>
      </c>
      <c r="F13" s="135">
        <f t="shared" si="1"/>
        <v>21000</v>
      </c>
      <c r="G13" s="1"/>
    </row>
    <row r="14">
      <c r="A14" s="225" t="s">
        <v>24</v>
      </c>
      <c r="B14" s="302">
        <v>1.0</v>
      </c>
      <c r="C14" s="13" t="s">
        <v>25</v>
      </c>
      <c r="D14" s="9"/>
      <c r="E14" s="134">
        <v>20000.0</v>
      </c>
      <c r="F14" s="135">
        <f t="shared" si="1"/>
        <v>20000</v>
      </c>
      <c r="G14" s="1"/>
    </row>
    <row r="15">
      <c r="A15" s="225" t="s">
        <v>46</v>
      </c>
      <c r="B15" s="302">
        <v>0.3</v>
      </c>
      <c r="C15" s="13" t="s">
        <v>727</v>
      </c>
      <c r="D15" s="9"/>
      <c r="E15" s="134">
        <v>12000.0</v>
      </c>
      <c r="F15" s="135">
        <f t="shared" si="1"/>
        <v>3600</v>
      </c>
      <c r="G15" s="1"/>
    </row>
    <row r="16">
      <c r="A16" s="225" t="s">
        <v>153</v>
      </c>
      <c r="B16" s="302">
        <v>5.0</v>
      </c>
      <c r="C16" s="13" t="s">
        <v>48</v>
      </c>
      <c r="D16" s="9"/>
      <c r="E16" s="134">
        <v>2000.0</v>
      </c>
      <c r="F16" s="135">
        <f t="shared" si="1"/>
        <v>10000</v>
      </c>
      <c r="G16" s="1"/>
    </row>
    <row r="17">
      <c r="A17" s="225" t="s">
        <v>29</v>
      </c>
      <c r="B17" s="302">
        <v>200.0</v>
      </c>
      <c r="C17" s="13" t="s">
        <v>30</v>
      </c>
      <c r="D17" s="9"/>
      <c r="E17" s="134">
        <v>100.0</v>
      </c>
      <c r="F17" s="135">
        <f t="shared" si="1"/>
        <v>20000</v>
      </c>
      <c r="G17" s="1"/>
    </row>
    <row r="18">
      <c r="A18" s="8" t="s">
        <v>856</v>
      </c>
      <c r="B18" s="11"/>
      <c r="C18" s="9"/>
      <c r="D18" s="226"/>
      <c r="E18" s="9"/>
      <c r="F18" s="135">
        <v>324000.0</v>
      </c>
      <c r="G18" s="1"/>
    </row>
    <row r="19">
      <c r="A19" s="137" t="s">
        <v>33</v>
      </c>
      <c r="B19" s="11"/>
      <c r="C19" s="11"/>
      <c r="D19" s="11"/>
      <c r="E19" s="9"/>
      <c r="F19" s="135">
        <f>SUM(F8:F18)</f>
        <v>685300</v>
      </c>
      <c r="G19" s="1"/>
    </row>
    <row r="20">
      <c r="A20" s="8" t="s">
        <v>34</v>
      </c>
      <c r="B20" s="11"/>
      <c r="C20" s="9"/>
      <c r="D20" s="13" t="s">
        <v>35</v>
      </c>
      <c r="E20" s="9"/>
      <c r="F20" s="135">
        <f>F19*10%</f>
        <v>68530</v>
      </c>
      <c r="G20" s="1"/>
    </row>
    <row r="21" ht="15.75" customHeight="1">
      <c r="A21" s="227" t="s">
        <v>36</v>
      </c>
      <c r="B21" s="11"/>
      <c r="C21" s="9"/>
      <c r="D21" s="228"/>
      <c r="E21" s="9"/>
      <c r="F21" s="229">
        <f>SUM(F19:F20)</f>
        <v>753830</v>
      </c>
      <c r="G21" s="1"/>
    </row>
    <row r="22" ht="15.75" customHeight="1">
      <c r="A22" s="36" t="s">
        <v>231</v>
      </c>
      <c r="B22" s="231" t="s">
        <v>787</v>
      </c>
      <c r="C22" s="9"/>
      <c r="D22" s="13"/>
      <c r="E22" s="9"/>
      <c r="F22" s="135"/>
      <c r="G22" s="1" t="s">
        <v>14</v>
      </c>
    </row>
    <row r="23" ht="15.75" customHeight="1">
      <c r="A23" s="155" t="s">
        <v>788</v>
      </c>
      <c r="B23" s="12"/>
      <c r="C23" s="13" t="s">
        <v>54</v>
      </c>
      <c r="D23" s="9"/>
      <c r="E23" s="134">
        <v>31500.0</v>
      </c>
      <c r="F23" s="135">
        <f t="shared" ref="F23:F33" si="2">+B23*E23</f>
        <v>0</v>
      </c>
      <c r="G23" s="1"/>
    </row>
    <row r="24" ht="15.75" customHeight="1">
      <c r="A24" s="16" t="s">
        <v>789</v>
      </c>
      <c r="B24" s="12"/>
      <c r="C24" s="13" t="s">
        <v>54</v>
      </c>
      <c r="D24" s="9"/>
      <c r="E24" s="134">
        <v>21000.0</v>
      </c>
      <c r="F24" s="135">
        <f t="shared" si="2"/>
        <v>0</v>
      </c>
      <c r="G24" s="1"/>
    </row>
    <row r="25" ht="15.75" customHeight="1">
      <c r="A25" s="16" t="s">
        <v>805</v>
      </c>
      <c r="B25" s="17"/>
      <c r="C25" s="13" t="s">
        <v>54</v>
      </c>
      <c r="D25" s="9"/>
      <c r="E25" s="17">
        <v>9450.0</v>
      </c>
      <c r="F25" s="135">
        <f t="shared" si="2"/>
        <v>0</v>
      </c>
      <c r="G25" s="1"/>
    </row>
    <row r="26" ht="15.75" customHeight="1">
      <c r="A26" s="16" t="s">
        <v>806</v>
      </c>
      <c r="B26" s="17"/>
      <c r="C26" s="13" t="s">
        <v>54</v>
      </c>
      <c r="D26" s="9"/>
      <c r="E26" s="17">
        <v>12600.0</v>
      </c>
      <c r="F26" s="135">
        <f t="shared" si="2"/>
        <v>0</v>
      </c>
      <c r="G26" s="1"/>
    </row>
    <row r="27" ht="15.75" customHeight="1">
      <c r="A27" s="225" t="s">
        <v>56</v>
      </c>
      <c r="B27" s="12"/>
      <c r="C27" s="13" t="s">
        <v>234</v>
      </c>
      <c r="D27" s="9"/>
      <c r="E27" s="134">
        <v>18000.0</v>
      </c>
      <c r="F27" s="135">
        <f t="shared" si="2"/>
        <v>0</v>
      </c>
      <c r="G27" s="1"/>
    </row>
    <row r="28" ht="15.75" customHeight="1">
      <c r="A28" s="225" t="s">
        <v>235</v>
      </c>
      <c r="B28" s="12"/>
      <c r="C28" s="13" t="s">
        <v>63</v>
      </c>
      <c r="D28" s="9"/>
      <c r="E28" s="134">
        <v>2000.0</v>
      </c>
      <c r="F28" s="135">
        <f t="shared" si="2"/>
        <v>0</v>
      </c>
      <c r="G28" s="1"/>
    </row>
    <row r="29" ht="15.75" customHeight="1">
      <c r="A29" s="225" t="s">
        <v>689</v>
      </c>
      <c r="B29" s="12"/>
      <c r="C29" s="13" t="s">
        <v>96</v>
      </c>
      <c r="D29" s="9"/>
      <c r="E29" s="134">
        <v>2000.0</v>
      </c>
      <c r="F29" s="135">
        <f t="shared" si="2"/>
        <v>0</v>
      </c>
      <c r="G29" s="1"/>
    </row>
    <row r="30" ht="15.75" customHeight="1">
      <c r="A30" s="225" t="s">
        <v>790</v>
      </c>
      <c r="B30" s="12"/>
      <c r="C30" s="13" t="s">
        <v>77</v>
      </c>
      <c r="D30" s="9"/>
      <c r="E30" s="134">
        <v>23000.0</v>
      </c>
      <c r="F30" s="135">
        <f t="shared" si="2"/>
        <v>0</v>
      </c>
      <c r="G30" s="1"/>
    </row>
    <row r="31" ht="15.75" customHeight="1">
      <c r="A31" s="225" t="s">
        <v>830</v>
      </c>
      <c r="B31" s="12"/>
      <c r="C31" s="13" t="s">
        <v>70</v>
      </c>
      <c r="D31" s="9"/>
      <c r="E31" s="134">
        <v>22000.0</v>
      </c>
      <c r="F31" s="135">
        <f t="shared" si="2"/>
        <v>0</v>
      </c>
      <c r="G31" s="1"/>
    </row>
    <row r="32" ht="15.75" customHeight="1">
      <c r="A32" s="225" t="s">
        <v>75</v>
      </c>
      <c r="B32" s="12"/>
      <c r="C32" s="13" t="s">
        <v>21</v>
      </c>
      <c r="D32" s="9"/>
      <c r="E32" s="134">
        <v>10000.0</v>
      </c>
      <c r="F32" s="135">
        <f t="shared" si="2"/>
        <v>0</v>
      </c>
      <c r="G32" s="1"/>
    </row>
    <row r="33" ht="15.75" customHeight="1">
      <c r="A33" s="225" t="s">
        <v>240</v>
      </c>
      <c r="B33" s="12"/>
      <c r="C33" s="13" t="s">
        <v>77</v>
      </c>
      <c r="D33" s="9"/>
      <c r="E33" s="134">
        <v>23000.0</v>
      </c>
      <c r="F33" s="135">
        <f t="shared" si="2"/>
        <v>0</v>
      </c>
      <c r="G33" s="1"/>
    </row>
    <row r="34" ht="15.75" customHeight="1">
      <c r="A34" s="225" t="s">
        <v>78</v>
      </c>
      <c r="B34" s="12"/>
      <c r="C34" s="13"/>
      <c r="D34" s="9"/>
      <c r="E34" s="134"/>
      <c r="F34" s="88">
        <f>SUM(F23:F33)</f>
        <v>0</v>
      </c>
      <c r="G34" s="1"/>
    </row>
    <row r="35" ht="15.75" customHeight="1">
      <c r="A35" s="8" t="s">
        <v>79</v>
      </c>
      <c r="B35" s="11"/>
      <c r="C35" s="9"/>
      <c r="D35" s="12"/>
      <c r="E35" s="12"/>
      <c r="F35" s="135">
        <f>F34*10%</f>
        <v>0</v>
      </c>
      <c r="G35" s="1"/>
    </row>
    <row r="36" ht="15.75" customHeight="1">
      <c r="A36" s="227" t="s">
        <v>80</v>
      </c>
      <c r="B36" s="11"/>
      <c r="C36" s="9"/>
      <c r="D36" s="228"/>
      <c r="E36" s="9"/>
      <c r="F36" s="229">
        <f>F35+F34</f>
        <v>0</v>
      </c>
      <c r="G36" s="1"/>
    </row>
    <row r="37" ht="15.75" customHeight="1">
      <c r="A37" s="8" t="s">
        <v>5</v>
      </c>
      <c r="B37" s="9"/>
      <c r="C37" s="30" t="s">
        <v>37</v>
      </c>
      <c r="D37" s="11"/>
      <c r="E37" s="11"/>
      <c r="F37" s="9"/>
      <c r="G37" s="1"/>
    </row>
    <row r="38" ht="15.75" customHeight="1">
      <c r="A38" s="12" t="s">
        <v>7</v>
      </c>
      <c r="B38" s="12" t="s">
        <v>8</v>
      </c>
      <c r="C38" s="13" t="s">
        <v>9</v>
      </c>
      <c r="D38" s="9"/>
      <c r="E38" s="12" t="s">
        <v>10</v>
      </c>
      <c r="F38" s="14" t="s">
        <v>11</v>
      </c>
      <c r="G38" s="315" t="s">
        <v>14</v>
      </c>
    </row>
    <row r="39" ht="15.75" customHeight="1">
      <c r="A39" s="16" t="s">
        <v>107</v>
      </c>
      <c r="B39" s="17">
        <v>4.0</v>
      </c>
      <c r="C39" s="22" t="s">
        <v>99</v>
      </c>
      <c r="D39" s="9"/>
      <c r="E39" s="18">
        <v>10000.0</v>
      </c>
      <c r="F39" s="19">
        <f t="shared" ref="F39:F41" si="3">E39*B39</f>
        <v>40000</v>
      </c>
      <c r="G39" s="150"/>
    </row>
    <row r="40" ht="15.75" customHeight="1">
      <c r="A40" s="16" t="s">
        <v>138</v>
      </c>
      <c r="B40" s="17">
        <v>2.0</v>
      </c>
      <c r="C40" s="22" t="s">
        <v>777</v>
      </c>
      <c r="D40" s="9"/>
      <c r="E40" s="18">
        <v>250000.0</v>
      </c>
      <c r="F40" s="19">
        <f t="shared" si="3"/>
        <v>500000</v>
      </c>
      <c r="G40" s="1"/>
    </row>
    <row r="41" ht="15.75" customHeight="1">
      <c r="A41" s="33"/>
      <c r="B41" s="17"/>
      <c r="C41" s="22"/>
      <c r="D41" s="9"/>
      <c r="E41" s="17"/>
      <c r="F41" s="19">
        <f t="shared" si="3"/>
        <v>0</v>
      </c>
      <c r="G41" s="1"/>
    </row>
    <row r="42" ht="15.75" customHeight="1">
      <c r="A42" s="25" t="s">
        <v>33</v>
      </c>
      <c r="B42" s="11"/>
      <c r="C42" s="11"/>
      <c r="D42" s="11"/>
      <c r="E42" s="9"/>
      <c r="F42" s="325">
        <f>SUM(F40)</f>
        <v>500000</v>
      </c>
      <c r="G42" s="1"/>
    </row>
    <row r="43" ht="15.75" customHeight="1">
      <c r="A43" s="27" t="s">
        <v>36</v>
      </c>
      <c r="B43" s="11"/>
      <c r="C43" s="9"/>
      <c r="D43" s="28"/>
      <c r="E43" s="326"/>
      <c r="F43" s="327">
        <f>SUM(F39:F41)</f>
        <v>540000</v>
      </c>
      <c r="G43" s="1"/>
    </row>
    <row r="44" ht="15.75" customHeight="1">
      <c r="A44" s="311" t="s">
        <v>231</v>
      </c>
      <c r="B44" s="314" t="s">
        <v>704</v>
      </c>
      <c r="C44" s="9"/>
      <c r="D44" s="13"/>
      <c r="E44" s="9"/>
      <c r="F44" s="135"/>
      <c r="G44" s="276" t="s">
        <v>14</v>
      </c>
      <c r="H44" s="276"/>
      <c r="I44" s="276"/>
      <c r="J44" s="276"/>
      <c r="K44" s="276"/>
      <c r="L44" s="276"/>
      <c r="M44" s="276"/>
      <c r="N44" s="276"/>
      <c r="O44" s="276"/>
      <c r="P44" s="276"/>
      <c r="Q44" s="276"/>
      <c r="R44" s="276"/>
      <c r="S44" s="276"/>
      <c r="T44" s="276"/>
      <c r="U44" s="276"/>
      <c r="V44" s="276"/>
      <c r="W44" s="276"/>
      <c r="X44" s="276"/>
      <c r="Y44" s="276"/>
      <c r="Z44" s="276"/>
    </row>
    <row r="45" ht="15.75" customHeight="1">
      <c r="A45" s="155" t="s">
        <v>745</v>
      </c>
      <c r="B45" s="12">
        <v>2.0</v>
      </c>
      <c r="C45" s="13" t="s">
        <v>54</v>
      </c>
      <c r="D45" s="9"/>
      <c r="E45" s="134">
        <v>36750.0</v>
      </c>
      <c r="F45" s="135">
        <f t="shared" ref="F45:F53" si="4">+B45*E45</f>
        <v>73500</v>
      </c>
      <c r="G45" s="276"/>
      <c r="H45" s="276"/>
      <c r="I45" s="276"/>
      <c r="J45" s="276"/>
      <c r="K45" s="276"/>
      <c r="L45" s="276"/>
      <c r="M45" s="276"/>
      <c r="N45" s="276"/>
      <c r="O45" s="276"/>
      <c r="P45" s="276"/>
      <c r="Q45" s="276"/>
      <c r="R45" s="276"/>
      <c r="S45" s="276"/>
      <c r="T45" s="276"/>
      <c r="U45" s="276"/>
      <c r="V45" s="276"/>
      <c r="W45" s="276"/>
      <c r="X45" s="276"/>
      <c r="Y45" s="276"/>
      <c r="Z45" s="276"/>
    </row>
    <row r="46" ht="15.75" customHeight="1">
      <c r="A46" s="16" t="s">
        <v>233</v>
      </c>
      <c r="B46" s="12">
        <v>2.0</v>
      </c>
      <c r="C46" s="13" t="s">
        <v>54</v>
      </c>
      <c r="D46" s="9"/>
      <c r="E46" s="134">
        <v>36750.0</v>
      </c>
      <c r="F46" s="135">
        <f t="shared" si="4"/>
        <v>73500</v>
      </c>
      <c r="G46" s="276"/>
      <c r="H46" s="276"/>
      <c r="I46" s="276"/>
      <c r="J46" s="276"/>
      <c r="K46" s="276"/>
      <c r="L46" s="276"/>
      <c r="M46" s="276"/>
      <c r="N46" s="276"/>
      <c r="O46" s="276"/>
      <c r="P46" s="276"/>
      <c r="Q46" s="276"/>
      <c r="R46" s="276"/>
      <c r="S46" s="276"/>
      <c r="T46" s="276"/>
      <c r="U46" s="276"/>
      <c r="V46" s="276"/>
      <c r="W46" s="276"/>
      <c r="X46" s="276"/>
      <c r="Y46" s="276"/>
      <c r="Z46" s="276"/>
    </row>
    <row r="47" ht="15.75" customHeight="1">
      <c r="A47" s="225" t="s">
        <v>56</v>
      </c>
      <c r="B47" s="302">
        <v>2.0</v>
      </c>
      <c r="C47" s="13" t="s">
        <v>234</v>
      </c>
      <c r="D47" s="9"/>
      <c r="E47" s="134">
        <v>18000.0</v>
      </c>
      <c r="F47" s="135">
        <f t="shared" si="4"/>
        <v>36000</v>
      </c>
      <c r="G47" s="276"/>
      <c r="H47" s="276"/>
      <c r="I47" s="276"/>
      <c r="J47" s="276"/>
      <c r="K47" s="276"/>
      <c r="L47" s="276"/>
      <c r="M47" s="276"/>
      <c r="N47" s="276"/>
      <c r="O47" s="276"/>
      <c r="P47" s="276"/>
      <c r="Q47" s="276"/>
      <c r="R47" s="276"/>
      <c r="S47" s="276"/>
      <c r="T47" s="276"/>
      <c r="U47" s="276"/>
      <c r="V47" s="276"/>
      <c r="W47" s="276"/>
      <c r="X47" s="276"/>
      <c r="Y47" s="276"/>
      <c r="Z47" s="276"/>
    </row>
    <row r="48" ht="15.75" customHeight="1">
      <c r="A48" s="225" t="s">
        <v>58</v>
      </c>
      <c r="B48" s="302">
        <v>0.5</v>
      </c>
      <c r="C48" s="13" t="s">
        <v>63</v>
      </c>
      <c r="D48" s="9"/>
      <c r="E48" s="134">
        <v>2000.0</v>
      </c>
      <c r="F48" s="135">
        <f t="shared" si="4"/>
        <v>1000</v>
      </c>
      <c r="G48" s="276"/>
      <c r="H48" s="276"/>
      <c r="I48" s="276"/>
      <c r="J48" s="276"/>
      <c r="K48" s="276"/>
      <c r="L48" s="276"/>
      <c r="M48" s="276"/>
      <c r="N48" s="276"/>
      <c r="O48" s="276"/>
      <c r="P48" s="276"/>
      <c r="Q48" s="276"/>
      <c r="R48" s="276"/>
      <c r="S48" s="276"/>
      <c r="T48" s="276"/>
      <c r="U48" s="276"/>
      <c r="V48" s="276"/>
      <c r="W48" s="276"/>
      <c r="X48" s="276"/>
      <c r="Y48" s="276"/>
      <c r="Z48" s="276"/>
    </row>
    <row r="49" ht="15.75" customHeight="1">
      <c r="A49" s="225" t="s">
        <v>661</v>
      </c>
      <c r="B49" s="302">
        <v>1.0</v>
      </c>
      <c r="C49" s="13" t="s">
        <v>59</v>
      </c>
      <c r="D49" s="9"/>
      <c r="E49" s="134">
        <v>2000.0</v>
      </c>
      <c r="F49" s="135">
        <f t="shared" si="4"/>
        <v>2000</v>
      </c>
      <c r="G49" s="276"/>
      <c r="H49" s="276"/>
      <c r="I49" s="276"/>
      <c r="J49" s="276"/>
      <c r="K49" s="276"/>
      <c r="L49" s="276"/>
      <c r="M49" s="276"/>
      <c r="N49" s="276"/>
      <c r="O49" s="276"/>
      <c r="P49" s="276"/>
      <c r="Q49" s="276"/>
      <c r="R49" s="276"/>
      <c r="S49" s="276"/>
      <c r="T49" s="276"/>
      <c r="U49" s="276"/>
      <c r="V49" s="276"/>
      <c r="W49" s="276"/>
      <c r="X49" s="276"/>
      <c r="Y49" s="276"/>
      <c r="Z49" s="276"/>
    </row>
    <row r="50" ht="15.75" customHeight="1">
      <c r="A50" s="225" t="s">
        <v>830</v>
      </c>
      <c r="B50" s="12">
        <v>3.0</v>
      </c>
      <c r="C50" s="13" t="s">
        <v>234</v>
      </c>
      <c r="D50" s="9"/>
      <c r="E50" s="134">
        <v>22000.0</v>
      </c>
      <c r="F50" s="135">
        <f t="shared" si="4"/>
        <v>66000</v>
      </c>
      <c r="G50" s="276"/>
      <c r="H50" s="276"/>
      <c r="I50" s="276"/>
      <c r="J50" s="276"/>
      <c r="K50" s="276"/>
      <c r="L50" s="276"/>
      <c r="M50" s="276"/>
      <c r="N50" s="276"/>
      <c r="O50" s="276"/>
      <c r="P50" s="276"/>
      <c r="Q50" s="276"/>
      <c r="R50" s="276"/>
      <c r="S50" s="276"/>
      <c r="T50" s="276"/>
      <c r="U50" s="276"/>
      <c r="V50" s="276"/>
      <c r="W50" s="276"/>
      <c r="X50" s="276"/>
      <c r="Y50" s="276"/>
      <c r="Z50" s="276"/>
    </row>
    <row r="51" ht="15.75" customHeight="1">
      <c r="A51" s="225" t="s">
        <v>790</v>
      </c>
      <c r="B51" s="12">
        <v>2.0</v>
      </c>
      <c r="C51" s="13" t="s">
        <v>70</v>
      </c>
      <c r="D51" s="9"/>
      <c r="E51" s="134">
        <v>23000.0</v>
      </c>
      <c r="F51" s="135">
        <f t="shared" si="4"/>
        <v>46000</v>
      </c>
      <c r="G51" s="276"/>
      <c r="H51" s="276"/>
      <c r="I51" s="276"/>
      <c r="J51" s="276"/>
      <c r="K51" s="276"/>
      <c r="L51" s="276"/>
      <c r="M51" s="276"/>
      <c r="N51" s="276"/>
      <c r="O51" s="276"/>
      <c r="P51" s="276"/>
      <c r="Q51" s="276"/>
      <c r="R51" s="276"/>
      <c r="S51" s="276"/>
      <c r="T51" s="276"/>
      <c r="U51" s="276"/>
      <c r="V51" s="276"/>
      <c r="W51" s="276"/>
      <c r="X51" s="276"/>
      <c r="Y51" s="276"/>
      <c r="Z51" s="276"/>
    </row>
    <row r="52" ht="15.75" customHeight="1">
      <c r="A52" s="225" t="s">
        <v>75</v>
      </c>
      <c r="B52" s="12">
        <v>1.0</v>
      </c>
      <c r="C52" s="13" t="s">
        <v>239</v>
      </c>
      <c r="D52" s="9"/>
      <c r="E52" s="134">
        <v>10000.0</v>
      </c>
      <c r="F52" s="135">
        <f t="shared" si="4"/>
        <v>10000</v>
      </c>
      <c r="G52" s="276"/>
      <c r="H52" s="276"/>
      <c r="I52" s="276"/>
      <c r="J52" s="276"/>
      <c r="K52" s="276"/>
      <c r="L52" s="276"/>
      <c r="M52" s="276"/>
      <c r="N52" s="276"/>
      <c r="O52" s="276"/>
      <c r="P52" s="276"/>
      <c r="Q52" s="276"/>
      <c r="R52" s="276"/>
      <c r="S52" s="276"/>
      <c r="T52" s="276"/>
      <c r="U52" s="276"/>
      <c r="V52" s="276"/>
      <c r="W52" s="276"/>
      <c r="X52" s="276"/>
      <c r="Y52" s="276"/>
      <c r="Z52" s="276"/>
    </row>
    <row r="53" ht="15.75" customHeight="1">
      <c r="A53" s="225" t="s">
        <v>240</v>
      </c>
      <c r="B53" s="12">
        <v>2.0</v>
      </c>
      <c r="C53" s="13" t="s">
        <v>234</v>
      </c>
      <c r="D53" s="9"/>
      <c r="E53" s="134">
        <v>23000.0</v>
      </c>
      <c r="F53" s="135">
        <f t="shared" si="4"/>
        <v>46000</v>
      </c>
      <c r="G53" s="276"/>
      <c r="H53" s="276"/>
      <c r="I53" s="276"/>
      <c r="J53" s="276"/>
      <c r="K53" s="276"/>
      <c r="L53" s="276"/>
      <c r="M53" s="276"/>
      <c r="N53" s="276"/>
      <c r="O53" s="276"/>
      <c r="P53" s="276"/>
      <c r="Q53" s="276"/>
      <c r="R53" s="276"/>
      <c r="S53" s="276"/>
      <c r="T53" s="276"/>
      <c r="U53" s="276"/>
      <c r="V53" s="276"/>
      <c r="W53" s="276"/>
      <c r="X53" s="276"/>
      <c r="Y53" s="276"/>
      <c r="Z53" s="276"/>
    </row>
    <row r="54" ht="15.75" customHeight="1">
      <c r="A54" s="225" t="s">
        <v>78</v>
      </c>
      <c r="B54" s="12"/>
      <c r="C54" s="13"/>
      <c r="D54" s="9"/>
      <c r="E54" s="134"/>
      <c r="F54" s="88">
        <f>SUM(F45:F53)</f>
        <v>354000</v>
      </c>
      <c r="G54" s="276"/>
      <c r="H54" s="276"/>
      <c r="I54" s="276"/>
      <c r="J54" s="276"/>
      <c r="K54" s="276"/>
      <c r="L54" s="276"/>
      <c r="M54" s="276"/>
      <c r="N54" s="276"/>
      <c r="O54" s="276"/>
      <c r="P54" s="276"/>
      <c r="Q54" s="276"/>
      <c r="R54" s="276"/>
      <c r="S54" s="276"/>
      <c r="T54" s="276"/>
      <c r="U54" s="276"/>
      <c r="V54" s="276"/>
      <c r="W54" s="276"/>
      <c r="X54" s="276"/>
      <c r="Y54" s="276"/>
      <c r="Z54" s="276"/>
    </row>
    <row r="55" ht="15.75" customHeight="1">
      <c r="A55" s="8" t="s">
        <v>79</v>
      </c>
      <c r="B55" s="11"/>
      <c r="C55" s="9"/>
      <c r="D55" s="12"/>
      <c r="E55" s="12"/>
      <c r="F55" s="135">
        <f>F54*10%</f>
        <v>35400</v>
      </c>
      <c r="G55" s="276"/>
    </row>
    <row r="56" ht="15.75" customHeight="1">
      <c r="A56" s="227" t="s">
        <v>80</v>
      </c>
      <c r="B56" s="11"/>
      <c r="C56" s="9"/>
      <c r="D56" s="228"/>
      <c r="E56" s="9"/>
      <c r="F56" s="229">
        <f>SUM(F54:F55)</f>
        <v>389400</v>
      </c>
      <c r="G56" s="276"/>
    </row>
    <row r="57" ht="15.75" customHeight="1">
      <c r="A57" s="230" t="s">
        <v>92</v>
      </c>
      <c r="B57" s="9"/>
      <c r="C57" s="13"/>
      <c r="D57" s="9"/>
      <c r="E57" s="12"/>
      <c r="F57" s="88"/>
      <c r="G57" s="1" t="s">
        <v>14</v>
      </c>
    </row>
    <row r="58" ht="15.75" customHeight="1">
      <c r="A58" s="225" t="s">
        <v>857</v>
      </c>
      <c r="B58" s="12">
        <v>4.0</v>
      </c>
      <c r="C58" s="13" t="s">
        <v>127</v>
      </c>
      <c r="D58" s="9"/>
      <c r="E58" s="134">
        <v>10000.0</v>
      </c>
      <c r="F58" s="135">
        <f t="shared" ref="F58:F63" si="5">+B58*E58</f>
        <v>40000</v>
      </c>
      <c r="G58" s="329"/>
    </row>
    <row r="59" ht="15.75" customHeight="1">
      <c r="A59" s="225" t="s">
        <v>794</v>
      </c>
      <c r="B59" s="12"/>
      <c r="C59" s="13" t="s">
        <v>795</v>
      </c>
      <c r="D59" s="9"/>
      <c r="E59" s="134">
        <v>45000.0</v>
      </c>
      <c r="F59" s="135">
        <f t="shared" si="5"/>
        <v>0</v>
      </c>
      <c r="G59" s="1"/>
    </row>
    <row r="60" ht="15.75" customHeight="1">
      <c r="A60" s="316" t="s">
        <v>750</v>
      </c>
      <c r="B60" s="12"/>
      <c r="C60" s="13" t="s">
        <v>59</v>
      </c>
      <c r="D60" s="9"/>
      <c r="E60" s="134">
        <v>2000.0</v>
      </c>
      <c r="F60" s="135">
        <f t="shared" si="5"/>
        <v>0</v>
      </c>
      <c r="G60" s="1"/>
    </row>
    <row r="61" ht="15.75" customHeight="1">
      <c r="A61" s="225" t="s">
        <v>491</v>
      </c>
      <c r="B61" s="12"/>
      <c r="C61" s="13" t="s">
        <v>122</v>
      </c>
      <c r="D61" s="9"/>
      <c r="E61" s="134">
        <v>1500.0</v>
      </c>
      <c r="F61" s="135">
        <f t="shared" si="5"/>
        <v>0</v>
      </c>
      <c r="G61" s="1"/>
    </row>
    <row r="62" ht="15.75" customHeight="1">
      <c r="A62" s="316" t="s">
        <v>751</v>
      </c>
      <c r="B62" s="12"/>
      <c r="C62" s="13" t="s">
        <v>59</v>
      </c>
      <c r="D62" s="9"/>
      <c r="E62" s="134">
        <v>260000.0</v>
      </c>
      <c r="F62" s="135">
        <f t="shared" si="5"/>
        <v>0</v>
      </c>
      <c r="G62" s="1"/>
    </row>
    <row r="63" ht="15.75" customHeight="1">
      <c r="A63" s="225" t="s">
        <v>108</v>
      </c>
      <c r="B63" s="12">
        <v>1.0</v>
      </c>
      <c r="C63" s="13" t="s">
        <v>59</v>
      </c>
      <c r="D63" s="9"/>
      <c r="E63" s="134">
        <v>100000.0</v>
      </c>
      <c r="F63" s="135">
        <f t="shared" si="5"/>
        <v>100000</v>
      </c>
      <c r="G63" s="1"/>
    </row>
    <row r="64" ht="15.75" customHeight="1">
      <c r="A64" s="235" t="s">
        <v>109</v>
      </c>
      <c r="B64" s="11"/>
      <c r="C64" s="11"/>
      <c r="D64" s="9"/>
      <c r="E64" s="317"/>
      <c r="F64" s="229">
        <f>SUM(F58:F63)</f>
        <v>140000</v>
      </c>
      <c r="G64" s="1"/>
    </row>
    <row r="65" ht="15.75" customHeight="1">
      <c r="A65" s="230" t="s">
        <v>110</v>
      </c>
      <c r="B65" s="9"/>
      <c r="C65" s="231"/>
      <c r="D65" s="9"/>
      <c r="E65" s="232"/>
      <c r="F65" s="233"/>
      <c r="G65" s="1"/>
    </row>
    <row r="66" ht="15.75" customHeight="1">
      <c r="A66" s="225" t="s">
        <v>611</v>
      </c>
      <c r="B66" s="12">
        <v>840.0</v>
      </c>
      <c r="C66" s="13" t="s">
        <v>151</v>
      </c>
      <c r="D66" s="9"/>
      <c r="E66" s="134">
        <v>140.0</v>
      </c>
      <c r="F66" s="135">
        <f t="shared" ref="F66:F74" si="6">+B66*E66</f>
        <v>117600</v>
      </c>
      <c r="G66" s="1"/>
    </row>
    <row r="67" ht="15.75" customHeight="1">
      <c r="A67" s="225" t="s">
        <v>796</v>
      </c>
      <c r="B67" s="12">
        <v>1.0</v>
      </c>
      <c r="C67" s="13" t="s">
        <v>724</v>
      </c>
      <c r="D67" s="9"/>
      <c r="E67" s="134">
        <v>65000.0</v>
      </c>
      <c r="F67" s="135">
        <f t="shared" si="6"/>
        <v>65000</v>
      </c>
      <c r="G67" s="1"/>
    </row>
    <row r="68" ht="15.75" customHeight="1">
      <c r="A68" s="225" t="s">
        <v>20</v>
      </c>
      <c r="B68" s="12">
        <v>0.3</v>
      </c>
      <c r="C68" s="13" t="s">
        <v>21</v>
      </c>
      <c r="D68" s="9"/>
      <c r="E68" s="134">
        <v>14000.0</v>
      </c>
      <c r="F68" s="135">
        <f t="shared" si="6"/>
        <v>4200</v>
      </c>
      <c r="G68" s="1"/>
    </row>
    <row r="69" ht="15.75" customHeight="1">
      <c r="A69" s="225" t="s">
        <v>249</v>
      </c>
      <c r="B69" s="12">
        <v>3.0</v>
      </c>
      <c r="C69" s="13" t="s">
        <v>28</v>
      </c>
      <c r="D69" s="9"/>
      <c r="E69" s="134">
        <v>1000.0</v>
      </c>
      <c r="F69" s="135">
        <f t="shared" si="6"/>
        <v>3000</v>
      </c>
      <c r="G69" s="1"/>
    </row>
    <row r="70" ht="15.75" customHeight="1">
      <c r="A70" s="225" t="s">
        <v>752</v>
      </c>
      <c r="B70" s="12">
        <v>3.2</v>
      </c>
      <c r="C70" s="13" t="s">
        <v>122</v>
      </c>
      <c r="D70" s="9"/>
      <c r="E70" s="134">
        <v>4000.0</v>
      </c>
      <c r="F70" s="135">
        <f t="shared" si="6"/>
        <v>12800</v>
      </c>
      <c r="G70" s="1"/>
    </row>
    <row r="71" ht="15.75" customHeight="1">
      <c r="A71" s="225" t="s">
        <v>252</v>
      </c>
      <c r="B71" s="12"/>
      <c r="C71" s="13" t="s">
        <v>260</v>
      </c>
      <c r="D71" s="9"/>
      <c r="E71" s="134">
        <v>12000.0</v>
      </c>
      <c r="F71" s="135">
        <f t="shared" si="6"/>
        <v>0</v>
      </c>
      <c r="G71" s="1"/>
    </row>
    <row r="72" ht="15.75" customHeight="1">
      <c r="A72" s="225" t="s">
        <v>797</v>
      </c>
      <c r="B72" s="12">
        <v>1.0</v>
      </c>
      <c r="C72" s="13" t="s">
        <v>753</v>
      </c>
      <c r="D72" s="9"/>
      <c r="E72" s="134">
        <v>42000.0</v>
      </c>
      <c r="F72" s="135">
        <f t="shared" si="6"/>
        <v>42000</v>
      </c>
      <c r="G72" s="1"/>
    </row>
    <row r="73" ht="15.75" customHeight="1">
      <c r="A73" s="225" t="s">
        <v>798</v>
      </c>
      <c r="B73" s="12">
        <v>1.0</v>
      </c>
      <c r="C73" s="13" t="s">
        <v>753</v>
      </c>
      <c r="D73" s="9"/>
      <c r="E73" s="134">
        <v>42000.0</v>
      </c>
      <c r="F73" s="135">
        <f t="shared" si="6"/>
        <v>42000</v>
      </c>
      <c r="G73" s="1"/>
    </row>
    <row r="74" ht="15.75" customHeight="1">
      <c r="A74" s="225" t="s">
        <v>255</v>
      </c>
      <c r="B74" s="315">
        <v>1.0</v>
      </c>
      <c r="C74" s="13" t="s">
        <v>752</v>
      </c>
      <c r="D74" s="9"/>
      <c r="E74" s="134">
        <v>10500.0</v>
      </c>
      <c r="F74" s="135">
        <f t="shared" si="6"/>
        <v>10500</v>
      </c>
      <c r="G74" s="1"/>
    </row>
    <row r="75" ht="15.75" customHeight="1">
      <c r="A75" s="46" t="s">
        <v>118</v>
      </c>
      <c r="B75" s="234"/>
      <c r="C75" s="235"/>
      <c r="D75" s="9"/>
      <c r="E75" s="236"/>
      <c r="F75" s="229">
        <f>SUM(F66:F74)</f>
        <v>297100</v>
      </c>
      <c r="G75" s="1"/>
    </row>
    <row r="76" ht="15.75" customHeight="1">
      <c r="A76" s="318" t="s">
        <v>174</v>
      </c>
      <c r="B76" s="12"/>
      <c r="C76" s="13"/>
      <c r="D76" s="9"/>
      <c r="E76" s="134"/>
      <c r="F76" s="135"/>
      <c r="G76" s="1"/>
    </row>
    <row r="77" ht="15.75" customHeight="1">
      <c r="A77" s="225" t="s">
        <v>851</v>
      </c>
      <c r="B77" s="302"/>
      <c r="C77" s="13" t="s">
        <v>122</v>
      </c>
      <c r="D77" s="9"/>
      <c r="E77" s="134">
        <v>12500.0</v>
      </c>
      <c r="F77" s="135">
        <f t="shared" ref="F77:F85" si="7">+B77*E77</f>
        <v>0</v>
      </c>
      <c r="G77" s="1"/>
    </row>
    <row r="78" ht="15.75" customHeight="1">
      <c r="A78" s="225" t="s">
        <v>755</v>
      </c>
      <c r="B78" s="302"/>
      <c r="C78" s="13" t="s">
        <v>756</v>
      </c>
      <c r="D78" s="9"/>
      <c r="E78" s="134">
        <v>30000.0</v>
      </c>
      <c r="F78" s="135">
        <f t="shared" si="7"/>
        <v>0</v>
      </c>
      <c r="G78" s="1"/>
    </row>
    <row r="79" ht="15.75" customHeight="1">
      <c r="A79" s="225" t="s">
        <v>178</v>
      </c>
      <c r="B79" s="302"/>
      <c r="C79" s="13" t="s">
        <v>587</v>
      </c>
      <c r="D79" s="9"/>
      <c r="E79" s="134">
        <v>3500.0</v>
      </c>
      <c r="F79" s="135">
        <f t="shared" si="7"/>
        <v>0</v>
      </c>
      <c r="G79" s="1"/>
    </row>
    <row r="80" ht="15.75" customHeight="1">
      <c r="A80" s="225" t="s">
        <v>46</v>
      </c>
      <c r="B80" s="302"/>
      <c r="C80" s="13" t="s">
        <v>187</v>
      </c>
      <c r="D80" s="9"/>
      <c r="E80" s="134">
        <v>12000.0</v>
      </c>
      <c r="F80" s="135">
        <f t="shared" si="7"/>
        <v>0</v>
      </c>
      <c r="G80" s="1"/>
    </row>
    <row r="81" ht="15.75" customHeight="1">
      <c r="A81" s="225" t="s">
        <v>649</v>
      </c>
      <c r="B81" s="302"/>
      <c r="C81" s="13" t="s">
        <v>758</v>
      </c>
      <c r="D81" s="9"/>
      <c r="E81" s="134">
        <v>100.0</v>
      </c>
      <c r="F81" s="135">
        <f t="shared" si="7"/>
        <v>0</v>
      </c>
      <c r="G81" s="1"/>
    </row>
    <row r="82" ht="15.75" customHeight="1">
      <c r="A82" s="225" t="s">
        <v>133</v>
      </c>
      <c r="B82" s="302"/>
      <c r="C82" s="13" t="s">
        <v>266</v>
      </c>
      <c r="D82" s="9"/>
      <c r="E82" s="134">
        <v>25000.0</v>
      </c>
      <c r="F82" s="135">
        <f t="shared" si="7"/>
        <v>0</v>
      </c>
      <c r="G82" s="1"/>
    </row>
    <row r="83" ht="15.75" customHeight="1">
      <c r="A83" s="225" t="s">
        <v>136</v>
      </c>
      <c r="B83" s="302"/>
      <c r="C83" s="13" t="s">
        <v>21</v>
      </c>
      <c r="D83" s="9"/>
      <c r="E83" s="134">
        <v>17000.0</v>
      </c>
      <c r="F83" s="135">
        <f t="shared" si="7"/>
        <v>0</v>
      </c>
      <c r="G83" s="1"/>
    </row>
    <row r="84" ht="15.75" customHeight="1">
      <c r="A84" s="225" t="s">
        <v>800</v>
      </c>
      <c r="B84" s="302"/>
      <c r="C84" s="13" t="s">
        <v>96</v>
      </c>
      <c r="D84" s="9"/>
      <c r="E84" s="134">
        <v>6000.0</v>
      </c>
      <c r="F84" s="135">
        <f t="shared" si="7"/>
        <v>0</v>
      </c>
      <c r="G84" s="1"/>
    </row>
    <row r="85" ht="15.75" customHeight="1">
      <c r="A85" s="225" t="s">
        <v>267</v>
      </c>
      <c r="B85" s="302"/>
      <c r="C85" s="13" t="s">
        <v>761</v>
      </c>
      <c r="D85" s="9"/>
      <c r="E85" s="134">
        <v>210000.0</v>
      </c>
      <c r="F85" s="135">
        <f t="shared" si="7"/>
        <v>0</v>
      </c>
      <c r="G85" s="1"/>
    </row>
    <row r="86" ht="15.75" customHeight="1">
      <c r="A86" s="46" t="s">
        <v>141</v>
      </c>
      <c r="B86" s="234"/>
      <c r="C86" s="235"/>
      <c r="D86" s="9"/>
      <c r="E86" s="236"/>
      <c r="F86" s="229">
        <f>SUM(F77:F85)</f>
        <v>0</v>
      </c>
      <c r="G86" s="1"/>
    </row>
    <row r="87" ht="15.75" customHeight="1">
      <c r="A87" s="46" t="s">
        <v>762</v>
      </c>
      <c r="B87" s="240"/>
      <c r="C87" s="240"/>
      <c r="D87" s="240"/>
      <c r="E87" s="240"/>
      <c r="F87" s="241">
        <f>SUM(F21+F36+F43+F56+F64+F75+F86)</f>
        <v>2120330</v>
      </c>
      <c r="G87" s="1"/>
    </row>
    <row r="88" ht="15.75" customHeight="1">
      <c r="A88" s="242" t="s">
        <v>269</v>
      </c>
      <c r="B88" s="163" t="s">
        <v>202</v>
      </c>
      <c r="C88" s="55"/>
      <c r="D88" s="55"/>
      <c r="E88" s="55"/>
      <c r="F88" s="164">
        <f>F87*40%</f>
        <v>848132</v>
      </c>
      <c r="G88" s="1"/>
    </row>
    <row r="89" ht="15.75" customHeight="1">
      <c r="A89" s="243"/>
      <c r="B89" s="161" t="s">
        <v>144</v>
      </c>
      <c r="C89" s="55"/>
      <c r="D89" s="55"/>
      <c r="E89" s="59"/>
      <c r="F89" s="162">
        <f>SUM(F87:F88)</f>
        <v>2968462</v>
      </c>
      <c r="G89" s="1"/>
    </row>
    <row r="90" ht="15.75" customHeight="1">
      <c r="A90" s="57"/>
      <c r="B90" s="163" t="s">
        <v>145</v>
      </c>
      <c r="C90" s="55"/>
      <c r="D90" s="55"/>
      <c r="E90" s="55"/>
      <c r="F90" s="164">
        <v>262886.03</v>
      </c>
      <c r="G90" s="1"/>
    </row>
    <row r="91" ht="15.75" customHeight="1">
      <c r="A91" s="57"/>
      <c r="B91" s="165" t="s">
        <v>146</v>
      </c>
      <c r="C91" s="55"/>
      <c r="D91" s="55"/>
      <c r="E91" s="59"/>
      <c r="F91" s="162">
        <f>SUM(F89:F90)</f>
        <v>3231348.03</v>
      </c>
      <c r="G91" s="1"/>
    </row>
    <row r="92" ht="15.75" customHeight="1">
      <c r="A92" s="57"/>
      <c r="B92" s="163"/>
      <c r="C92" s="55"/>
      <c r="D92" s="55"/>
      <c r="E92" s="55"/>
      <c r="F92" s="164"/>
      <c r="G92" s="1"/>
    </row>
    <row r="93" ht="15.75" customHeight="1">
      <c r="A93" s="57"/>
    </row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>
      <c r="H101" s="1" t="s">
        <v>858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2">
    <mergeCell ref="A3:F3"/>
    <mergeCell ref="A4:F4"/>
    <mergeCell ref="A5:F5"/>
    <mergeCell ref="A6:B6"/>
    <mergeCell ref="C6:F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A18:C18"/>
    <mergeCell ref="D18:E18"/>
    <mergeCell ref="A19:E19"/>
    <mergeCell ref="A20:C20"/>
    <mergeCell ref="D20:E20"/>
    <mergeCell ref="A21:C21"/>
    <mergeCell ref="D21:E21"/>
    <mergeCell ref="B22:C22"/>
    <mergeCell ref="D22:E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A35:C35"/>
    <mergeCell ref="A36:C36"/>
    <mergeCell ref="D36:E36"/>
    <mergeCell ref="A37:B37"/>
    <mergeCell ref="C37:F37"/>
    <mergeCell ref="C38:D38"/>
    <mergeCell ref="C39:D39"/>
    <mergeCell ref="C40:D40"/>
    <mergeCell ref="C41:D41"/>
    <mergeCell ref="A42:E42"/>
    <mergeCell ref="A43:C43"/>
    <mergeCell ref="D43:E43"/>
    <mergeCell ref="B91:E91"/>
    <mergeCell ref="B92:E92"/>
    <mergeCell ref="C82:D82"/>
    <mergeCell ref="C83:D83"/>
    <mergeCell ref="C84:D84"/>
    <mergeCell ref="C85:D85"/>
    <mergeCell ref="C86:D86"/>
    <mergeCell ref="B88:E88"/>
    <mergeCell ref="A89:A93"/>
    <mergeCell ref="B44:C44"/>
    <mergeCell ref="D44:E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A55:C55"/>
    <mergeCell ref="D56:E56"/>
    <mergeCell ref="A56:C56"/>
    <mergeCell ref="A57:B57"/>
    <mergeCell ref="C57:D57"/>
    <mergeCell ref="C58:D58"/>
    <mergeCell ref="C59:D59"/>
    <mergeCell ref="C60:D60"/>
    <mergeCell ref="C61:D61"/>
    <mergeCell ref="C62:D62"/>
    <mergeCell ref="C63:D63"/>
    <mergeCell ref="A64:D64"/>
    <mergeCell ref="A65:B65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C81:D81"/>
    <mergeCell ref="B89:E89"/>
    <mergeCell ref="B90:E90"/>
  </mergeCells>
  <printOptions/>
  <pageMargins bottom="0.75" footer="0.0" header="0.0" left="0.7" right="0.7" top="0.75"/>
  <pageSetup orientation="landscape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/>
  </sheetViews>
  <sheetFormatPr customHeight="1" defaultColWidth="14.43" defaultRowHeight="15.0"/>
  <cols>
    <col customWidth="1" min="1" max="1" width="24.29"/>
    <col customWidth="1" min="2" max="2" width="10.71"/>
    <col customWidth="1" min="3" max="3" width="14.29"/>
    <col customWidth="1" min="4" max="4" width="10.71"/>
    <col customWidth="1" min="5" max="5" width="11.71"/>
    <col customWidth="1" min="6" max="6" width="15.29"/>
    <col customWidth="1" min="7" max="7" width="10.71"/>
  </cols>
  <sheetData>
    <row r="2" ht="15.0" customHeight="1"/>
    <row r="3">
      <c r="A3" s="2" t="s">
        <v>1</v>
      </c>
      <c r="B3" s="3"/>
      <c r="C3" s="3"/>
      <c r="D3" s="3"/>
      <c r="E3" s="3"/>
      <c r="F3" s="3"/>
      <c r="G3" s="1"/>
    </row>
    <row r="4">
      <c r="A4" s="4" t="s">
        <v>2</v>
      </c>
      <c r="G4" s="1"/>
    </row>
    <row r="5">
      <c r="A5" s="4" t="s">
        <v>3</v>
      </c>
      <c r="G5" s="1"/>
    </row>
    <row r="6">
      <c r="A6" s="8" t="s">
        <v>5</v>
      </c>
      <c r="B6" s="9"/>
      <c r="C6" s="334" t="s">
        <v>859</v>
      </c>
      <c r="D6" s="11"/>
      <c r="E6" s="11"/>
      <c r="F6" s="9"/>
      <c r="G6" s="1"/>
    </row>
    <row r="7">
      <c r="A7" s="12" t="s">
        <v>7</v>
      </c>
      <c r="B7" s="12"/>
      <c r="C7" s="13" t="s">
        <v>9</v>
      </c>
      <c r="D7" s="9"/>
      <c r="E7" s="12" t="s">
        <v>10</v>
      </c>
      <c r="F7" s="14" t="s">
        <v>11</v>
      </c>
      <c r="G7" s="1"/>
    </row>
    <row r="8">
      <c r="A8" s="225" t="s">
        <v>150</v>
      </c>
      <c r="B8" s="302"/>
      <c r="C8" s="13" t="s">
        <v>151</v>
      </c>
      <c r="D8" s="9"/>
      <c r="E8" s="134">
        <v>140.0</v>
      </c>
      <c r="F8" s="135">
        <f t="shared" ref="F8:F17" si="1">+B8*E8</f>
        <v>0</v>
      </c>
      <c r="G8" s="276"/>
    </row>
    <row r="9">
      <c r="A9" s="225" t="s">
        <v>853</v>
      </c>
      <c r="B9" s="335"/>
      <c r="C9" s="13" t="s">
        <v>854</v>
      </c>
      <c r="D9" s="9"/>
      <c r="E9" s="134">
        <v>50000.0</v>
      </c>
      <c r="F9" s="135">
        <f t="shared" si="1"/>
        <v>0</v>
      </c>
      <c r="G9" s="276"/>
    </row>
    <row r="10">
      <c r="A10" s="225" t="s">
        <v>723</v>
      </c>
      <c r="B10" s="302"/>
      <c r="C10" s="13" t="s">
        <v>724</v>
      </c>
      <c r="D10" s="9"/>
      <c r="E10" s="134">
        <v>140000.0</v>
      </c>
      <c r="F10" s="135">
        <f t="shared" si="1"/>
        <v>0</v>
      </c>
      <c r="G10" s="1"/>
    </row>
    <row r="11">
      <c r="A11" s="225" t="s">
        <v>228</v>
      </c>
      <c r="B11" s="302"/>
      <c r="C11" s="13" t="s">
        <v>724</v>
      </c>
      <c r="D11" s="9"/>
      <c r="E11" s="134">
        <v>220000.0</v>
      </c>
      <c r="F11" s="135">
        <f t="shared" si="1"/>
        <v>0</v>
      </c>
      <c r="G11" s="1"/>
    </row>
    <row r="12">
      <c r="A12" s="225" t="s">
        <v>855</v>
      </c>
      <c r="B12" s="302"/>
      <c r="C12" s="13" t="s">
        <v>724</v>
      </c>
      <c r="D12" s="9"/>
      <c r="E12" s="134">
        <v>65000.0</v>
      </c>
      <c r="F12" s="135">
        <f t="shared" si="1"/>
        <v>0</v>
      </c>
      <c r="G12" s="1"/>
    </row>
    <row r="13">
      <c r="A13" s="225" t="s">
        <v>20</v>
      </c>
      <c r="B13" s="302"/>
      <c r="C13" s="13" t="s">
        <v>45</v>
      </c>
      <c r="D13" s="9"/>
      <c r="E13" s="134">
        <v>14000.0</v>
      </c>
      <c r="F13" s="135">
        <f t="shared" si="1"/>
        <v>0</v>
      </c>
      <c r="G13" s="1"/>
    </row>
    <row r="14">
      <c r="A14" s="225" t="s">
        <v>24</v>
      </c>
      <c r="B14" s="302"/>
      <c r="C14" s="13" t="s">
        <v>25</v>
      </c>
      <c r="D14" s="9"/>
      <c r="E14" s="134">
        <v>20000.0</v>
      </c>
      <c r="F14" s="135">
        <f t="shared" si="1"/>
        <v>0</v>
      </c>
      <c r="G14" s="1"/>
    </row>
    <row r="15">
      <c r="A15" s="225" t="s">
        <v>46</v>
      </c>
      <c r="B15" s="302"/>
      <c r="C15" s="13" t="s">
        <v>727</v>
      </c>
      <c r="D15" s="9"/>
      <c r="E15" s="134">
        <v>12000.0</v>
      </c>
      <c r="F15" s="135">
        <f t="shared" si="1"/>
        <v>0</v>
      </c>
      <c r="G15" s="1"/>
    </row>
    <row r="16">
      <c r="A16" s="225" t="s">
        <v>153</v>
      </c>
      <c r="B16" s="302"/>
      <c r="C16" s="13" t="s">
        <v>48</v>
      </c>
      <c r="D16" s="9"/>
      <c r="E16" s="134">
        <v>2000.0</v>
      </c>
      <c r="F16" s="135">
        <f t="shared" si="1"/>
        <v>0</v>
      </c>
      <c r="G16" s="1"/>
    </row>
    <row r="17">
      <c r="A17" s="225" t="s">
        <v>29</v>
      </c>
      <c r="B17" s="302"/>
      <c r="C17" s="13" t="s">
        <v>30</v>
      </c>
      <c r="D17" s="9"/>
      <c r="E17" s="134">
        <v>100.0</v>
      </c>
      <c r="F17" s="135">
        <f t="shared" si="1"/>
        <v>0</v>
      </c>
      <c r="G17" s="1"/>
    </row>
    <row r="18">
      <c r="A18" s="8" t="s">
        <v>856</v>
      </c>
      <c r="B18" s="11"/>
      <c r="C18" s="9"/>
      <c r="D18" s="226"/>
      <c r="E18" s="9"/>
      <c r="F18" s="135">
        <v>324000.0</v>
      </c>
      <c r="G18" s="1"/>
    </row>
    <row r="19">
      <c r="A19" s="137" t="s">
        <v>33</v>
      </c>
      <c r="B19" s="11"/>
      <c r="C19" s="11"/>
      <c r="D19" s="11"/>
      <c r="E19" s="9"/>
      <c r="F19" s="135">
        <f>SUM(F8:F18)</f>
        <v>324000</v>
      </c>
      <c r="G19" s="1"/>
    </row>
    <row r="20">
      <c r="A20" s="8" t="s">
        <v>34</v>
      </c>
      <c r="B20" s="11"/>
      <c r="C20" s="9"/>
      <c r="D20" s="13" t="s">
        <v>35</v>
      </c>
      <c r="E20" s="9"/>
      <c r="F20" s="135">
        <f>F19*10%</f>
        <v>32400</v>
      </c>
      <c r="G20" s="1"/>
    </row>
    <row r="21" ht="15.75" customHeight="1">
      <c r="A21" s="227" t="s">
        <v>36</v>
      </c>
      <c r="B21" s="11"/>
      <c r="C21" s="9"/>
      <c r="D21" s="228"/>
      <c r="E21" s="9"/>
      <c r="F21" s="229">
        <f>SUM(F19:F20)</f>
        <v>356400</v>
      </c>
      <c r="G21" s="1"/>
    </row>
    <row r="22" ht="15.75" customHeight="1">
      <c r="A22" s="36" t="s">
        <v>231</v>
      </c>
      <c r="B22" s="231" t="s">
        <v>787</v>
      </c>
      <c r="C22" s="9"/>
      <c r="D22" s="13"/>
      <c r="E22" s="9"/>
      <c r="F22" s="135"/>
      <c r="G22" s="1" t="s">
        <v>14</v>
      </c>
    </row>
    <row r="23" ht="15.75" customHeight="1">
      <c r="A23" s="155" t="s">
        <v>788</v>
      </c>
      <c r="B23" s="12"/>
      <c r="C23" s="13" t="s">
        <v>54</v>
      </c>
      <c r="D23" s="9"/>
      <c r="E23" s="134">
        <v>31500.0</v>
      </c>
      <c r="F23" s="135">
        <f t="shared" ref="F23:F33" si="2">+B23*E23</f>
        <v>0</v>
      </c>
      <c r="G23" s="1"/>
    </row>
    <row r="24" ht="15.75" customHeight="1">
      <c r="A24" s="16" t="s">
        <v>789</v>
      </c>
      <c r="B24" s="12"/>
      <c r="C24" s="13" t="s">
        <v>54</v>
      </c>
      <c r="D24" s="9"/>
      <c r="E24" s="134">
        <v>21000.0</v>
      </c>
      <c r="F24" s="135">
        <f t="shared" si="2"/>
        <v>0</v>
      </c>
      <c r="G24" s="1"/>
    </row>
    <row r="25" ht="15.75" customHeight="1">
      <c r="A25" s="16" t="s">
        <v>805</v>
      </c>
      <c r="B25" s="17"/>
      <c r="C25" s="13" t="s">
        <v>54</v>
      </c>
      <c r="D25" s="9"/>
      <c r="E25" s="17">
        <v>9450.0</v>
      </c>
      <c r="F25" s="135">
        <f t="shared" si="2"/>
        <v>0</v>
      </c>
      <c r="G25" s="1"/>
    </row>
    <row r="26" ht="15.75" customHeight="1">
      <c r="A26" s="16" t="s">
        <v>806</v>
      </c>
      <c r="B26" s="17"/>
      <c r="C26" s="13" t="s">
        <v>54</v>
      </c>
      <c r="D26" s="9"/>
      <c r="E26" s="17">
        <v>12600.0</v>
      </c>
      <c r="F26" s="135">
        <f t="shared" si="2"/>
        <v>0</v>
      </c>
      <c r="G26" s="1"/>
    </row>
    <row r="27" ht="15.75" customHeight="1">
      <c r="A27" s="225" t="s">
        <v>56</v>
      </c>
      <c r="B27" s="12"/>
      <c r="C27" s="13" t="s">
        <v>234</v>
      </c>
      <c r="D27" s="9"/>
      <c r="E27" s="134">
        <v>18000.0</v>
      </c>
      <c r="F27" s="135">
        <f t="shared" si="2"/>
        <v>0</v>
      </c>
      <c r="G27" s="1"/>
    </row>
    <row r="28" ht="15.75" customHeight="1">
      <c r="A28" s="225" t="s">
        <v>235</v>
      </c>
      <c r="B28" s="12"/>
      <c r="C28" s="13" t="s">
        <v>63</v>
      </c>
      <c r="D28" s="9"/>
      <c r="E28" s="134">
        <v>2000.0</v>
      </c>
      <c r="F28" s="135">
        <f t="shared" si="2"/>
        <v>0</v>
      </c>
      <c r="G28" s="1"/>
    </row>
    <row r="29" ht="15.75" customHeight="1">
      <c r="A29" s="225" t="s">
        <v>689</v>
      </c>
      <c r="B29" s="12"/>
      <c r="C29" s="13" t="s">
        <v>96</v>
      </c>
      <c r="D29" s="9"/>
      <c r="E29" s="134">
        <v>2000.0</v>
      </c>
      <c r="F29" s="135">
        <f t="shared" si="2"/>
        <v>0</v>
      </c>
      <c r="G29" s="1"/>
    </row>
    <row r="30" ht="15.75" customHeight="1">
      <c r="A30" s="225" t="s">
        <v>790</v>
      </c>
      <c r="B30" s="12"/>
      <c r="C30" s="13" t="s">
        <v>77</v>
      </c>
      <c r="D30" s="9"/>
      <c r="E30" s="134">
        <v>23000.0</v>
      </c>
      <c r="F30" s="135">
        <f t="shared" si="2"/>
        <v>0</v>
      </c>
      <c r="G30" s="1"/>
    </row>
    <row r="31" ht="15.75" customHeight="1">
      <c r="A31" s="225" t="s">
        <v>830</v>
      </c>
      <c r="B31" s="12"/>
      <c r="C31" s="13" t="s">
        <v>70</v>
      </c>
      <c r="D31" s="9"/>
      <c r="E31" s="134">
        <v>22000.0</v>
      </c>
      <c r="F31" s="135">
        <f t="shared" si="2"/>
        <v>0</v>
      </c>
      <c r="G31" s="1"/>
    </row>
    <row r="32" ht="15.75" customHeight="1">
      <c r="A32" s="225" t="s">
        <v>75</v>
      </c>
      <c r="B32" s="12"/>
      <c r="C32" s="13" t="s">
        <v>21</v>
      </c>
      <c r="D32" s="9"/>
      <c r="E32" s="134">
        <v>10000.0</v>
      </c>
      <c r="F32" s="135">
        <f t="shared" si="2"/>
        <v>0</v>
      </c>
      <c r="G32" s="1"/>
    </row>
    <row r="33" ht="15.75" customHeight="1">
      <c r="A33" s="225" t="s">
        <v>240</v>
      </c>
      <c r="B33" s="12"/>
      <c r="C33" s="13" t="s">
        <v>77</v>
      </c>
      <c r="D33" s="9"/>
      <c r="E33" s="134">
        <v>23000.0</v>
      </c>
      <c r="F33" s="135">
        <f t="shared" si="2"/>
        <v>0</v>
      </c>
      <c r="G33" s="1"/>
    </row>
    <row r="34" ht="15.75" customHeight="1">
      <c r="A34" s="225" t="s">
        <v>78</v>
      </c>
      <c r="B34" s="12"/>
      <c r="C34" s="13"/>
      <c r="D34" s="9"/>
      <c r="E34" s="134"/>
      <c r="F34" s="88">
        <f>SUM(F23:F33)</f>
        <v>0</v>
      </c>
      <c r="G34" s="1"/>
    </row>
    <row r="35" ht="15.75" customHeight="1">
      <c r="A35" s="8" t="s">
        <v>79</v>
      </c>
      <c r="B35" s="11"/>
      <c r="C35" s="9"/>
      <c r="D35" s="12"/>
      <c r="E35" s="12"/>
      <c r="F35" s="135">
        <f>F34*10%</f>
        <v>0</v>
      </c>
      <c r="G35" s="1"/>
    </row>
    <row r="36" ht="15.75" customHeight="1">
      <c r="A36" s="227" t="s">
        <v>80</v>
      </c>
      <c r="B36" s="11"/>
      <c r="C36" s="9"/>
      <c r="D36" s="228"/>
      <c r="E36" s="9"/>
      <c r="F36" s="229">
        <f>F35+F34</f>
        <v>0</v>
      </c>
      <c r="G36" s="1"/>
    </row>
    <row r="37" ht="15.75" customHeight="1">
      <c r="A37" s="8" t="s">
        <v>5</v>
      </c>
      <c r="B37" s="9"/>
      <c r="C37" s="30" t="s">
        <v>37</v>
      </c>
      <c r="D37" s="11"/>
      <c r="E37" s="11"/>
      <c r="F37" s="9"/>
      <c r="G37" s="1"/>
    </row>
    <row r="38" ht="15.75" customHeight="1">
      <c r="A38" s="12" t="s">
        <v>7</v>
      </c>
      <c r="B38" s="12" t="s">
        <v>8</v>
      </c>
      <c r="C38" s="13" t="s">
        <v>9</v>
      </c>
      <c r="D38" s="9"/>
      <c r="E38" s="12" t="s">
        <v>10</v>
      </c>
      <c r="F38" s="14" t="s">
        <v>11</v>
      </c>
      <c r="G38" s="315" t="s">
        <v>14</v>
      </c>
    </row>
    <row r="39" ht="15.75" customHeight="1">
      <c r="A39" s="16" t="s">
        <v>107</v>
      </c>
      <c r="B39" s="17">
        <v>4.0</v>
      </c>
      <c r="C39" s="22" t="s">
        <v>99</v>
      </c>
      <c r="D39" s="9"/>
      <c r="E39" s="18">
        <v>10000.0</v>
      </c>
      <c r="F39" s="19">
        <f t="shared" ref="F39:F41" si="3">E39*B39</f>
        <v>40000</v>
      </c>
      <c r="G39" s="150"/>
    </row>
    <row r="40" ht="15.75" customHeight="1">
      <c r="A40" s="16" t="s">
        <v>138</v>
      </c>
      <c r="B40" s="17">
        <v>2.0</v>
      </c>
      <c r="C40" s="22" t="s">
        <v>777</v>
      </c>
      <c r="D40" s="9"/>
      <c r="E40" s="18">
        <v>250000.0</v>
      </c>
      <c r="F40" s="19">
        <f t="shared" si="3"/>
        <v>500000</v>
      </c>
      <c r="G40" s="1"/>
    </row>
    <row r="41" ht="15.75" customHeight="1">
      <c r="A41" s="33"/>
      <c r="B41" s="17"/>
      <c r="C41" s="22"/>
      <c r="D41" s="9"/>
      <c r="E41" s="17"/>
      <c r="F41" s="19">
        <f t="shared" si="3"/>
        <v>0</v>
      </c>
      <c r="G41" s="1"/>
    </row>
    <row r="42" ht="15.75" customHeight="1">
      <c r="A42" s="25" t="s">
        <v>33</v>
      </c>
      <c r="B42" s="11"/>
      <c r="C42" s="11"/>
      <c r="D42" s="11"/>
      <c r="E42" s="9"/>
      <c r="F42" s="325">
        <f>SUM(F40)</f>
        <v>500000</v>
      </c>
      <c r="G42" s="1"/>
    </row>
    <row r="43" ht="15.75" customHeight="1">
      <c r="A43" s="27" t="s">
        <v>36</v>
      </c>
      <c r="B43" s="11"/>
      <c r="C43" s="9"/>
      <c r="D43" s="28"/>
      <c r="E43" s="326"/>
      <c r="F43" s="327">
        <f>SUM(F39:F41)</f>
        <v>540000</v>
      </c>
      <c r="G43" s="1"/>
    </row>
    <row r="44" ht="15.75" customHeight="1">
      <c r="A44" s="311" t="s">
        <v>231</v>
      </c>
      <c r="B44" s="314" t="s">
        <v>704</v>
      </c>
      <c r="C44" s="9"/>
      <c r="D44" s="13"/>
      <c r="E44" s="9"/>
      <c r="F44" s="135"/>
      <c r="G44" s="276" t="s">
        <v>14</v>
      </c>
      <c r="H44" s="276"/>
      <c r="I44" s="276"/>
      <c r="J44" s="276"/>
      <c r="K44" s="276"/>
      <c r="L44" s="276"/>
      <c r="M44" s="276"/>
      <c r="N44" s="276"/>
      <c r="O44" s="276"/>
      <c r="P44" s="276"/>
      <c r="Q44" s="276"/>
      <c r="R44" s="276"/>
      <c r="S44" s="276"/>
      <c r="T44" s="276"/>
      <c r="U44" s="276"/>
      <c r="V44" s="276"/>
      <c r="W44" s="276"/>
      <c r="X44" s="276"/>
      <c r="Y44" s="276"/>
      <c r="Z44" s="276"/>
    </row>
    <row r="45" ht="15.75" customHeight="1">
      <c r="A45" s="155" t="s">
        <v>745</v>
      </c>
      <c r="B45" s="12">
        <v>2.0</v>
      </c>
      <c r="C45" s="13" t="s">
        <v>54</v>
      </c>
      <c r="D45" s="9"/>
      <c r="E45" s="134">
        <v>36750.0</v>
      </c>
      <c r="F45" s="135">
        <f t="shared" ref="F45:F53" si="4">+B45*E45</f>
        <v>73500</v>
      </c>
      <c r="G45" s="276"/>
      <c r="H45" s="276"/>
      <c r="I45" s="276"/>
      <c r="J45" s="276"/>
      <c r="K45" s="276"/>
      <c r="L45" s="276"/>
      <c r="M45" s="276"/>
      <c r="N45" s="276"/>
      <c r="O45" s="276"/>
      <c r="P45" s="276"/>
      <c r="Q45" s="276"/>
      <c r="R45" s="276"/>
      <c r="S45" s="276"/>
      <c r="T45" s="276"/>
      <c r="U45" s="276"/>
      <c r="V45" s="276"/>
      <c r="W45" s="276"/>
      <c r="X45" s="276"/>
      <c r="Y45" s="276"/>
      <c r="Z45" s="276"/>
    </row>
    <row r="46" ht="15.75" customHeight="1">
      <c r="A46" s="16" t="s">
        <v>233</v>
      </c>
      <c r="B46" s="12">
        <v>2.0</v>
      </c>
      <c r="C46" s="13" t="s">
        <v>54</v>
      </c>
      <c r="D46" s="9"/>
      <c r="E46" s="134">
        <v>36750.0</v>
      </c>
      <c r="F46" s="135">
        <f t="shared" si="4"/>
        <v>73500</v>
      </c>
      <c r="G46" s="276"/>
      <c r="H46" s="276"/>
      <c r="I46" s="276"/>
      <c r="J46" s="276"/>
      <c r="K46" s="276"/>
      <c r="L46" s="276"/>
      <c r="M46" s="276"/>
      <c r="N46" s="276"/>
      <c r="O46" s="276"/>
      <c r="P46" s="276"/>
      <c r="Q46" s="276"/>
      <c r="R46" s="276"/>
      <c r="S46" s="276"/>
      <c r="T46" s="276"/>
      <c r="U46" s="276"/>
      <c r="V46" s="276"/>
      <c r="W46" s="276"/>
      <c r="X46" s="276"/>
      <c r="Y46" s="276"/>
      <c r="Z46" s="276"/>
    </row>
    <row r="47" ht="15.75" customHeight="1">
      <c r="A47" s="225" t="s">
        <v>56</v>
      </c>
      <c r="B47" s="302">
        <v>2.0</v>
      </c>
      <c r="C47" s="13" t="s">
        <v>234</v>
      </c>
      <c r="D47" s="9"/>
      <c r="E47" s="134">
        <v>18000.0</v>
      </c>
      <c r="F47" s="135">
        <f t="shared" si="4"/>
        <v>36000</v>
      </c>
      <c r="G47" s="276"/>
      <c r="H47" s="276"/>
      <c r="I47" s="276"/>
      <c r="J47" s="276"/>
      <c r="K47" s="276"/>
      <c r="L47" s="276"/>
      <c r="M47" s="276"/>
      <c r="N47" s="276"/>
      <c r="O47" s="276"/>
      <c r="P47" s="276"/>
      <c r="Q47" s="276"/>
      <c r="R47" s="276"/>
      <c r="S47" s="276"/>
      <c r="T47" s="276"/>
      <c r="U47" s="276"/>
      <c r="V47" s="276"/>
      <c r="W47" s="276"/>
      <c r="X47" s="276"/>
      <c r="Y47" s="276"/>
      <c r="Z47" s="276"/>
    </row>
    <row r="48" ht="15.75" customHeight="1">
      <c r="A48" s="225" t="s">
        <v>58</v>
      </c>
      <c r="B48" s="302">
        <v>0.5</v>
      </c>
      <c r="C48" s="13" t="s">
        <v>63</v>
      </c>
      <c r="D48" s="9"/>
      <c r="E48" s="134">
        <v>2000.0</v>
      </c>
      <c r="F48" s="135">
        <f t="shared" si="4"/>
        <v>1000</v>
      </c>
      <c r="G48" s="276"/>
      <c r="H48" s="276"/>
      <c r="I48" s="276"/>
      <c r="J48" s="276"/>
      <c r="K48" s="276"/>
      <c r="L48" s="276"/>
      <c r="M48" s="276"/>
      <c r="N48" s="276"/>
      <c r="O48" s="276"/>
      <c r="P48" s="276"/>
      <c r="Q48" s="276"/>
      <c r="R48" s="276"/>
      <c r="S48" s="276"/>
      <c r="T48" s="276"/>
      <c r="U48" s="276"/>
      <c r="V48" s="276"/>
      <c r="W48" s="276"/>
      <c r="X48" s="276"/>
      <c r="Y48" s="276"/>
      <c r="Z48" s="276"/>
    </row>
    <row r="49" ht="15.75" customHeight="1">
      <c r="A49" s="225" t="s">
        <v>661</v>
      </c>
      <c r="B49" s="302">
        <v>1.0</v>
      </c>
      <c r="C49" s="13" t="s">
        <v>59</v>
      </c>
      <c r="D49" s="9"/>
      <c r="E49" s="134">
        <v>2000.0</v>
      </c>
      <c r="F49" s="135">
        <f t="shared" si="4"/>
        <v>2000</v>
      </c>
      <c r="G49" s="276"/>
      <c r="H49" s="276"/>
      <c r="I49" s="276"/>
      <c r="J49" s="276"/>
      <c r="K49" s="276"/>
      <c r="L49" s="276"/>
      <c r="M49" s="276"/>
      <c r="N49" s="276"/>
      <c r="O49" s="276"/>
      <c r="P49" s="276"/>
      <c r="Q49" s="276"/>
      <c r="R49" s="276"/>
      <c r="S49" s="276"/>
      <c r="T49" s="276"/>
      <c r="U49" s="276"/>
      <c r="V49" s="276"/>
      <c r="W49" s="276"/>
      <c r="X49" s="276"/>
      <c r="Y49" s="276"/>
      <c r="Z49" s="276"/>
    </row>
    <row r="50" ht="15.75" customHeight="1">
      <c r="A50" s="225" t="s">
        <v>830</v>
      </c>
      <c r="B50" s="12">
        <v>3.0</v>
      </c>
      <c r="C50" s="13" t="s">
        <v>234</v>
      </c>
      <c r="D50" s="9"/>
      <c r="E50" s="134">
        <v>22000.0</v>
      </c>
      <c r="F50" s="135">
        <f t="shared" si="4"/>
        <v>66000</v>
      </c>
      <c r="G50" s="276"/>
      <c r="H50" s="276"/>
      <c r="I50" s="276"/>
      <c r="J50" s="276"/>
      <c r="K50" s="276"/>
      <c r="L50" s="276"/>
      <c r="M50" s="276"/>
      <c r="N50" s="276"/>
      <c r="O50" s="276"/>
      <c r="P50" s="276"/>
      <c r="Q50" s="276"/>
      <c r="R50" s="276"/>
      <c r="S50" s="276"/>
      <c r="T50" s="276"/>
      <c r="U50" s="276"/>
      <c r="V50" s="276"/>
      <c r="W50" s="276"/>
      <c r="X50" s="276"/>
      <c r="Y50" s="276"/>
      <c r="Z50" s="276"/>
    </row>
    <row r="51" ht="15.75" customHeight="1">
      <c r="A51" s="225" t="s">
        <v>790</v>
      </c>
      <c r="B51" s="12">
        <v>2.0</v>
      </c>
      <c r="C51" s="13" t="s">
        <v>70</v>
      </c>
      <c r="D51" s="9"/>
      <c r="E51" s="134">
        <v>23000.0</v>
      </c>
      <c r="F51" s="135">
        <f t="shared" si="4"/>
        <v>46000</v>
      </c>
      <c r="G51" s="276"/>
      <c r="H51" s="276"/>
      <c r="I51" s="276"/>
      <c r="J51" s="276"/>
      <c r="K51" s="276"/>
      <c r="L51" s="276"/>
      <c r="M51" s="276"/>
      <c r="N51" s="276"/>
      <c r="O51" s="276"/>
      <c r="P51" s="276"/>
      <c r="Q51" s="276"/>
      <c r="R51" s="276"/>
      <c r="S51" s="276"/>
      <c r="T51" s="276"/>
      <c r="U51" s="276"/>
      <c r="V51" s="276"/>
      <c r="W51" s="276"/>
      <c r="X51" s="276"/>
      <c r="Y51" s="276"/>
      <c r="Z51" s="276"/>
    </row>
    <row r="52" ht="15.75" customHeight="1">
      <c r="A52" s="225" t="s">
        <v>75</v>
      </c>
      <c r="B52" s="12">
        <v>1.0</v>
      </c>
      <c r="C52" s="13" t="s">
        <v>239</v>
      </c>
      <c r="D52" s="9"/>
      <c r="E52" s="134">
        <v>10000.0</v>
      </c>
      <c r="F52" s="135">
        <f t="shared" si="4"/>
        <v>10000</v>
      </c>
      <c r="G52" s="276"/>
      <c r="H52" s="276"/>
      <c r="I52" s="276"/>
      <c r="J52" s="276"/>
      <c r="K52" s="276"/>
      <c r="L52" s="276"/>
      <c r="M52" s="276"/>
      <c r="N52" s="276"/>
      <c r="O52" s="276"/>
      <c r="P52" s="276"/>
      <c r="Q52" s="276"/>
      <c r="R52" s="276"/>
      <c r="S52" s="276"/>
      <c r="T52" s="276"/>
      <c r="U52" s="276"/>
      <c r="V52" s="276"/>
      <c r="W52" s="276"/>
      <c r="X52" s="276"/>
      <c r="Y52" s="276"/>
      <c r="Z52" s="276"/>
    </row>
    <row r="53" ht="15.75" customHeight="1">
      <c r="A53" s="225" t="s">
        <v>240</v>
      </c>
      <c r="B53" s="12">
        <v>2.0</v>
      </c>
      <c r="C53" s="13" t="s">
        <v>234</v>
      </c>
      <c r="D53" s="9"/>
      <c r="E53" s="134">
        <v>23000.0</v>
      </c>
      <c r="F53" s="135">
        <f t="shared" si="4"/>
        <v>46000</v>
      </c>
      <c r="G53" s="276"/>
      <c r="H53" s="276"/>
      <c r="I53" s="276"/>
      <c r="J53" s="276"/>
      <c r="K53" s="276"/>
      <c r="L53" s="276"/>
      <c r="M53" s="276"/>
      <c r="N53" s="276"/>
      <c r="O53" s="276"/>
      <c r="P53" s="276"/>
      <c r="Q53" s="276"/>
      <c r="R53" s="276"/>
      <c r="S53" s="276"/>
      <c r="T53" s="276"/>
      <c r="U53" s="276"/>
      <c r="V53" s="276"/>
      <c r="W53" s="276"/>
      <c r="X53" s="276"/>
      <c r="Y53" s="276"/>
      <c r="Z53" s="276"/>
    </row>
    <row r="54" ht="15.75" customHeight="1">
      <c r="A54" s="225" t="s">
        <v>78</v>
      </c>
      <c r="B54" s="12"/>
      <c r="C54" s="13"/>
      <c r="D54" s="9"/>
      <c r="E54" s="134"/>
      <c r="F54" s="88">
        <f>SUM(F45:F53)</f>
        <v>354000</v>
      </c>
      <c r="G54" s="276"/>
      <c r="H54" s="276"/>
      <c r="I54" s="276"/>
      <c r="J54" s="276"/>
      <c r="K54" s="276"/>
      <c r="L54" s="276"/>
      <c r="M54" s="276"/>
      <c r="N54" s="276"/>
      <c r="O54" s="276"/>
      <c r="P54" s="276"/>
      <c r="Q54" s="276"/>
      <c r="R54" s="276"/>
      <c r="S54" s="276"/>
      <c r="T54" s="276"/>
      <c r="U54" s="276"/>
      <c r="V54" s="276"/>
      <c r="W54" s="276"/>
      <c r="X54" s="276"/>
      <c r="Y54" s="276"/>
      <c r="Z54" s="276"/>
    </row>
    <row r="55" ht="15.75" customHeight="1">
      <c r="A55" s="8" t="s">
        <v>79</v>
      </c>
      <c r="B55" s="11"/>
      <c r="C55" s="9"/>
      <c r="D55" s="12"/>
      <c r="E55" s="12"/>
      <c r="F55" s="135">
        <f>F54*10%</f>
        <v>35400</v>
      </c>
      <c r="G55" s="276"/>
    </row>
    <row r="56" ht="15.75" customHeight="1">
      <c r="A56" s="227" t="s">
        <v>80</v>
      </c>
      <c r="B56" s="11"/>
      <c r="C56" s="9"/>
      <c r="D56" s="228"/>
      <c r="E56" s="9"/>
      <c r="F56" s="229">
        <f>SUM(F54:F55)</f>
        <v>389400</v>
      </c>
      <c r="G56" s="276"/>
    </row>
    <row r="57" ht="15.75" customHeight="1">
      <c r="A57" s="230" t="s">
        <v>92</v>
      </c>
      <c r="B57" s="9"/>
      <c r="C57" s="13"/>
      <c r="D57" s="9"/>
      <c r="E57" s="12"/>
      <c r="F57" s="88"/>
      <c r="G57" s="1" t="s">
        <v>14</v>
      </c>
    </row>
    <row r="58" ht="15.75" customHeight="1">
      <c r="A58" s="225" t="s">
        <v>857</v>
      </c>
      <c r="B58" s="12">
        <v>4.0</v>
      </c>
      <c r="C58" s="13" t="s">
        <v>127</v>
      </c>
      <c r="D58" s="9"/>
      <c r="E58" s="134">
        <v>10000.0</v>
      </c>
      <c r="F58" s="135">
        <f t="shared" ref="F58:F63" si="5">+B58*E58</f>
        <v>40000</v>
      </c>
      <c r="G58" s="329"/>
    </row>
    <row r="59" ht="15.75" customHeight="1">
      <c r="A59" s="225" t="s">
        <v>794</v>
      </c>
      <c r="B59" s="12"/>
      <c r="C59" s="13" t="s">
        <v>795</v>
      </c>
      <c r="D59" s="9"/>
      <c r="E59" s="134">
        <v>45000.0</v>
      </c>
      <c r="F59" s="135">
        <f t="shared" si="5"/>
        <v>0</v>
      </c>
      <c r="G59" s="1"/>
    </row>
    <row r="60" ht="15.75" customHeight="1">
      <c r="A60" s="316" t="s">
        <v>750</v>
      </c>
      <c r="B60" s="12"/>
      <c r="C60" s="13" t="s">
        <v>59</v>
      </c>
      <c r="D60" s="9"/>
      <c r="E60" s="134">
        <v>2000.0</v>
      </c>
      <c r="F60" s="135">
        <f t="shared" si="5"/>
        <v>0</v>
      </c>
      <c r="G60" s="1"/>
    </row>
    <row r="61" ht="15.75" customHeight="1">
      <c r="A61" s="225" t="s">
        <v>491</v>
      </c>
      <c r="B61" s="12"/>
      <c r="C61" s="13" t="s">
        <v>122</v>
      </c>
      <c r="D61" s="9"/>
      <c r="E61" s="134">
        <v>1500.0</v>
      </c>
      <c r="F61" s="135">
        <f t="shared" si="5"/>
        <v>0</v>
      </c>
      <c r="G61" s="1"/>
    </row>
    <row r="62" ht="15.75" customHeight="1">
      <c r="A62" s="316" t="s">
        <v>751</v>
      </c>
      <c r="B62" s="12"/>
      <c r="C62" s="13" t="s">
        <v>59</v>
      </c>
      <c r="D62" s="9"/>
      <c r="E62" s="134">
        <v>260000.0</v>
      </c>
      <c r="F62" s="135">
        <f t="shared" si="5"/>
        <v>0</v>
      </c>
      <c r="G62" s="1"/>
    </row>
    <row r="63" ht="15.75" customHeight="1">
      <c r="A63" s="225" t="s">
        <v>108</v>
      </c>
      <c r="B63" s="12">
        <v>1.0</v>
      </c>
      <c r="C63" s="13" t="s">
        <v>59</v>
      </c>
      <c r="D63" s="9"/>
      <c r="E63" s="134">
        <v>100000.0</v>
      </c>
      <c r="F63" s="135">
        <f t="shared" si="5"/>
        <v>100000</v>
      </c>
      <c r="G63" s="1"/>
    </row>
    <row r="64" ht="15.75" customHeight="1">
      <c r="A64" s="235" t="s">
        <v>109</v>
      </c>
      <c r="B64" s="11"/>
      <c r="C64" s="11"/>
      <c r="D64" s="9"/>
      <c r="E64" s="317"/>
      <c r="F64" s="229">
        <f>SUM(F58:F63)</f>
        <v>140000</v>
      </c>
      <c r="G64" s="1"/>
    </row>
    <row r="65" ht="15.75" customHeight="1">
      <c r="A65" s="230" t="s">
        <v>110</v>
      </c>
      <c r="B65" s="9"/>
      <c r="C65" s="231"/>
      <c r="D65" s="9"/>
      <c r="E65" s="232"/>
      <c r="F65" s="233"/>
      <c r="G65" s="1"/>
    </row>
    <row r="66" ht="15.75" customHeight="1">
      <c r="A66" s="225" t="s">
        <v>611</v>
      </c>
      <c r="B66" s="12">
        <v>840.0</v>
      </c>
      <c r="C66" s="13" t="s">
        <v>151</v>
      </c>
      <c r="D66" s="9"/>
      <c r="E66" s="134">
        <v>140.0</v>
      </c>
      <c r="F66" s="135">
        <f t="shared" ref="F66:F74" si="6">+B66*E66</f>
        <v>117600</v>
      </c>
      <c r="G66" s="1"/>
    </row>
    <row r="67" ht="15.75" customHeight="1">
      <c r="A67" s="225" t="s">
        <v>796</v>
      </c>
      <c r="B67" s="12">
        <v>1.0</v>
      </c>
      <c r="C67" s="13" t="s">
        <v>724</v>
      </c>
      <c r="D67" s="9"/>
      <c r="E67" s="134">
        <v>65000.0</v>
      </c>
      <c r="F67" s="135">
        <f t="shared" si="6"/>
        <v>65000</v>
      </c>
      <c r="G67" s="1"/>
    </row>
    <row r="68" ht="15.75" customHeight="1">
      <c r="A68" s="225" t="s">
        <v>20</v>
      </c>
      <c r="B68" s="12">
        <v>0.3</v>
      </c>
      <c r="C68" s="13" t="s">
        <v>21</v>
      </c>
      <c r="D68" s="9"/>
      <c r="E68" s="134">
        <v>14000.0</v>
      </c>
      <c r="F68" s="135">
        <f t="shared" si="6"/>
        <v>4200</v>
      </c>
      <c r="G68" s="1"/>
    </row>
    <row r="69" ht="15.75" customHeight="1">
      <c r="A69" s="225" t="s">
        <v>249</v>
      </c>
      <c r="B69" s="12">
        <v>3.0</v>
      </c>
      <c r="C69" s="13" t="s">
        <v>28</v>
      </c>
      <c r="D69" s="9"/>
      <c r="E69" s="134">
        <v>1000.0</v>
      </c>
      <c r="F69" s="135">
        <f t="shared" si="6"/>
        <v>3000</v>
      </c>
      <c r="G69" s="1"/>
    </row>
    <row r="70" ht="15.75" customHeight="1">
      <c r="A70" s="225" t="s">
        <v>752</v>
      </c>
      <c r="B70" s="12">
        <v>3.2</v>
      </c>
      <c r="C70" s="13" t="s">
        <v>122</v>
      </c>
      <c r="D70" s="9"/>
      <c r="E70" s="134">
        <v>4000.0</v>
      </c>
      <c r="F70" s="135">
        <f t="shared" si="6"/>
        <v>12800</v>
      </c>
      <c r="G70" s="1"/>
    </row>
    <row r="71" ht="15.75" customHeight="1">
      <c r="A71" s="225" t="s">
        <v>252</v>
      </c>
      <c r="B71" s="12"/>
      <c r="C71" s="13" t="s">
        <v>260</v>
      </c>
      <c r="D71" s="9"/>
      <c r="E71" s="134">
        <v>12000.0</v>
      </c>
      <c r="F71" s="135">
        <f t="shared" si="6"/>
        <v>0</v>
      </c>
      <c r="G71" s="1"/>
    </row>
    <row r="72" ht="15.75" customHeight="1">
      <c r="A72" s="225" t="s">
        <v>797</v>
      </c>
      <c r="B72" s="12">
        <v>1.0</v>
      </c>
      <c r="C72" s="13" t="s">
        <v>753</v>
      </c>
      <c r="D72" s="9"/>
      <c r="E72" s="134">
        <v>42000.0</v>
      </c>
      <c r="F72" s="135">
        <f t="shared" si="6"/>
        <v>42000</v>
      </c>
      <c r="G72" s="1"/>
    </row>
    <row r="73" ht="15.75" customHeight="1">
      <c r="A73" s="225" t="s">
        <v>798</v>
      </c>
      <c r="B73" s="12">
        <v>1.0</v>
      </c>
      <c r="C73" s="13" t="s">
        <v>753</v>
      </c>
      <c r="D73" s="9"/>
      <c r="E73" s="134">
        <v>42000.0</v>
      </c>
      <c r="F73" s="135">
        <f t="shared" si="6"/>
        <v>42000</v>
      </c>
      <c r="G73" s="1"/>
    </row>
    <row r="74" ht="15.75" customHeight="1">
      <c r="A74" s="225" t="s">
        <v>255</v>
      </c>
      <c r="B74" s="315">
        <v>1.0</v>
      </c>
      <c r="C74" s="13" t="s">
        <v>752</v>
      </c>
      <c r="D74" s="9"/>
      <c r="E74" s="134">
        <v>10500.0</v>
      </c>
      <c r="F74" s="135">
        <f t="shared" si="6"/>
        <v>10500</v>
      </c>
      <c r="G74" s="1"/>
    </row>
    <row r="75" ht="15.75" customHeight="1">
      <c r="A75" s="46" t="s">
        <v>118</v>
      </c>
      <c r="B75" s="234"/>
      <c r="C75" s="235"/>
      <c r="D75" s="9"/>
      <c r="E75" s="236"/>
      <c r="F75" s="229">
        <f>SUM(F66:F74)</f>
        <v>297100</v>
      </c>
      <c r="G75" s="1"/>
    </row>
    <row r="76" ht="15.75" customHeight="1">
      <c r="A76" s="318" t="s">
        <v>174</v>
      </c>
      <c r="B76" s="12"/>
      <c r="C76" s="13"/>
      <c r="D76" s="9"/>
      <c r="E76" s="134"/>
      <c r="F76" s="135"/>
      <c r="G76" s="1"/>
    </row>
    <row r="77" ht="15.75" customHeight="1">
      <c r="A77" s="225" t="s">
        <v>851</v>
      </c>
      <c r="B77" s="302"/>
      <c r="C77" s="13" t="s">
        <v>122</v>
      </c>
      <c r="D77" s="9"/>
      <c r="E77" s="134">
        <v>12500.0</v>
      </c>
      <c r="F77" s="135">
        <f t="shared" ref="F77:F85" si="7">+B77*E77</f>
        <v>0</v>
      </c>
      <c r="G77" s="1"/>
    </row>
    <row r="78" ht="15.75" customHeight="1">
      <c r="A78" s="225" t="s">
        <v>755</v>
      </c>
      <c r="B78" s="302"/>
      <c r="C78" s="13" t="s">
        <v>756</v>
      </c>
      <c r="D78" s="9"/>
      <c r="E78" s="134">
        <v>30000.0</v>
      </c>
      <c r="F78" s="135">
        <f t="shared" si="7"/>
        <v>0</v>
      </c>
      <c r="G78" s="1"/>
    </row>
    <row r="79" ht="15.75" customHeight="1">
      <c r="A79" s="225" t="s">
        <v>178</v>
      </c>
      <c r="B79" s="302"/>
      <c r="C79" s="13" t="s">
        <v>587</v>
      </c>
      <c r="D79" s="9"/>
      <c r="E79" s="134">
        <v>3500.0</v>
      </c>
      <c r="F79" s="135">
        <f t="shared" si="7"/>
        <v>0</v>
      </c>
      <c r="G79" s="1"/>
    </row>
    <row r="80" ht="15.75" customHeight="1">
      <c r="A80" s="225" t="s">
        <v>46</v>
      </c>
      <c r="B80" s="302"/>
      <c r="C80" s="13" t="s">
        <v>187</v>
      </c>
      <c r="D80" s="9"/>
      <c r="E80" s="134">
        <v>12000.0</v>
      </c>
      <c r="F80" s="135">
        <f t="shared" si="7"/>
        <v>0</v>
      </c>
      <c r="G80" s="1"/>
    </row>
    <row r="81" ht="15.75" customHeight="1">
      <c r="A81" s="225" t="s">
        <v>649</v>
      </c>
      <c r="B81" s="302"/>
      <c r="C81" s="13" t="s">
        <v>758</v>
      </c>
      <c r="D81" s="9"/>
      <c r="E81" s="134">
        <v>100.0</v>
      </c>
      <c r="F81" s="135">
        <f t="shared" si="7"/>
        <v>0</v>
      </c>
      <c r="G81" s="1"/>
    </row>
    <row r="82" ht="15.75" customHeight="1">
      <c r="A82" s="225" t="s">
        <v>133</v>
      </c>
      <c r="B82" s="302"/>
      <c r="C82" s="13" t="s">
        <v>266</v>
      </c>
      <c r="D82" s="9"/>
      <c r="E82" s="134">
        <v>25000.0</v>
      </c>
      <c r="F82" s="135">
        <f t="shared" si="7"/>
        <v>0</v>
      </c>
      <c r="G82" s="1"/>
    </row>
    <row r="83" ht="15.75" customHeight="1">
      <c r="A83" s="225" t="s">
        <v>136</v>
      </c>
      <c r="B83" s="302"/>
      <c r="C83" s="13" t="s">
        <v>21</v>
      </c>
      <c r="D83" s="9"/>
      <c r="E83" s="134">
        <v>17000.0</v>
      </c>
      <c r="F83" s="135">
        <f t="shared" si="7"/>
        <v>0</v>
      </c>
      <c r="G83" s="1"/>
    </row>
    <row r="84" ht="15.75" customHeight="1">
      <c r="A84" s="225" t="s">
        <v>800</v>
      </c>
      <c r="B84" s="302"/>
      <c r="C84" s="13" t="s">
        <v>96</v>
      </c>
      <c r="D84" s="9"/>
      <c r="E84" s="134">
        <v>6000.0</v>
      </c>
      <c r="F84" s="135">
        <f t="shared" si="7"/>
        <v>0</v>
      </c>
      <c r="G84" s="1"/>
    </row>
    <row r="85" ht="15.75" customHeight="1">
      <c r="A85" s="225" t="s">
        <v>267</v>
      </c>
      <c r="B85" s="302"/>
      <c r="C85" s="13" t="s">
        <v>761</v>
      </c>
      <c r="D85" s="9"/>
      <c r="E85" s="134">
        <v>210000.0</v>
      </c>
      <c r="F85" s="135">
        <f t="shared" si="7"/>
        <v>0</v>
      </c>
      <c r="G85" s="1"/>
    </row>
    <row r="86" ht="15.75" customHeight="1">
      <c r="A86" s="46" t="s">
        <v>141</v>
      </c>
      <c r="B86" s="234"/>
      <c r="C86" s="235"/>
      <c r="D86" s="9"/>
      <c r="E86" s="236"/>
      <c r="F86" s="229">
        <f>SUM(F77:F85)</f>
        <v>0</v>
      </c>
      <c r="G86" s="1"/>
    </row>
    <row r="87" ht="15.75" customHeight="1">
      <c r="A87" s="46" t="s">
        <v>762</v>
      </c>
      <c r="B87" s="240"/>
      <c r="C87" s="240"/>
      <c r="D87" s="240"/>
      <c r="E87" s="240"/>
      <c r="F87" s="241">
        <f>SUM(F21+F36+F43+F56+F64+F75+F86)</f>
        <v>1722900</v>
      </c>
      <c r="G87" s="1"/>
    </row>
    <row r="88" ht="15.75" customHeight="1">
      <c r="A88" s="242" t="s">
        <v>269</v>
      </c>
      <c r="B88" s="163" t="s">
        <v>202</v>
      </c>
      <c r="C88" s="55"/>
      <c r="D88" s="55"/>
      <c r="E88" s="55"/>
      <c r="F88" s="164">
        <f>F87*40%</f>
        <v>689160</v>
      </c>
      <c r="G88" s="1"/>
    </row>
    <row r="89" ht="15.75" customHeight="1">
      <c r="A89" s="243"/>
      <c r="B89" s="161" t="s">
        <v>144</v>
      </c>
      <c r="C89" s="55"/>
      <c r="D89" s="55"/>
      <c r="E89" s="59"/>
      <c r="F89" s="162">
        <f>SUM(F87:F88)</f>
        <v>2412060</v>
      </c>
      <c r="G89" s="1"/>
    </row>
    <row r="90" ht="15.75" customHeight="1">
      <c r="A90" s="57"/>
      <c r="B90" s="163" t="s">
        <v>145</v>
      </c>
      <c r="C90" s="55"/>
      <c r="D90" s="55"/>
      <c r="E90" s="55"/>
      <c r="F90" s="164">
        <v>262886.03</v>
      </c>
      <c r="G90" s="1"/>
    </row>
    <row r="91" ht="15.75" customHeight="1">
      <c r="A91" s="57"/>
      <c r="B91" s="165" t="s">
        <v>146</v>
      </c>
      <c r="C91" s="55"/>
      <c r="D91" s="55"/>
      <c r="E91" s="59"/>
      <c r="F91" s="162">
        <f>SUM(F89:F90)</f>
        <v>2674946.03</v>
      </c>
      <c r="G91" s="1"/>
    </row>
    <row r="92" ht="15.75" customHeight="1">
      <c r="A92" s="57"/>
      <c r="B92" s="163"/>
      <c r="C92" s="55"/>
      <c r="D92" s="55"/>
      <c r="E92" s="55"/>
      <c r="F92" s="164"/>
      <c r="G92" s="1"/>
    </row>
    <row r="93" ht="15.75" customHeight="1">
      <c r="A93" s="57"/>
    </row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>
      <c r="H101" s="1" t="s">
        <v>858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2">
    <mergeCell ref="A3:F3"/>
    <mergeCell ref="A4:F4"/>
    <mergeCell ref="A5:F5"/>
    <mergeCell ref="A6:B6"/>
    <mergeCell ref="C6:F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A18:C18"/>
    <mergeCell ref="D18:E18"/>
    <mergeCell ref="A19:E19"/>
    <mergeCell ref="A20:C20"/>
    <mergeCell ref="D20:E20"/>
    <mergeCell ref="A21:C21"/>
    <mergeCell ref="D21:E21"/>
    <mergeCell ref="B22:C22"/>
    <mergeCell ref="D22:E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A35:C35"/>
    <mergeCell ref="A36:C36"/>
    <mergeCell ref="D36:E36"/>
    <mergeCell ref="A37:B37"/>
    <mergeCell ref="C37:F37"/>
    <mergeCell ref="C38:D38"/>
    <mergeCell ref="C39:D39"/>
    <mergeCell ref="C40:D40"/>
    <mergeCell ref="C41:D41"/>
    <mergeCell ref="A42:E42"/>
    <mergeCell ref="A43:C43"/>
    <mergeCell ref="D43:E43"/>
    <mergeCell ref="B91:E91"/>
    <mergeCell ref="B92:E92"/>
    <mergeCell ref="C82:D82"/>
    <mergeCell ref="C83:D83"/>
    <mergeCell ref="C84:D84"/>
    <mergeCell ref="C85:D85"/>
    <mergeCell ref="C86:D86"/>
    <mergeCell ref="B88:E88"/>
    <mergeCell ref="A89:A93"/>
    <mergeCell ref="B44:C44"/>
    <mergeCell ref="D44:E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A55:C55"/>
    <mergeCell ref="D56:E56"/>
    <mergeCell ref="A56:C56"/>
    <mergeCell ref="A57:B57"/>
    <mergeCell ref="C57:D57"/>
    <mergeCell ref="C58:D58"/>
    <mergeCell ref="C59:D59"/>
    <mergeCell ref="C60:D60"/>
    <mergeCell ref="C61:D61"/>
    <mergeCell ref="C62:D62"/>
    <mergeCell ref="C63:D63"/>
    <mergeCell ref="A64:D64"/>
    <mergeCell ref="A65:B65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C81:D81"/>
    <mergeCell ref="B89:E89"/>
    <mergeCell ref="B90:E90"/>
  </mergeCells>
  <printOptions/>
  <pageMargins bottom="0.75" footer="0.0" header="0.0" left="0.7" right="0.7" top="0.75"/>
  <pageSetup orientation="landscape"/>
  <drawing r:id="rId1"/>
</worksheet>
</file>