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https://d.docs.live.net/b0c480b0fd5d9471/Desktop/"/>
    </mc:Choice>
  </mc:AlternateContent>
  <xr:revisionPtr revIDLastSave="0" documentId="8_{9C2F2235-727F-4D1C-A8CB-415D9174A094}" xr6:coauthVersionLast="47" xr6:coauthVersionMax="47" xr10:uidLastSave="{00000000-0000-0000-0000-000000000000}"/>
  <bookViews>
    <workbookView xWindow="-98" yWindow="-98" windowWidth="22695" windowHeight="14476" firstSheet="4" xr2:uid="{8A1AA605-980E-46F5-9CA1-57BDE8614226}"/>
  </bookViews>
  <sheets>
    <sheet name="Table of Contents" sheetId="19" r:id="rId1"/>
    <sheet name="Summary" sheetId="20" r:id="rId2"/>
    <sheet name="Hotel Assumptions" sheetId="3" r:id="rId3"/>
    <sheet name="Hotel Proforma" sheetId="4" r:id="rId4"/>
    <sheet name="Residential Assumptions" sheetId="7" r:id="rId5"/>
    <sheet name="LIHTC Calculations" sheetId="17" r:id="rId6"/>
    <sheet name="Residential Proforma" sheetId="5" r:id="rId7"/>
    <sheet name="All Cash Flow" sheetId="9" r:id="rId8"/>
    <sheet name="Sensitivity Analysis" sheetId="10" r:id="rId9"/>
  </sheets>
  <externalReferences>
    <externalReference r:id="rId10"/>
  </externalReferences>
  <definedNames>
    <definedName name="OppResArea">'[1]Drop Down Menus'!$B$4:$B$10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4" l="1"/>
  <c r="J26" i="4"/>
  <c r="I26" i="4"/>
  <c r="H26" i="4"/>
  <c r="I31" i="4"/>
  <c r="G31" i="4"/>
  <c r="E31" i="4"/>
  <c r="E35" i="4"/>
  <c r="E33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16" i="20"/>
  <c r="D16" i="20"/>
  <c r="E16" i="20"/>
  <c r="C22" i="20"/>
  <c r="B17" i="20"/>
  <c r="B18" i="20"/>
  <c r="B19" i="20"/>
  <c r="B20" i="20"/>
  <c r="B21" i="20"/>
  <c r="B22" i="20"/>
  <c r="B15" i="20"/>
  <c r="G9" i="19"/>
  <c r="F6" i="3"/>
  <c r="F12" i="7" l="1"/>
  <c r="F9" i="3"/>
  <c r="F8" i="7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B36" i="7"/>
  <c r="D35" i="7"/>
  <c r="D34" i="7"/>
  <c r="D33" i="7"/>
  <c r="D32" i="7"/>
  <c r="D31" i="7"/>
  <c r="B27" i="7"/>
  <c r="D26" i="7"/>
  <c r="D25" i="7"/>
  <c r="D24" i="7"/>
  <c r="D23" i="7"/>
  <c r="D22" i="7"/>
  <c r="D27" i="7" s="1"/>
  <c r="C6" i="7" s="1"/>
  <c r="F69" i="17"/>
  <c r="E68" i="17"/>
  <c r="F67" i="17"/>
  <c r="F66" i="17"/>
  <c r="F33" i="17"/>
  <c r="F35" i="17" s="1"/>
  <c r="F37" i="17" s="1"/>
  <c r="F26" i="17"/>
  <c r="F15" i="17"/>
  <c r="F20" i="17" s="1"/>
  <c r="J11" i="17"/>
  <c r="K11" i="17" s="1"/>
  <c r="J10" i="17"/>
  <c r="K10" i="17" s="1"/>
  <c r="J9" i="17"/>
  <c r="K9" i="17" s="1"/>
  <c r="J8" i="17"/>
  <c r="K8" i="17" s="1"/>
  <c r="J7" i="17"/>
  <c r="C15" i="3"/>
  <c r="D36" i="7" l="1"/>
  <c r="F6" i="7" s="1"/>
  <c r="J12" i="17"/>
  <c r="K7" i="17"/>
  <c r="K12" i="17" s="1"/>
  <c r="F6" i="17" s="1"/>
  <c r="F45" i="17"/>
  <c r="I16" i="7" s="1"/>
  <c r="F41" i="17"/>
  <c r="F12" i="17" l="1"/>
  <c r="F11" i="17"/>
  <c r="F10" i="17"/>
  <c r="F9" i="17"/>
  <c r="F8" i="17"/>
  <c r="F7" i="17"/>
  <c r="F14" i="17" s="1"/>
  <c r="F22" i="17" s="1"/>
  <c r="F24" i="17" s="1"/>
  <c r="F50" i="17" l="1"/>
  <c r="F54" i="17" s="1"/>
  <c r="F58" i="17" s="1"/>
  <c r="F60" i="17" s="1"/>
  <c r="F70" i="17" s="1"/>
  <c r="F27" i="17"/>
  <c r="F31" i="17" s="1"/>
  <c r="F65" i="17" l="1"/>
  <c r="F68" i="17"/>
  <c r="C7" i="3"/>
  <c r="B96" i="10"/>
  <c r="B97" i="10"/>
  <c r="B95" i="10"/>
  <c r="B91" i="10"/>
  <c r="B92" i="10"/>
  <c r="B93" i="10"/>
  <c r="C96" i="10"/>
  <c r="C97" i="10"/>
  <c r="C95" i="10"/>
  <c r="I12" i="7"/>
  <c r="P25" i="5"/>
  <c r="D13" i="9"/>
  <c r="F3" i="4"/>
  <c r="F4" i="4" s="1"/>
  <c r="BI40" i="5"/>
  <c r="BH7" i="9" s="1"/>
  <c r="BJ40" i="5"/>
  <c r="BI7" i="9" s="1"/>
  <c r="BK40" i="5"/>
  <c r="BJ7" i="9" s="1"/>
  <c r="BL40" i="5"/>
  <c r="BK7" i="9" s="1"/>
  <c r="BM40" i="5"/>
  <c r="BL7" i="9" s="1"/>
  <c r="BN40" i="5"/>
  <c r="BM7" i="9" s="1"/>
  <c r="BO40" i="5"/>
  <c r="BN7" i="9" s="1"/>
  <c r="BP40" i="5"/>
  <c r="BO7" i="9" s="1"/>
  <c r="BQ40" i="5"/>
  <c r="BP7" i="9" s="1"/>
  <c r="BR40" i="5"/>
  <c r="BQ7" i="9" s="1"/>
  <c r="BS40" i="5"/>
  <c r="BR7" i="9" s="1"/>
  <c r="BT40" i="5"/>
  <c r="BS7" i="9" s="1"/>
  <c r="BU40" i="5"/>
  <c r="BT7" i="9" s="1"/>
  <c r="BV40" i="5"/>
  <c r="BU7" i="9" s="1"/>
  <c r="BW40" i="5"/>
  <c r="BV7" i="9" s="1"/>
  <c r="BX40" i="5"/>
  <c r="BW7" i="9" s="1"/>
  <c r="BY40" i="5"/>
  <c r="BX7" i="9" s="1"/>
  <c r="BZ40" i="5"/>
  <c r="BY7" i="9" s="1"/>
  <c r="CA40" i="5"/>
  <c r="BZ7" i="9" s="1"/>
  <c r="CB40" i="5"/>
  <c r="CA7" i="9" s="1"/>
  <c r="CC40" i="5"/>
  <c r="CB7" i="9" s="1"/>
  <c r="CD40" i="5"/>
  <c r="CC7" i="9" s="1"/>
  <c r="CE40" i="5"/>
  <c r="CD7" i="9" s="1"/>
  <c r="CF40" i="5"/>
  <c r="CE7" i="9" s="1"/>
  <c r="CG40" i="5"/>
  <c r="CF7" i="9" s="1"/>
  <c r="CH40" i="5"/>
  <c r="CG7" i="9" s="1"/>
  <c r="CI40" i="5"/>
  <c r="CH7" i="9" s="1"/>
  <c r="CJ40" i="5"/>
  <c r="CI7" i="9" s="1"/>
  <c r="CK40" i="5"/>
  <c r="CJ7" i="9" s="1"/>
  <c r="CL40" i="5"/>
  <c r="CK7" i="9" s="1"/>
  <c r="CM40" i="5"/>
  <c r="CL7" i="9" s="1"/>
  <c r="CN40" i="5"/>
  <c r="CM7" i="9" s="1"/>
  <c r="CO40" i="5"/>
  <c r="CN7" i="9" s="1"/>
  <c r="CP40" i="5"/>
  <c r="CO7" i="9" s="1"/>
  <c r="CQ40" i="5"/>
  <c r="CP7" i="9" s="1"/>
  <c r="CR40" i="5"/>
  <c r="CQ7" i="9" s="1"/>
  <c r="CS40" i="5"/>
  <c r="CR7" i="9" s="1"/>
  <c r="CT40" i="5"/>
  <c r="CS7" i="9" s="1"/>
  <c r="CU40" i="5"/>
  <c r="CT7" i="9" s="1"/>
  <c r="CV40" i="5"/>
  <c r="CU7" i="9" s="1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D35" i="5"/>
  <c r="D31" i="5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D4" i="9"/>
  <c r="D8" i="9" s="1"/>
  <c r="E4" i="5"/>
  <c r="E34" i="5" s="1"/>
  <c r="CV7" i="9"/>
  <c r="CV6" i="9"/>
  <c r="CV9" i="9" s="1"/>
  <c r="E3" i="9"/>
  <c r="F3" i="5"/>
  <c r="F4" i="5" s="1"/>
  <c r="D11" i="9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J25" i="5"/>
  <c r="L25" i="5"/>
  <c r="N25" i="5"/>
  <c r="R25" i="5"/>
  <c r="T25" i="5"/>
  <c r="V25" i="5"/>
  <c r="X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F25" i="5"/>
  <c r="G25" i="5"/>
  <c r="H25" i="5"/>
  <c r="I25" i="5"/>
  <c r="E25" i="5"/>
  <c r="E17" i="5"/>
  <c r="D7" i="5"/>
  <c r="D6" i="5"/>
  <c r="D37" i="5" s="1"/>
  <c r="E4" i="4"/>
  <c r="E6" i="4" s="1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X33" i="4"/>
  <c r="F33" i="4"/>
  <c r="G33" i="4"/>
  <c r="H33" i="4"/>
  <c r="I33" i="4"/>
  <c r="J33" i="4"/>
  <c r="L33" i="4"/>
  <c r="P33" i="4"/>
  <c r="R33" i="4"/>
  <c r="T33" i="4"/>
  <c r="V33" i="4"/>
  <c r="Z33" i="4"/>
  <c r="AA33" i="4"/>
  <c r="AB33" i="4"/>
  <c r="AC33" i="4"/>
  <c r="C13" i="3"/>
  <c r="F15" i="7"/>
  <c r="C15" i="7"/>
  <c r="G3" i="4" l="1"/>
  <c r="E38" i="5"/>
  <c r="F24" i="4"/>
  <c r="F23" i="4"/>
  <c r="F22" i="4"/>
  <c r="F21" i="4"/>
  <c r="G3" i="5"/>
  <c r="G4" i="5" s="1"/>
  <c r="E37" i="5"/>
  <c r="E12" i="5"/>
  <c r="CU9" i="9"/>
  <c r="CT9" i="9"/>
  <c r="CS9" i="9"/>
  <c r="CR9" i="9"/>
  <c r="CQ9" i="9"/>
  <c r="CP9" i="9"/>
  <c r="CO9" i="9"/>
  <c r="CN9" i="9"/>
  <c r="CM9" i="9"/>
  <c r="CL9" i="9"/>
  <c r="CK9" i="9"/>
  <c r="CJ9" i="9"/>
  <c r="CI9" i="9"/>
  <c r="CH9" i="9"/>
  <c r="CG9" i="9"/>
  <c r="CF9" i="9"/>
  <c r="CE9" i="9"/>
  <c r="CD9" i="9"/>
  <c r="CC9" i="9"/>
  <c r="CB9" i="9"/>
  <c r="CA9" i="9"/>
  <c r="BZ9" i="9"/>
  <c r="BY9" i="9"/>
  <c r="BX9" i="9"/>
  <c r="BW9" i="9"/>
  <c r="BV9" i="9"/>
  <c r="BU9" i="9"/>
  <c r="BT9" i="9"/>
  <c r="BS9" i="9"/>
  <c r="BR9" i="9"/>
  <c r="BQ9" i="9"/>
  <c r="BP9" i="9"/>
  <c r="BO9" i="9"/>
  <c r="BN9" i="9"/>
  <c r="BM9" i="9"/>
  <c r="BL9" i="9"/>
  <c r="BK9" i="9"/>
  <c r="BJ9" i="9"/>
  <c r="BI9" i="9"/>
  <c r="BH9" i="9"/>
  <c r="F33" i="5"/>
  <c r="F11" i="5"/>
  <c r="F37" i="5"/>
  <c r="F17" i="5"/>
  <c r="F18" i="5"/>
  <c r="D34" i="5"/>
  <c r="D15" i="5"/>
  <c r="D12" i="5"/>
  <c r="E6" i="5"/>
  <c r="E31" i="5"/>
  <c r="F9" i="4"/>
  <c r="F37" i="4"/>
  <c r="E9" i="4"/>
  <c r="H3" i="4"/>
  <c r="G4" i="4"/>
  <c r="E37" i="4"/>
  <c r="E40" i="4"/>
  <c r="E24" i="4"/>
  <c r="E23" i="4"/>
  <c r="E43" i="4"/>
  <c r="E11" i="4"/>
  <c r="E16" i="4" s="1"/>
  <c r="E21" i="4"/>
  <c r="E22" i="4"/>
  <c r="D29" i="5"/>
  <c r="D33" i="5"/>
  <c r="D17" i="5"/>
  <c r="D11" i="5"/>
  <c r="D20" i="5"/>
  <c r="D14" i="5"/>
  <c r="E13" i="9"/>
  <c r="F3" i="9"/>
  <c r="E4" i="9"/>
  <c r="E8" i="9" s="1"/>
  <c r="F43" i="4"/>
  <c r="F40" i="4"/>
  <c r="E30" i="5"/>
  <c r="E33" i="5"/>
  <c r="E7" i="5"/>
  <c r="E11" i="5"/>
  <c r="E29" i="5"/>
  <c r="E18" i="5"/>
  <c r="E35" i="5"/>
  <c r="F31" i="5"/>
  <c r="F30" i="5"/>
  <c r="F6" i="5"/>
  <c r="F14" i="5" s="1"/>
  <c r="F20" i="5" s="1"/>
  <c r="F34" i="5"/>
  <c r="F7" i="5"/>
  <c r="F35" i="5"/>
  <c r="F38" i="5"/>
  <c r="F29" i="5"/>
  <c r="F12" i="5"/>
  <c r="D30" i="5"/>
  <c r="D21" i="5"/>
  <c r="D38" i="5"/>
  <c r="D18" i="5"/>
  <c r="F14" i="4"/>
  <c r="F13" i="4"/>
  <c r="F12" i="4"/>
  <c r="E14" i="4"/>
  <c r="E13" i="4"/>
  <c r="E12" i="4"/>
  <c r="F11" i="4"/>
  <c r="F8" i="4"/>
  <c r="F7" i="4"/>
  <c r="E7" i="4"/>
  <c r="E8" i="4"/>
  <c r="F6" i="4"/>
  <c r="G9" i="4" l="1"/>
  <c r="G40" i="4"/>
  <c r="G13" i="4"/>
  <c r="G14" i="4"/>
  <c r="G19" i="4" s="1"/>
  <c r="H3" i="5"/>
  <c r="E19" i="4"/>
  <c r="E29" i="4" s="1"/>
  <c r="G12" i="4"/>
  <c r="G7" i="4"/>
  <c r="G17" i="4" s="1"/>
  <c r="G8" i="4"/>
  <c r="G18" i="4" s="1"/>
  <c r="G11" i="4"/>
  <c r="E26" i="4"/>
  <c r="F18" i="4"/>
  <c r="F28" i="4" s="1"/>
  <c r="G12" i="5"/>
  <c r="G18" i="5"/>
  <c r="G7" i="5"/>
  <c r="G15" i="5" s="1"/>
  <c r="G21" i="5" s="1"/>
  <c r="G37" i="5"/>
  <c r="G6" i="5"/>
  <c r="G29" i="5"/>
  <c r="G30" i="5"/>
  <c r="G34" i="5"/>
  <c r="G33" i="5"/>
  <c r="G11" i="5"/>
  <c r="G31" i="5"/>
  <c r="G35" i="5"/>
  <c r="G17" i="5"/>
  <c r="G6" i="4"/>
  <c r="E18" i="4"/>
  <c r="E28" i="4" s="1"/>
  <c r="E14" i="5"/>
  <c r="E20" i="5" s="1"/>
  <c r="E15" i="5"/>
  <c r="E21" i="5" s="1"/>
  <c r="E23" i="5" s="1"/>
  <c r="E27" i="5" s="1"/>
  <c r="E40" i="5" s="1"/>
  <c r="F19" i="4"/>
  <c r="F29" i="4" s="1"/>
  <c r="G38" i="5"/>
  <c r="E11" i="9"/>
  <c r="H4" i="5"/>
  <c r="H8" i="5" s="1"/>
  <c r="I3" i="5"/>
  <c r="F15" i="5"/>
  <c r="F21" i="5" s="1"/>
  <c r="F23" i="5"/>
  <c r="F27" i="5" s="1"/>
  <c r="F40" i="5" s="1"/>
  <c r="E7" i="9" s="1"/>
  <c r="F16" i="4"/>
  <c r="F26" i="4" s="1"/>
  <c r="G37" i="4"/>
  <c r="G43" i="4"/>
  <c r="G23" i="4"/>
  <c r="G21" i="4"/>
  <c r="G24" i="4"/>
  <c r="G29" i="4" s="1"/>
  <c r="G22" i="4"/>
  <c r="H4" i="4"/>
  <c r="I3" i="4"/>
  <c r="E17" i="4"/>
  <c r="E27" i="4" s="1"/>
  <c r="F17" i="4"/>
  <c r="F27" i="4" s="1"/>
  <c r="F13" i="9"/>
  <c r="F4" i="9"/>
  <c r="F8" i="9" s="1"/>
  <c r="G3" i="9"/>
  <c r="G27" i="4" l="1"/>
  <c r="G16" i="4"/>
  <c r="E46" i="4"/>
  <c r="G14" i="5"/>
  <c r="G20" i="5" s="1"/>
  <c r="G23" i="5" s="1"/>
  <c r="G27" i="5" s="1"/>
  <c r="G40" i="5" s="1"/>
  <c r="F7" i="9" s="1"/>
  <c r="G28" i="4"/>
  <c r="H38" i="5"/>
  <c r="D7" i="9"/>
  <c r="F11" i="9"/>
  <c r="I4" i="5"/>
  <c r="I8" i="5" s="1"/>
  <c r="J3" i="5"/>
  <c r="H34" i="5"/>
  <c r="H33" i="5"/>
  <c r="H29" i="5"/>
  <c r="H31" i="5"/>
  <c r="H35" i="5"/>
  <c r="H37" i="5"/>
  <c r="H30" i="5"/>
  <c r="F31" i="4"/>
  <c r="F35" i="4" s="1"/>
  <c r="F46" i="4" s="1"/>
  <c r="H40" i="4"/>
  <c r="H37" i="4"/>
  <c r="H43" i="4"/>
  <c r="G13" i="9"/>
  <c r="G4" i="9"/>
  <c r="G8" i="9" s="1"/>
  <c r="H3" i="9"/>
  <c r="J3" i="4"/>
  <c r="I4" i="4"/>
  <c r="D6" i="9" l="1"/>
  <c r="G35" i="4"/>
  <c r="D9" i="9"/>
  <c r="C24" i="9"/>
  <c r="E6" i="9"/>
  <c r="E9" i="9" s="1"/>
  <c r="G11" i="9"/>
  <c r="J4" i="5"/>
  <c r="J8" i="5" s="1"/>
  <c r="K3" i="5"/>
  <c r="I33" i="5"/>
  <c r="I29" i="5"/>
  <c r="I37" i="5"/>
  <c r="I38" i="5"/>
  <c r="I35" i="5"/>
  <c r="I31" i="5"/>
  <c r="I30" i="5"/>
  <c r="I34" i="5"/>
  <c r="I40" i="4"/>
  <c r="I37" i="4"/>
  <c r="I43" i="4"/>
  <c r="K3" i="4"/>
  <c r="J4" i="4"/>
  <c r="H13" i="9"/>
  <c r="I3" i="9"/>
  <c r="H4" i="9"/>
  <c r="H8" i="9" s="1"/>
  <c r="G46" i="4" l="1"/>
  <c r="F6" i="9" s="1"/>
  <c r="F9" i="9" s="1"/>
  <c r="D22" i="9"/>
  <c r="D20" i="20" s="1"/>
  <c r="D24" i="9"/>
  <c r="D22" i="20" s="1"/>
  <c r="F15" i="9"/>
  <c r="D15" i="9"/>
  <c r="H11" i="9"/>
  <c r="K4" i="5"/>
  <c r="K8" i="5" s="1"/>
  <c r="L3" i="5"/>
  <c r="J35" i="5"/>
  <c r="J29" i="5"/>
  <c r="J34" i="5"/>
  <c r="J38" i="5"/>
  <c r="J30" i="5"/>
  <c r="J31" i="5"/>
  <c r="J33" i="5"/>
  <c r="J37" i="5"/>
  <c r="I4" i="9"/>
  <c r="I8" i="9" s="1"/>
  <c r="I13" i="9"/>
  <c r="J3" i="9"/>
  <c r="K4" i="4"/>
  <c r="L3" i="4"/>
  <c r="J40" i="4"/>
  <c r="J37" i="4"/>
  <c r="J43" i="4"/>
  <c r="E15" i="9" l="1"/>
  <c r="E24" i="9" s="1"/>
  <c r="E22" i="20" s="1"/>
  <c r="I11" i="9"/>
  <c r="M3" i="5"/>
  <c r="L4" i="5"/>
  <c r="L8" i="5" s="1"/>
  <c r="K34" i="5"/>
  <c r="K35" i="5"/>
  <c r="K29" i="5"/>
  <c r="K38" i="5"/>
  <c r="K31" i="5"/>
  <c r="K33" i="5"/>
  <c r="K30" i="5"/>
  <c r="K37" i="5"/>
  <c r="L4" i="4"/>
  <c r="M3" i="4"/>
  <c r="K43" i="4"/>
  <c r="K37" i="4"/>
  <c r="K40" i="4"/>
  <c r="K3" i="9"/>
  <c r="J4" i="9"/>
  <c r="J8" i="9" s="1"/>
  <c r="J13" i="9"/>
  <c r="J11" i="9" l="1"/>
  <c r="L34" i="5"/>
  <c r="L33" i="5"/>
  <c r="L37" i="5"/>
  <c r="L31" i="5"/>
  <c r="L29" i="5"/>
  <c r="L35" i="5"/>
  <c r="L38" i="5"/>
  <c r="L30" i="5"/>
  <c r="M4" i="5"/>
  <c r="M8" i="5" s="1"/>
  <c r="N3" i="5"/>
  <c r="K13" i="9"/>
  <c r="L3" i="9"/>
  <c r="K4" i="9"/>
  <c r="K8" i="9" s="1"/>
  <c r="N3" i="4"/>
  <c r="M4" i="4"/>
  <c r="L43" i="4"/>
  <c r="L40" i="4"/>
  <c r="L37" i="4"/>
  <c r="K11" i="9" l="1"/>
  <c r="N4" i="5"/>
  <c r="N8" i="5" s="1"/>
  <c r="O3" i="5"/>
  <c r="M31" i="5"/>
  <c r="M33" i="5"/>
  <c r="M37" i="5"/>
  <c r="M29" i="5"/>
  <c r="M34" i="5"/>
  <c r="M35" i="5"/>
  <c r="M38" i="5"/>
  <c r="M30" i="5"/>
  <c r="L14" i="4"/>
  <c r="M43" i="4"/>
  <c r="M40" i="4"/>
  <c r="M24" i="4"/>
  <c r="M23" i="4"/>
  <c r="M37" i="4"/>
  <c r="M8" i="4"/>
  <c r="M14" i="4"/>
  <c r="M13" i="4"/>
  <c r="L24" i="4"/>
  <c r="H24" i="4"/>
  <c r="H14" i="4"/>
  <c r="I14" i="4"/>
  <c r="I24" i="4"/>
  <c r="J14" i="4"/>
  <c r="J24" i="4"/>
  <c r="K24" i="4"/>
  <c r="K14" i="4"/>
  <c r="N4" i="4"/>
  <c r="O3" i="4"/>
  <c r="L13" i="9"/>
  <c r="L4" i="9"/>
  <c r="L8" i="9" s="1"/>
  <c r="M3" i="9"/>
  <c r="M21" i="4"/>
  <c r="C7" i="7"/>
  <c r="C9" i="7" s="1"/>
  <c r="F7" i="7"/>
  <c r="H7" i="5" l="1"/>
  <c r="I7" i="5"/>
  <c r="J7" i="5"/>
  <c r="K7" i="5"/>
  <c r="L7" i="5"/>
  <c r="M7" i="5"/>
  <c r="N7" i="5"/>
  <c r="L11" i="9"/>
  <c r="O4" i="5"/>
  <c r="O8" i="5" s="1"/>
  <c r="P3" i="5"/>
  <c r="N31" i="5"/>
  <c r="N35" i="5"/>
  <c r="N37" i="5"/>
  <c r="N29" i="5"/>
  <c r="N34" i="5"/>
  <c r="N33" i="5"/>
  <c r="N38" i="5"/>
  <c r="N30" i="5"/>
  <c r="M22" i="4"/>
  <c r="M7" i="4"/>
  <c r="M12" i="4"/>
  <c r="M17" i="4" s="1"/>
  <c r="M27" i="4" s="1"/>
  <c r="M9" i="4"/>
  <c r="M19" i="4" s="1"/>
  <c r="M29" i="4" s="1"/>
  <c r="N9" i="4"/>
  <c r="H9" i="4"/>
  <c r="H19" i="4" s="1"/>
  <c r="H29" i="4" s="1"/>
  <c r="I9" i="4"/>
  <c r="I19" i="4" s="1"/>
  <c r="I29" i="4" s="1"/>
  <c r="J9" i="4"/>
  <c r="J19" i="4" s="1"/>
  <c r="J29" i="4" s="1"/>
  <c r="K9" i="4"/>
  <c r="K19" i="4" s="1"/>
  <c r="K29" i="4" s="1"/>
  <c r="L9" i="4"/>
  <c r="L19" i="4" s="1"/>
  <c r="L29" i="4" s="1"/>
  <c r="H17" i="5"/>
  <c r="I6" i="5"/>
  <c r="H11" i="5"/>
  <c r="H6" i="5"/>
  <c r="H14" i="5" s="1"/>
  <c r="I11" i="5"/>
  <c r="I17" i="5"/>
  <c r="J6" i="5"/>
  <c r="J17" i="5"/>
  <c r="J11" i="5"/>
  <c r="K11" i="5"/>
  <c r="K17" i="5"/>
  <c r="K6" i="5"/>
  <c r="L6" i="5"/>
  <c r="L17" i="5"/>
  <c r="L11" i="5"/>
  <c r="M17" i="5"/>
  <c r="M11" i="5"/>
  <c r="M6" i="5"/>
  <c r="M14" i="5" s="1"/>
  <c r="M20" i="5" s="1"/>
  <c r="N11" i="5"/>
  <c r="N6" i="5"/>
  <c r="N17" i="5"/>
  <c r="M13" i="9"/>
  <c r="N3" i="9"/>
  <c r="M4" i="9"/>
  <c r="M8" i="9" s="1"/>
  <c r="M18" i="4"/>
  <c r="M28" i="4" s="1"/>
  <c r="J6" i="4"/>
  <c r="C19" i="3"/>
  <c r="H6" i="4"/>
  <c r="H11" i="4"/>
  <c r="H21" i="4"/>
  <c r="I11" i="4"/>
  <c r="I21" i="4"/>
  <c r="J21" i="4"/>
  <c r="J11" i="4"/>
  <c r="K11" i="4"/>
  <c r="K21" i="4"/>
  <c r="L11" i="4"/>
  <c r="L21" i="4"/>
  <c r="O4" i="4"/>
  <c r="O9" i="4" s="1"/>
  <c r="P3" i="4"/>
  <c r="I18" i="5"/>
  <c r="H18" i="5"/>
  <c r="H12" i="5"/>
  <c r="H15" i="5" s="1"/>
  <c r="H21" i="5" s="1"/>
  <c r="I12" i="5"/>
  <c r="J12" i="5"/>
  <c r="J18" i="5"/>
  <c r="K18" i="5"/>
  <c r="K12" i="5"/>
  <c r="L12" i="5"/>
  <c r="L18" i="5"/>
  <c r="M18" i="5"/>
  <c r="M12" i="5"/>
  <c r="N18" i="5"/>
  <c r="N12" i="5"/>
  <c r="N43" i="4"/>
  <c r="N21" i="4"/>
  <c r="N23" i="4"/>
  <c r="N22" i="4"/>
  <c r="N37" i="4"/>
  <c r="N40" i="4"/>
  <c r="N24" i="4"/>
  <c r="N7" i="4"/>
  <c r="N14" i="4"/>
  <c r="N13" i="4"/>
  <c r="N12" i="4"/>
  <c r="N11" i="4"/>
  <c r="N8" i="4"/>
  <c r="H22" i="4"/>
  <c r="H7" i="4"/>
  <c r="H12" i="4"/>
  <c r="I7" i="4"/>
  <c r="I22" i="4"/>
  <c r="I12" i="4"/>
  <c r="J22" i="4"/>
  <c r="J7" i="4"/>
  <c r="J12" i="4"/>
  <c r="K22" i="4"/>
  <c r="K7" i="4"/>
  <c r="K12" i="4"/>
  <c r="L12" i="4"/>
  <c r="L7" i="4"/>
  <c r="L22" i="4"/>
  <c r="M11" i="4"/>
  <c r="H8" i="4"/>
  <c r="H13" i="4"/>
  <c r="H23" i="4"/>
  <c r="I23" i="4"/>
  <c r="I8" i="4"/>
  <c r="I13" i="4"/>
  <c r="J13" i="4"/>
  <c r="J23" i="4"/>
  <c r="J8" i="4"/>
  <c r="K8" i="4"/>
  <c r="K23" i="4"/>
  <c r="K13" i="4"/>
  <c r="L13" i="4"/>
  <c r="L23" i="4"/>
  <c r="L8" i="4"/>
  <c r="N6" i="4"/>
  <c r="M6" i="4"/>
  <c r="L6" i="4"/>
  <c r="K6" i="4"/>
  <c r="I6" i="4"/>
  <c r="F9" i="7"/>
  <c r="N14" i="5" l="1"/>
  <c r="J18" i="4"/>
  <c r="J28" i="4" s="1"/>
  <c r="I16" i="4"/>
  <c r="O18" i="5"/>
  <c r="O17" i="5"/>
  <c r="M16" i="4"/>
  <c r="M26" i="4" s="1"/>
  <c r="O12" i="5"/>
  <c r="O6" i="5"/>
  <c r="O11" i="5"/>
  <c r="K16" i="4"/>
  <c r="K26" i="4" s="1"/>
  <c r="O6" i="4"/>
  <c r="O7" i="5"/>
  <c r="M11" i="9"/>
  <c r="Q3" i="5"/>
  <c r="P4" i="5"/>
  <c r="P8" i="5" s="1"/>
  <c r="O35" i="5"/>
  <c r="O31" i="5"/>
  <c r="O29" i="5"/>
  <c r="O37" i="5"/>
  <c r="O30" i="5"/>
  <c r="O33" i="5"/>
  <c r="O38" i="5"/>
  <c r="O34" i="5"/>
  <c r="J16" i="4"/>
  <c r="J15" i="5"/>
  <c r="J21" i="5" s="1"/>
  <c r="I14" i="5"/>
  <c r="I20" i="5" s="1"/>
  <c r="L14" i="5"/>
  <c r="L20" i="5" s="1"/>
  <c r="H18" i="4"/>
  <c r="H28" i="4" s="1"/>
  <c r="N15" i="5"/>
  <c r="N21" i="5" s="1"/>
  <c r="M31" i="4"/>
  <c r="N20" i="5"/>
  <c r="N16" i="4"/>
  <c r="N26" i="4" s="1"/>
  <c r="J14" i="5"/>
  <c r="J20" i="5" s="1"/>
  <c r="K18" i="4"/>
  <c r="K28" i="4" s="1"/>
  <c r="N17" i="4"/>
  <c r="N27" i="4" s="1"/>
  <c r="O3" i="9"/>
  <c r="N4" i="9"/>
  <c r="N8" i="9" s="1"/>
  <c r="N13" i="9"/>
  <c r="I17" i="4"/>
  <c r="I27" i="4" s="1"/>
  <c r="M15" i="5"/>
  <c r="M21" i="5" s="1"/>
  <c r="M23" i="5" s="1"/>
  <c r="L15" i="5"/>
  <c r="L21" i="5" s="1"/>
  <c r="H20" i="5"/>
  <c r="L17" i="4"/>
  <c r="L27" i="4" s="1"/>
  <c r="H17" i="4"/>
  <c r="H27" i="4" s="1"/>
  <c r="I15" i="5"/>
  <c r="I21" i="5" s="1"/>
  <c r="L16" i="4"/>
  <c r="L26" i="4" s="1"/>
  <c r="J17" i="4"/>
  <c r="J27" i="4" s="1"/>
  <c r="I18" i="4"/>
  <c r="I28" i="4" s="1"/>
  <c r="P4" i="4"/>
  <c r="Q3" i="4"/>
  <c r="H16" i="4"/>
  <c r="K17" i="4"/>
  <c r="K27" i="4" s="1"/>
  <c r="N18" i="4"/>
  <c r="N28" i="4" s="1"/>
  <c r="O37" i="4"/>
  <c r="O22" i="4"/>
  <c r="O43" i="4"/>
  <c r="O24" i="4"/>
  <c r="O23" i="4"/>
  <c r="O21" i="4"/>
  <c r="O40" i="4"/>
  <c r="O13" i="4"/>
  <c r="O12" i="4"/>
  <c r="O11" i="4"/>
  <c r="O8" i="4"/>
  <c r="O7" i="4"/>
  <c r="O14" i="4"/>
  <c r="K14" i="5"/>
  <c r="K20" i="5" s="1"/>
  <c r="L18" i="4"/>
  <c r="L28" i="4" s="1"/>
  <c r="N19" i="4"/>
  <c r="N29" i="4" s="1"/>
  <c r="K15" i="5"/>
  <c r="K21" i="5" s="1"/>
  <c r="O14" i="5" l="1"/>
  <c r="O20" i="5" s="1"/>
  <c r="O25" i="5" s="1"/>
  <c r="O15" i="5"/>
  <c r="O21" i="5" s="1"/>
  <c r="O23" i="5" s="1"/>
  <c r="O27" i="5" s="1"/>
  <c r="O40" i="5" s="1"/>
  <c r="N7" i="9" s="1"/>
  <c r="K23" i="5"/>
  <c r="J31" i="4"/>
  <c r="J35" i="4" s="1"/>
  <c r="I23" i="5"/>
  <c r="I27" i="5" s="1"/>
  <c r="I40" i="5" s="1"/>
  <c r="K31" i="4"/>
  <c r="O16" i="4"/>
  <c r="O26" i="4" s="1"/>
  <c r="H23" i="5"/>
  <c r="H27" i="5" s="1"/>
  <c r="H40" i="5" s="1"/>
  <c r="G7" i="9" s="1"/>
  <c r="L23" i="5"/>
  <c r="L27" i="5" s="1"/>
  <c r="L40" i="5" s="1"/>
  <c r="K7" i="9" s="1"/>
  <c r="N23" i="5"/>
  <c r="N27" i="5" s="1"/>
  <c r="N40" i="5" s="1"/>
  <c r="C20" i="9" s="1"/>
  <c r="C18" i="20" s="1"/>
  <c r="J23" i="5"/>
  <c r="J27" i="5" s="1"/>
  <c r="J40" i="5" s="1"/>
  <c r="I7" i="9" s="1"/>
  <c r="P7" i="5"/>
  <c r="P35" i="5"/>
  <c r="P31" i="5"/>
  <c r="P30" i="5"/>
  <c r="P29" i="5"/>
  <c r="P33" i="5"/>
  <c r="P34" i="5"/>
  <c r="M25" i="5"/>
  <c r="M27" i="5" s="1"/>
  <c r="M40" i="5" s="1"/>
  <c r="L7" i="9" s="1"/>
  <c r="P9" i="4"/>
  <c r="P40" i="4"/>
  <c r="P37" i="4"/>
  <c r="N11" i="9"/>
  <c r="P38" i="5"/>
  <c r="P37" i="5"/>
  <c r="P18" i="5"/>
  <c r="P12" i="5"/>
  <c r="P17" i="5"/>
  <c r="P6" i="5"/>
  <c r="P11" i="5"/>
  <c r="R3" i="5"/>
  <c r="Q4" i="5"/>
  <c r="Q8" i="5" s="1"/>
  <c r="L31" i="4"/>
  <c r="I35" i="4"/>
  <c r="O17" i="4"/>
  <c r="O27" i="4" s="1"/>
  <c r="H31" i="4"/>
  <c r="H35" i="4" s="1"/>
  <c r="H46" i="4" s="1"/>
  <c r="N31" i="4"/>
  <c r="M33" i="4" s="1"/>
  <c r="M35" i="4" s="1"/>
  <c r="L6" i="9" s="1"/>
  <c r="O13" i="9"/>
  <c r="P3" i="9"/>
  <c r="O4" i="9"/>
  <c r="O8" i="9" s="1"/>
  <c r="O18" i="4"/>
  <c r="O28" i="4" s="1"/>
  <c r="O19" i="4"/>
  <c r="O29" i="4" s="1"/>
  <c r="Q4" i="4"/>
  <c r="R3" i="4"/>
  <c r="P43" i="4"/>
  <c r="P24" i="4"/>
  <c r="P21" i="4"/>
  <c r="P22" i="4"/>
  <c r="P23" i="4"/>
  <c r="P13" i="4"/>
  <c r="P11" i="4"/>
  <c r="P8" i="4"/>
  <c r="P7" i="4"/>
  <c r="P14" i="4"/>
  <c r="P12" i="4"/>
  <c r="P6" i="4"/>
  <c r="J46" i="4" l="1"/>
  <c r="I6" i="9" s="1"/>
  <c r="I46" i="4"/>
  <c r="H6" i="9" s="1"/>
  <c r="I9" i="9"/>
  <c r="I15" i="9" s="1"/>
  <c r="P16" i="4"/>
  <c r="P26" i="4" s="1"/>
  <c r="L9" i="9"/>
  <c r="L15" i="9" s="1"/>
  <c r="G6" i="9"/>
  <c r="Q7" i="5"/>
  <c r="Q15" i="5" s="1"/>
  <c r="M7" i="9"/>
  <c r="H7" i="9"/>
  <c r="O11" i="9"/>
  <c r="Q35" i="5"/>
  <c r="Q31" i="5"/>
  <c r="Q30" i="5"/>
  <c r="Q29" i="5"/>
  <c r="Q33" i="5"/>
  <c r="Q34" i="5"/>
  <c r="K25" i="5"/>
  <c r="K27" i="5" s="1"/>
  <c r="K40" i="5" s="1"/>
  <c r="L35" i="4"/>
  <c r="K6" i="9" s="1"/>
  <c r="K9" i="9" s="1"/>
  <c r="K15" i="9" s="1"/>
  <c r="K33" i="4"/>
  <c r="K35" i="4" s="1"/>
  <c r="Q9" i="4"/>
  <c r="Q40" i="4"/>
  <c r="Q37" i="4"/>
  <c r="Q6" i="5"/>
  <c r="Q11" i="5"/>
  <c r="Q17" i="5"/>
  <c r="Q37" i="5"/>
  <c r="Q18" i="5"/>
  <c r="Q12" i="5"/>
  <c r="Q38" i="5"/>
  <c r="S3" i="5"/>
  <c r="R4" i="5"/>
  <c r="R8" i="5" s="1"/>
  <c r="P14" i="5"/>
  <c r="P20" i="5" s="1"/>
  <c r="P15" i="5"/>
  <c r="P21" i="5" s="1"/>
  <c r="P23" i="5" s="1"/>
  <c r="P13" i="9"/>
  <c r="Q3" i="9"/>
  <c r="P4" i="9"/>
  <c r="P8" i="9" s="1"/>
  <c r="P18" i="4"/>
  <c r="P28" i="4" s="1"/>
  <c r="S3" i="4"/>
  <c r="R4" i="4"/>
  <c r="P19" i="4"/>
  <c r="P29" i="4" s="1"/>
  <c r="Q43" i="4"/>
  <c r="Q23" i="4"/>
  <c r="Q22" i="4"/>
  <c r="Q24" i="4"/>
  <c r="Q21" i="4"/>
  <c r="Q8" i="4"/>
  <c r="Q14" i="4"/>
  <c r="Q19" i="4" s="1"/>
  <c r="Q29" i="4" s="1"/>
  <c r="Q7" i="4"/>
  <c r="Q13" i="4"/>
  <c r="Q12" i="4"/>
  <c r="Q11" i="4"/>
  <c r="Q6" i="4"/>
  <c r="P17" i="4"/>
  <c r="P27" i="4" s="1"/>
  <c r="O31" i="4"/>
  <c r="N33" i="4" s="1"/>
  <c r="N35" i="4" s="1"/>
  <c r="Q21" i="5" l="1"/>
  <c r="Q16" i="4"/>
  <c r="Q26" i="4" s="1"/>
  <c r="H9" i="9"/>
  <c r="C23" i="9"/>
  <c r="C21" i="20" s="1"/>
  <c r="C22" i="9"/>
  <c r="C20" i="20" s="1"/>
  <c r="G9" i="9"/>
  <c r="G15" i="9" s="1"/>
  <c r="D23" i="9"/>
  <c r="D21" i="20" s="1"/>
  <c r="E23" i="9"/>
  <c r="E21" i="20" s="1"/>
  <c r="E22" i="9"/>
  <c r="E20" i="20" s="1"/>
  <c r="R7" i="5"/>
  <c r="R15" i="5" s="1"/>
  <c r="R21" i="5" s="1"/>
  <c r="M6" i="9"/>
  <c r="M9" i="9" s="1"/>
  <c r="M15" i="9" s="1"/>
  <c r="D20" i="9"/>
  <c r="D18" i="20" s="1"/>
  <c r="J7" i="9"/>
  <c r="J6" i="9"/>
  <c r="R35" i="5"/>
  <c r="R31" i="5"/>
  <c r="R30" i="5"/>
  <c r="R29" i="5"/>
  <c r="R33" i="5"/>
  <c r="R34" i="5"/>
  <c r="P11" i="9"/>
  <c r="R9" i="4"/>
  <c r="R40" i="4"/>
  <c r="R37" i="4"/>
  <c r="P27" i="5"/>
  <c r="P40" i="5" s="1"/>
  <c r="R6" i="5"/>
  <c r="R11" i="5"/>
  <c r="R38" i="5"/>
  <c r="R37" i="5"/>
  <c r="R18" i="5"/>
  <c r="R12" i="5"/>
  <c r="R17" i="5"/>
  <c r="T3" i="5"/>
  <c r="S4" i="5"/>
  <c r="Q14" i="5"/>
  <c r="Q20" i="5" s="1"/>
  <c r="P31" i="4"/>
  <c r="Q17" i="4"/>
  <c r="Q27" i="4" s="1"/>
  <c r="R21" i="4"/>
  <c r="R23" i="4"/>
  <c r="R24" i="4"/>
  <c r="R22" i="4"/>
  <c r="R43" i="4"/>
  <c r="R13" i="4"/>
  <c r="R7" i="4"/>
  <c r="R12" i="4"/>
  <c r="R11" i="4"/>
  <c r="R14" i="4"/>
  <c r="R8" i="4"/>
  <c r="R6" i="4"/>
  <c r="Q18" i="4"/>
  <c r="Q28" i="4" s="1"/>
  <c r="T3" i="4"/>
  <c r="S4" i="4"/>
  <c r="Q13" i="9"/>
  <c r="R3" i="9"/>
  <c r="Q4" i="9"/>
  <c r="Q8" i="9" s="1"/>
  <c r="Q23" i="5" l="1"/>
  <c r="J9" i="9"/>
  <c r="S7" i="5"/>
  <c r="O7" i="9"/>
  <c r="H15" i="9"/>
  <c r="E20" i="9" s="1"/>
  <c r="E18" i="20" s="1"/>
  <c r="Q11" i="9"/>
  <c r="S35" i="5"/>
  <c r="S31" i="5"/>
  <c r="S30" i="5"/>
  <c r="S29" i="5"/>
  <c r="S33" i="5"/>
  <c r="S34" i="5"/>
  <c r="Q25" i="5"/>
  <c r="Q27" i="5" s="1"/>
  <c r="Q40" i="5" s="1"/>
  <c r="S9" i="4"/>
  <c r="S40" i="4"/>
  <c r="S37" i="4"/>
  <c r="O33" i="4"/>
  <c r="O35" i="4" s="1"/>
  <c r="P35" i="4"/>
  <c r="O6" i="9" s="1"/>
  <c r="S6" i="5"/>
  <c r="S12" i="5"/>
  <c r="S38" i="5"/>
  <c r="S37" i="5"/>
  <c r="S11" i="5"/>
  <c r="S17" i="5"/>
  <c r="S18" i="5"/>
  <c r="T4" i="5"/>
  <c r="U3" i="5"/>
  <c r="R14" i="5"/>
  <c r="R20" i="5" s="1"/>
  <c r="Q31" i="4"/>
  <c r="S3" i="9"/>
  <c r="R13" i="9"/>
  <c r="R4" i="9"/>
  <c r="R8" i="9" s="1"/>
  <c r="T4" i="4"/>
  <c r="U3" i="4"/>
  <c r="R16" i="4"/>
  <c r="R26" i="4" s="1"/>
  <c r="R18" i="4"/>
  <c r="R28" i="4" s="1"/>
  <c r="R19" i="4"/>
  <c r="R29" i="4" s="1"/>
  <c r="R17" i="4"/>
  <c r="R27" i="4" s="1"/>
  <c r="S43" i="4"/>
  <c r="S22" i="4"/>
  <c r="S23" i="4"/>
  <c r="S24" i="4"/>
  <c r="S21" i="4"/>
  <c r="S7" i="4"/>
  <c r="S11" i="4"/>
  <c r="S14" i="4"/>
  <c r="S13" i="4"/>
  <c r="S8" i="4"/>
  <c r="S12" i="4"/>
  <c r="S6" i="4"/>
  <c r="S18" i="4" l="1"/>
  <c r="S15" i="5"/>
  <c r="S21" i="5" s="1"/>
  <c r="S28" i="4"/>
  <c r="S19" i="4"/>
  <c r="S16" i="4"/>
  <c r="S26" i="4" s="1"/>
  <c r="O9" i="9"/>
  <c r="R23" i="5"/>
  <c r="R27" i="5" s="1"/>
  <c r="R40" i="5" s="1"/>
  <c r="Q7" i="9" s="1"/>
  <c r="O15" i="9"/>
  <c r="T7" i="5"/>
  <c r="P7" i="9"/>
  <c r="J15" i="9"/>
  <c r="N6" i="9"/>
  <c r="N9" i="9" s="1"/>
  <c r="T35" i="5"/>
  <c r="T31" i="5"/>
  <c r="T30" i="5"/>
  <c r="T29" i="5"/>
  <c r="T33" i="5"/>
  <c r="T34" i="5"/>
  <c r="R11" i="9"/>
  <c r="T9" i="4"/>
  <c r="T40" i="4"/>
  <c r="T37" i="4"/>
  <c r="V3" i="5"/>
  <c r="U4" i="5"/>
  <c r="T12" i="5"/>
  <c r="T38" i="5"/>
  <c r="T6" i="5"/>
  <c r="T11" i="5"/>
  <c r="T37" i="5"/>
  <c r="T17" i="5"/>
  <c r="T18" i="5"/>
  <c r="S14" i="5"/>
  <c r="S20" i="5" s="1"/>
  <c r="S23" i="5" s="1"/>
  <c r="S29" i="4"/>
  <c r="S13" i="9"/>
  <c r="T3" i="9"/>
  <c r="S4" i="9"/>
  <c r="S8" i="9" s="1"/>
  <c r="R31" i="4"/>
  <c r="S17" i="4"/>
  <c r="S27" i="4" s="1"/>
  <c r="U4" i="4"/>
  <c r="V3" i="4"/>
  <c r="T43" i="4"/>
  <c r="T21" i="4"/>
  <c r="T22" i="4"/>
  <c r="T24" i="4"/>
  <c r="T23" i="4"/>
  <c r="T14" i="4"/>
  <c r="T13" i="4"/>
  <c r="T12" i="4"/>
  <c r="T8" i="4"/>
  <c r="T11" i="4"/>
  <c r="T7" i="4"/>
  <c r="T6" i="4"/>
  <c r="T19" i="4" l="1"/>
  <c r="T18" i="4"/>
  <c r="T28" i="4" s="1"/>
  <c r="T16" i="4"/>
  <c r="T26" i="4" s="1"/>
  <c r="U7" i="5"/>
  <c r="S11" i="9"/>
  <c r="U35" i="5"/>
  <c r="U31" i="5"/>
  <c r="U30" i="5"/>
  <c r="U29" i="5"/>
  <c r="U33" i="5"/>
  <c r="U34" i="5"/>
  <c r="S25" i="5"/>
  <c r="S27" i="5" s="1"/>
  <c r="S40" i="5" s="1"/>
  <c r="R35" i="4"/>
  <c r="Q6" i="9" s="1"/>
  <c r="Q9" i="9" s="1"/>
  <c r="Q33" i="4"/>
  <c r="Q35" i="4" s="1"/>
  <c r="U9" i="4"/>
  <c r="U40" i="4"/>
  <c r="U37" i="4"/>
  <c r="T14" i="5"/>
  <c r="T20" i="5" s="1"/>
  <c r="T15" i="5"/>
  <c r="T21" i="5" s="1"/>
  <c r="U38" i="5"/>
  <c r="U12" i="5"/>
  <c r="U17" i="5"/>
  <c r="U11" i="5"/>
  <c r="U37" i="5"/>
  <c r="U6" i="5"/>
  <c r="U18" i="5"/>
  <c r="V4" i="5"/>
  <c r="W3" i="5"/>
  <c r="T29" i="4"/>
  <c r="S31" i="4"/>
  <c r="W3" i="4"/>
  <c r="V4" i="4"/>
  <c r="U12" i="4"/>
  <c r="U23" i="4"/>
  <c r="U11" i="4"/>
  <c r="U21" i="4"/>
  <c r="U7" i="4"/>
  <c r="U43" i="4"/>
  <c r="U8" i="4"/>
  <c r="U13" i="4"/>
  <c r="U14" i="4"/>
  <c r="U22" i="4"/>
  <c r="U24" i="4"/>
  <c r="U6" i="4"/>
  <c r="T13" i="9"/>
  <c r="T4" i="9"/>
  <c r="T8" i="9" s="1"/>
  <c r="U3" i="9"/>
  <c r="T17" i="4"/>
  <c r="T27" i="4" s="1"/>
  <c r="U17" i="4" l="1"/>
  <c r="T31" i="4"/>
  <c r="T35" i="4" s="1"/>
  <c r="S6" i="9" s="1"/>
  <c r="U14" i="5"/>
  <c r="U20" i="5" s="1"/>
  <c r="Q15" i="9"/>
  <c r="P6" i="9"/>
  <c r="P9" i="9" s="1"/>
  <c r="V7" i="5"/>
  <c r="R7" i="9"/>
  <c r="N15" i="9"/>
  <c r="V35" i="5"/>
  <c r="V31" i="5"/>
  <c r="V30" i="5"/>
  <c r="V29" i="5"/>
  <c r="V33" i="5"/>
  <c r="V34" i="5"/>
  <c r="T11" i="9"/>
  <c r="S33" i="4"/>
  <c r="S35" i="4" s="1"/>
  <c r="V9" i="4"/>
  <c r="V40" i="4"/>
  <c r="V37" i="4"/>
  <c r="W4" i="5"/>
  <c r="X3" i="5"/>
  <c r="V11" i="5"/>
  <c r="V6" i="5"/>
  <c r="V14" i="5" s="1"/>
  <c r="V12" i="5"/>
  <c r="V17" i="5"/>
  <c r="V18" i="5"/>
  <c r="V38" i="5"/>
  <c r="V37" i="5"/>
  <c r="U15" i="5"/>
  <c r="U21" i="5" s="1"/>
  <c r="U23" i="5" s="1"/>
  <c r="T23" i="5"/>
  <c r="T27" i="5" s="1"/>
  <c r="T40" i="5" s="1"/>
  <c r="U27" i="4"/>
  <c r="U4" i="9"/>
  <c r="U8" i="9" s="1"/>
  <c r="U13" i="9"/>
  <c r="V3" i="9"/>
  <c r="U16" i="4"/>
  <c r="U26" i="4" s="1"/>
  <c r="V21" i="4"/>
  <c r="V6" i="4"/>
  <c r="V43" i="4"/>
  <c r="V23" i="4"/>
  <c r="V11" i="4"/>
  <c r="V8" i="4"/>
  <c r="V22" i="4"/>
  <c r="V7" i="4"/>
  <c r="V13" i="4"/>
  <c r="V24" i="4"/>
  <c r="V12" i="4"/>
  <c r="V14" i="4"/>
  <c r="U19" i="4"/>
  <c r="U29" i="4" s="1"/>
  <c r="W4" i="4"/>
  <c r="X3" i="4"/>
  <c r="U18" i="4"/>
  <c r="U28" i="4" s="1"/>
  <c r="R6" i="9" l="1"/>
  <c r="R9" i="9" s="1"/>
  <c r="W7" i="5"/>
  <c r="S7" i="9"/>
  <c r="S9" i="9" s="1"/>
  <c r="S15" i="9" s="1"/>
  <c r="P15" i="9"/>
  <c r="U11" i="9"/>
  <c r="W35" i="5"/>
  <c r="W31" i="5"/>
  <c r="W30" i="5"/>
  <c r="W29" i="5"/>
  <c r="W33" i="5"/>
  <c r="W34" i="5"/>
  <c r="U25" i="5"/>
  <c r="U27" i="5" s="1"/>
  <c r="U40" i="5" s="1"/>
  <c r="W9" i="4"/>
  <c r="W40" i="4"/>
  <c r="W37" i="4"/>
  <c r="V20" i="5"/>
  <c r="V15" i="5"/>
  <c r="V21" i="5" s="1"/>
  <c r="X4" i="5"/>
  <c r="Y3" i="5"/>
  <c r="W12" i="5"/>
  <c r="W11" i="5"/>
  <c r="W6" i="5"/>
  <c r="W14" i="5" s="1"/>
  <c r="W17" i="5"/>
  <c r="W37" i="5"/>
  <c r="W38" i="5"/>
  <c r="W18" i="5"/>
  <c r="V17" i="4"/>
  <c r="V27" i="4" s="1"/>
  <c r="V18" i="4"/>
  <c r="V28" i="4" s="1"/>
  <c r="U31" i="4"/>
  <c r="W43" i="4"/>
  <c r="W11" i="4"/>
  <c r="W24" i="4"/>
  <c r="W13" i="4"/>
  <c r="W6" i="4"/>
  <c r="W14" i="4"/>
  <c r="W21" i="4"/>
  <c r="W7" i="4"/>
  <c r="W22" i="4"/>
  <c r="W8" i="4"/>
  <c r="W23" i="4"/>
  <c r="W12" i="4"/>
  <c r="V16" i="4"/>
  <c r="V26" i="4" s="1"/>
  <c r="V19" i="4"/>
  <c r="V29" i="4" s="1"/>
  <c r="W3" i="9"/>
  <c r="V4" i="9"/>
  <c r="V8" i="9" s="1"/>
  <c r="V13" i="9"/>
  <c r="X4" i="4"/>
  <c r="Y3" i="4"/>
  <c r="W16" i="4" l="1"/>
  <c r="W26" i="4" s="1"/>
  <c r="W15" i="5"/>
  <c r="X7" i="5"/>
  <c r="T7" i="9"/>
  <c r="R15" i="9"/>
  <c r="X35" i="5"/>
  <c r="X31" i="5"/>
  <c r="X30" i="5"/>
  <c r="X29" i="5"/>
  <c r="X33" i="5"/>
  <c r="X34" i="5"/>
  <c r="V11" i="9"/>
  <c r="X9" i="4"/>
  <c r="X40" i="4"/>
  <c r="X37" i="4"/>
  <c r="W20" i="5"/>
  <c r="W21" i="5"/>
  <c r="Z3" i="5"/>
  <c r="Y4" i="5"/>
  <c r="X12" i="5"/>
  <c r="X37" i="5"/>
  <c r="X17" i="5"/>
  <c r="X6" i="5"/>
  <c r="X11" i="5"/>
  <c r="X38" i="5"/>
  <c r="X18" i="5"/>
  <c r="V23" i="5"/>
  <c r="V27" i="5" s="1"/>
  <c r="V40" i="5" s="1"/>
  <c r="W17" i="4"/>
  <c r="W27" i="4"/>
  <c r="V31" i="4"/>
  <c r="W19" i="4"/>
  <c r="W29" i="4" s="1"/>
  <c r="W13" i="9"/>
  <c r="X3" i="9"/>
  <c r="W4" i="9"/>
  <c r="W8" i="9" s="1"/>
  <c r="Z3" i="4"/>
  <c r="Y4" i="4"/>
  <c r="X21" i="4"/>
  <c r="X8" i="4"/>
  <c r="X23" i="4"/>
  <c r="X11" i="4"/>
  <c r="X24" i="4"/>
  <c r="X43" i="4"/>
  <c r="X14" i="4"/>
  <c r="X22" i="4"/>
  <c r="X6" i="4"/>
  <c r="X7" i="4"/>
  <c r="X13" i="4"/>
  <c r="X12" i="4"/>
  <c r="W18" i="4"/>
  <c r="W28" i="4" s="1"/>
  <c r="X16" i="4" l="1"/>
  <c r="X26" i="4" s="1"/>
  <c r="X15" i="5"/>
  <c r="X19" i="4"/>
  <c r="X29" i="4" s="1"/>
  <c r="Y7" i="5"/>
  <c r="U7" i="9"/>
  <c r="W11" i="9"/>
  <c r="Y35" i="5"/>
  <c r="Y31" i="5"/>
  <c r="Y30" i="5"/>
  <c r="Y29" i="5"/>
  <c r="Y33" i="5"/>
  <c r="Y34" i="5"/>
  <c r="V35" i="4"/>
  <c r="U6" i="9" s="1"/>
  <c r="U33" i="4"/>
  <c r="U35" i="4" s="1"/>
  <c r="Y9" i="4"/>
  <c r="Y40" i="4"/>
  <c r="Y37" i="4"/>
  <c r="X21" i="5"/>
  <c r="X14" i="5"/>
  <c r="X20" i="5" s="1"/>
  <c r="X23" i="5" s="1"/>
  <c r="X27" i="5" s="1"/>
  <c r="X40" i="5" s="1"/>
  <c r="W7" i="9" s="1"/>
  <c r="Y6" i="5"/>
  <c r="Y18" i="5"/>
  <c r="Y17" i="5"/>
  <c r="Y38" i="5"/>
  <c r="Y12" i="5"/>
  <c r="Y37" i="5"/>
  <c r="Y11" i="5"/>
  <c r="AA3" i="5"/>
  <c r="Z4" i="5"/>
  <c r="Z7" i="5" s="1"/>
  <c r="W23" i="5"/>
  <c r="X17" i="4"/>
  <c r="X27" i="4" s="1"/>
  <c r="W31" i="4"/>
  <c r="Y43" i="4"/>
  <c r="Y7" i="4"/>
  <c r="Y12" i="4"/>
  <c r="Y23" i="4"/>
  <c r="Y8" i="4"/>
  <c r="Y13" i="4"/>
  <c r="Y22" i="4"/>
  <c r="Y21" i="4"/>
  <c r="Y11" i="4"/>
  <c r="Y24" i="4"/>
  <c r="Y14" i="4"/>
  <c r="Y6" i="4"/>
  <c r="AA3" i="4"/>
  <c r="Z4" i="4"/>
  <c r="X13" i="9"/>
  <c r="X4" i="9"/>
  <c r="X8" i="9" s="1"/>
  <c r="Y3" i="9"/>
  <c r="X18" i="4"/>
  <c r="X28" i="4" s="1"/>
  <c r="Y15" i="5" l="1"/>
  <c r="Y21" i="5" s="1"/>
  <c r="Y19" i="4"/>
  <c r="Y29" i="4" s="1"/>
  <c r="U9" i="9"/>
  <c r="U15" i="9" s="1"/>
  <c r="T6" i="9"/>
  <c r="T9" i="9" s="1"/>
  <c r="Z35" i="5"/>
  <c r="Z31" i="5"/>
  <c r="Z30" i="5"/>
  <c r="Z29" i="5"/>
  <c r="Z33" i="5"/>
  <c r="Z34" i="5"/>
  <c r="Z9" i="4"/>
  <c r="Z40" i="4"/>
  <c r="Z37" i="4"/>
  <c r="X11" i="9"/>
  <c r="W25" i="5"/>
  <c r="W27" i="5" s="1"/>
  <c r="W40" i="5" s="1"/>
  <c r="Z18" i="5"/>
  <c r="Z38" i="5"/>
  <c r="Z12" i="5"/>
  <c r="Z15" i="5" s="1"/>
  <c r="Z17" i="5"/>
  <c r="Z37" i="5"/>
  <c r="Z11" i="5"/>
  <c r="Z6" i="5"/>
  <c r="Z14" i="5" s="1"/>
  <c r="AA4" i="5"/>
  <c r="AA7" i="5" s="1"/>
  <c r="AB3" i="5"/>
  <c r="Y14" i="5"/>
  <c r="Y20" i="5" s="1"/>
  <c r="Y23" i="5" s="1"/>
  <c r="Y13" i="9"/>
  <c r="Y4" i="9"/>
  <c r="Y8" i="9" s="1"/>
  <c r="Z3" i="9"/>
  <c r="AB3" i="4"/>
  <c r="AA4" i="4"/>
  <c r="Y16" i="4"/>
  <c r="Y26" i="4" s="1"/>
  <c r="Y17" i="4"/>
  <c r="Y27" i="4" s="1"/>
  <c r="Z43" i="4"/>
  <c r="Z23" i="4"/>
  <c r="Z11" i="4"/>
  <c r="Z21" i="4"/>
  <c r="Z6" i="4"/>
  <c r="Z13" i="4"/>
  <c r="Z12" i="4"/>
  <c r="Z22" i="4"/>
  <c r="Z8" i="4"/>
  <c r="Z14" i="4"/>
  <c r="Z24" i="4"/>
  <c r="Z7" i="4"/>
  <c r="Y18" i="4"/>
  <c r="Y28" i="4" s="1"/>
  <c r="X31" i="4"/>
  <c r="Z20" i="5" l="1"/>
  <c r="Z17" i="4"/>
  <c r="Z27" i="4" s="1"/>
  <c r="Z21" i="5"/>
  <c r="Z23" i="5" s="1"/>
  <c r="Z27" i="5" s="1"/>
  <c r="Z40" i="5" s="1"/>
  <c r="Y7" i="9" s="1"/>
  <c r="Z16" i="4"/>
  <c r="Z26" i="4" s="1"/>
  <c r="Z19" i="4"/>
  <c r="Z29" i="4" s="1"/>
  <c r="Y11" i="9"/>
  <c r="AA35" i="5"/>
  <c r="AA31" i="5"/>
  <c r="AA30" i="5"/>
  <c r="AA29" i="5"/>
  <c r="AA33" i="5"/>
  <c r="AA34" i="5"/>
  <c r="V7" i="9"/>
  <c r="T15" i="9"/>
  <c r="AA9" i="4"/>
  <c r="AA40" i="4"/>
  <c r="AA37" i="4"/>
  <c r="Y25" i="5"/>
  <c r="Y27" i="5" s="1"/>
  <c r="Y40" i="5" s="1"/>
  <c r="X35" i="4"/>
  <c r="W6" i="9" s="1"/>
  <c r="W9" i="9" s="1"/>
  <c r="W33" i="4"/>
  <c r="W35" i="4" s="1"/>
  <c r="AB4" i="5"/>
  <c r="AB7" i="5" s="1"/>
  <c r="AC3" i="5"/>
  <c r="AA37" i="5"/>
  <c r="AA38" i="5"/>
  <c r="AA11" i="5"/>
  <c r="AA6" i="5"/>
  <c r="AA12" i="5"/>
  <c r="AA17" i="5"/>
  <c r="AA18" i="5"/>
  <c r="Z18" i="4"/>
  <c r="Z28" i="4" s="1"/>
  <c r="Y31" i="4"/>
  <c r="AA43" i="4"/>
  <c r="AA22" i="4"/>
  <c r="AA24" i="4"/>
  <c r="AA23" i="4"/>
  <c r="AA14" i="4"/>
  <c r="AA6" i="4"/>
  <c r="AA13" i="4"/>
  <c r="AA7" i="4"/>
  <c r="AA12" i="4"/>
  <c r="AA21" i="4"/>
  <c r="AA11" i="4"/>
  <c r="AA8" i="4"/>
  <c r="AC3" i="4"/>
  <c r="AB4" i="4"/>
  <c r="Z13" i="9"/>
  <c r="Z4" i="9"/>
  <c r="Z8" i="9" s="1"/>
  <c r="AA3" i="9"/>
  <c r="AA14" i="5" l="1"/>
  <c r="Z31" i="4"/>
  <c r="AA18" i="4"/>
  <c r="AA28" i="4" s="1"/>
  <c r="W15" i="9"/>
  <c r="V6" i="9"/>
  <c r="V9" i="9" s="1"/>
  <c r="Z11" i="9"/>
  <c r="AB35" i="5"/>
  <c r="AB31" i="5"/>
  <c r="AB30" i="5"/>
  <c r="AB29" i="5"/>
  <c r="AB33" i="5"/>
  <c r="AB34" i="5"/>
  <c r="X7" i="9"/>
  <c r="Y33" i="4"/>
  <c r="Y35" i="4" s="1"/>
  <c r="Z35" i="4"/>
  <c r="Y6" i="9" s="1"/>
  <c r="Y9" i="9" s="1"/>
  <c r="AB9" i="4"/>
  <c r="AB40" i="4"/>
  <c r="AB37" i="4"/>
  <c r="AA20" i="5"/>
  <c r="AA15" i="5"/>
  <c r="AA21" i="5" s="1"/>
  <c r="AD3" i="5"/>
  <c r="AC4" i="5"/>
  <c r="AC7" i="5" s="1"/>
  <c r="AB37" i="5"/>
  <c r="AB18" i="5"/>
  <c r="AB6" i="5"/>
  <c r="AB17" i="5"/>
  <c r="AB38" i="5"/>
  <c r="AB12" i="5"/>
  <c r="AB11" i="5"/>
  <c r="AA16" i="4"/>
  <c r="AA26" i="4" s="1"/>
  <c r="AA13" i="9"/>
  <c r="AB3" i="9"/>
  <c r="AA4" i="9"/>
  <c r="AA8" i="9" s="1"/>
  <c r="AB43" i="4"/>
  <c r="AB21" i="4"/>
  <c r="AB13" i="4"/>
  <c r="AB12" i="4"/>
  <c r="AB23" i="4"/>
  <c r="AB8" i="4"/>
  <c r="AB6" i="4"/>
  <c r="AB14" i="4"/>
  <c r="AB11" i="4"/>
  <c r="AB22" i="4"/>
  <c r="AB24" i="4"/>
  <c r="AB7" i="4"/>
  <c r="AA19" i="4"/>
  <c r="AA29" i="4" s="1"/>
  <c r="AD3" i="4"/>
  <c r="AC4" i="4"/>
  <c r="AA17" i="4"/>
  <c r="AA27" i="4" s="1"/>
  <c r="AB18" i="4" l="1"/>
  <c r="AB28" i="4" s="1"/>
  <c r="Y15" i="9"/>
  <c r="X6" i="9"/>
  <c r="X9" i="9" s="1"/>
  <c r="AA11" i="9"/>
  <c r="AC35" i="5"/>
  <c r="AC31" i="5"/>
  <c r="AC30" i="5"/>
  <c r="AC29" i="5"/>
  <c r="AC33" i="5"/>
  <c r="AC34" i="5"/>
  <c r="V15" i="9"/>
  <c r="AC9" i="4"/>
  <c r="AC40" i="4"/>
  <c r="AC37" i="4"/>
  <c r="AB14" i="5"/>
  <c r="AB20" i="5" s="1"/>
  <c r="AB15" i="5"/>
  <c r="AB21" i="5" s="1"/>
  <c r="AC12" i="5"/>
  <c r="AC38" i="5"/>
  <c r="AC37" i="5"/>
  <c r="AC18" i="5"/>
  <c r="AC11" i="5"/>
  <c r="AC15" i="5"/>
  <c r="AC21" i="5" s="1"/>
  <c r="AC6" i="5"/>
  <c r="AC17" i="5"/>
  <c r="AE3" i="5"/>
  <c r="AD4" i="5"/>
  <c r="AD7" i="5" s="1"/>
  <c r="AA23" i="5"/>
  <c r="AA27" i="5" s="1"/>
  <c r="AA40" i="5" s="1"/>
  <c r="AA31" i="4"/>
  <c r="AA35" i="4" s="1"/>
  <c r="AC7" i="4"/>
  <c r="AC24" i="4"/>
  <c r="AC21" i="4"/>
  <c r="AC14" i="4"/>
  <c r="AC12" i="4"/>
  <c r="AC8" i="4"/>
  <c r="AC43" i="4"/>
  <c r="AC11" i="4"/>
  <c r="AC22" i="4"/>
  <c r="AC13" i="4"/>
  <c r="AC6" i="4"/>
  <c r="AC23" i="4"/>
  <c r="AB17" i="4"/>
  <c r="AB27" i="4" s="1"/>
  <c r="AB19" i="4"/>
  <c r="AB29" i="4" s="1"/>
  <c r="AD4" i="4"/>
  <c r="AE3" i="4"/>
  <c r="AB13" i="9"/>
  <c r="AC3" i="9"/>
  <c r="AB4" i="9"/>
  <c r="AB8" i="9" s="1"/>
  <c r="AB16" i="4"/>
  <c r="AB26" i="4" s="1"/>
  <c r="AC14" i="5" l="1"/>
  <c r="AC19" i="4"/>
  <c r="AC29" i="4" s="1"/>
  <c r="Z6" i="9"/>
  <c r="AB11" i="9"/>
  <c r="Z7" i="9"/>
  <c r="AD35" i="5"/>
  <c r="AD31" i="5"/>
  <c r="AD30" i="5"/>
  <c r="AD29" i="5"/>
  <c r="AD33" i="5"/>
  <c r="AD34" i="5"/>
  <c r="X15" i="9"/>
  <c r="AD9" i="4"/>
  <c r="AD40" i="4"/>
  <c r="AD37" i="4"/>
  <c r="AD6" i="5"/>
  <c r="AD11" i="5"/>
  <c r="AD18" i="5"/>
  <c r="AD17" i="5"/>
  <c r="AD37" i="5"/>
  <c r="AD12" i="5"/>
  <c r="AD38" i="5"/>
  <c r="AF3" i="5"/>
  <c r="AE4" i="5"/>
  <c r="AE7" i="5" s="1"/>
  <c r="AC20" i="5"/>
  <c r="AC23" i="5" s="1"/>
  <c r="AC27" i="5" s="1"/>
  <c r="AC40" i="5" s="1"/>
  <c r="AB7" i="9" s="1"/>
  <c r="AB23" i="5"/>
  <c r="AB27" i="5" s="1"/>
  <c r="AB40" i="5" s="1"/>
  <c r="AC18" i="4"/>
  <c r="AC28" i="4" s="1"/>
  <c r="AB31" i="4"/>
  <c r="AB35" i="4" s="1"/>
  <c r="AC13" i="9"/>
  <c r="AC4" i="9"/>
  <c r="AC8" i="9" s="1"/>
  <c r="AD3" i="9"/>
  <c r="AD23" i="4"/>
  <c r="AD6" i="4"/>
  <c r="AD11" i="4"/>
  <c r="AD43" i="4"/>
  <c r="AD21" i="4"/>
  <c r="AD14" i="4"/>
  <c r="AD19" i="4" s="1"/>
  <c r="AD13" i="4"/>
  <c r="AD7" i="4"/>
  <c r="AD12" i="4"/>
  <c r="AD24" i="4"/>
  <c r="AD8" i="4"/>
  <c r="AD22" i="4"/>
  <c r="AE4" i="4"/>
  <c r="AF3" i="4"/>
  <c r="AC16" i="4"/>
  <c r="AC26" i="4" s="1"/>
  <c r="AC17" i="4"/>
  <c r="AC27" i="4" s="1"/>
  <c r="Z9" i="9" l="1"/>
  <c r="Z15" i="9" s="1"/>
  <c r="AA6" i="9"/>
  <c r="AC11" i="9"/>
  <c r="AA7" i="9"/>
  <c r="AE35" i="5"/>
  <c r="AE31" i="5"/>
  <c r="AE30" i="5"/>
  <c r="AE29" i="5"/>
  <c r="AE33" i="5"/>
  <c r="AE34" i="5"/>
  <c r="AE9" i="4"/>
  <c r="AE40" i="4"/>
  <c r="AE37" i="4"/>
  <c r="AE6" i="5"/>
  <c r="AE12" i="5"/>
  <c r="AE15" i="5" s="1"/>
  <c r="AE11" i="5"/>
  <c r="AE37" i="5"/>
  <c r="AE38" i="5"/>
  <c r="AE17" i="5"/>
  <c r="AE18" i="5"/>
  <c r="AG3" i="5"/>
  <c r="AF4" i="5"/>
  <c r="AF7" i="5" s="1"/>
  <c r="AD15" i="5"/>
  <c r="AD21" i="5" s="1"/>
  <c r="AD14" i="5"/>
  <c r="AD20" i="5" s="1"/>
  <c r="AD29" i="4"/>
  <c r="AC31" i="4"/>
  <c r="AC35" i="4" s="1"/>
  <c r="AF4" i="4"/>
  <c r="AG3" i="4"/>
  <c r="AE22" i="4"/>
  <c r="AE24" i="4"/>
  <c r="AE8" i="4"/>
  <c r="AE23" i="4"/>
  <c r="AE43" i="4"/>
  <c r="AE7" i="4"/>
  <c r="AE6" i="4"/>
  <c r="AE13" i="4"/>
  <c r="AE14" i="4"/>
  <c r="AE12" i="4"/>
  <c r="AE11" i="4"/>
  <c r="AE21" i="4"/>
  <c r="AD17" i="4"/>
  <c r="AD27" i="4" s="1"/>
  <c r="AD13" i="9"/>
  <c r="AE3" i="9"/>
  <c r="AD4" i="9"/>
  <c r="AD8" i="9" s="1"/>
  <c r="AD18" i="4"/>
  <c r="AD28" i="4" s="1"/>
  <c r="AD16" i="4"/>
  <c r="AD26" i="4" s="1"/>
  <c r="AD31" i="4" s="1"/>
  <c r="AD35" i="4" s="1"/>
  <c r="AC6" i="9" s="1"/>
  <c r="AA9" i="9" l="1"/>
  <c r="AA15" i="9" s="1"/>
  <c r="AE19" i="4"/>
  <c r="AE29" i="4" s="1"/>
  <c r="AD23" i="5"/>
  <c r="AD27" i="5" s="1"/>
  <c r="AD40" i="5" s="1"/>
  <c r="AC7" i="9" s="1"/>
  <c r="AC9" i="9" s="1"/>
  <c r="AB6" i="9"/>
  <c r="AB9" i="9" s="1"/>
  <c r="AD11" i="9"/>
  <c r="AF35" i="5"/>
  <c r="AF31" i="5"/>
  <c r="AF30" i="5"/>
  <c r="AF29" i="5"/>
  <c r="AF33" i="5"/>
  <c r="AF34" i="5"/>
  <c r="AF9" i="4"/>
  <c r="AF40" i="4"/>
  <c r="AF37" i="4"/>
  <c r="AF38" i="5"/>
  <c r="AF12" i="5"/>
  <c r="AF11" i="5"/>
  <c r="AF37" i="5"/>
  <c r="AF17" i="5"/>
  <c r="AF6" i="5"/>
  <c r="AF14" i="5" s="1"/>
  <c r="AF20" i="5" s="1"/>
  <c r="AF18" i="5"/>
  <c r="AH3" i="5"/>
  <c r="AG4" i="5"/>
  <c r="AG7" i="5" s="1"/>
  <c r="AE21" i="5"/>
  <c r="AE14" i="5"/>
  <c r="AE20" i="5" s="1"/>
  <c r="AE16" i="4"/>
  <c r="AE26" i="4" s="1"/>
  <c r="AE17" i="4"/>
  <c r="AE18" i="4"/>
  <c r="AE28" i="4" s="1"/>
  <c r="AE13" i="9"/>
  <c r="AE4" i="9"/>
  <c r="AE8" i="9" s="1"/>
  <c r="AF3" i="9"/>
  <c r="AH3" i="4"/>
  <c r="AG4" i="4"/>
  <c r="AF21" i="4"/>
  <c r="AF8" i="4"/>
  <c r="AF22" i="4"/>
  <c r="AF13" i="4"/>
  <c r="AF14" i="4"/>
  <c r="AF12" i="4"/>
  <c r="AF6" i="4"/>
  <c r="AF23" i="4"/>
  <c r="AF7" i="4"/>
  <c r="AF43" i="4"/>
  <c r="AF11" i="4"/>
  <c r="AF24" i="4"/>
  <c r="AE27" i="4"/>
  <c r="AE23" i="5" l="1"/>
  <c r="AE27" i="5" s="1"/>
  <c r="AE40" i="5" s="1"/>
  <c r="AD7" i="9" s="1"/>
  <c r="AF17" i="4"/>
  <c r="AF27" i="4" s="1"/>
  <c r="AE11" i="9"/>
  <c r="AG35" i="5"/>
  <c r="AG31" i="5"/>
  <c r="AG30" i="5"/>
  <c r="AG29" i="5"/>
  <c r="AG33" i="5"/>
  <c r="AG34" i="5"/>
  <c r="AB15" i="9"/>
  <c r="AG9" i="4"/>
  <c r="AG40" i="4"/>
  <c r="AG37" i="4"/>
  <c r="AG12" i="5"/>
  <c r="AG6" i="5"/>
  <c r="AG38" i="5"/>
  <c r="AG18" i="5"/>
  <c r="AG37" i="5"/>
  <c r="AG17" i="5"/>
  <c r="AG11" i="5"/>
  <c r="AH4" i="5"/>
  <c r="AH7" i="5" s="1"/>
  <c r="AI3" i="5"/>
  <c r="AF15" i="5"/>
  <c r="AF21" i="5" s="1"/>
  <c r="AF23" i="5" s="1"/>
  <c r="AF27" i="5" s="1"/>
  <c r="AF40" i="5" s="1"/>
  <c r="AF18" i="4"/>
  <c r="AF28" i="4" s="1"/>
  <c r="AE31" i="4"/>
  <c r="AE35" i="4" s="1"/>
  <c r="AF19" i="4"/>
  <c r="AF29" i="4" s="1"/>
  <c r="AG12" i="4"/>
  <c r="AG22" i="4"/>
  <c r="AG11" i="4"/>
  <c r="AG43" i="4"/>
  <c r="AG21" i="4"/>
  <c r="AG24" i="4"/>
  <c r="AG8" i="4"/>
  <c r="AG6" i="4"/>
  <c r="AG7" i="4"/>
  <c r="AG13" i="4"/>
  <c r="AG14" i="4"/>
  <c r="AG23" i="4"/>
  <c r="AF4" i="9"/>
  <c r="AF8" i="9" s="1"/>
  <c r="AG3" i="9"/>
  <c r="AF13" i="9"/>
  <c r="AF16" i="4"/>
  <c r="AF26" i="4" s="1"/>
  <c r="AI3" i="4"/>
  <c r="AH4" i="4"/>
  <c r="AG16" i="4" l="1"/>
  <c r="AG26" i="4" s="1"/>
  <c r="AG19" i="4"/>
  <c r="AG29" i="4" s="1"/>
  <c r="AD6" i="9"/>
  <c r="AD9" i="9" s="1"/>
  <c r="AF11" i="9"/>
  <c r="AE7" i="9"/>
  <c r="AH35" i="5"/>
  <c r="AH31" i="5"/>
  <c r="AH30" i="5"/>
  <c r="AH29" i="5"/>
  <c r="AH33" i="5"/>
  <c r="AH34" i="5"/>
  <c r="AC15" i="9"/>
  <c r="AH9" i="4"/>
  <c r="AH40" i="4"/>
  <c r="AH37" i="4"/>
  <c r="AI4" i="5"/>
  <c r="AI7" i="5" s="1"/>
  <c r="AJ3" i="5"/>
  <c r="AH12" i="5"/>
  <c r="AH11" i="5"/>
  <c r="AH15" i="5"/>
  <c r="AH38" i="5"/>
  <c r="AH17" i="5"/>
  <c r="AH6" i="5"/>
  <c r="AH14" i="5" s="1"/>
  <c r="AH20" i="5" s="1"/>
  <c r="AH18" i="5"/>
  <c r="AH37" i="5"/>
  <c r="AG14" i="5"/>
  <c r="AG20" i="5" s="1"/>
  <c r="AG15" i="5"/>
  <c r="AG21" i="5" s="1"/>
  <c r="AG18" i="4"/>
  <c r="AG28" i="4" s="1"/>
  <c r="AG17" i="4"/>
  <c r="AG27" i="4" s="1"/>
  <c r="AG4" i="9"/>
  <c r="AG8" i="9" s="1"/>
  <c r="AH3" i="9"/>
  <c r="AG13" i="9"/>
  <c r="AH6" i="4"/>
  <c r="AH43" i="4"/>
  <c r="AH24" i="4"/>
  <c r="AH22" i="4"/>
  <c r="AH11" i="4"/>
  <c r="AH23" i="4"/>
  <c r="AH12" i="4"/>
  <c r="AH14" i="4"/>
  <c r="AH21" i="4"/>
  <c r="AH8" i="4"/>
  <c r="AH7" i="4"/>
  <c r="AH13" i="4"/>
  <c r="AI4" i="4"/>
  <c r="AJ3" i="4"/>
  <c r="AF31" i="4"/>
  <c r="AF35" i="4" s="1"/>
  <c r="AG31" i="4" l="1"/>
  <c r="AG35" i="4" s="1"/>
  <c r="AF6" i="9" s="1"/>
  <c r="AE6" i="9"/>
  <c r="AE9" i="9" s="1"/>
  <c r="AG11" i="9"/>
  <c r="AI35" i="5"/>
  <c r="AI31" i="5"/>
  <c r="AI30" i="5"/>
  <c r="AI29" i="5"/>
  <c r="AI33" i="5"/>
  <c r="AI34" i="5"/>
  <c r="AD15" i="9"/>
  <c r="AI9" i="4"/>
  <c r="AI40" i="4"/>
  <c r="AI37" i="4"/>
  <c r="AG23" i="5"/>
  <c r="AG27" i="5" s="1"/>
  <c r="AG40" i="5" s="1"/>
  <c r="AH21" i="5"/>
  <c r="AH23" i="5" s="1"/>
  <c r="AH27" i="5" s="1"/>
  <c r="AH40" i="5" s="1"/>
  <c r="AG7" i="9" s="1"/>
  <c r="AK3" i="5"/>
  <c r="AJ4" i="5"/>
  <c r="AJ7" i="5" s="1"/>
  <c r="AI12" i="5"/>
  <c r="AI6" i="5"/>
  <c r="AI38" i="5"/>
  <c r="AI15" i="5"/>
  <c r="AI37" i="5"/>
  <c r="AI17" i="5"/>
  <c r="AI18" i="5"/>
  <c r="AI11" i="5"/>
  <c r="AI43" i="4"/>
  <c r="AI22" i="4"/>
  <c r="AI14" i="4"/>
  <c r="AI24" i="4"/>
  <c r="AI11" i="4"/>
  <c r="AI7" i="4"/>
  <c r="AI23" i="4"/>
  <c r="AI12" i="4"/>
  <c r="AI21" i="4"/>
  <c r="AI6" i="4"/>
  <c r="AI8" i="4"/>
  <c r="AI13" i="4"/>
  <c r="AH17" i="4"/>
  <c r="AH27" i="4" s="1"/>
  <c r="AH16" i="4"/>
  <c r="AH26" i="4" s="1"/>
  <c r="AH18" i="4"/>
  <c r="AH28" i="4" s="1"/>
  <c r="AI3" i="9"/>
  <c r="AH4" i="9"/>
  <c r="AH8" i="9" s="1"/>
  <c r="AH13" i="9"/>
  <c r="AJ4" i="4"/>
  <c r="AK3" i="4"/>
  <c r="AH19" i="4"/>
  <c r="AH29" i="4" s="1"/>
  <c r="AI16" i="4" l="1"/>
  <c r="AI26" i="4"/>
  <c r="AI19" i="4"/>
  <c r="AI29" i="4" s="1"/>
  <c r="AH11" i="9"/>
  <c r="AJ35" i="5"/>
  <c r="AJ31" i="5"/>
  <c r="AJ30" i="5"/>
  <c r="AJ29" i="5"/>
  <c r="AJ33" i="5"/>
  <c r="AJ34" i="5"/>
  <c r="AF7" i="9"/>
  <c r="AF9" i="9" s="1"/>
  <c r="AE15" i="9"/>
  <c r="AJ9" i="4"/>
  <c r="AJ40" i="4"/>
  <c r="AJ37" i="4"/>
  <c r="AI21" i="5"/>
  <c r="AI14" i="5"/>
  <c r="AI20" i="5" s="1"/>
  <c r="AJ12" i="5"/>
  <c r="AJ15" i="5"/>
  <c r="AJ37" i="5"/>
  <c r="AJ11" i="5"/>
  <c r="AJ17" i="5"/>
  <c r="AJ6" i="5"/>
  <c r="AJ14" i="5" s="1"/>
  <c r="AJ20" i="5" s="1"/>
  <c r="AJ18" i="5"/>
  <c r="AJ38" i="5"/>
  <c r="AL3" i="5"/>
  <c r="AK4" i="5"/>
  <c r="AK7" i="5" s="1"/>
  <c r="AH31" i="4"/>
  <c r="AH35" i="4" s="1"/>
  <c r="AJ21" i="4"/>
  <c r="AJ43" i="4"/>
  <c r="AJ23" i="4"/>
  <c r="AJ8" i="4"/>
  <c r="AJ7" i="4"/>
  <c r="AJ24" i="4"/>
  <c r="AJ13" i="4"/>
  <c r="AJ22" i="4"/>
  <c r="AJ14" i="4"/>
  <c r="AJ12" i="4"/>
  <c r="AJ6" i="4"/>
  <c r="AJ11" i="4"/>
  <c r="AI13" i="9"/>
  <c r="AJ3" i="9"/>
  <c r="AI4" i="9"/>
  <c r="AI8" i="9" s="1"/>
  <c r="AI17" i="4"/>
  <c r="AI27" i="4" s="1"/>
  <c r="AK4" i="4"/>
  <c r="AL3" i="4"/>
  <c r="AI18" i="4"/>
  <c r="AI28" i="4" s="1"/>
  <c r="AI23" i="5" l="1"/>
  <c r="AI27" i="5" s="1"/>
  <c r="AI40" i="5" s="1"/>
  <c r="AH7" i="9" s="1"/>
  <c r="AG6" i="9"/>
  <c r="AG9" i="9" s="1"/>
  <c r="AG15" i="9" s="1"/>
  <c r="AI11" i="9"/>
  <c r="AK35" i="5"/>
  <c r="AK31" i="5"/>
  <c r="AK30" i="5"/>
  <c r="AK29" i="5"/>
  <c r="AK33" i="5"/>
  <c r="AK34" i="5"/>
  <c r="AK9" i="4"/>
  <c r="AK40" i="4"/>
  <c r="AK37" i="4"/>
  <c r="AK18" i="5"/>
  <c r="AK17" i="5"/>
  <c r="AK37" i="5"/>
  <c r="AK6" i="5"/>
  <c r="AK11" i="5"/>
  <c r="AK12" i="5"/>
  <c r="AK38" i="5"/>
  <c r="AM3" i="5"/>
  <c r="AL4" i="5"/>
  <c r="AL7" i="5" s="1"/>
  <c r="AJ21" i="5"/>
  <c r="AJ23" i="5" s="1"/>
  <c r="AJ27" i="5" s="1"/>
  <c r="AJ40" i="5" s="1"/>
  <c r="AI31" i="4"/>
  <c r="AI35" i="4" s="1"/>
  <c r="AJ17" i="4"/>
  <c r="AJ27" i="4" s="1"/>
  <c r="AM3" i="4"/>
  <c r="AL4" i="4"/>
  <c r="AK43" i="4"/>
  <c r="AK7" i="4"/>
  <c r="AK21" i="4"/>
  <c r="AK12" i="4"/>
  <c r="AK13" i="4"/>
  <c r="AK11" i="4"/>
  <c r="AK14" i="4"/>
  <c r="AK8" i="4"/>
  <c r="AK24" i="4"/>
  <c r="AK6" i="4"/>
  <c r="AK22" i="4"/>
  <c r="AK23" i="4"/>
  <c r="AJ18" i="4"/>
  <c r="AJ28" i="4" s="1"/>
  <c r="AJ16" i="4"/>
  <c r="AJ26" i="4" s="1"/>
  <c r="AJ13" i="9"/>
  <c r="AK3" i="9"/>
  <c r="AJ4" i="9"/>
  <c r="AJ8" i="9" s="1"/>
  <c r="AJ19" i="4"/>
  <c r="AJ29" i="4" s="1"/>
  <c r="AK19" i="4" l="1"/>
  <c r="AK29" i="4" s="1"/>
  <c r="AK18" i="4"/>
  <c r="AK16" i="4"/>
  <c r="AK26" i="4" s="1"/>
  <c r="AH6" i="9"/>
  <c r="AH9" i="9" s="1"/>
  <c r="AJ11" i="9"/>
  <c r="AI7" i="9"/>
  <c r="AL35" i="5"/>
  <c r="AL31" i="5"/>
  <c r="AL30" i="5"/>
  <c r="AL29" i="5"/>
  <c r="AL33" i="5"/>
  <c r="AL34" i="5"/>
  <c r="AF15" i="9"/>
  <c r="AL9" i="4"/>
  <c r="AL40" i="4"/>
  <c r="AL37" i="4"/>
  <c r="AL18" i="5"/>
  <c r="AL11" i="5"/>
  <c r="AL17" i="5"/>
  <c r="AL37" i="5"/>
  <c r="AL12" i="5"/>
  <c r="AL6" i="5"/>
  <c r="AL14" i="5" s="1"/>
  <c r="AL20" i="5" s="1"/>
  <c r="AL38" i="5"/>
  <c r="AM4" i="5"/>
  <c r="AM7" i="5" s="1"/>
  <c r="AN3" i="5"/>
  <c r="AK14" i="5"/>
  <c r="AK20" i="5" s="1"/>
  <c r="AK15" i="5"/>
  <c r="AK21" i="5" s="1"/>
  <c r="AK28" i="4"/>
  <c r="AJ31" i="4"/>
  <c r="AJ35" i="4" s="1"/>
  <c r="AK13" i="9"/>
  <c r="AK4" i="9"/>
  <c r="AK8" i="9" s="1"/>
  <c r="AL3" i="9"/>
  <c r="AN3" i="4"/>
  <c r="AM4" i="4"/>
  <c r="AL43" i="4"/>
  <c r="AL23" i="4"/>
  <c r="AL11" i="4"/>
  <c r="AL22" i="4"/>
  <c r="AL6" i="4"/>
  <c r="AL13" i="4"/>
  <c r="AL7" i="4"/>
  <c r="AL24" i="4"/>
  <c r="AL21" i="4"/>
  <c r="AL14" i="4"/>
  <c r="AL8" i="4"/>
  <c r="AL12" i="4"/>
  <c r="AK17" i="4"/>
  <c r="AK27" i="4" s="1"/>
  <c r="AK31" i="4" l="1"/>
  <c r="AK35" i="4" s="1"/>
  <c r="AJ6" i="9" s="1"/>
  <c r="AL16" i="4"/>
  <c r="AL26" i="4" s="1"/>
  <c r="AI6" i="9"/>
  <c r="AI9" i="9" s="1"/>
  <c r="AK11" i="9"/>
  <c r="AM35" i="5"/>
  <c r="AM31" i="5"/>
  <c r="AM30" i="5"/>
  <c r="AM29" i="5"/>
  <c r="AM33" i="5"/>
  <c r="AM34" i="5"/>
  <c r="AH15" i="9"/>
  <c r="AM9" i="4"/>
  <c r="AM40" i="4"/>
  <c r="AM37" i="4"/>
  <c r="AK23" i="5"/>
  <c r="AK27" i="5" s="1"/>
  <c r="AK40" i="5" s="1"/>
  <c r="AO3" i="5"/>
  <c r="AN4" i="5"/>
  <c r="AN7" i="5" s="1"/>
  <c r="AM6" i="5"/>
  <c r="AM11" i="5"/>
  <c r="AM17" i="5"/>
  <c r="AM18" i="5"/>
  <c r="AM38" i="5"/>
  <c r="AM12" i="5"/>
  <c r="AM37" i="5"/>
  <c r="AL15" i="5"/>
  <c r="AL21" i="5" s="1"/>
  <c r="AL23" i="5" s="1"/>
  <c r="AL27" i="5" s="1"/>
  <c r="AL40" i="5" s="1"/>
  <c r="AK7" i="9" s="1"/>
  <c r="AL17" i="4"/>
  <c r="AL27" i="4" s="1"/>
  <c r="AM24" i="4"/>
  <c r="AM14" i="4"/>
  <c r="AM22" i="4"/>
  <c r="AM11" i="4"/>
  <c r="AM43" i="4"/>
  <c r="AM6" i="4"/>
  <c r="AM16" i="4" s="1"/>
  <c r="AM7" i="4"/>
  <c r="AM21" i="4"/>
  <c r="AM8" i="4"/>
  <c r="AM12" i="4"/>
  <c r="AM13" i="4"/>
  <c r="AM23" i="4"/>
  <c r="AL18" i="4"/>
  <c r="AL28" i="4" s="1"/>
  <c r="AN4" i="4"/>
  <c r="AO3" i="4"/>
  <c r="AM3" i="9"/>
  <c r="AL13" i="9"/>
  <c r="AL4" i="9"/>
  <c r="AL8" i="9" s="1"/>
  <c r="AL19" i="4"/>
  <c r="AL29" i="4" s="1"/>
  <c r="AL31" i="4" l="1"/>
  <c r="AL35" i="4" s="1"/>
  <c r="AK6" i="9" s="1"/>
  <c r="AK9" i="9" s="1"/>
  <c r="AK15" i="9" s="1"/>
  <c r="AL11" i="9"/>
  <c r="AN35" i="5"/>
  <c r="AN31" i="5"/>
  <c r="AN30" i="5"/>
  <c r="AN29" i="5"/>
  <c r="AN33" i="5"/>
  <c r="AN34" i="5"/>
  <c r="AJ7" i="9"/>
  <c r="AJ9" i="9" s="1"/>
  <c r="AI15" i="9"/>
  <c r="AN9" i="4"/>
  <c r="AN40" i="4"/>
  <c r="AN37" i="4"/>
  <c r="AM15" i="5"/>
  <c r="AM21" i="5" s="1"/>
  <c r="AM14" i="5"/>
  <c r="AM20" i="5" s="1"/>
  <c r="AN11" i="5"/>
  <c r="AN38" i="5"/>
  <c r="AN18" i="5"/>
  <c r="AN37" i="5"/>
  <c r="AN12" i="5"/>
  <c r="AN17" i="5"/>
  <c r="AN6" i="5"/>
  <c r="AO4" i="5"/>
  <c r="AO7" i="5" s="1"/>
  <c r="AP3" i="5"/>
  <c r="AM18" i="4"/>
  <c r="AM28" i="4" s="1"/>
  <c r="AM13" i="9"/>
  <c r="AN3" i="9"/>
  <c r="AM4" i="9"/>
  <c r="AM8" i="9" s="1"/>
  <c r="AM26" i="4"/>
  <c r="AO4" i="4"/>
  <c r="AP3" i="4"/>
  <c r="AN21" i="4"/>
  <c r="AN13" i="4"/>
  <c r="AN8" i="4"/>
  <c r="AN43" i="4"/>
  <c r="AN24" i="4"/>
  <c r="AN23" i="4"/>
  <c r="AN14" i="4"/>
  <c r="AN7" i="4"/>
  <c r="AN6" i="4"/>
  <c r="AN22" i="4"/>
  <c r="AN11" i="4"/>
  <c r="AN12" i="4"/>
  <c r="AM17" i="4"/>
  <c r="AM27" i="4" s="1"/>
  <c r="AM19" i="4"/>
  <c r="AM29" i="4" s="1"/>
  <c r="AN19" i="4" l="1"/>
  <c r="AN29" i="4" s="1"/>
  <c r="AN14" i="5"/>
  <c r="AN20" i="5" s="1"/>
  <c r="AM23" i="5"/>
  <c r="AM27" i="5" s="1"/>
  <c r="AM40" i="5" s="1"/>
  <c r="AL7" i="9" s="1"/>
  <c r="AM11" i="9"/>
  <c r="AO35" i="5"/>
  <c r="AO31" i="5"/>
  <c r="AO30" i="5"/>
  <c r="AO29" i="5"/>
  <c r="AO33" i="5"/>
  <c r="AO34" i="5"/>
  <c r="AO9" i="4"/>
  <c r="AO40" i="4"/>
  <c r="AO37" i="4"/>
  <c r="AQ3" i="5"/>
  <c r="AP4" i="5"/>
  <c r="AP7" i="5" s="1"/>
  <c r="AO37" i="5"/>
  <c r="AO6" i="5"/>
  <c r="AO38" i="5"/>
  <c r="AO12" i="5"/>
  <c r="AO15" i="5" s="1"/>
  <c r="AO18" i="5"/>
  <c r="AO11" i="5"/>
  <c r="AO17" i="5"/>
  <c r="AN15" i="5"/>
  <c r="AN21" i="5" s="1"/>
  <c r="AN16" i="4"/>
  <c r="AN26" i="4" s="1"/>
  <c r="AN17" i="4"/>
  <c r="AN27" i="4" s="1"/>
  <c r="AQ3" i="4"/>
  <c r="AP4" i="4"/>
  <c r="AO43" i="4"/>
  <c r="AO22" i="4"/>
  <c r="AO23" i="4"/>
  <c r="AO7" i="4"/>
  <c r="AO21" i="4"/>
  <c r="AO6" i="4"/>
  <c r="AO8" i="4"/>
  <c r="AO24" i="4"/>
  <c r="AO11" i="4"/>
  <c r="AO14" i="4"/>
  <c r="AO13" i="4"/>
  <c r="AO12" i="4"/>
  <c r="AM31" i="4"/>
  <c r="AM35" i="4" s="1"/>
  <c r="AN13" i="9"/>
  <c r="AN4" i="9"/>
  <c r="AN8" i="9" s="1"/>
  <c r="AO3" i="9"/>
  <c r="AN18" i="4"/>
  <c r="AN28" i="4" s="1"/>
  <c r="AO21" i="5" l="1"/>
  <c r="AN23" i="5"/>
  <c r="AN27" i="5" s="1"/>
  <c r="AN40" i="5" s="1"/>
  <c r="AM7" i="9" s="1"/>
  <c r="AO19" i="4"/>
  <c r="AO29" i="4" s="1"/>
  <c r="AL6" i="9"/>
  <c r="AL9" i="9" s="1"/>
  <c r="AN11" i="9"/>
  <c r="AP35" i="5"/>
  <c r="AP31" i="5"/>
  <c r="AP30" i="5"/>
  <c r="AP29" i="5"/>
  <c r="AP33" i="5"/>
  <c r="AP34" i="5"/>
  <c r="AJ15" i="9"/>
  <c r="AP9" i="4"/>
  <c r="AP40" i="4"/>
  <c r="AP37" i="4"/>
  <c r="AO14" i="5"/>
  <c r="AO20" i="5" s="1"/>
  <c r="AO23" i="5" s="1"/>
  <c r="AO27" i="5" s="1"/>
  <c r="AO40" i="5" s="1"/>
  <c r="AP6" i="5"/>
  <c r="AP38" i="5"/>
  <c r="AP37" i="5"/>
  <c r="AP12" i="5"/>
  <c r="AP18" i="5"/>
  <c r="AP15" i="5"/>
  <c r="AP21" i="5" s="1"/>
  <c r="AP17" i="5"/>
  <c r="AP11" i="5"/>
  <c r="AR3" i="5"/>
  <c r="AQ4" i="5"/>
  <c r="AQ7" i="5" s="1"/>
  <c r="AO18" i="4"/>
  <c r="AO28" i="4" s="1"/>
  <c r="AO16" i="4"/>
  <c r="AO26" i="4" s="1"/>
  <c r="AO17" i="4"/>
  <c r="AO27" i="4" s="1"/>
  <c r="AP43" i="4"/>
  <c r="AP23" i="4"/>
  <c r="AP6" i="4"/>
  <c r="AP11" i="4"/>
  <c r="AP12" i="4"/>
  <c r="AP13" i="4"/>
  <c r="AP7" i="4"/>
  <c r="AP21" i="4"/>
  <c r="AP22" i="4"/>
  <c r="AP24" i="4"/>
  <c r="AP8" i="4"/>
  <c r="AP14" i="4"/>
  <c r="AR3" i="4"/>
  <c r="AQ4" i="4"/>
  <c r="AO13" i="9"/>
  <c r="AO4" i="9"/>
  <c r="AO8" i="9" s="1"/>
  <c r="AP3" i="9"/>
  <c r="AN31" i="4"/>
  <c r="AN35" i="4" s="1"/>
  <c r="AP17" i="4" l="1"/>
  <c r="AP19" i="4"/>
  <c r="AP29" i="4" s="1"/>
  <c r="AM6" i="9"/>
  <c r="AM9" i="9" s="1"/>
  <c r="AO11" i="9"/>
  <c r="AQ35" i="5"/>
  <c r="AQ31" i="5"/>
  <c r="AQ30" i="5"/>
  <c r="AQ29" i="5"/>
  <c r="AQ33" i="5"/>
  <c r="AQ34" i="5"/>
  <c r="AN7" i="9"/>
  <c r="AL15" i="9"/>
  <c r="AQ9" i="4"/>
  <c r="AQ40" i="4"/>
  <c r="AQ37" i="4"/>
  <c r="AQ6" i="5"/>
  <c r="AQ37" i="5"/>
  <c r="AQ12" i="5"/>
  <c r="AQ38" i="5"/>
  <c r="AQ18" i="5"/>
  <c r="AQ11" i="5"/>
  <c r="AQ15" i="5"/>
  <c r="AQ21" i="5" s="1"/>
  <c r="AQ17" i="5"/>
  <c r="AR4" i="5"/>
  <c r="AR7" i="5" s="1"/>
  <c r="AS3" i="5"/>
  <c r="AP14" i="5"/>
  <c r="AP20" i="5" s="1"/>
  <c r="AP23" i="5" s="1"/>
  <c r="AP27" i="5" s="1"/>
  <c r="AP40" i="5" s="1"/>
  <c r="AP27" i="4"/>
  <c r="AO31" i="4"/>
  <c r="AO35" i="4" s="1"/>
  <c r="AP13" i="9"/>
  <c r="AQ3" i="9"/>
  <c r="AP4" i="9"/>
  <c r="AP8" i="9" s="1"/>
  <c r="AQ22" i="4"/>
  <c r="AQ43" i="4"/>
  <c r="AQ24" i="4"/>
  <c r="AQ23" i="4"/>
  <c r="AQ21" i="4"/>
  <c r="AQ13" i="4"/>
  <c r="AQ11" i="4"/>
  <c r="AQ7" i="4"/>
  <c r="AQ6" i="4"/>
  <c r="AQ8" i="4"/>
  <c r="AQ14" i="4"/>
  <c r="AQ12" i="4"/>
  <c r="AR4" i="4"/>
  <c r="AS3" i="4"/>
  <c r="AP16" i="4"/>
  <c r="AP26" i="4" s="1"/>
  <c r="AP18" i="4"/>
  <c r="AP28" i="4" s="1"/>
  <c r="AQ19" i="4" l="1"/>
  <c r="AQ16" i="4"/>
  <c r="AQ26" i="4" s="1"/>
  <c r="AN6" i="9"/>
  <c r="AN9" i="9" s="1"/>
  <c r="AP11" i="9"/>
  <c r="AO7" i="9"/>
  <c r="AR35" i="5"/>
  <c r="AR31" i="5"/>
  <c r="AR30" i="5"/>
  <c r="AR29" i="5"/>
  <c r="AR33" i="5"/>
  <c r="AR34" i="5"/>
  <c r="AM15" i="9"/>
  <c r="AR9" i="4"/>
  <c r="AR40" i="4"/>
  <c r="AR37" i="4"/>
  <c r="AS4" i="5"/>
  <c r="AS7" i="5" s="1"/>
  <c r="AT3" i="5"/>
  <c r="AR38" i="5"/>
  <c r="AR6" i="5"/>
  <c r="AR12" i="5"/>
  <c r="AR37" i="5"/>
  <c r="AR17" i="5"/>
  <c r="AR11" i="5"/>
  <c r="AR18" i="5"/>
  <c r="AQ14" i="5"/>
  <c r="AQ20" i="5" s="1"/>
  <c r="AQ23" i="5" s="1"/>
  <c r="AQ27" i="5" s="1"/>
  <c r="AQ40" i="5" s="1"/>
  <c r="AQ17" i="4"/>
  <c r="AQ27" i="4" s="1"/>
  <c r="AQ29" i="4"/>
  <c r="AP31" i="4"/>
  <c r="AP35" i="4" s="1"/>
  <c r="AR8" i="4"/>
  <c r="AR13" i="4"/>
  <c r="AR24" i="4"/>
  <c r="AR12" i="4"/>
  <c r="AR6" i="4"/>
  <c r="AR22" i="4"/>
  <c r="AR23" i="4"/>
  <c r="AR43" i="4"/>
  <c r="AR21" i="4"/>
  <c r="AR7" i="4"/>
  <c r="AR11" i="4"/>
  <c r="AR14" i="4"/>
  <c r="AR19" i="4" s="1"/>
  <c r="AQ18" i="4"/>
  <c r="AQ28" i="4" s="1"/>
  <c r="AT3" i="4"/>
  <c r="AS4" i="4"/>
  <c r="AQ13" i="9"/>
  <c r="AQ4" i="9"/>
  <c r="AQ8" i="9" s="1"/>
  <c r="AR3" i="9"/>
  <c r="AQ31" i="4" l="1"/>
  <c r="AQ35" i="4" s="1"/>
  <c r="AP6" i="9" s="1"/>
  <c r="AO6" i="9"/>
  <c r="AO9" i="9" s="1"/>
  <c r="AQ11" i="9"/>
  <c r="AP7" i="9"/>
  <c r="AS35" i="5"/>
  <c r="AS31" i="5"/>
  <c r="AS30" i="5"/>
  <c r="AS29" i="5"/>
  <c r="AS33" i="5"/>
  <c r="AS34" i="5"/>
  <c r="AN15" i="9"/>
  <c r="AS9" i="4"/>
  <c r="AS40" i="4"/>
  <c r="AS37" i="4"/>
  <c r="AR14" i="5"/>
  <c r="AR20" i="5" s="1"/>
  <c r="AR15" i="5"/>
  <c r="AR21" i="5" s="1"/>
  <c r="AT4" i="5"/>
  <c r="AT7" i="5" s="1"/>
  <c r="AU3" i="5"/>
  <c r="AS12" i="5"/>
  <c r="AS11" i="5"/>
  <c r="AS6" i="5"/>
  <c r="AS14" i="5" s="1"/>
  <c r="AS38" i="5"/>
  <c r="AS17" i="5"/>
  <c r="AS37" i="5"/>
  <c r="AS18" i="5"/>
  <c r="AR18" i="4"/>
  <c r="AR28" i="4" s="1"/>
  <c r="AR29" i="4"/>
  <c r="AR4" i="9"/>
  <c r="AR8" i="9" s="1"/>
  <c r="AS3" i="9"/>
  <c r="AR13" i="9"/>
  <c r="AS12" i="4"/>
  <c r="AS43" i="4"/>
  <c r="AS21" i="4"/>
  <c r="AS14" i="4"/>
  <c r="AS8" i="4"/>
  <c r="AS13" i="4"/>
  <c r="AS6" i="4"/>
  <c r="AS24" i="4"/>
  <c r="AS22" i="4"/>
  <c r="AS7" i="4"/>
  <c r="AS11" i="4"/>
  <c r="AS23" i="4"/>
  <c r="AT4" i="4"/>
  <c r="AU3" i="4"/>
  <c r="AR16" i="4"/>
  <c r="AR26" i="4" s="1"/>
  <c r="AR17" i="4"/>
  <c r="AR27" i="4" s="1"/>
  <c r="AP9" i="9" l="1"/>
  <c r="AP15" i="9" s="1"/>
  <c r="AR11" i="9"/>
  <c r="AT35" i="5"/>
  <c r="AT31" i="5"/>
  <c r="AT30" i="5"/>
  <c r="AT29" i="5"/>
  <c r="AT33" i="5"/>
  <c r="AT34" i="5"/>
  <c r="AO15" i="9"/>
  <c r="AT9" i="4"/>
  <c r="AT40" i="4"/>
  <c r="AT37" i="4"/>
  <c r="AS20" i="5"/>
  <c r="AS15" i="5"/>
  <c r="AS21" i="5" s="1"/>
  <c r="AU4" i="5"/>
  <c r="AU7" i="5" s="1"/>
  <c r="AV3" i="5"/>
  <c r="AT11" i="5"/>
  <c r="AT17" i="5"/>
  <c r="AT38" i="5"/>
  <c r="AT6" i="5"/>
  <c r="AT14" i="5" s="1"/>
  <c r="AT20" i="5" s="1"/>
  <c r="AT37" i="5"/>
  <c r="AT12" i="5"/>
  <c r="AT18" i="5"/>
  <c r="AR23" i="5"/>
  <c r="AR27" i="5" s="1"/>
  <c r="AR40" i="5" s="1"/>
  <c r="AR31" i="4"/>
  <c r="AR35" i="4" s="1"/>
  <c r="AS16" i="4"/>
  <c r="AS26" i="4" s="1"/>
  <c r="AS18" i="4"/>
  <c r="AS28" i="4" s="1"/>
  <c r="AT21" i="4"/>
  <c r="AT22" i="4"/>
  <c r="AT6" i="4"/>
  <c r="AT14" i="4"/>
  <c r="AT8" i="4"/>
  <c r="AT12" i="4"/>
  <c r="AT43" i="4"/>
  <c r="AT23" i="4"/>
  <c r="AT11" i="4"/>
  <c r="AT24" i="4"/>
  <c r="AT13" i="4"/>
  <c r="AT7" i="4"/>
  <c r="AS17" i="4"/>
  <c r="AS27" i="4" s="1"/>
  <c r="AU4" i="4"/>
  <c r="AV3" i="4"/>
  <c r="AS19" i="4"/>
  <c r="AS29" i="4" s="1"/>
  <c r="AS4" i="9"/>
  <c r="AS8" i="9" s="1"/>
  <c r="AT3" i="9"/>
  <c r="AS13" i="9"/>
  <c r="AS23" i="5" l="1"/>
  <c r="AS27" i="5" s="1"/>
  <c r="AS40" i="5" s="1"/>
  <c r="AR7" i="9" s="1"/>
  <c r="AT19" i="4"/>
  <c r="AT29" i="4" s="1"/>
  <c r="AQ6" i="9"/>
  <c r="AS11" i="9"/>
  <c r="AQ7" i="9"/>
  <c r="AQ9" i="9" s="1"/>
  <c r="AU35" i="5"/>
  <c r="AU31" i="5"/>
  <c r="AU30" i="5"/>
  <c r="AU29" i="5"/>
  <c r="AU33" i="5"/>
  <c r="AU34" i="5"/>
  <c r="AU9" i="4"/>
  <c r="AU40" i="4"/>
  <c r="AU37" i="4"/>
  <c r="AT15" i="5"/>
  <c r="AT21" i="5" s="1"/>
  <c r="AT23" i="5" s="1"/>
  <c r="AT27" i="5" s="1"/>
  <c r="AT40" i="5" s="1"/>
  <c r="AV4" i="5"/>
  <c r="AV7" i="5" s="1"/>
  <c r="AW3" i="5"/>
  <c r="AU12" i="5"/>
  <c r="AU15" i="5"/>
  <c r="AU11" i="5"/>
  <c r="AU37" i="5"/>
  <c r="AU17" i="5"/>
  <c r="AU18" i="5"/>
  <c r="AU38" i="5"/>
  <c r="AU6" i="5"/>
  <c r="AT18" i="4"/>
  <c r="AS31" i="4"/>
  <c r="AS35" i="4" s="1"/>
  <c r="AU3" i="9"/>
  <c r="AT4" i="9"/>
  <c r="AT8" i="9" s="1"/>
  <c r="AT13" i="9"/>
  <c r="AV4" i="4"/>
  <c r="AW3" i="4"/>
  <c r="AU22" i="4"/>
  <c r="AU14" i="4"/>
  <c r="AU43" i="4"/>
  <c r="AU11" i="4"/>
  <c r="AU23" i="4"/>
  <c r="AU12" i="4"/>
  <c r="AU6" i="4"/>
  <c r="AU21" i="4"/>
  <c r="AU7" i="4"/>
  <c r="AU8" i="4"/>
  <c r="AU24" i="4"/>
  <c r="AU13" i="4"/>
  <c r="AT28" i="4"/>
  <c r="AT17" i="4"/>
  <c r="AT27" i="4" s="1"/>
  <c r="AT16" i="4"/>
  <c r="AT26" i="4" s="1"/>
  <c r="AU14" i="5" l="1"/>
  <c r="AU20" i="5" s="1"/>
  <c r="AU17" i="4"/>
  <c r="AR6" i="9"/>
  <c r="AR9" i="9" s="1"/>
  <c r="AT11" i="9"/>
  <c r="AV35" i="5"/>
  <c r="AV31" i="5"/>
  <c r="AV30" i="5"/>
  <c r="AV29" i="5"/>
  <c r="AV33" i="5"/>
  <c r="AV34" i="5"/>
  <c r="AS7" i="9"/>
  <c r="AQ15" i="9"/>
  <c r="AV9" i="4"/>
  <c r="AV40" i="4"/>
  <c r="AV37" i="4"/>
  <c r="AU21" i="5"/>
  <c r="AU23" i="5" s="1"/>
  <c r="AU27" i="5" s="1"/>
  <c r="AU40" i="5" s="1"/>
  <c r="AW4" i="5"/>
  <c r="AW7" i="5" s="1"/>
  <c r="AX3" i="5"/>
  <c r="AV12" i="5"/>
  <c r="AV15" i="5" s="1"/>
  <c r="AV6" i="5"/>
  <c r="AV38" i="5"/>
  <c r="AV17" i="5"/>
  <c r="AV11" i="5"/>
  <c r="AV37" i="5"/>
  <c r="AV18" i="5"/>
  <c r="AU19" i="4"/>
  <c r="AU29" i="4" s="1"/>
  <c r="AU18" i="4"/>
  <c r="AU28" i="4" s="1"/>
  <c r="AU27" i="4"/>
  <c r="AW4" i="4"/>
  <c r="AX3" i="4"/>
  <c r="AU16" i="4"/>
  <c r="AU26" i="4" s="1"/>
  <c r="AV21" i="4"/>
  <c r="AV8" i="4"/>
  <c r="AV24" i="4"/>
  <c r="AV23" i="4"/>
  <c r="AV14" i="4"/>
  <c r="AV7" i="4"/>
  <c r="AV43" i="4"/>
  <c r="AV13" i="4"/>
  <c r="AV11" i="4"/>
  <c r="AV6" i="4"/>
  <c r="AV22" i="4"/>
  <c r="AV12" i="4"/>
  <c r="AU13" i="9"/>
  <c r="AV3" i="9"/>
  <c r="AU4" i="9"/>
  <c r="AU8" i="9" s="1"/>
  <c r="AT31" i="4"/>
  <c r="AT35" i="4" s="1"/>
  <c r="AV21" i="5" l="1"/>
  <c r="AU31" i="4"/>
  <c r="AU35" i="4" s="1"/>
  <c r="AT6" i="9" s="1"/>
  <c r="AV16" i="4"/>
  <c r="AV26" i="4" s="1"/>
  <c r="AV19" i="4"/>
  <c r="AV29" i="4" s="1"/>
  <c r="AS6" i="9"/>
  <c r="AS9" i="9" s="1"/>
  <c r="AU11" i="9"/>
  <c r="AW35" i="5"/>
  <c r="AW31" i="5"/>
  <c r="AW30" i="5"/>
  <c r="AW29" i="5"/>
  <c r="AW33" i="5"/>
  <c r="AW34" i="5"/>
  <c r="AT7" i="9"/>
  <c r="AR15" i="9"/>
  <c r="AW9" i="4"/>
  <c r="AW40" i="4"/>
  <c r="AW37" i="4"/>
  <c r="AV14" i="5"/>
  <c r="AV20" i="5" s="1"/>
  <c r="AX4" i="5"/>
  <c r="AX7" i="5" s="1"/>
  <c r="AY3" i="5"/>
  <c r="AW12" i="5"/>
  <c r="AW15" i="5" s="1"/>
  <c r="AW11" i="5"/>
  <c r="AW18" i="5"/>
  <c r="AW38" i="5"/>
  <c r="AW17" i="5"/>
  <c r="AW6" i="5"/>
  <c r="AW37" i="5"/>
  <c r="AV18" i="4"/>
  <c r="AV28" i="4" s="1"/>
  <c r="AY3" i="4"/>
  <c r="AX4" i="4"/>
  <c r="AW43" i="4"/>
  <c r="AW7" i="4"/>
  <c r="AW12" i="4"/>
  <c r="AW24" i="4"/>
  <c r="AW23" i="4"/>
  <c r="AW22" i="4"/>
  <c r="AW21" i="4"/>
  <c r="AW8" i="4"/>
  <c r="AW6" i="4"/>
  <c r="AW14" i="4"/>
  <c r="AW13" i="4"/>
  <c r="AW11" i="4"/>
  <c r="AV17" i="4"/>
  <c r="AV27" i="4" s="1"/>
  <c r="AV13" i="9"/>
  <c r="AV4" i="9"/>
  <c r="AV8" i="9" s="1"/>
  <c r="AW3" i="9"/>
  <c r="AT9" i="9" l="1"/>
  <c r="AV23" i="5"/>
  <c r="AV27" i="5" s="1"/>
  <c r="AV40" i="5" s="1"/>
  <c r="AU7" i="9" s="1"/>
  <c r="AW21" i="5"/>
  <c r="AW14" i="5"/>
  <c r="AW20" i="5" s="1"/>
  <c r="AW23" i="5" s="1"/>
  <c r="AW27" i="5" s="1"/>
  <c r="AW40" i="5" s="1"/>
  <c r="AW19" i="4"/>
  <c r="AW29" i="4" s="1"/>
  <c r="AV11" i="9"/>
  <c r="AX35" i="5"/>
  <c r="AX31" i="5"/>
  <c r="AX30" i="5"/>
  <c r="AX29" i="5"/>
  <c r="AX33" i="5"/>
  <c r="AX34" i="5"/>
  <c r="AS15" i="9"/>
  <c r="AX9" i="4"/>
  <c r="AX40" i="4"/>
  <c r="AX37" i="4"/>
  <c r="AZ3" i="5"/>
  <c r="AY4" i="5"/>
  <c r="AY7" i="5" s="1"/>
  <c r="AX12" i="5"/>
  <c r="AX18" i="5"/>
  <c r="AX11" i="5"/>
  <c r="AX38" i="5"/>
  <c r="AX37" i="5"/>
  <c r="AX17" i="5"/>
  <c r="AX6" i="5"/>
  <c r="AW13" i="9"/>
  <c r="AW4" i="9"/>
  <c r="AW8" i="9" s="1"/>
  <c r="AX3" i="9"/>
  <c r="AW17" i="4"/>
  <c r="AW27" i="4" s="1"/>
  <c r="AW16" i="4"/>
  <c r="AW26" i="4" s="1"/>
  <c r="AW18" i="4"/>
  <c r="AW28" i="4" s="1"/>
  <c r="AX43" i="4"/>
  <c r="AX23" i="4"/>
  <c r="AX11" i="4"/>
  <c r="AX22" i="4"/>
  <c r="AX21" i="4"/>
  <c r="AX6" i="4"/>
  <c r="AX7" i="4"/>
  <c r="AX14" i="4"/>
  <c r="AX24" i="4"/>
  <c r="AX8" i="4"/>
  <c r="AX12" i="4"/>
  <c r="AX13" i="4"/>
  <c r="AY4" i="4"/>
  <c r="AZ3" i="4"/>
  <c r="AV31" i="4"/>
  <c r="AV35" i="4" s="1"/>
  <c r="AX14" i="5" l="1"/>
  <c r="AX20" i="5" s="1"/>
  <c r="AU6" i="9"/>
  <c r="AU9" i="9" s="1"/>
  <c r="AW11" i="9"/>
  <c r="AY35" i="5"/>
  <c r="AY31" i="5"/>
  <c r="AY30" i="5"/>
  <c r="AY29" i="5"/>
  <c r="AY33" i="5"/>
  <c r="AY34" i="5"/>
  <c r="AV7" i="9"/>
  <c r="AT15" i="9"/>
  <c r="AY9" i="4"/>
  <c r="AY40" i="4"/>
  <c r="AY37" i="4"/>
  <c r="AX15" i="5"/>
  <c r="AX21" i="5" s="1"/>
  <c r="AX23" i="5" s="1"/>
  <c r="AX27" i="5" s="1"/>
  <c r="AX40" i="5" s="1"/>
  <c r="AY6" i="5"/>
  <c r="AY37" i="5"/>
  <c r="AY17" i="5"/>
  <c r="AY12" i="5"/>
  <c r="AY38" i="5"/>
  <c r="AY11" i="5"/>
  <c r="AY18" i="5"/>
  <c r="BA3" i="5"/>
  <c r="AZ4" i="5"/>
  <c r="AZ7" i="5" s="1"/>
  <c r="AZ4" i="4"/>
  <c r="BA3" i="4"/>
  <c r="AW31" i="4"/>
  <c r="AW35" i="4" s="1"/>
  <c r="AY23" i="4"/>
  <c r="AY24" i="4"/>
  <c r="AY21" i="4"/>
  <c r="AY14" i="4"/>
  <c r="AY13" i="4"/>
  <c r="AY7" i="4"/>
  <c r="AY8" i="4"/>
  <c r="AY18" i="4" s="1"/>
  <c r="AY12" i="4"/>
  <c r="AY11" i="4"/>
  <c r="AY22" i="4"/>
  <c r="AY6" i="4"/>
  <c r="AY43" i="4"/>
  <c r="AX18" i="4"/>
  <c r="AX28" i="4" s="1"/>
  <c r="AX17" i="4"/>
  <c r="AX27" i="4" s="1"/>
  <c r="AX16" i="4"/>
  <c r="AX26" i="4" s="1"/>
  <c r="AX13" i="9"/>
  <c r="AY3" i="9"/>
  <c r="AX4" i="9"/>
  <c r="AX8" i="9" s="1"/>
  <c r="AX19" i="4"/>
  <c r="AX29" i="4" s="1"/>
  <c r="AY28" i="4" l="1"/>
  <c r="AY16" i="4"/>
  <c r="AY26" i="4" s="1"/>
  <c r="AV6" i="9"/>
  <c r="AV9" i="9" s="1"/>
  <c r="AX11" i="9"/>
  <c r="AZ35" i="5"/>
  <c r="AZ31" i="5"/>
  <c r="AZ30" i="5"/>
  <c r="AZ29" i="5"/>
  <c r="AZ33" i="5"/>
  <c r="AZ34" i="5"/>
  <c r="AW7" i="9"/>
  <c r="AU15" i="9"/>
  <c r="AZ9" i="4"/>
  <c r="AZ40" i="4"/>
  <c r="AZ37" i="4"/>
  <c r="AZ12" i="5"/>
  <c r="AZ6" i="5"/>
  <c r="AZ37" i="5"/>
  <c r="AZ17" i="5"/>
  <c r="AZ18" i="5"/>
  <c r="AZ38" i="5"/>
  <c r="AZ11" i="5"/>
  <c r="BB3" i="5"/>
  <c r="BA4" i="5"/>
  <c r="BA7" i="5" s="1"/>
  <c r="AY14" i="5"/>
  <c r="AY20" i="5" s="1"/>
  <c r="AY15" i="5"/>
  <c r="AY21" i="5" s="1"/>
  <c r="AX31" i="4"/>
  <c r="AX35" i="4" s="1"/>
  <c r="AY19" i="4"/>
  <c r="AY29" i="4" s="1"/>
  <c r="AY13" i="9"/>
  <c r="AY4" i="9"/>
  <c r="AY8" i="9" s="1"/>
  <c r="AZ3" i="9"/>
  <c r="AY17" i="4"/>
  <c r="AY27" i="4" s="1"/>
  <c r="BA4" i="4"/>
  <c r="BB3" i="4"/>
  <c r="AZ21" i="4"/>
  <c r="AZ13" i="4"/>
  <c r="AZ11" i="4"/>
  <c r="AZ14" i="4"/>
  <c r="AZ23" i="4"/>
  <c r="AZ12" i="4"/>
  <c r="AZ7" i="4"/>
  <c r="AZ43" i="4"/>
  <c r="AZ24" i="4"/>
  <c r="AZ8" i="4"/>
  <c r="AZ22" i="4"/>
  <c r="AZ6" i="4"/>
  <c r="AZ16" i="4" l="1"/>
  <c r="AZ17" i="4"/>
  <c r="AZ26" i="4"/>
  <c r="AW6" i="9"/>
  <c r="AW9" i="9" s="1"/>
  <c r="AY11" i="9"/>
  <c r="BA35" i="5"/>
  <c r="BA31" i="5"/>
  <c r="BA30" i="5"/>
  <c r="BA29" i="5"/>
  <c r="BA33" i="5"/>
  <c r="BA34" i="5"/>
  <c r="AV15" i="9"/>
  <c r="BA9" i="4"/>
  <c r="BA40" i="4"/>
  <c r="BA37" i="4"/>
  <c r="AY23" i="5"/>
  <c r="AY27" i="5" s="1"/>
  <c r="AY40" i="5" s="1"/>
  <c r="BA6" i="5"/>
  <c r="BA12" i="5"/>
  <c r="BA37" i="5"/>
  <c r="BA17" i="5"/>
  <c r="BA11" i="5"/>
  <c r="BA15" i="5"/>
  <c r="BA18" i="5"/>
  <c r="BA38" i="5"/>
  <c r="BC3" i="5"/>
  <c r="BB4" i="5"/>
  <c r="BB7" i="5" s="1"/>
  <c r="AZ14" i="5"/>
  <c r="AZ20" i="5" s="1"/>
  <c r="AZ15" i="5"/>
  <c r="AZ21" i="5" s="1"/>
  <c r="AZ18" i="4"/>
  <c r="AZ28" i="4" s="1"/>
  <c r="AZ19" i="4"/>
  <c r="AZ29" i="4" s="1"/>
  <c r="AZ27" i="4"/>
  <c r="BC3" i="4"/>
  <c r="BB4" i="4"/>
  <c r="BA43" i="4"/>
  <c r="BA7" i="4"/>
  <c r="BA11" i="4"/>
  <c r="BA14" i="4"/>
  <c r="BA21" i="4"/>
  <c r="BA22" i="4"/>
  <c r="BA13" i="4"/>
  <c r="BA6" i="4"/>
  <c r="BA23" i="4"/>
  <c r="BA12" i="4"/>
  <c r="BA24" i="4"/>
  <c r="BA8" i="4"/>
  <c r="AY31" i="4"/>
  <c r="AY35" i="4" s="1"/>
  <c r="AZ13" i="9"/>
  <c r="BA3" i="9"/>
  <c r="AZ4" i="9"/>
  <c r="AZ8" i="9" s="1"/>
  <c r="BA18" i="4" l="1"/>
  <c r="BA28" i="4" s="1"/>
  <c r="AZ31" i="4"/>
  <c r="AZ35" i="4" s="1"/>
  <c r="AY6" i="9" s="1"/>
  <c r="AX6" i="9"/>
  <c r="AZ11" i="9"/>
  <c r="BB35" i="5"/>
  <c r="BB31" i="5"/>
  <c r="BB30" i="5"/>
  <c r="BB29" i="5"/>
  <c r="BB33" i="5"/>
  <c r="BB34" i="5"/>
  <c r="AX7" i="9"/>
  <c r="AW15" i="9"/>
  <c r="BB9" i="4"/>
  <c r="BB40" i="4"/>
  <c r="BB37" i="4"/>
  <c r="AZ23" i="5"/>
  <c r="AZ27" i="5" s="1"/>
  <c r="AZ40" i="5" s="1"/>
  <c r="BB37" i="5"/>
  <c r="BB11" i="5"/>
  <c r="BB12" i="5"/>
  <c r="BB18" i="5"/>
  <c r="BB38" i="5"/>
  <c r="BB15" i="5"/>
  <c r="BB21" i="5" s="1"/>
  <c r="BB17" i="5"/>
  <c r="BB6" i="5"/>
  <c r="BD3" i="5"/>
  <c r="BC4" i="5"/>
  <c r="BC7" i="5" s="1"/>
  <c r="BA21" i="5"/>
  <c r="BA14" i="5"/>
  <c r="BA20" i="5" s="1"/>
  <c r="BA23" i="5" s="1"/>
  <c r="BA27" i="5" s="1"/>
  <c r="BA40" i="5" s="1"/>
  <c r="AZ7" i="9" s="1"/>
  <c r="BA17" i="4"/>
  <c r="BA27" i="4" s="1"/>
  <c r="BA19" i="4"/>
  <c r="BA29" i="4" s="1"/>
  <c r="BD3" i="4"/>
  <c r="BC4" i="4"/>
  <c r="BB23" i="4"/>
  <c r="BB6" i="4"/>
  <c r="BB11" i="4"/>
  <c r="BB43" i="4"/>
  <c r="BB22" i="4"/>
  <c r="BB24" i="4"/>
  <c r="BB13" i="4"/>
  <c r="BB7" i="4"/>
  <c r="BB14" i="4"/>
  <c r="BB12" i="4"/>
  <c r="BB21" i="4"/>
  <c r="BB8" i="4"/>
  <c r="BA16" i="4"/>
  <c r="BA26" i="4" s="1"/>
  <c r="BA13" i="9"/>
  <c r="BA4" i="9"/>
  <c r="BA8" i="9" s="1"/>
  <c r="BB3" i="9"/>
  <c r="AX9" i="9" l="1"/>
  <c r="AX15" i="9" s="1"/>
  <c r="BB14" i="5"/>
  <c r="BB20" i="5" s="1"/>
  <c r="BB23" i="5" s="1"/>
  <c r="BB27" i="5" s="1"/>
  <c r="BB40" i="5" s="1"/>
  <c r="BA7" i="9" s="1"/>
  <c r="BA11" i="9"/>
  <c r="BC35" i="5"/>
  <c r="BC31" i="5"/>
  <c r="BC30" i="5"/>
  <c r="BC29" i="5"/>
  <c r="BC33" i="5"/>
  <c r="BC34" i="5"/>
  <c r="AY7" i="9"/>
  <c r="AY9" i="9" s="1"/>
  <c r="BC9" i="4"/>
  <c r="BC40" i="4"/>
  <c r="BC37" i="4"/>
  <c r="BC6" i="5"/>
  <c r="BC38" i="5"/>
  <c r="BC37" i="5"/>
  <c r="BC11" i="5"/>
  <c r="BC18" i="5"/>
  <c r="BC17" i="5"/>
  <c r="BC12" i="5"/>
  <c r="BE3" i="5"/>
  <c r="BD4" i="5"/>
  <c r="BD7" i="5" s="1"/>
  <c r="BB4" i="9"/>
  <c r="BB8" i="9" s="1"/>
  <c r="BC3" i="9"/>
  <c r="BB13" i="9"/>
  <c r="BA31" i="4"/>
  <c r="BA35" i="4" s="1"/>
  <c r="BB18" i="4"/>
  <c r="BB28" i="4" s="1"/>
  <c r="BB17" i="4"/>
  <c r="BB27" i="4" s="1"/>
  <c r="BC43" i="4"/>
  <c r="BC22" i="4"/>
  <c r="BC24" i="4"/>
  <c r="BC6" i="4"/>
  <c r="BC11" i="4"/>
  <c r="BC13" i="4"/>
  <c r="BC7" i="4"/>
  <c r="BC8" i="4"/>
  <c r="BC12" i="4"/>
  <c r="BC23" i="4"/>
  <c r="BC21" i="4"/>
  <c r="BC14" i="4"/>
  <c r="BE3" i="4"/>
  <c r="BD4" i="4"/>
  <c r="BB16" i="4"/>
  <c r="BB26" i="4" s="1"/>
  <c r="BB19" i="4"/>
  <c r="BB29" i="4" s="1"/>
  <c r="BC19" i="4" l="1"/>
  <c r="AY15" i="9"/>
  <c r="AZ6" i="9"/>
  <c r="AZ9" i="9" s="1"/>
  <c r="BB11" i="9"/>
  <c r="BD35" i="5"/>
  <c r="BD31" i="5"/>
  <c r="BD30" i="5"/>
  <c r="BD29" i="5"/>
  <c r="BD33" i="5"/>
  <c r="BD34" i="5"/>
  <c r="BD9" i="4"/>
  <c r="BD40" i="4"/>
  <c r="BD37" i="4"/>
  <c r="BD38" i="5"/>
  <c r="BD37" i="5"/>
  <c r="BD18" i="5"/>
  <c r="BD11" i="5"/>
  <c r="BD17" i="5"/>
  <c r="BD6" i="5"/>
  <c r="BD14" i="5" s="1"/>
  <c r="BD20" i="5" s="1"/>
  <c r="BD12" i="5"/>
  <c r="BF3" i="5"/>
  <c r="BE4" i="5"/>
  <c r="BE7" i="5" s="1"/>
  <c r="BC15" i="5"/>
  <c r="BC21" i="5" s="1"/>
  <c r="BC14" i="5"/>
  <c r="BC20" i="5" s="1"/>
  <c r="BC17" i="4"/>
  <c r="BC27" i="4" s="1"/>
  <c r="BC29" i="4"/>
  <c r="BB31" i="4"/>
  <c r="BB35" i="4" s="1"/>
  <c r="BD43" i="4"/>
  <c r="BD22" i="4"/>
  <c r="BD8" i="4"/>
  <c r="BD23" i="4"/>
  <c r="BD13" i="4"/>
  <c r="BD12" i="4"/>
  <c r="BD6" i="4"/>
  <c r="BD7" i="4"/>
  <c r="BD24" i="4"/>
  <c r="BD14" i="4"/>
  <c r="BD11" i="4"/>
  <c r="BD21" i="4"/>
  <c r="BF3" i="4"/>
  <c r="BE4" i="4"/>
  <c r="BC18" i="4"/>
  <c r="BC28" i="4" s="1"/>
  <c r="BC13" i="9"/>
  <c r="BD3" i="9"/>
  <c r="BC4" i="9"/>
  <c r="BC8" i="9" s="1"/>
  <c r="BC16" i="4"/>
  <c r="BC26" i="4" s="1"/>
  <c r="BC23" i="5" l="1"/>
  <c r="BC27" i="5" s="1"/>
  <c r="BC40" i="5" s="1"/>
  <c r="BB7" i="9" s="1"/>
  <c r="BC31" i="4"/>
  <c r="BC35" i="4" s="1"/>
  <c r="BB6" i="9" s="1"/>
  <c r="BD19" i="4"/>
  <c r="BD29" i="4" s="1"/>
  <c r="BA6" i="9"/>
  <c r="BA9" i="9" s="1"/>
  <c r="BC11" i="9"/>
  <c r="BE35" i="5"/>
  <c r="BE31" i="5"/>
  <c r="BE30" i="5"/>
  <c r="BE29" i="5"/>
  <c r="BE33" i="5"/>
  <c r="BE34" i="5"/>
  <c r="AZ15" i="9"/>
  <c r="BE9" i="4"/>
  <c r="BE40" i="4"/>
  <c r="BE37" i="4"/>
  <c r="BE18" i="5"/>
  <c r="BE17" i="5"/>
  <c r="BE11" i="5"/>
  <c r="BE12" i="5"/>
  <c r="BE37" i="5"/>
  <c r="BE6" i="5"/>
  <c r="BE14" i="5" s="1"/>
  <c r="BE38" i="5"/>
  <c r="BF4" i="5"/>
  <c r="BF7" i="5" s="1"/>
  <c r="BG3" i="5"/>
  <c r="BD15" i="5"/>
  <c r="BD21" i="5" s="1"/>
  <c r="BD23" i="5" s="1"/>
  <c r="BD27" i="5" s="1"/>
  <c r="BD40" i="5" s="1"/>
  <c r="BD16" i="4"/>
  <c r="BD26" i="4" s="1"/>
  <c r="BD4" i="9"/>
  <c r="BD8" i="9" s="1"/>
  <c r="BD13" i="9"/>
  <c r="BE3" i="9"/>
  <c r="BE12" i="4"/>
  <c r="BE43" i="4"/>
  <c r="BE21" i="4"/>
  <c r="BE13" i="4"/>
  <c r="BE22" i="4"/>
  <c r="BE8" i="4"/>
  <c r="BE6" i="4"/>
  <c r="BE23" i="4"/>
  <c r="BE14" i="4"/>
  <c r="BE11" i="4"/>
  <c r="BE7" i="4"/>
  <c r="BE24" i="4"/>
  <c r="BF4" i="4"/>
  <c r="BG3" i="4"/>
  <c r="BD18" i="4"/>
  <c r="BD28" i="4" s="1"/>
  <c r="BD17" i="4"/>
  <c r="BD27" i="4" s="1"/>
  <c r="BE18" i="4" l="1"/>
  <c r="BB9" i="9"/>
  <c r="BE20" i="5"/>
  <c r="BE17" i="4"/>
  <c r="BE27" i="4" s="1"/>
  <c r="BD11" i="9"/>
  <c r="BC7" i="9"/>
  <c r="BF35" i="5"/>
  <c r="BF31" i="5"/>
  <c r="BF30" i="5"/>
  <c r="BF29" i="5"/>
  <c r="BF33" i="5"/>
  <c r="BF34" i="5"/>
  <c r="BA15" i="9"/>
  <c r="BF9" i="4"/>
  <c r="BF40" i="4"/>
  <c r="BF37" i="4"/>
  <c r="BG4" i="5"/>
  <c r="BG7" i="5" s="1"/>
  <c r="BH3" i="5"/>
  <c r="BF11" i="5"/>
  <c r="BF6" i="5"/>
  <c r="BF14" i="5" s="1"/>
  <c r="BF38" i="5"/>
  <c r="BF12" i="5"/>
  <c r="BF17" i="5"/>
  <c r="BF18" i="5"/>
  <c r="BF37" i="5"/>
  <c r="BE15" i="5"/>
  <c r="BE21" i="5" s="1"/>
  <c r="BD31" i="4"/>
  <c r="BD35" i="4" s="1"/>
  <c r="BE16" i="4"/>
  <c r="BE26" i="4" s="1"/>
  <c r="BE28" i="4"/>
  <c r="BG4" i="4"/>
  <c r="BH3" i="4"/>
  <c r="BF43" i="4"/>
  <c r="BF6" i="4"/>
  <c r="BF24" i="4"/>
  <c r="BF22" i="4"/>
  <c r="BF8" i="4"/>
  <c r="BF11" i="4"/>
  <c r="BF23" i="4"/>
  <c r="BF7" i="4"/>
  <c r="BF13" i="4"/>
  <c r="BF12" i="4"/>
  <c r="BF14" i="4"/>
  <c r="BF21" i="4"/>
  <c r="BE4" i="9"/>
  <c r="BE8" i="9" s="1"/>
  <c r="BE13" i="9"/>
  <c r="BF3" i="9"/>
  <c r="BE19" i="4"/>
  <c r="BE29" i="4" s="1"/>
  <c r="BE31" i="4" l="1"/>
  <c r="BE35" i="4" s="1"/>
  <c r="BD6" i="9" s="1"/>
  <c r="BE23" i="5"/>
  <c r="BE27" i="5" s="1"/>
  <c r="BE40" i="5" s="1"/>
  <c r="BD7" i="9" s="1"/>
  <c r="BC6" i="9"/>
  <c r="BC9" i="9" s="1"/>
  <c r="BE11" i="9"/>
  <c r="BG35" i="5"/>
  <c r="BG31" i="5"/>
  <c r="BG30" i="5"/>
  <c r="BG29" i="5"/>
  <c r="BG33" i="5"/>
  <c r="BG34" i="5"/>
  <c r="BB15" i="9"/>
  <c r="BG9" i="4"/>
  <c r="BG40" i="4"/>
  <c r="BG37" i="4"/>
  <c r="BF20" i="5"/>
  <c r="BF15" i="5"/>
  <c r="BF21" i="5" s="1"/>
  <c r="BH4" i="5"/>
  <c r="BH7" i="5" s="1"/>
  <c r="BI3" i="5"/>
  <c r="BG12" i="5"/>
  <c r="BG38" i="5"/>
  <c r="BG15" i="5"/>
  <c r="BG17" i="5"/>
  <c r="BG11" i="5"/>
  <c r="BG37" i="5"/>
  <c r="BG6" i="5"/>
  <c r="BG18" i="5"/>
  <c r="BG3" i="9"/>
  <c r="BF13" i="9"/>
  <c r="BF4" i="9"/>
  <c r="BF8" i="9" s="1"/>
  <c r="BH4" i="4"/>
  <c r="BI3" i="4"/>
  <c r="BF17" i="4"/>
  <c r="BF27" i="4" s="1"/>
  <c r="BG43" i="4"/>
  <c r="BG22" i="4"/>
  <c r="BG14" i="4"/>
  <c r="BG23" i="4"/>
  <c r="BG11" i="4"/>
  <c r="BG6" i="4"/>
  <c r="BG7" i="4"/>
  <c r="BG8" i="4"/>
  <c r="BG13" i="4"/>
  <c r="BG12" i="4"/>
  <c r="BG24" i="4"/>
  <c r="BG21" i="4"/>
  <c r="BF18" i="4"/>
  <c r="BF28" i="4" s="1"/>
  <c r="BF16" i="4"/>
  <c r="BF26" i="4" s="1"/>
  <c r="BF19" i="4"/>
  <c r="BF29" i="4" s="1"/>
  <c r="BD9" i="9" l="1"/>
  <c r="BG19" i="4"/>
  <c r="BG29" i="4" s="1"/>
  <c r="BG14" i="5"/>
  <c r="BG20" i="5" s="1"/>
  <c r="BG16" i="4"/>
  <c r="BG26" i="4" s="1"/>
  <c r="BF11" i="9"/>
  <c r="BH35" i="5"/>
  <c r="BH31" i="5"/>
  <c r="BH30" i="5"/>
  <c r="BH29" i="5"/>
  <c r="BH33" i="5"/>
  <c r="BH34" i="5"/>
  <c r="BC15" i="9"/>
  <c r="BH9" i="4"/>
  <c r="BH40" i="4"/>
  <c r="BH37" i="4"/>
  <c r="BG21" i="5"/>
  <c r="BG23" i="5" s="1"/>
  <c r="BG27" i="5" s="1"/>
  <c r="BG40" i="5" s="1"/>
  <c r="BF7" i="9" s="1"/>
  <c r="BJ3" i="5"/>
  <c r="BI4" i="5"/>
  <c r="BH12" i="5"/>
  <c r="BH15" i="5" s="1"/>
  <c r="BH11" i="5"/>
  <c r="BH17" i="5"/>
  <c r="BH6" i="5"/>
  <c r="BH14" i="5" s="1"/>
  <c r="BH20" i="5" s="1"/>
  <c r="BH38" i="5"/>
  <c r="BH18" i="5"/>
  <c r="BH37" i="5"/>
  <c r="BF23" i="5"/>
  <c r="BF27" i="5" s="1"/>
  <c r="BF40" i="5" s="1"/>
  <c r="BG18" i="4"/>
  <c r="BG28" i="4" s="1"/>
  <c r="BG17" i="4"/>
  <c r="BG27" i="4" s="1"/>
  <c r="BI4" i="4"/>
  <c r="BI9" i="4" s="1"/>
  <c r="BJ3" i="4"/>
  <c r="BH21" i="4"/>
  <c r="BH8" i="4"/>
  <c r="BH43" i="4"/>
  <c r="BH22" i="4"/>
  <c r="BH24" i="4"/>
  <c r="BH13" i="4"/>
  <c r="BH6" i="4"/>
  <c r="BH7" i="4"/>
  <c r="BH23" i="4"/>
  <c r="BH11" i="4"/>
  <c r="BH14" i="4"/>
  <c r="BH12" i="4"/>
  <c r="BF31" i="4"/>
  <c r="BF35" i="4" s="1"/>
  <c r="BG13" i="9"/>
  <c r="BH3" i="9"/>
  <c r="BG4" i="9"/>
  <c r="BG8" i="9" s="1"/>
  <c r="BG31" i="4" l="1"/>
  <c r="BG35" i="4" s="1"/>
  <c r="BF6" i="9" s="1"/>
  <c r="BF9" i="9" s="1"/>
  <c r="BF15" i="9" s="1"/>
  <c r="BH19" i="4"/>
  <c r="BH29" i="4" s="1"/>
  <c r="BE6" i="9"/>
  <c r="BI7" i="5"/>
  <c r="BG11" i="9"/>
  <c r="BE7" i="9"/>
  <c r="BD15" i="9"/>
  <c r="BH21" i="5"/>
  <c r="BH23" i="5" s="1"/>
  <c r="BI18" i="5"/>
  <c r="BI11" i="5"/>
  <c r="BI17" i="5"/>
  <c r="BI6" i="5"/>
  <c r="BI38" i="5"/>
  <c r="BI37" i="5"/>
  <c r="BI12" i="5"/>
  <c r="BK3" i="5"/>
  <c r="BJ4" i="5"/>
  <c r="BH18" i="4"/>
  <c r="BH28" i="4" s="1"/>
  <c r="BH17" i="4"/>
  <c r="BH27" i="4" s="1"/>
  <c r="BK3" i="4"/>
  <c r="BJ4" i="4"/>
  <c r="BJ9" i="4" s="1"/>
  <c r="BH16" i="4"/>
  <c r="BH26" i="4" s="1"/>
  <c r="BI43" i="4"/>
  <c r="BI21" i="4"/>
  <c r="BI7" i="4"/>
  <c r="BI22" i="4"/>
  <c r="BI12" i="4"/>
  <c r="BI11" i="4"/>
  <c r="BI14" i="4"/>
  <c r="BI8" i="4"/>
  <c r="BI6" i="4"/>
  <c r="BI16" i="4" s="1"/>
  <c r="BI24" i="4"/>
  <c r="BI13" i="4"/>
  <c r="BI23" i="4"/>
  <c r="BH13" i="9"/>
  <c r="BH15" i="9" s="1"/>
  <c r="BH4" i="9"/>
  <c r="BI3" i="9"/>
  <c r="BI26" i="4" l="1"/>
  <c r="BI15" i="5"/>
  <c r="BI21" i="5" s="1"/>
  <c r="BE9" i="9"/>
  <c r="BE15" i="9" s="1"/>
  <c r="BI14" i="5"/>
  <c r="BI20" i="5" s="1"/>
  <c r="BJ8" i="5"/>
  <c r="BJ7" i="5"/>
  <c r="BH25" i="5"/>
  <c r="BH27" i="5" s="1"/>
  <c r="BH40" i="5" s="1"/>
  <c r="BJ6" i="5"/>
  <c r="BJ11" i="5"/>
  <c r="BJ38" i="5"/>
  <c r="BJ18" i="5"/>
  <c r="BJ37" i="5"/>
  <c r="BJ12" i="5"/>
  <c r="BJ17" i="5"/>
  <c r="BL3" i="5"/>
  <c r="BK4" i="5"/>
  <c r="BI18" i="4"/>
  <c r="BI28" i="4" s="1"/>
  <c r="BJ43" i="4"/>
  <c r="BJ23" i="4"/>
  <c r="BJ11" i="4"/>
  <c r="BJ24" i="4"/>
  <c r="BJ12" i="4"/>
  <c r="BJ6" i="4"/>
  <c r="BJ21" i="4"/>
  <c r="BJ22" i="4"/>
  <c r="BJ8" i="4"/>
  <c r="BJ13" i="4"/>
  <c r="BJ7" i="4"/>
  <c r="BJ14" i="4"/>
  <c r="BL3" i="4"/>
  <c r="BK4" i="4"/>
  <c r="BK9" i="4" s="1"/>
  <c r="BI13" i="9"/>
  <c r="BI15" i="9" s="1"/>
  <c r="BJ3" i="9"/>
  <c r="BI4" i="9"/>
  <c r="BI17" i="4"/>
  <c r="BI27" i="4" s="1"/>
  <c r="BI19" i="4"/>
  <c r="BI29" i="4" s="1"/>
  <c r="BH31" i="4"/>
  <c r="BJ16" i="4" l="1"/>
  <c r="BJ26" i="4" s="1"/>
  <c r="BI31" i="4"/>
  <c r="BH33" i="4" s="1"/>
  <c r="BH35" i="4" s="1"/>
  <c r="BI23" i="5"/>
  <c r="BJ15" i="5"/>
  <c r="BJ21" i="5" s="1"/>
  <c r="BK8" i="5"/>
  <c r="BK7" i="5"/>
  <c r="BG7" i="9"/>
  <c r="C19" i="9"/>
  <c r="C17" i="20" s="1"/>
  <c r="BK12" i="5"/>
  <c r="BK38" i="5"/>
  <c r="BK6" i="5"/>
  <c r="BK11" i="5"/>
  <c r="BK17" i="5"/>
  <c r="BK18" i="5"/>
  <c r="BK37" i="5"/>
  <c r="BL4" i="5"/>
  <c r="BM3" i="5"/>
  <c r="BJ14" i="5"/>
  <c r="BJ20" i="5" s="1"/>
  <c r="BJ23" i="5" s="1"/>
  <c r="BJ18" i="4"/>
  <c r="BJ28" i="4" s="1"/>
  <c r="BJ4" i="9"/>
  <c r="BK3" i="9"/>
  <c r="BJ13" i="9"/>
  <c r="BJ15" i="9" s="1"/>
  <c r="BK24" i="4"/>
  <c r="BK14" i="4"/>
  <c r="BK21" i="4"/>
  <c r="BK12" i="4"/>
  <c r="BK8" i="4"/>
  <c r="BK6" i="4"/>
  <c r="BK22" i="4"/>
  <c r="BK11" i="4"/>
  <c r="BK13" i="4"/>
  <c r="BK7" i="4"/>
  <c r="BK23" i="4"/>
  <c r="BK43" i="4"/>
  <c r="BM3" i="4"/>
  <c r="BL4" i="4"/>
  <c r="BL9" i="4" s="1"/>
  <c r="BJ17" i="4"/>
  <c r="BJ27" i="4" s="1"/>
  <c r="BJ19" i="4"/>
  <c r="BJ29" i="4" s="1"/>
  <c r="BG6" i="9" l="1"/>
  <c r="BG9" i="9" s="1"/>
  <c r="BG15" i="9" s="1"/>
  <c r="E19" i="9" s="1"/>
  <c r="E17" i="20" s="1"/>
  <c r="D19" i="9"/>
  <c r="D17" i="20" s="1"/>
  <c r="BK17" i="4"/>
  <c r="BK27" i="4" s="1"/>
  <c r="BK15" i="5"/>
  <c r="C21" i="9"/>
  <c r="C19" i="20" s="1"/>
  <c r="D21" i="9"/>
  <c r="D19" i="20" s="1"/>
  <c r="BL8" i="5"/>
  <c r="BL7" i="5"/>
  <c r="BL15" i="5" s="1"/>
  <c r="BM4" i="5"/>
  <c r="BN3" i="5"/>
  <c r="BL12" i="5"/>
  <c r="BL18" i="5"/>
  <c r="BL6" i="5"/>
  <c r="BL11" i="5"/>
  <c r="BL38" i="5"/>
  <c r="BL37" i="5"/>
  <c r="BL17" i="5"/>
  <c r="BK14" i="5"/>
  <c r="BK20" i="5" s="1"/>
  <c r="BK21" i="5"/>
  <c r="BK16" i="4"/>
  <c r="BK26" i="4" s="1"/>
  <c r="BK18" i="4"/>
  <c r="BK28" i="4" s="1"/>
  <c r="BL21" i="4"/>
  <c r="BL13" i="4"/>
  <c r="BL23" i="4"/>
  <c r="BL24" i="4"/>
  <c r="BL14" i="4"/>
  <c r="BL19" i="4" s="1"/>
  <c r="BL7" i="4"/>
  <c r="BL12" i="4"/>
  <c r="BL22" i="4"/>
  <c r="BL8" i="4"/>
  <c r="BL6" i="4"/>
  <c r="BL11" i="4"/>
  <c r="BL43" i="4"/>
  <c r="BK19" i="4"/>
  <c r="BK29" i="4" s="1"/>
  <c r="BM4" i="4"/>
  <c r="BM9" i="4" s="1"/>
  <c r="BN3" i="4"/>
  <c r="BK13" i="9"/>
  <c r="BK15" i="9" s="1"/>
  <c r="BK4" i="9"/>
  <c r="BL3" i="9"/>
  <c r="BJ31" i="4"/>
  <c r="BL29" i="4" l="1"/>
  <c r="E21" i="9"/>
  <c r="E19" i="20" s="1"/>
  <c r="BM8" i="5"/>
  <c r="BM7" i="5"/>
  <c r="BK23" i="5"/>
  <c r="BL14" i="5"/>
  <c r="BL20" i="5" s="1"/>
  <c r="BL21" i="5"/>
  <c r="BL23" i="5" s="1"/>
  <c r="BO3" i="5"/>
  <c r="BN4" i="5"/>
  <c r="BM12" i="5"/>
  <c r="BM17" i="5"/>
  <c r="BM37" i="5"/>
  <c r="BM18" i="5"/>
  <c r="BM38" i="5"/>
  <c r="BM11" i="5"/>
  <c r="BM6" i="5"/>
  <c r="BK31" i="4"/>
  <c r="BL17" i="4"/>
  <c r="BL27" i="4" s="1"/>
  <c r="BM23" i="4"/>
  <c r="BM43" i="4"/>
  <c r="BM7" i="4"/>
  <c r="BM8" i="4"/>
  <c r="BM21" i="4"/>
  <c r="BM14" i="4"/>
  <c r="BM19" i="4" s="1"/>
  <c r="BM22" i="4"/>
  <c r="BM6" i="4"/>
  <c r="BM12" i="4"/>
  <c r="BM13" i="4"/>
  <c r="BM11" i="4"/>
  <c r="BM24" i="4"/>
  <c r="BL18" i="4"/>
  <c r="BL28" i="4" s="1"/>
  <c r="BN4" i="4"/>
  <c r="BN9" i="4" s="1"/>
  <c r="BO3" i="4"/>
  <c r="BL13" i="9"/>
  <c r="BL15" i="9" s="1"/>
  <c r="BL4" i="9"/>
  <c r="BM3" i="9"/>
  <c r="BL16" i="4"/>
  <c r="BL26" i="4" s="1"/>
  <c r="BM14" i="5" l="1"/>
  <c r="BM20" i="5" s="1"/>
  <c r="BL31" i="4"/>
  <c r="BN8" i="5"/>
  <c r="BN7" i="5"/>
  <c r="BM15" i="5"/>
  <c r="BM21" i="5" s="1"/>
  <c r="BN6" i="5"/>
  <c r="BN37" i="5"/>
  <c r="BN12" i="5"/>
  <c r="BN17" i="5"/>
  <c r="BN38" i="5"/>
  <c r="BN18" i="5"/>
  <c r="BN11" i="5"/>
  <c r="BP3" i="5"/>
  <c r="BO4" i="5"/>
  <c r="BM16" i="4"/>
  <c r="BM26" i="4" s="1"/>
  <c r="BM29" i="4"/>
  <c r="BM18" i="4"/>
  <c r="BM28" i="4" s="1"/>
  <c r="BM13" i="9"/>
  <c r="BM15" i="9" s="1"/>
  <c r="BN3" i="9"/>
  <c r="BM4" i="9"/>
  <c r="BM17" i="4"/>
  <c r="BM27" i="4" s="1"/>
  <c r="BM31" i="4" s="1"/>
  <c r="BP3" i="4"/>
  <c r="BO4" i="4"/>
  <c r="BO9" i="4" s="1"/>
  <c r="BN6" i="4"/>
  <c r="BN21" i="4"/>
  <c r="BN11" i="4"/>
  <c r="BN22" i="4"/>
  <c r="BN13" i="4"/>
  <c r="BN7" i="4"/>
  <c r="BN14" i="4"/>
  <c r="BN23" i="4"/>
  <c r="BN19" i="4"/>
  <c r="BN24" i="4"/>
  <c r="BN8" i="4"/>
  <c r="BN18" i="4" s="1"/>
  <c r="BN28" i="4" s="1"/>
  <c r="BN43" i="4"/>
  <c r="BN12" i="4"/>
  <c r="BN15" i="5" l="1"/>
  <c r="BM23" i="5"/>
  <c r="BO8" i="5"/>
  <c r="BO7" i="5"/>
  <c r="BO6" i="5"/>
  <c r="BO37" i="5"/>
  <c r="BO12" i="5"/>
  <c r="BO17" i="5"/>
  <c r="BO18" i="5"/>
  <c r="BO38" i="5"/>
  <c r="BO11" i="5"/>
  <c r="BP4" i="5"/>
  <c r="BQ3" i="5"/>
  <c r="BN21" i="5"/>
  <c r="BN14" i="5"/>
  <c r="BN20" i="5" s="1"/>
  <c r="BO22" i="4"/>
  <c r="BO24" i="4"/>
  <c r="BO11" i="4"/>
  <c r="BO21" i="4"/>
  <c r="BO7" i="4"/>
  <c r="BO12" i="4"/>
  <c r="BO8" i="4"/>
  <c r="BO14" i="4"/>
  <c r="BO6" i="4"/>
  <c r="BO23" i="4"/>
  <c r="BO13" i="4"/>
  <c r="BO43" i="4"/>
  <c r="BQ3" i="4"/>
  <c r="BP4" i="4"/>
  <c r="BP9" i="4" s="1"/>
  <c r="BN16" i="4"/>
  <c r="BN26" i="4" s="1"/>
  <c r="BN29" i="4"/>
  <c r="BN17" i="4"/>
  <c r="BN27" i="4" s="1"/>
  <c r="BN13" i="9"/>
  <c r="BN15" i="9" s="1"/>
  <c r="BO3" i="9"/>
  <c r="BN4" i="9"/>
  <c r="BN23" i="5" l="1"/>
  <c r="BP8" i="5"/>
  <c r="BP7" i="5"/>
  <c r="BQ4" i="5"/>
  <c r="BR3" i="5"/>
  <c r="BP38" i="5"/>
  <c r="BP6" i="5"/>
  <c r="BP37" i="5"/>
  <c r="BP12" i="5"/>
  <c r="BP11" i="5"/>
  <c r="BP17" i="5"/>
  <c r="BP18" i="5"/>
  <c r="BO15" i="5"/>
  <c r="BO21" i="5" s="1"/>
  <c r="BO14" i="5"/>
  <c r="BO20" i="5" s="1"/>
  <c r="BO18" i="4"/>
  <c r="BO28" i="4" s="1"/>
  <c r="BO13" i="9"/>
  <c r="BO15" i="9" s="1"/>
  <c r="BO4" i="9"/>
  <c r="BP3" i="9"/>
  <c r="BP8" i="4"/>
  <c r="BP13" i="4"/>
  <c r="BP43" i="4"/>
  <c r="BP21" i="4"/>
  <c r="BP12" i="4"/>
  <c r="BP24" i="4"/>
  <c r="BP22" i="4"/>
  <c r="BP7" i="4"/>
  <c r="BP14" i="4"/>
  <c r="BP19" i="4" s="1"/>
  <c r="BP6" i="4"/>
  <c r="BP23" i="4"/>
  <c r="BP11" i="4"/>
  <c r="BR3" i="4"/>
  <c r="BQ4" i="4"/>
  <c r="BQ9" i="4" s="1"/>
  <c r="BN31" i="4"/>
  <c r="BO17" i="4"/>
  <c r="BO27" i="4" s="1"/>
  <c r="BO19" i="4"/>
  <c r="BO29" i="4" s="1"/>
  <c r="BO16" i="4"/>
  <c r="BO26" i="4" s="1"/>
  <c r="BO23" i="5" l="1"/>
  <c r="BP29" i="4"/>
  <c r="BP17" i="4"/>
  <c r="BQ8" i="5"/>
  <c r="BQ7" i="5"/>
  <c r="BP14" i="5"/>
  <c r="BP20" i="5" s="1"/>
  <c r="BP15" i="5"/>
  <c r="BP21" i="5" s="1"/>
  <c r="BR4" i="5"/>
  <c r="BS3" i="5"/>
  <c r="BQ38" i="5"/>
  <c r="BQ12" i="5"/>
  <c r="BQ6" i="5"/>
  <c r="BQ37" i="5"/>
  <c r="BQ11" i="5"/>
  <c r="BQ17" i="5"/>
  <c r="BQ18" i="5"/>
  <c r="BS3" i="4"/>
  <c r="BR4" i="4"/>
  <c r="BR9" i="4" s="1"/>
  <c r="BP18" i="4"/>
  <c r="BP28" i="4" s="1"/>
  <c r="BQ43" i="4"/>
  <c r="BQ12" i="4"/>
  <c r="BQ23" i="4"/>
  <c r="BQ14" i="4"/>
  <c r="BQ21" i="4"/>
  <c r="BQ24" i="4"/>
  <c r="BQ22" i="4"/>
  <c r="BQ8" i="4"/>
  <c r="BQ7" i="4"/>
  <c r="BQ13" i="4"/>
  <c r="BQ6" i="4"/>
  <c r="BQ11" i="4"/>
  <c r="BP27" i="4"/>
  <c r="BP16" i="4"/>
  <c r="BP26" i="4" s="1"/>
  <c r="BP31" i="4" s="1"/>
  <c r="BP4" i="9"/>
  <c r="BQ3" i="9"/>
  <c r="BP13" i="9"/>
  <c r="BP15" i="9" s="1"/>
  <c r="BO31" i="4"/>
  <c r="BQ17" i="4" l="1"/>
  <c r="BQ27" i="4" s="1"/>
  <c r="BR8" i="5"/>
  <c r="BR7" i="5"/>
  <c r="BQ14" i="5"/>
  <c r="BQ20" i="5" s="1"/>
  <c r="BQ15" i="5"/>
  <c r="BQ21" i="5" s="1"/>
  <c r="BS4" i="5"/>
  <c r="BT3" i="5"/>
  <c r="BR11" i="5"/>
  <c r="BR12" i="5"/>
  <c r="BR18" i="5"/>
  <c r="BR37" i="5"/>
  <c r="BR6" i="5"/>
  <c r="BR38" i="5"/>
  <c r="BR17" i="5"/>
  <c r="BP23" i="5"/>
  <c r="BQ18" i="4"/>
  <c r="BQ28" i="4" s="1"/>
  <c r="BQ4" i="9"/>
  <c r="BQ13" i="9"/>
  <c r="BQ15" i="9" s="1"/>
  <c r="BR3" i="9"/>
  <c r="BQ16" i="4"/>
  <c r="BQ26" i="4" s="1"/>
  <c r="BQ19" i="4"/>
  <c r="BQ29" i="4" s="1"/>
  <c r="BR43" i="4"/>
  <c r="BR22" i="4"/>
  <c r="BR6" i="4"/>
  <c r="BR7" i="4"/>
  <c r="BR11" i="4"/>
  <c r="BR14" i="4"/>
  <c r="BR21" i="4"/>
  <c r="BR24" i="4"/>
  <c r="BR8" i="4"/>
  <c r="BR12" i="4"/>
  <c r="BR23" i="4"/>
  <c r="BR13" i="4"/>
  <c r="BS4" i="4"/>
  <c r="BS9" i="4" s="1"/>
  <c r="BT3" i="4"/>
  <c r="BR14" i="5" l="1"/>
  <c r="BR15" i="5"/>
  <c r="BR21" i="5" s="1"/>
  <c r="BS8" i="5"/>
  <c r="BS7" i="5"/>
  <c r="BR20" i="5"/>
  <c r="BR23" i="5" s="1"/>
  <c r="BT4" i="5"/>
  <c r="BU3" i="5"/>
  <c r="BS12" i="5"/>
  <c r="BS11" i="5"/>
  <c r="BS18" i="5"/>
  <c r="BS37" i="5"/>
  <c r="BS38" i="5"/>
  <c r="BS17" i="5"/>
  <c r="BS6" i="5"/>
  <c r="BQ23" i="5"/>
  <c r="BR17" i="4"/>
  <c r="BR27" i="4" s="1"/>
  <c r="BQ31" i="4"/>
  <c r="BS43" i="4"/>
  <c r="BS22" i="4"/>
  <c r="BS14" i="4"/>
  <c r="BS12" i="4"/>
  <c r="BS6" i="4"/>
  <c r="BS13" i="4"/>
  <c r="BS23" i="4"/>
  <c r="BS11" i="4"/>
  <c r="BS21" i="4"/>
  <c r="BS7" i="4"/>
  <c r="BS24" i="4"/>
  <c r="BS8" i="4"/>
  <c r="BR19" i="4"/>
  <c r="BR29" i="4" s="1"/>
  <c r="BR16" i="4"/>
  <c r="BR26" i="4" s="1"/>
  <c r="BR18" i="4"/>
  <c r="BR28" i="4" s="1"/>
  <c r="BT4" i="4"/>
  <c r="BT9" i="4" s="1"/>
  <c r="BU3" i="4"/>
  <c r="BS3" i="9"/>
  <c r="BR4" i="9"/>
  <c r="BR13" i="9"/>
  <c r="BR15" i="9" s="1"/>
  <c r="BS15" i="5" l="1"/>
  <c r="BS21" i="5" s="1"/>
  <c r="BS14" i="5"/>
  <c r="BS20" i="5" s="1"/>
  <c r="BS23" i="5" s="1"/>
  <c r="BT8" i="5"/>
  <c r="BT7" i="5"/>
  <c r="BV3" i="5"/>
  <c r="BU4" i="5"/>
  <c r="BT12" i="5"/>
  <c r="BT17" i="5"/>
  <c r="BT11" i="5"/>
  <c r="BT6" i="5"/>
  <c r="BT37" i="5"/>
  <c r="BT38" i="5"/>
  <c r="BT18" i="5"/>
  <c r="BT21" i="4"/>
  <c r="BT8" i="4"/>
  <c r="BT24" i="4"/>
  <c r="BT13" i="4"/>
  <c r="BT43" i="4"/>
  <c r="BT23" i="4"/>
  <c r="BT7" i="4"/>
  <c r="BT22" i="4"/>
  <c r="BT14" i="4"/>
  <c r="BT19" i="4" s="1"/>
  <c r="BT29" i="4" s="1"/>
  <c r="BT12" i="4"/>
  <c r="BT6" i="4"/>
  <c r="BT11" i="4"/>
  <c r="BS16" i="4"/>
  <c r="BS26" i="4" s="1"/>
  <c r="BV3" i="4"/>
  <c r="BU4" i="4"/>
  <c r="BU9" i="4" s="1"/>
  <c r="BS13" i="9"/>
  <c r="BS15" i="9" s="1"/>
  <c r="BT3" i="9"/>
  <c r="BS4" i="9"/>
  <c r="BR31" i="4"/>
  <c r="BS18" i="4"/>
  <c r="BS28" i="4" s="1"/>
  <c r="BS19" i="4"/>
  <c r="BS29" i="4" s="1"/>
  <c r="BS17" i="4"/>
  <c r="BS27" i="4" s="1"/>
  <c r="BT15" i="5" l="1"/>
  <c r="BT14" i="5"/>
  <c r="BT20" i="5" s="1"/>
  <c r="BU8" i="5"/>
  <c r="BU7" i="5"/>
  <c r="BT21" i="5"/>
  <c r="BT23" i="5" s="1"/>
  <c r="BU18" i="5"/>
  <c r="BU17" i="5"/>
  <c r="BU11" i="5"/>
  <c r="BU6" i="5"/>
  <c r="BU38" i="5"/>
  <c r="BU12" i="5"/>
  <c r="BU37" i="5"/>
  <c r="BW3" i="5"/>
  <c r="BV4" i="5"/>
  <c r="BT17" i="4"/>
  <c r="BT27" i="4" s="1"/>
  <c r="BS31" i="4"/>
  <c r="BT18" i="4"/>
  <c r="BT28" i="4" s="1"/>
  <c r="BU43" i="4"/>
  <c r="BU7" i="4"/>
  <c r="BU12" i="4"/>
  <c r="BU22" i="4"/>
  <c r="BU24" i="4"/>
  <c r="BU6" i="4"/>
  <c r="BU13" i="4"/>
  <c r="BU21" i="4"/>
  <c r="BU14" i="4"/>
  <c r="BU19" i="4" s="1"/>
  <c r="BU8" i="4"/>
  <c r="BU23" i="4"/>
  <c r="BU11" i="4"/>
  <c r="BT16" i="4"/>
  <c r="BT26" i="4" s="1"/>
  <c r="BT13" i="9"/>
  <c r="BT15" i="9" s="1"/>
  <c r="BT4" i="9"/>
  <c r="BU3" i="9"/>
  <c r="BV4" i="4"/>
  <c r="BV9" i="4" s="1"/>
  <c r="BW3" i="4"/>
  <c r="BU14" i="5" l="1"/>
  <c r="BU20" i="5" s="1"/>
  <c r="BU23" i="5" s="1"/>
  <c r="BU15" i="5"/>
  <c r="BU21" i="5" s="1"/>
  <c r="BT31" i="4"/>
  <c r="BU29" i="4"/>
  <c r="BV8" i="5"/>
  <c r="BV7" i="5"/>
  <c r="BV11" i="5"/>
  <c r="BV18" i="5"/>
  <c r="BV38" i="5"/>
  <c r="BV17" i="5"/>
  <c r="BV6" i="5"/>
  <c r="BV14" i="5" s="1"/>
  <c r="BV20" i="5" s="1"/>
  <c r="BV37" i="5"/>
  <c r="BV12" i="5"/>
  <c r="BX3" i="5"/>
  <c r="BW4" i="5"/>
  <c r="BU16" i="4"/>
  <c r="BU26" i="4"/>
  <c r="BU17" i="4"/>
  <c r="BU27" i="4" s="1"/>
  <c r="BU18" i="4"/>
  <c r="BU28" i="4" s="1"/>
  <c r="BU13" i="9"/>
  <c r="BU15" i="9" s="1"/>
  <c r="BU4" i="9"/>
  <c r="BV3" i="9"/>
  <c r="BW4" i="4"/>
  <c r="BW9" i="4" s="1"/>
  <c r="BX3" i="4"/>
  <c r="BV43" i="4"/>
  <c r="BV23" i="4"/>
  <c r="BV11" i="4"/>
  <c r="BV21" i="4"/>
  <c r="BV22" i="4"/>
  <c r="BV8" i="4"/>
  <c r="BV24" i="4"/>
  <c r="BV6" i="4"/>
  <c r="BV12" i="4"/>
  <c r="BV14" i="4"/>
  <c r="BV7" i="4"/>
  <c r="BV17" i="4" s="1"/>
  <c r="BV27" i="4" s="1"/>
  <c r="BV13" i="4"/>
  <c r="BV16" i="4" l="1"/>
  <c r="BV26" i="4" s="1"/>
  <c r="BW8" i="5"/>
  <c r="BW7" i="5"/>
  <c r="BW11" i="5"/>
  <c r="BW38" i="5"/>
  <c r="BW12" i="5"/>
  <c r="BW17" i="5"/>
  <c r="BW18" i="5"/>
  <c r="BW37" i="5"/>
  <c r="BW6" i="5"/>
  <c r="BW14" i="5" s="1"/>
  <c r="BW20" i="5" s="1"/>
  <c r="BX4" i="5"/>
  <c r="BY3" i="5"/>
  <c r="BV15" i="5"/>
  <c r="BV21" i="5" s="1"/>
  <c r="BV23" i="5" s="1"/>
  <c r="BV18" i="4"/>
  <c r="BV28" i="4" s="1"/>
  <c r="BV13" i="9"/>
  <c r="BV15" i="9" s="1"/>
  <c r="BV4" i="9"/>
  <c r="BW3" i="9"/>
  <c r="BX4" i="4"/>
  <c r="BX9" i="4" s="1"/>
  <c r="BY3" i="4"/>
  <c r="BW21" i="4"/>
  <c r="BW24" i="4"/>
  <c r="BW22" i="4"/>
  <c r="BW14" i="4"/>
  <c r="BW43" i="4"/>
  <c r="BW23" i="4"/>
  <c r="BW8" i="4"/>
  <c r="BW6" i="4"/>
  <c r="BW11" i="4"/>
  <c r="BW12" i="4"/>
  <c r="BW13" i="4"/>
  <c r="BW7" i="4"/>
  <c r="BW17" i="4" s="1"/>
  <c r="BV19" i="4"/>
  <c r="BV29" i="4" s="1"/>
  <c r="BU31" i="4"/>
  <c r="BW15" i="5" l="1"/>
  <c r="BW21" i="5" s="1"/>
  <c r="BX8" i="5"/>
  <c r="BX7" i="5"/>
  <c r="BY4" i="5"/>
  <c r="BZ3" i="5"/>
  <c r="BX6" i="5"/>
  <c r="BX38" i="5"/>
  <c r="BX11" i="5"/>
  <c r="BX17" i="5"/>
  <c r="BX12" i="5"/>
  <c r="BX37" i="5"/>
  <c r="BX18" i="5"/>
  <c r="BW23" i="5"/>
  <c r="BW18" i="4"/>
  <c r="BW28" i="4" s="1"/>
  <c r="BV31" i="4"/>
  <c r="BW16" i="4"/>
  <c r="BW26" i="4" s="1"/>
  <c r="BX21" i="4"/>
  <c r="BX13" i="4"/>
  <c r="BX11" i="4"/>
  <c r="BX14" i="4"/>
  <c r="BX19" i="4" s="1"/>
  <c r="BX12" i="4"/>
  <c r="BX8" i="4"/>
  <c r="BX43" i="4"/>
  <c r="BX24" i="4"/>
  <c r="BX22" i="4"/>
  <c r="BX6" i="4"/>
  <c r="BX7" i="4"/>
  <c r="BX23" i="4"/>
  <c r="BW19" i="4"/>
  <c r="BW29" i="4" s="1"/>
  <c r="BW27" i="4"/>
  <c r="BW13" i="9"/>
  <c r="BW15" i="9" s="1"/>
  <c r="BW4" i="9"/>
  <c r="BX3" i="9"/>
  <c r="BZ3" i="4"/>
  <c r="BY4" i="4"/>
  <c r="BY9" i="4" s="1"/>
  <c r="BX17" i="4" l="1"/>
  <c r="BX27" i="4" s="1"/>
  <c r="BX16" i="4"/>
  <c r="BX26" i="4" s="1"/>
  <c r="BY8" i="5"/>
  <c r="BY7" i="5"/>
  <c r="BX15" i="5"/>
  <c r="BX21" i="5" s="1"/>
  <c r="BX14" i="5"/>
  <c r="BX20" i="5" s="1"/>
  <c r="BX23" i="5" s="1"/>
  <c r="CA3" i="5"/>
  <c r="BZ4" i="5"/>
  <c r="BY12" i="5"/>
  <c r="BY38" i="5"/>
  <c r="BY15" i="5"/>
  <c r="BY6" i="5"/>
  <c r="BY11" i="5"/>
  <c r="BY37" i="5"/>
  <c r="BY18" i="5"/>
  <c r="BY17" i="5"/>
  <c r="BY43" i="4"/>
  <c r="BY7" i="4"/>
  <c r="BY24" i="4"/>
  <c r="BY23" i="4"/>
  <c r="BY13" i="4"/>
  <c r="BY11" i="4"/>
  <c r="BY21" i="4"/>
  <c r="BY8" i="4"/>
  <c r="BY14" i="4"/>
  <c r="BY22" i="4"/>
  <c r="BY6" i="4"/>
  <c r="BY12" i="4"/>
  <c r="BZ4" i="4"/>
  <c r="BZ9" i="4" s="1"/>
  <c r="CA3" i="4"/>
  <c r="BX18" i="4"/>
  <c r="BX28" i="4" s="1"/>
  <c r="BX13" i="9"/>
  <c r="BX15" i="9" s="1"/>
  <c r="BX4" i="9"/>
  <c r="BY3" i="9"/>
  <c r="BX29" i="4"/>
  <c r="BW31" i="4"/>
  <c r="BY18" i="4" l="1"/>
  <c r="BY28" i="4" s="1"/>
  <c r="BX31" i="4"/>
  <c r="BY16" i="4"/>
  <c r="BY26" i="4" s="1"/>
  <c r="BZ8" i="5"/>
  <c r="BZ7" i="5"/>
  <c r="BY14" i="5"/>
  <c r="BY20" i="5" s="1"/>
  <c r="BY21" i="5"/>
  <c r="BZ12" i="5"/>
  <c r="BZ37" i="5"/>
  <c r="BZ6" i="5"/>
  <c r="BZ38" i="5"/>
  <c r="BZ17" i="5"/>
  <c r="BZ11" i="5"/>
  <c r="BZ18" i="5"/>
  <c r="CB3" i="5"/>
  <c r="CA4" i="5"/>
  <c r="CA4" i="4"/>
  <c r="CA9" i="4" s="1"/>
  <c r="CB3" i="4"/>
  <c r="BZ23" i="4"/>
  <c r="BZ6" i="4"/>
  <c r="BZ11" i="4"/>
  <c r="BZ43" i="4"/>
  <c r="BZ24" i="4"/>
  <c r="BZ13" i="4"/>
  <c r="BZ12" i="4"/>
  <c r="BZ8" i="4"/>
  <c r="BZ21" i="4"/>
  <c r="BZ22" i="4"/>
  <c r="BZ7" i="4"/>
  <c r="BZ14" i="4"/>
  <c r="BZ19" i="4" s="1"/>
  <c r="BY13" i="9"/>
  <c r="BY15" i="9" s="1"/>
  <c r="BY4" i="9"/>
  <c r="BZ3" i="9"/>
  <c r="BY19" i="4"/>
  <c r="BY29" i="4" s="1"/>
  <c r="BY17" i="4"/>
  <c r="BY27" i="4" s="1"/>
  <c r="BZ15" i="5" l="1"/>
  <c r="CA8" i="5"/>
  <c r="CA7" i="5"/>
  <c r="CA6" i="5"/>
  <c r="CA17" i="5"/>
  <c r="CA38" i="5"/>
  <c r="CA11" i="5"/>
  <c r="CA18" i="5"/>
  <c r="CA37" i="5"/>
  <c r="CA12" i="5"/>
  <c r="CB4" i="5"/>
  <c r="CC3" i="5"/>
  <c r="BZ21" i="5"/>
  <c r="BZ14" i="5"/>
  <c r="BZ20" i="5" s="1"/>
  <c r="BY23" i="5"/>
  <c r="BZ16" i="4"/>
  <c r="BZ26" i="4" s="1"/>
  <c r="BZ29" i="4"/>
  <c r="CC3" i="4"/>
  <c r="CB4" i="4"/>
  <c r="CB9" i="4" s="1"/>
  <c r="CA22" i="4"/>
  <c r="CA43" i="4"/>
  <c r="CA24" i="4"/>
  <c r="CA8" i="4"/>
  <c r="CA12" i="4"/>
  <c r="CA6" i="4"/>
  <c r="CA23" i="4"/>
  <c r="CA14" i="4"/>
  <c r="CA11" i="4"/>
  <c r="CA13" i="4"/>
  <c r="CA21" i="4"/>
  <c r="CA7" i="4"/>
  <c r="BZ4" i="9"/>
  <c r="BZ13" i="9"/>
  <c r="BZ15" i="9" s="1"/>
  <c r="CA3" i="9"/>
  <c r="BY31" i="4"/>
  <c r="BZ18" i="4"/>
  <c r="BZ28" i="4" s="1"/>
  <c r="BZ17" i="4"/>
  <c r="BZ27" i="4" s="1"/>
  <c r="BZ31" i="4" l="1"/>
  <c r="BZ23" i="5"/>
  <c r="CB8" i="5"/>
  <c r="CB7" i="5"/>
  <c r="CD3" i="5"/>
  <c r="CC4" i="5"/>
  <c r="CB38" i="5"/>
  <c r="CB6" i="5"/>
  <c r="CB17" i="5"/>
  <c r="CB12" i="5"/>
  <c r="CB37" i="5"/>
  <c r="CB11" i="5"/>
  <c r="CB18" i="5"/>
  <c r="CA14" i="5"/>
  <c r="CA20" i="5" s="1"/>
  <c r="CA15" i="5"/>
  <c r="CA21" i="5" s="1"/>
  <c r="CA19" i="4"/>
  <c r="CA29" i="4" s="1"/>
  <c r="CA17" i="4"/>
  <c r="CA27" i="4" s="1"/>
  <c r="CA16" i="4"/>
  <c r="CA26" i="4" s="1"/>
  <c r="CA18" i="4"/>
  <c r="CA28" i="4" s="1"/>
  <c r="CA13" i="9"/>
  <c r="CA15" i="9" s="1"/>
  <c r="CA4" i="9"/>
  <c r="CB3" i="9"/>
  <c r="CB8" i="4"/>
  <c r="CB21" i="4"/>
  <c r="CB13" i="4"/>
  <c r="CB7" i="4"/>
  <c r="CB23" i="4"/>
  <c r="CB14" i="4"/>
  <c r="CB19" i="4" s="1"/>
  <c r="CB22" i="4"/>
  <c r="CB12" i="4"/>
  <c r="CB6" i="4"/>
  <c r="CB11" i="4"/>
  <c r="CB43" i="4"/>
  <c r="CB24" i="4"/>
  <c r="CD3" i="4"/>
  <c r="CC4" i="4"/>
  <c r="CC9" i="4" s="1"/>
  <c r="CC8" i="5" l="1"/>
  <c r="CC7" i="5"/>
  <c r="CA23" i="5"/>
  <c r="CB14" i="5"/>
  <c r="CB20" i="5" s="1"/>
  <c r="CB15" i="5"/>
  <c r="CB21" i="5" s="1"/>
  <c r="CC12" i="5"/>
  <c r="CC37" i="5"/>
  <c r="CC6" i="5"/>
  <c r="CC17" i="5"/>
  <c r="CC38" i="5"/>
  <c r="CC18" i="5"/>
  <c r="CC11" i="5"/>
  <c r="CD4" i="5"/>
  <c r="CE3" i="5"/>
  <c r="CB17" i="4"/>
  <c r="CB27" i="4"/>
  <c r="CB18" i="4"/>
  <c r="CB28" i="4" s="1"/>
  <c r="CB4" i="9"/>
  <c r="CC3" i="9"/>
  <c r="CB13" i="9"/>
  <c r="CB15" i="9" s="1"/>
  <c r="CB29" i="4"/>
  <c r="CB16" i="4"/>
  <c r="CB26" i="4" s="1"/>
  <c r="CC12" i="4"/>
  <c r="CC13" i="4"/>
  <c r="CC21" i="4"/>
  <c r="CC11" i="4"/>
  <c r="CC23" i="4"/>
  <c r="CC14" i="4"/>
  <c r="CC22" i="4"/>
  <c r="CC43" i="4"/>
  <c r="CC24" i="4"/>
  <c r="CC8" i="4"/>
  <c r="CC7" i="4"/>
  <c r="CC6" i="4"/>
  <c r="CA31" i="4"/>
  <c r="CD4" i="4"/>
  <c r="CD9" i="4" s="1"/>
  <c r="CE3" i="4"/>
  <c r="CC17" i="4" l="1"/>
  <c r="CC27" i="4" s="1"/>
  <c r="CD8" i="5"/>
  <c r="CD7" i="5"/>
  <c r="CE4" i="5"/>
  <c r="CF3" i="5"/>
  <c r="CD11" i="5"/>
  <c r="CD38" i="5"/>
  <c r="CD6" i="5"/>
  <c r="CD14" i="5" s="1"/>
  <c r="CD37" i="5"/>
  <c r="CD17" i="5"/>
  <c r="CD18" i="5"/>
  <c r="CD12" i="5"/>
  <c r="CC14" i="5"/>
  <c r="CC20" i="5" s="1"/>
  <c r="CC15" i="5"/>
  <c r="CC21" i="5" s="1"/>
  <c r="CB23" i="5"/>
  <c r="CC19" i="4"/>
  <c r="CC29" i="4" s="1"/>
  <c r="CC16" i="4"/>
  <c r="CC26" i="4" s="1"/>
  <c r="CB31" i="4"/>
  <c r="CC18" i="4"/>
  <c r="CC28" i="4" s="1"/>
  <c r="CC4" i="9"/>
  <c r="CD3" i="9"/>
  <c r="CC13" i="9"/>
  <c r="CC15" i="9" s="1"/>
  <c r="CE4" i="4"/>
  <c r="CE9" i="4" s="1"/>
  <c r="CF3" i="4"/>
  <c r="CD23" i="4"/>
  <c r="CD6" i="4"/>
  <c r="CD43" i="4"/>
  <c r="CD21" i="4"/>
  <c r="CD7" i="4"/>
  <c r="CD14" i="4"/>
  <c r="CD19" i="4" s="1"/>
  <c r="CD24" i="4"/>
  <c r="CD8" i="4"/>
  <c r="CD13" i="4"/>
  <c r="CD11" i="4"/>
  <c r="CD12" i="4"/>
  <c r="CD22" i="4"/>
  <c r="CE8" i="5" l="1"/>
  <c r="CE7" i="5"/>
  <c r="CC23" i="5"/>
  <c r="CD20" i="5"/>
  <c r="CD15" i="5"/>
  <c r="CD21" i="5" s="1"/>
  <c r="CG3" i="5"/>
  <c r="CF4" i="5"/>
  <c r="CE12" i="5"/>
  <c r="CE6" i="5"/>
  <c r="CE37" i="5"/>
  <c r="CE18" i="5"/>
  <c r="CE38" i="5"/>
  <c r="CE11" i="5"/>
  <c r="CE17" i="5"/>
  <c r="CD17" i="4"/>
  <c r="CD27" i="4" s="1"/>
  <c r="CD29" i="4"/>
  <c r="CC31" i="4"/>
  <c r="CF4" i="4"/>
  <c r="CF9" i="4" s="1"/>
  <c r="CG3" i="4"/>
  <c r="CE43" i="4"/>
  <c r="CE22" i="4"/>
  <c r="CE14" i="4"/>
  <c r="CE19" i="4" s="1"/>
  <c r="CE7" i="4"/>
  <c r="CE6" i="4"/>
  <c r="CE13" i="4"/>
  <c r="CE11" i="4"/>
  <c r="CE12" i="4"/>
  <c r="CE23" i="4"/>
  <c r="CE8" i="4"/>
  <c r="CE21" i="4"/>
  <c r="CE24" i="4"/>
  <c r="CD18" i="4"/>
  <c r="CD28" i="4" s="1"/>
  <c r="CE3" i="9"/>
  <c r="CD4" i="9"/>
  <c r="CD13" i="9"/>
  <c r="CD15" i="9" s="1"/>
  <c r="CD16" i="4"/>
  <c r="CD26" i="4" s="1"/>
  <c r="CE15" i="5" l="1"/>
  <c r="CE21" i="5" s="1"/>
  <c r="CE18" i="4"/>
  <c r="CE28" i="4" s="1"/>
  <c r="CF8" i="5"/>
  <c r="CF7" i="5"/>
  <c r="CE14" i="5"/>
  <c r="CE20" i="5" s="1"/>
  <c r="CF12" i="5"/>
  <c r="CF17" i="5"/>
  <c r="CF37" i="5"/>
  <c r="CF18" i="5"/>
  <c r="CF11" i="5"/>
  <c r="CF6" i="5"/>
  <c r="CF38" i="5"/>
  <c r="CG4" i="5"/>
  <c r="CH3" i="5"/>
  <c r="CD23" i="5"/>
  <c r="CE16" i="4"/>
  <c r="CE26" i="4" s="1"/>
  <c r="CE17" i="4"/>
  <c r="CE27" i="4" s="1"/>
  <c r="CE29" i="4"/>
  <c r="CE13" i="9"/>
  <c r="CE15" i="9" s="1"/>
  <c r="CF3" i="9"/>
  <c r="CE4" i="9"/>
  <c r="CH3" i="4"/>
  <c r="CG4" i="4"/>
  <c r="CG9" i="4" s="1"/>
  <c r="CF43" i="4"/>
  <c r="CF21" i="4"/>
  <c r="CF8" i="4"/>
  <c r="CF22" i="4"/>
  <c r="CF7" i="4"/>
  <c r="CF12" i="4"/>
  <c r="CF23" i="4"/>
  <c r="CF14" i="4"/>
  <c r="CF6" i="4"/>
  <c r="CF13" i="4"/>
  <c r="CF11" i="4"/>
  <c r="CF24" i="4"/>
  <c r="CD31" i="4"/>
  <c r="CE31" i="4" l="1"/>
  <c r="CF15" i="5"/>
  <c r="CF14" i="5"/>
  <c r="CF20" i="5" s="1"/>
  <c r="CG8" i="5"/>
  <c r="CG7" i="5"/>
  <c r="CH4" i="5"/>
  <c r="CI3" i="5"/>
  <c r="CG18" i="5"/>
  <c r="CG17" i="5"/>
  <c r="CG37" i="5"/>
  <c r="CG12" i="5"/>
  <c r="CG6" i="5"/>
  <c r="CG11" i="5"/>
  <c r="CG38" i="5"/>
  <c r="CF21" i="5"/>
  <c r="CF23" i="5" s="1"/>
  <c r="CE23" i="5"/>
  <c r="CF18" i="4"/>
  <c r="CF28" i="4" s="1"/>
  <c r="CF16" i="4"/>
  <c r="CF26" i="4" s="1"/>
  <c r="CG43" i="4"/>
  <c r="CG22" i="4"/>
  <c r="CG7" i="4"/>
  <c r="CG12" i="4"/>
  <c r="CG6" i="4"/>
  <c r="CG13" i="4"/>
  <c r="CG8" i="4"/>
  <c r="CG23" i="4"/>
  <c r="CG14" i="4"/>
  <c r="CG24" i="4"/>
  <c r="CG11" i="4"/>
  <c r="CG21" i="4"/>
  <c r="CI3" i="4"/>
  <c r="CH4" i="4"/>
  <c r="CH9" i="4" s="1"/>
  <c r="CF13" i="9"/>
  <c r="CF15" i="9" s="1"/>
  <c r="CG3" i="9"/>
  <c r="CF4" i="9"/>
  <c r="CF17" i="4"/>
  <c r="CF27" i="4" s="1"/>
  <c r="CF19" i="4"/>
  <c r="CF29" i="4" s="1"/>
  <c r="CG18" i="4" l="1"/>
  <c r="CG28" i="4" s="1"/>
  <c r="CG15" i="5"/>
  <c r="CG21" i="5" s="1"/>
  <c r="CH8" i="5"/>
  <c r="CH7" i="5"/>
  <c r="CG14" i="5"/>
  <c r="CG20" i="5" s="1"/>
  <c r="CJ3" i="5"/>
  <c r="CI4" i="5"/>
  <c r="CH18" i="5"/>
  <c r="CH37" i="5"/>
  <c r="CH38" i="5"/>
  <c r="CH11" i="5"/>
  <c r="CH17" i="5"/>
  <c r="CH6" i="5"/>
  <c r="CH12" i="5"/>
  <c r="CG16" i="4"/>
  <c r="CG17" i="4"/>
  <c r="CG27" i="4" s="1"/>
  <c r="CG19" i="4"/>
  <c r="CG29" i="4" s="1"/>
  <c r="CG26" i="4"/>
  <c r="CH43" i="4"/>
  <c r="CH23" i="4"/>
  <c r="CH11" i="4"/>
  <c r="CH24" i="4"/>
  <c r="CH12" i="4"/>
  <c r="CH14" i="4"/>
  <c r="CH19" i="4" s="1"/>
  <c r="CH7" i="4"/>
  <c r="CH8" i="4"/>
  <c r="CH6" i="4"/>
  <c r="CH13" i="4"/>
  <c r="CH21" i="4"/>
  <c r="CH22" i="4"/>
  <c r="CG13" i="9"/>
  <c r="CG15" i="9" s="1"/>
  <c r="CH3" i="9"/>
  <c r="CG4" i="9"/>
  <c r="CJ3" i="4"/>
  <c r="CI4" i="4"/>
  <c r="CI9" i="4" s="1"/>
  <c r="CF31" i="4"/>
  <c r="CG23" i="5" l="1"/>
  <c r="CH14" i="5"/>
  <c r="CH20" i="5" s="1"/>
  <c r="CG31" i="4"/>
  <c r="CH15" i="5"/>
  <c r="CH21" i="5" s="1"/>
  <c r="CH17" i="4"/>
  <c r="CI8" i="5"/>
  <c r="CI7" i="5"/>
  <c r="CI12" i="5"/>
  <c r="CI11" i="5"/>
  <c r="CI18" i="5"/>
  <c r="CI38" i="5"/>
  <c r="CI6" i="5"/>
  <c r="CI17" i="5"/>
  <c r="CI37" i="5"/>
  <c r="CK3" i="5"/>
  <c r="CJ4" i="5"/>
  <c r="CH18" i="4"/>
  <c r="CH28" i="4" s="1"/>
  <c r="CH27" i="4"/>
  <c r="CH29" i="4"/>
  <c r="CJ4" i="4"/>
  <c r="CJ9" i="4" s="1"/>
  <c r="CK3" i="4"/>
  <c r="CH13" i="9"/>
  <c r="CH15" i="9" s="1"/>
  <c r="CI3" i="9"/>
  <c r="CH4" i="9"/>
  <c r="CH16" i="4"/>
  <c r="CH26" i="4" s="1"/>
  <c r="CI24" i="4"/>
  <c r="CI43" i="4"/>
  <c r="CI14" i="4"/>
  <c r="CI21" i="4"/>
  <c r="CI11" i="4"/>
  <c r="CI22" i="4"/>
  <c r="CI12" i="4"/>
  <c r="CI23" i="4"/>
  <c r="CI7" i="4"/>
  <c r="CI8" i="4"/>
  <c r="CI6" i="4"/>
  <c r="CI13" i="4"/>
  <c r="CI16" i="4" l="1"/>
  <c r="CH23" i="5"/>
  <c r="CI15" i="5"/>
  <c r="CI21" i="5" s="1"/>
  <c r="CI14" i="5"/>
  <c r="CJ8" i="5"/>
  <c r="CJ7" i="5"/>
  <c r="CJ11" i="5"/>
  <c r="CJ12" i="5"/>
  <c r="CJ38" i="5"/>
  <c r="CJ18" i="5"/>
  <c r="CJ37" i="5"/>
  <c r="CJ17" i="5"/>
  <c r="CJ6" i="5"/>
  <c r="CL3" i="5"/>
  <c r="CK4" i="5"/>
  <c r="CI20" i="5"/>
  <c r="CI23" i="5" s="1"/>
  <c r="CH31" i="4"/>
  <c r="CI26" i="4"/>
  <c r="CI18" i="4"/>
  <c r="CI28" i="4" s="1"/>
  <c r="CI19" i="4"/>
  <c r="CI29" i="4" s="1"/>
  <c r="CI17" i="4"/>
  <c r="CI27" i="4" s="1"/>
  <c r="CI13" i="9"/>
  <c r="CI15" i="9" s="1"/>
  <c r="CJ3" i="9"/>
  <c r="CI4" i="9"/>
  <c r="CK4" i="4"/>
  <c r="CK9" i="4" s="1"/>
  <c r="CL3" i="4"/>
  <c r="CJ21" i="4"/>
  <c r="CJ13" i="4"/>
  <c r="CJ43" i="4"/>
  <c r="CJ11" i="4"/>
  <c r="CJ7" i="4"/>
  <c r="CJ22" i="4"/>
  <c r="CJ14" i="4"/>
  <c r="CJ19" i="4"/>
  <c r="CJ23" i="4"/>
  <c r="CJ12" i="4"/>
  <c r="CJ8" i="4"/>
  <c r="CJ6" i="4"/>
  <c r="CJ24" i="4"/>
  <c r="CJ16" i="4" l="1"/>
  <c r="CJ26" i="4" s="1"/>
  <c r="CJ15" i="5"/>
  <c r="CJ21" i="5" s="1"/>
  <c r="CJ14" i="5"/>
  <c r="CJ20" i="5" s="1"/>
  <c r="CJ23" i="5"/>
  <c r="CK8" i="5"/>
  <c r="CK7" i="5"/>
  <c r="CK6" i="5"/>
  <c r="CK11" i="5"/>
  <c r="CK12" i="5"/>
  <c r="CK37" i="5"/>
  <c r="CK38" i="5"/>
  <c r="CK17" i="5"/>
  <c r="CK18" i="5"/>
  <c r="CM3" i="5"/>
  <c r="CL4" i="5"/>
  <c r="CJ17" i="4"/>
  <c r="CJ27" i="4" s="1"/>
  <c r="CK43" i="4"/>
  <c r="CK22" i="4"/>
  <c r="CK7" i="4"/>
  <c r="CK8" i="4"/>
  <c r="CK6" i="4"/>
  <c r="CK13" i="4"/>
  <c r="CK21" i="4"/>
  <c r="CK14" i="4"/>
  <c r="CK24" i="4"/>
  <c r="CK23" i="4"/>
  <c r="CK12" i="4"/>
  <c r="CK11" i="4"/>
  <c r="CJ29" i="4"/>
  <c r="CJ18" i="4"/>
  <c r="CJ28" i="4" s="1"/>
  <c r="CJ13" i="9"/>
  <c r="CJ15" i="9" s="1"/>
  <c r="CK3" i="9"/>
  <c r="CJ4" i="9"/>
  <c r="CI31" i="4"/>
  <c r="CM3" i="4"/>
  <c r="CL4" i="4"/>
  <c r="CL9" i="4" s="1"/>
  <c r="CK15" i="5" l="1"/>
  <c r="CL8" i="5"/>
  <c r="CL7" i="5"/>
  <c r="CL15" i="5" s="1"/>
  <c r="CL37" i="5"/>
  <c r="CL38" i="5"/>
  <c r="CL11" i="5"/>
  <c r="CL12" i="5"/>
  <c r="CL6" i="5"/>
  <c r="CL14" i="5" s="1"/>
  <c r="CL17" i="5"/>
  <c r="CL18" i="5"/>
  <c r="CN3" i="5"/>
  <c r="CM4" i="5"/>
  <c r="CK21" i="5"/>
  <c r="CK14" i="5"/>
  <c r="CK20" i="5" s="1"/>
  <c r="CJ31" i="4"/>
  <c r="CK18" i="4"/>
  <c r="CK28" i="4" s="1"/>
  <c r="CK13" i="9"/>
  <c r="CK15" i="9" s="1"/>
  <c r="CK4" i="9"/>
  <c r="CL3" i="9"/>
  <c r="CN3" i="4"/>
  <c r="CM4" i="4"/>
  <c r="CM9" i="4" s="1"/>
  <c r="CK19" i="4"/>
  <c r="CK29" i="4" s="1"/>
  <c r="CK16" i="4"/>
  <c r="CK26" i="4" s="1"/>
  <c r="CK17" i="4"/>
  <c r="CK27" i="4" s="1"/>
  <c r="CL21" i="4"/>
  <c r="CL6" i="4"/>
  <c r="CL11" i="4"/>
  <c r="CL23" i="4"/>
  <c r="CL14" i="4"/>
  <c r="CL19" i="4" s="1"/>
  <c r="CL22" i="4"/>
  <c r="CL12" i="4"/>
  <c r="CL13" i="4"/>
  <c r="CL43" i="4"/>
  <c r="CL7" i="4"/>
  <c r="CL24" i="4"/>
  <c r="CL8" i="4"/>
  <c r="CL17" i="4" l="1"/>
  <c r="CL27" i="4" s="1"/>
  <c r="CL18" i="4"/>
  <c r="CL28" i="4" s="1"/>
  <c r="CK23" i="5"/>
  <c r="CM8" i="5"/>
  <c r="CM7" i="5"/>
  <c r="CM12" i="5"/>
  <c r="CM6" i="5"/>
  <c r="CM38" i="5"/>
  <c r="CM11" i="5"/>
  <c r="CM18" i="5"/>
  <c r="CM17" i="5"/>
  <c r="CM37" i="5"/>
  <c r="CN4" i="5"/>
  <c r="CO3" i="5"/>
  <c r="CL20" i="5"/>
  <c r="CL21" i="5"/>
  <c r="CL16" i="4"/>
  <c r="CL26" i="4" s="1"/>
  <c r="CK31" i="4"/>
  <c r="CL29" i="4"/>
  <c r="CM22" i="4"/>
  <c r="CM23" i="4"/>
  <c r="CM24" i="4"/>
  <c r="CM11" i="4"/>
  <c r="CM6" i="4"/>
  <c r="CM8" i="4"/>
  <c r="CM43" i="4"/>
  <c r="CM7" i="4"/>
  <c r="CM14" i="4"/>
  <c r="CM12" i="4"/>
  <c r="CM13" i="4"/>
  <c r="CM21" i="4"/>
  <c r="CN4" i="4"/>
  <c r="CN9" i="4" s="1"/>
  <c r="CO3" i="4"/>
  <c r="CL4" i="9"/>
  <c r="CM3" i="9"/>
  <c r="CL13" i="9"/>
  <c r="CL15" i="9" s="1"/>
  <c r="CM16" i="4" l="1"/>
  <c r="CM26" i="4" s="1"/>
  <c r="CM15" i="5"/>
  <c r="CM21" i="5" s="1"/>
  <c r="CL31" i="4"/>
  <c r="CN8" i="5"/>
  <c r="CN7" i="5"/>
  <c r="CL23" i="5"/>
  <c r="CP3" i="5"/>
  <c r="CO4" i="5"/>
  <c r="CN12" i="5"/>
  <c r="CN38" i="5"/>
  <c r="CN11" i="5"/>
  <c r="CN17" i="5"/>
  <c r="CN37" i="5"/>
  <c r="CN6" i="5"/>
  <c r="CN18" i="5"/>
  <c r="CM14" i="5"/>
  <c r="CM20" i="5" s="1"/>
  <c r="CM23" i="5" s="1"/>
  <c r="CM18" i="4"/>
  <c r="CM28" i="4" s="1"/>
  <c r="CP3" i="4"/>
  <c r="CO4" i="4"/>
  <c r="CO9" i="4" s="1"/>
  <c r="CM13" i="9"/>
  <c r="CM15" i="9" s="1"/>
  <c r="CM4" i="9"/>
  <c r="CN3" i="9"/>
  <c r="CM19" i="4"/>
  <c r="CM29" i="4" s="1"/>
  <c r="CN8" i="4"/>
  <c r="CN13" i="4"/>
  <c r="CN21" i="4"/>
  <c r="CN24" i="4"/>
  <c r="CN22" i="4"/>
  <c r="CN23" i="4"/>
  <c r="CN6" i="4"/>
  <c r="CN43" i="4"/>
  <c r="CN7" i="4"/>
  <c r="CN14" i="4"/>
  <c r="CN11" i="4"/>
  <c r="CN12" i="4"/>
  <c r="CM17" i="4"/>
  <c r="CM27" i="4" s="1"/>
  <c r="CN14" i="5" l="1"/>
  <c r="CN20" i="5" s="1"/>
  <c r="CO8" i="5"/>
  <c r="CO7" i="5"/>
  <c r="CN15" i="5"/>
  <c r="CN21" i="5" s="1"/>
  <c r="CN23" i="5" s="1"/>
  <c r="CO17" i="5"/>
  <c r="CO12" i="5"/>
  <c r="CO38" i="5"/>
  <c r="CO6" i="5"/>
  <c r="CO18" i="5"/>
  <c r="CO37" i="5"/>
  <c r="CO11" i="5"/>
  <c r="CP4" i="5"/>
  <c r="CQ3" i="5"/>
  <c r="CM31" i="4"/>
  <c r="CN19" i="4"/>
  <c r="CN29" i="4" s="1"/>
  <c r="CN18" i="4"/>
  <c r="CN28" i="4" s="1"/>
  <c r="CN17" i="4"/>
  <c r="CN27" i="4" s="1"/>
  <c r="CN4" i="9"/>
  <c r="CN13" i="9"/>
  <c r="CN15" i="9" s="1"/>
  <c r="CO3" i="9"/>
  <c r="CN16" i="4"/>
  <c r="CN26" i="4" s="1"/>
  <c r="CO43" i="4"/>
  <c r="CO12" i="4"/>
  <c r="CO24" i="4"/>
  <c r="CO23" i="4"/>
  <c r="CO8" i="4"/>
  <c r="CO11" i="4"/>
  <c r="CO21" i="4"/>
  <c r="CO22" i="4"/>
  <c r="CO6" i="4"/>
  <c r="CO7" i="4"/>
  <c r="CO13" i="4"/>
  <c r="CO14" i="4"/>
  <c r="CO19" i="4" s="1"/>
  <c r="CP4" i="4"/>
  <c r="CP9" i="4" s="1"/>
  <c r="CQ3" i="4"/>
  <c r="CO16" i="4" l="1"/>
  <c r="CO26" i="4" s="1"/>
  <c r="CP8" i="5"/>
  <c r="CP7" i="5"/>
  <c r="CQ4" i="5"/>
  <c r="CR3" i="5"/>
  <c r="CP11" i="5"/>
  <c r="CP37" i="5"/>
  <c r="CP38" i="5"/>
  <c r="CP17" i="5"/>
  <c r="CP6" i="5"/>
  <c r="CP14" i="5" s="1"/>
  <c r="CP20" i="5" s="1"/>
  <c r="CP18" i="5"/>
  <c r="CP12" i="5"/>
  <c r="CO14" i="5"/>
  <c r="CO20" i="5" s="1"/>
  <c r="CO15" i="5"/>
  <c r="CO21" i="5" s="1"/>
  <c r="CO18" i="4"/>
  <c r="CO28" i="4" s="1"/>
  <c r="CO29" i="4"/>
  <c r="CN31" i="4"/>
  <c r="CP21" i="4"/>
  <c r="CP6" i="4"/>
  <c r="CP7" i="4"/>
  <c r="CP14" i="4"/>
  <c r="CP19" i="4" s="1"/>
  <c r="CP8" i="4"/>
  <c r="CP24" i="4"/>
  <c r="CP13" i="4"/>
  <c r="CP11" i="4"/>
  <c r="CP22" i="4"/>
  <c r="CP43" i="4"/>
  <c r="CP23" i="4"/>
  <c r="CP12" i="4"/>
  <c r="CO4" i="9"/>
  <c r="CP3" i="9"/>
  <c r="CO13" i="9"/>
  <c r="CO15" i="9" s="1"/>
  <c r="CQ4" i="4"/>
  <c r="CQ9" i="4" s="1"/>
  <c r="CR3" i="4"/>
  <c r="CO17" i="4"/>
  <c r="CO27" i="4" s="1"/>
  <c r="CO31" i="4" l="1"/>
  <c r="CQ8" i="5"/>
  <c r="CQ7" i="5"/>
  <c r="CO23" i="5"/>
  <c r="CP15" i="5"/>
  <c r="CP21" i="5" s="1"/>
  <c r="CP23" i="5" s="1"/>
  <c r="CR4" i="5"/>
  <c r="CS3" i="5"/>
  <c r="CQ12" i="5"/>
  <c r="CQ38" i="5"/>
  <c r="CQ37" i="5"/>
  <c r="CQ6" i="5"/>
  <c r="CQ17" i="5"/>
  <c r="CQ18" i="5"/>
  <c r="CQ11" i="5"/>
  <c r="CP16" i="4"/>
  <c r="CP26" i="4" s="1"/>
  <c r="CP29" i="4"/>
  <c r="CR4" i="4"/>
  <c r="CR9" i="4" s="1"/>
  <c r="CS3" i="4"/>
  <c r="CQ3" i="9"/>
  <c r="CP4" i="9"/>
  <c r="CP13" i="9"/>
  <c r="CP15" i="9" s="1"/>
  <c r="CP18" i="4"/>
  <c r="CP28" i="4" s="1"/>
  <c r="CP17" i="4"/>
  <c r="CP27" i="4" s="1"/>
  <c r="CQ22" i="4"/>
  <c r="CQ14" i="4"/>
  <c r="CQ23" i="4"/>
  <c r="CQ13" i="4"/>
  <c r="CQ11" i="4"/>
  <c r="CQ24" i="4"/>
  <c r="CQ21" i="4"/>
  <c r="CQ43" i="4"/>
  <c r="CQ8" i="4"/>
  <c r="CQ6" i="4"/>
  <c r="CQ7" i="4"/>
  <c r="CQ12" i="4"/>
  <c r="CQ15" i="5" l="1"/>
  <c r="CQ21" i="5" s="1"/>
  <c r="CQ18" i="4"/>
  <c r="CQ28" i="4" s="1"/>
  <c r="CP31" i="4"/>
  <c r="CR8" i="5"/>
  <c r="CR7" i="5"/>
  <c r="CQ14" i="5"/>
  <c r="CQ20" i="5" s="1"/>
  <c r="CT3" i="5"/>
  <c r="CS4" i="5"/>
  <c r="CR12" i="5"/>
  <c r="CR6" i="5"/>
  <c r="CR17" i="5"/>
  <c r="CR38" i="5"/>
  <c r="CR11" i="5"/>
  <c r="CR18" i="5"/>
  <c r="CR37" i="5"/>
  <c r="CQ17" i="4"/>
  <c r="CQ27" i="4" s="1"/>
  <c r="CQ16" i="4"/>
  <c r="CQ26" i="4" s="1"/>
  <c r="CQ19" i="4"/>
  <c r="CQ29" i="4" s="1"/>
  <c r="CQ13" i="9"/>
  <c r="CQ15" i="9" s="1"/>
  <c r="CR3" i="9"/>
  <c r="CQ4" i="9"/>
  <c r="CT3" i="4"/>
  <c r="CS4" i="4"/>
  <c r="CS9" i="4" s="1"/>
  <c r="CR21" i="4"/>
  <c r="CR8" i="4"/>
  <c r="CR43" i="4"/>
  <c r="CR23" i="4"/>
  <c r="CR12" i="4"/>
  <c r="CR6" i="4"/>
  <c r="CR13" i="4"/>
  <c r="CR22" i="4"/>
  <c r="CR24" i="4"/>
  <c r="CR11" i="4"/>
  <c r="CR14" i="4"/>
  <c r="CR19" i="4" s="1"/>
  <c r="CR29" i="4" s="1"/>
  <c r="CR7" i="4"/>
  <c r="CR15" i="5" l="1"/>
  <c r="CS8" i="5"/>
  <c r="CS7" i="5"/>
  <c r="CR21" i="5"/>
  <c r="CR14" i="5"/>
  <c r="CR20" i="5" s="1"/>
  <c r="CS18" i="5"/>
  <c r="CS6" i="5"/>
  <c r="CS17" i="5"/>
  <c r="CS38" i="5"/>
  <c r="CS12" i="5"/>
  <c r="CS11" i="5"/>
  <c r="CS37" i="5"/>
  <c r="CU3" i="5"/>
  <c r="CT4" i="5"/>
  <c r="CQ23" i="5"/>
  <c r="CR16" i="4"/>
  <c r="CR26" i="4" s="1"/>
  <c r="CS43" i="4"/>
  <c r="CS7" i="4"/>
  <c r="CS12" i="4"/>
  <c r="CS23" i="4"/>
  <c r="CS21" i="4"/>
  <c r="CS6" i="4"/>
  <c r="CS22" i="4"/>
  <c r="CS24" i="4"/>
  <c r="CS8" i="4"/>
  <c r="CS13" i="4"/>
  <c r="CS11" i="4"/>
  <c r="CS14" i="4"/>
  <c r="CR18" i="4"/>
  <c r="CR28" i="4" s="1"/>
  <c r="CQ31" i="4"/>
  <c r="CR13" i="9"/>
  <c r="CR15" i="9" s="1"/>
  <c r="CR4" i="9"/>
  <c r="CS3" i="9"/>
  <c r="CR17" i="4"/>
  <c r="CR27" i="4" s="1"/>
  <c r="CU3" i="4"/>
  <c r="CT4" i="4"/>
  <c r="CT9" i="4" s="1"/>
  <c r="CR31" i="4" l="1"/>
  <c r="CR23" i="5"/>
  <c r="CT8" i="5"/>
  <c r="CT7" i="5"/>
  <c r="CT18" i="5"/>
  <c r="CT6" i="5"/>
  <c r="CT37" i="5"/>
  <c r="CT17" i="5"/>
  <c r="CT12" i="5"/>
  <c r="CT11" i="5"/>
  <c r="CT38" i="5"/>
  <c r="CU4" i="5"/>
  <c r="CV3" i="5"/>
  <c r="CV4" i="5" s="1"/>
  <c r="CS15" i="5"/>
  <c r="CS21" i="5" s="1"/>
  <c r="CS14" i="5"/>
  <c r="CS20" i="5" s="1"/>
  <c r="CS18" i="4"/>
  <c r="CS28" i="4" s="1"/>
  <c r="CS17" i="4"/>
  <c r="CS27" i="4" s="1"/>
  <c r="CV3" i="4"/>
  <c r="CU4" i="4"/>
  <c r="CU9" i="4" s="1"/>
  <c r="CS19" i="4"/>
  <c r="CS29" i="4" s="1"/>
  <c r="CS16" i="4"/>
  <c r="CS26" i="4" s="1"/>
  <c r="CS13" i="9"/>
  <c r="CS15" i="9" s="1"/>
  <c r="CS4" i="9"/>
  <c r="CT3" i="9"/>
  <c r="CT43" i="4"/>
  <c r="CT23" i="4"/>
  <c r="CT11" i="4"/>
  <c r="CT21" i="4"/>
  <c r="CT14" i="4"/>
  <c r="CT12" i="4"/>
  <c r="CT24" i="4"/>
  <c r="CT8" i="4"/>
  <c r="CT22" i="4"/>
  <c r="CT6" i="4"/>
  <c r="CT13" i="4"/>
  <c r="CT7" i="4"/>
  <c r="CT17" i="4" s="1"/>
  <c r="CT27" i="4" s="1"/>
  <c r="CS23" i="5" l="1"/>
  <c r="CV8" i="5"/>
  <c r="CV7" i="5"/>
  <c r="CU8" i="5"/>
  <c r="CU7" i="5"/>
  <c r="CV18" i="5"/>
  <c r="CV37" i="5"/>
  <c r="CV17" i="5"/>
  <c r="CV12" i="5"/>
  <c r="CV11" i="5"/>
  <c r="CV6" i="5"/>
  <c r="CV38" i="5"/>
  <c r="CU12" i="5"/>
  <c r="CU37" i="5"/>
  <c r="CU6" i="5"/>
  <c r="CU11" i="5"/>
  <c r="CU38" i="5"/>
  <c r="CU18" i="5"/>
  <c r="CU17" i="5"/>
  <c r="CT14" i="5"/>
  <c r="CT20" i="5" s="1"/>
  <c r="CT15" i="5"/>
  <c r="CT21" i="5" s="1"/>
  <c r="CS31" i="4"/>
  <c r="CT13" i="9"/>
  <c r="CT15" i="9" s="1"/>
  <c r="CT4" i="9"/>
  <c r="CU3" i="9"/>
  <c r="CT16" i="4"/>
  <c r="CT26" i="4" s="1"/>
  <c r="CT18" i="4"/>
  <c r="CT28" i="4" s="1"/>
  <c r="CT19" i="4"/>
  <c r="CT29" i="4" s="1"/>
  <c r="CU43" i="4"/>
  <c r="CU22" i="4"/>
  <c r="CU24" i="4"/>
  <c r="CU14" i="4"/>
  <c r="CU6" i="4"/>
  <c r="CU13" i="4"/>
  <c r="CU7" i="4"/>
  <c r="CU21" i="4"/>
  <c r="CU8" i="4"/>
  <c r="CU11" i="4"/>
  <c r="CU23" i="4"/>
  <c r="CU12" i="4"/>
  <c r="CV4" i="4"/>
  <c r="CV9" i="4" s="1"/>
  <c r="CW3" i="4"/>
  <c r="CX3" i="4" s="1"/>
  <c r="CY3" i="4" s="1"/>
  <c r="CZ3" i="4" s="1"/>
  <c r="DA3" i="4" s="1"/>
  <c r="CU15" i="5" l="1"/>
  <c r="CU21" i="5" s="1"/>
  <c r="CV14" i="5"/>
  <c r="CV20" i="5" s="1"/>
  <c r="CT23" i="5"/>
  <c r="CU14" i="5"/>
  <c r="CU20" i="5" s="1"/>
  <c r="CV15" i="5"/>
  <c r="CV21" i="5" s="1"/>
  <c r="CU17" i="4"/>
  <c r="CU27" i="4" s="1"/>
  <c r="CU16" i="4"/>
  <c r="CU26" i="4" s="1"/>
  <c r="CT31" i="4"/>
  <c r="CU19" i="4"/>
  <c r="CU29" i="4" s="1"/>
  <c r="CU13" i="9"/>
  <c r="CU15" i="9" s="1"/>
  <c r="CU4" i="9"/>
  <c r="CV3" i="9"/>
  <c r="CV43" i="4"/>
  <c r="CV21" i="4"/>
  <c r="CV13" i="4"/>
  <c r="CV12" i="4"/>
  <c r="CV7" i="4"/>
  <c r="CV17" i="4" s="1"/>
  <c r="CV14" i="4"/>
  <c r="CV19" i="4" s="1"/>
  <c r="CV23" i="4"/>
  <c r="CV24" i="4"/>
  <c r="CV11" i="4"/>
  <c r="CV22" i="4"/>
  <c r="CV8" i="4"/>
  <c r="CV6" i="4"/>
  <c r="CU18" i="4"/>
  <c r="CU28" i="4" s="1"/>
  <c r="CV23" i="5" l="1"/>
  <c r="CU23" i="5"/>
  <c r="CV27" i="4"/>
  <c r="CV29" i="4"/>
  <c r="CV16" i="4"/>
  <c r="CV26" i="4" s="1"/>
  <c r="CV18" i="4"/>
  <c r="CV28" i="4" s="1"/>
  <c r="CU31" i="4"/>
  <c r="CV13" i="9"/>
  <c r="CV15" i="9" s="1"/>
  <c r="CV4" i="9"/>
  <c r="CV31" i="4" l="1"/>
  <c r="C93" i="10"/>
  <c r="C92" i="10"/>
  <c r="C9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Ngo, Aaron</author>
  </authors>
  <commentList>
    <comment ref="E26" authorId="0" shapeId="0" xr:uid="{AE890390-49BC-4D7A-81A3-818B3F7C06FE}">
      <text>
        <r>
          <rPr>
            <b/>
            <sz val="9"/>
            <color indexed="81"/>
            <rFont val="Tahoma"/>
            <family val="2"/>
          </rPr>
          <t>Ngo, Aaron:</t>
        </r>
        <r>
          <rPr>
            <sz val="9"/>
            <color indexed="81"/>
            <rFont val="Tahoma"/>
            <family val="2"/>
          </rPr>
          <t xml:space="preserve">
Project located in Qualified Census Tract</t>
        </r>
      </text>
    </comment>
  </commentList>
</comments>
</file>

<file path=xl/sharedStrings.xml><?xml version="1.0" encoding="utf-8"?>
<sst xmlns="http://schemas.openxmlformats.org/spreadsheetml/2006/main" count="287" uniqueCount="215">
  <si>
    <t>Chumash Gardens</t>
  </si>
  <si>
    <t>Team Name</t>
  </si>
  <si>
    <t>Driftwood Project Consulting</t>
  </si>
  <si>
    <t>School Name</t>
  </si>
  <si>
    <t>California Polytechnic State University, San Luis Obispo</t>
  </si>
  <si>
    <t>Date</t>
  </si>
  <si>
    <t>Table of Contents</t>
  </si>
  <si>
    <t>Column1</t>
  </si>
  <si>
    <t>Column2</t>
  </si>
  <si>
    <t>Column3</t>
  </si>
  <si>
    <t>Column4</t>
  </si>
  <si>
    <t>pg. #</t>
  </si>
  <si>
    <t>Summary</t>
  </si>
  <si>
    <t>….............................................................................................................</t>
  </si>
  <si>
    <t>Hotel Assumptions</t>
  </si>
  <si>
    <t>Hotel Proforma</t>
  </si>
  <si>
    <t>Residential Assumptions</t>
  </si>
  <si>
    <t>LIHTC Calculations</t>
  </si>
  <si>
    <t>Residential Proforma</t>
  </si>
  <si>
    <t>All Cash Flows</t>
  </si>
  <si>
    <t>Sensitivity Analysis</t>
  </si>
  <si>
    <t>This Project was Created By Daniel Almond, Luke L, Garret E, and Jay D.</t>
  </si>
  <si>
    <t>Project Name</t>
  </si>
  <si>
    <t>Date of Model</t>
  </si>
  <si>
    <t>PROJECT SUMMARY</t>
  </si>
  <si>
    <t>LIHTC Type</t>
  </si>
  <si>
    <t>Address</t>
  </si>
  <si>
    <t>222 N Frontage Rd, Nipomo, CA 93444</t>
  </si>
  <si>
    <t>DDA/QCT</t>
  </si>
  <si>
    <t>Yes</t>
  </si>
  <si>
    <t>Opportunity Resource Area (CA projects)</t>
  </si>
  <si>
    <t>Low</t>
  </si>
  <si>
    <t>Total Units</t>
  </si>
  <si>
    <t>Site Area (acre)</t>
  </si>
  <si>
    <t>Affordable Units</t>
  </si>
  <si>
    <t>Density (units/acre)</t>
  </si>
  <si>
    <t>Market Units</t>
  </si>
  <si>
    <t># of Parking Spaces</t>
  </si>
  <si>
    <t>Rental Subsidy Units</t>
  </si>
  <si>
    <t>Net Rentable Area - Residential (sf)</t>
  </si>
  <si>
    <t># of Manager Units</t>
  </si>
  <si>
    <t>Site Assumptions</t>
  </si>
  <si>
    <t>Miscellaneous Assumptions</t>
  </si>
  <si>
    <t>Total Development Area (SqFt)</t>
  </si>
  <si>
    <r>
      <t xml:space="preserve">Commercial Cap Rate </t>
    </r>
    <r>
      <rPr>
        <vertAlign val="superscript"/>
        <sz val="11"/>
        <color theme="1"/>
        <rFont val="Aptos Narrow"/>
        <family val="2"/>
        <scheme val="minor"/>
      </rPr>
      <t>8</t>
    </r>
  </si>
  <si>
    <t>Green Space (SqFt)</t>
  </si>
  <si>
    <t>Site Work</t>
  </si>
  <si>
    <t>Parking (SqFt)</t>
  </si>
  <si>
    <r>
      <t xml:space="preserve">Parking Construction Cost </t>
    </r>
    <r>
      <rPr>
        <vertAlign val="superscript"/>
        <sz val="11"/>
        <color theme="1"/>
        <rFont val="Aptos Narrow"/>
        <family val="2"/>
        <scheme val="minor"/>
      </rPr>
      <t>7</t>
    </r>
  </si>
  <si>
    <t>Total Site Area (SqFt)</t>
  </si>
  <si>
    <t>Years Until Reversion</t>
  </si>
  <si>
    <r>
      <t xml:space="preserve">Land Appreciation </t>
    </r>
    <r>
      <rPr>
        <vertAlign val="superscript"/>
        <sz val="11"/>
        <color theme="1"/>
        <rFont val="Aptos Narrow"/>
        <family val="2"/>
        <scheme val="minor"/>
      </rPr>
      <t>10</t>
    </r>
  </si>
  <si>
    <t>Commercial - Hotel</t>
  </si>
  <si>
    <t>Site Development Timeline</t>
  </si>
  <si>
    <t>Total Area (SqFt)</t>
  </si>
  <si>
    <t>Capital Expenditure as a % of Hard Cost</t>
  </si>
  <si>
    <r>
      <t xml:space="preserve">Hard Costs per SqFt </t>
    </r>
    <r>
      <rPr>
        <vertAlign val="superscript"/>
        <sz val="11"/>
        <color theme="1"/>
        <rFont val="Aptos Narrow"/>
        <family val="2"/>
        <scheme val="minor"/>
      </rPr>
      <t>3</t>
    </r>
  </si>
  <si>
    <t xml:space="preserve">Land Purchase Price </t>
  </si>
  <si>
    <r>
      <t xml:space="preserve">Soft Costs per SqFt </t>
    </r>
    <r>
      <rPr>
        <vertAlign val="superscript"/>
        <sz val="11"/>
        <color theme="1"/>
        <rFont val="Aptos Narrow"/>
        <family val="2"/>
        <scheme val="minor"/>
      </rPr>
      <t>4</t>
    </r>
  </si>
  <si>
    <t>Total Costs per SqFt</t>
  </si>
  <si>
    <t>Room Rate</t>
  </si>
  <si>
    <t>Gross Monthly Rent</t>
  </si>
  <si>
    <t>Expenses as a fraction of the gross rent</t>
  </si>
  <si>
    <r>
      <t xml:space="preserve">Vacancy Rate </t>
    </r>
    <r>
      <rPr>
        <vertAlign val="superscript"/>
        <sz val="11"/>
        <color theme="1"/>
        <rFont val="Aptos Narrow"/>
        <family val="2"/>
        <scheme val="minor"/>
      </rPr>
      <t>1</t>
    </r>
  </si>
  <si>
    <t xml:space="preserve">Years from first pay check </t>
  </si>
  <si>
    <t>Monthly Revenue</t>
  </si>
  <si>
    <r>
      <t xml:space="preserve">Revenue Growth Rate (year over year) </t>
    </r>
    <r>
      <rPr>
        <vertAlign val="superscript"/>
        <sz val="11"/>
        <color theme="1"/>
        <rFont val="Aptos Narrow"/>
        <family val="2"/>
        <scheme val="minor"/>
      </rPr>
      <t>2</t>
    </r>
  </si>
  <si>
    <t>Total Rooms</t>
  </si>
  <si>
    <t>Developer share form opperations</t>
  </si>
  <si>
    <t>Year</t>
  </si>
  <si>
    <t>Is the building operational?</t>
  </si>
  <si>
    <t>Gross Income</t>
  </si>
  <si>
    <t>Hotel</t>
  </si>
  <si>
    <t>Vacancy</t>
  </si>
  <si>
    <t>Effective Gross Income</t>
  </si>
  <si>
    <t>Operating Expenses</t>
  </si>
  <si>
    <t>Net Operating Income</t>
  </si>
  <si>
    <t>Hotrel</t>
  </si>
  <si>
    <t>Total Net Operating Income from Operations</t>
  </si>
  <si>
    <t>Total NOI from Operations</t>
  </si>
  <si>
    <t>Total Net Operating Income from Reversions</t>
  </si>
  <si>
    <t>Total NOI from Reversions</t>
  </si>
  <si>
    <t>Total Net Income</t>
  </si>
  <si>
    <t>Total NOI</t>
  </si>
  <si>
    <t>Development Costs: Hard Costs</t>
  </si>
  <si>
    <t>Development Costs: Soft Costs</t>
  </si>
  <si>
    <t>Capital Expenditure</t>
  </si>
  <si>
    <t>Total Cash Flows From Commercial Space</t>
  </si>
  <si>
    <t>Cash Flows</t>
  </si>
  <si>
    <t>2 Bedroom / 2 Bathroom</t>
  </si>
  <si>
    <t>3 Bedroom / 2 Bathroom</t>
  </si>
  <si>
    <t xml:space="preserve">Miscellaneous Assumptions </t>
  </si>
  <si>
    <t>Number of units</t>
  </si>
  <si>
    <t>Residential Cap Rate</t>
  </si>
  <si>
    <t>Square Footage</t>
  </si>
  <si>
    <t>Rent/SF</t>
  </si>
  <si>
    <t xml:space="preserve">Cap Ex Rate (% of Hard Cost) </t>
  </si>
  <si>
    <t>Rent</t>
  </si>
  <si>
    <t>Vacancy Rate</t>
  </si>
  <si>
    <t xml:space="preserve">Vacancy Rate </t>
  </si>
  <si>
    <t>Total Rent/per Month</t>
  </si>
  <si>
    <t>Total Rent Per Month</t>
  </si>
  <si>
    <t xml:space="preserve">Open Space     </t>
  </si>
  <si>
    <t xml:space="preserve">  </t>
  </si>
  <si>
    <t>Growth Rate</t>
  </si>
  <si>
    <t>Total Open Space (SF)</t>
  </si>
  <si>
    <t>Operating Expense as a Fraction of Gross Rent</t>
  </si>
  <si>
    <t>Hard Costs</t>
  </si>
  <si>
    <t>Years from first paycheck</t>
  </si>
  <si>
    <t>Soft Costs</t>
  </si>
  <si>
    <t>Hard Costs (SF)</t>
  </si>
  <si>
    <t>Soft Costs (SF)</t>
  </si>
  <si>
    <t xml:space="preserve">           LIHTC               </t>
  </si>
  <si>
    <t>Total Costs (SF)</t>
  </si>
  <si>
    <t>AMI</t>
  </si>
  <si>
    <t>Total Annual Subsidy</t>
  </si>
  <si>
    <t>Market Comparables - Residential</t>
  </si>
  <si>
    <t>2 Bedroom Units</t>
  </si>
  <si>
    <t>SQFT</t>
  </si>
  <si>
    <t>Link</t>
  </si>
  <si>
    <t>https://www.zillow.com/homedetails/228-W-Price-St-APT-D-Nipomo-CA-93444/15451941_zpid/</t>
  </si>
  <si>
    <t>https://www.zillow.com/homedetails/695-W-Tefft-St-SUITE-A-Nipomo-CA-93444/442358944_zpid/</t>
  </si>
  <si>
    <t>https://www.zillow.com/b/la-plaza-villas-apartments-guadalupe-ca-9NCDvx/</t>
  </si>
  <si>
    <t>https://www.zillow.com/b/1415-1419-longbranch-grover-beach-ca-BWT7SR/</t>
  </si>
  <si>
    <t>https://www.zillow.com/homedetails/451-Mentone-Ave-APT-4-Grover-Beach-CA-93433/442436570_zpid/</t>
  </si>
  <si>
    <t>Average</t>
  </si>
  <si>
    <t>3 Bedroom Units</t>
  </si>
  <si>
    <t>https://www.zillow.com/b/la-plaza-villas-apartments-guadalupe-ca-9NCDvX/</t>
  </si>
  <si>
    <t>https://www.zillow.com/apartments/santa-maria-ca/refugio/BLtnV9/</t>
  </si>
  <si>
    <t>https://www.zillow.com/homedetails/1263-Mentone-Ave-APT-3-Grover-Beach-CA-93433/2098796572_zpid/</t>
  </si>
  <si>
    <t>https://www.zillow.com/b/la-plaza-villas-apartments-guadalupe-ca-9NCDvj/</t>
  </si>
  <si>
    <t>https://www.zillow.com/b/450-manhattan-ave-grover-beach-ca-9NCCrD/</t>
  </si>
  <si>
    <t>FEDERAL LOW INCOME HOUSING TAX CREDITS</t>
  </si>
  <si>
    <t>Tax Credit Type</t>
  </si>
  <si>
    <t>Threshold Basis Limit (221(d)(3))</t>
  </si>
  <si>
    <t>Basis Limits</t>
  </si>
  <si>
    <t>1&gt; Payment of Prevailing Wages (20%)</t>
  </si>
  <si>
    <t>Studio</t>
  </si>
  <si>
    <t>2&gt; Parking under residential units (10%)</t>
  </si>
  <si>
    <t>1 Bdr</t>
  </si>
  <si>
    <t>3&gt; Day Care part of development (2%)</t>
  </si>
  <si>
    <t>2 Bdr</t>
  </si>
  <si>
    <t>4&gt; Seismic upgrades</t>
  </si>
  <si>
    <t>3 Bdr</t>
  </si>
  <si>
    <t>5&gt; Development Impact Fees</t>
  </si>
  <si>
    <t xml:space="preserve">4 Bdr </t>
  </si>
  <si>
    <t>6&gt; 95% of upper units serviced by elevator (10%)</t>
  </si>
  <si>
    <t>Adjusted Threshold Basis Limit</t>
  </si>
  <si>
    <t xml:space="preserve">Total Eligible Basis </t>
  </si>
  <si>
    <t>Sources/Uses</t>
  </si>
  <si>
    <t>Less:  Grant Proceeds</t>
  </si>
  <si>
    <t xml:space="preserve">             BMIR Financing</t>
  </si>
  <si>
    <t xml:space="preserve">            Voluntarily Excluded</t>
  </si>
  <si>
    <t>Requested Unadjusted Basis</t>
  </si>
  <si>
    <t>Lower of Adjusted or Requested</t>
  </si>
  <si>
    <t>Less:  Voluntarily Reduced for points</t>
  </si>
  <si>
    <t>Requested Basis</t>
  </si>
  <si>
    <t>High Cost Area Adjustment / Basis Boost</t>
  </si>
  <si>
    <t>Applicable Fraction</t>
  </si>
  <si>
    <t>Total Qualified Basis</t>
  </si>
  <si>
    <t>Tax Credit Percentage / Applicable Percentage</t>
  </si>
  <si>
    <t>Calculated Annual Tax Credit / Credit Allocation</t>
  </si>
  <si>
    <t>9% Max Allowable Credits</t>
  </si>
  <si>
    <t>10 Year Credits</t>
  </si>
  <si>
    <t>LP Percentage</t>
  </si>
  <si>
    <t>Total Tax Credits to LP</t>
  </si>
  <si>
    <t>Assumed Sales Price / Credit</t>
  </si>
  <si>
    <t xml:space="preserve">Total LIHTC Equity Proceeds </t>
  </si>
  <si>
    <t>STATE TAX CREDITS</t>
  </si>
  <si>
    <t>Calculation of State Credits</t>
  </si>
  <si>
    <t>Actual Basis</t>
  </si>
  <si>
    <t>State Credit Factor</t>
  </si>
  <si>
    <t>Total 4 Year State Credits</t>
  </si>
  <si>
    <t>Assumed Sales Price</t>
  </si>
  <si>
    <t>Equity Proceeds from State Credits</t>
  </si>
  <si>
    <t>TOTAL EQUITY, FEDERAL &amp; STATE CREDITS</t>
  </si>
  <si>
    <t>EQUITY CAPITAL CONTRIBUTIONS</t>
  </si>
  <si>
    <t>%</t>
  </si>
  <si>
    <t>Amount</t>
  </si>
  <si>
    <t>Closing</t>
  </si>
  <si>
    <t>Construction</t>
  </si>
  <si>
    <t>Completion</t>
  </si>
  <si>
    <t>Conversion</t>
  </si>
  <si>
    <t>Total</t>
  </si>
  <si>
    <t>LIHTC</t>
  </si>
  <si>
    <t>Residential</t>
  </si>
  <si>
    <t>Other</t>
  </si>
  <si>
    <t>Site Development Costs</t>
  </si>
  <si>
    <t>Site Development</t>
  </si>
  <si>
    <t>Land Holding Cost</t>
  </si>
  <si>
    <t>Land Cost</t>
  </si>
  <si>
    <t xml:space="preserve">Total Cash Flows </t>
  </si>
  <si>
    <t>Key Metrics</t>
  </si>
  <si>
    <t>Combined</t>
  </si>
  <si>
    <t>Internal Rate of Return (IRR)</t>
  </si>
  <si>
    <t>Cash-on-Cash Return</t>
  </si>
  <si>
    <t>NPV</t>
  </si>
  <si>
    <t>Total Cost Per Unit/Room</t>
  </si>
  <si>
    <t>Total Cost Per Square Foot</t>
  </si>
  <si>
    <t>Total Development Costs</t>
  </si>
  <si>
    <t>Baseline Assumption</t>
  </si>
  <si>
    <t>Change in Residential Vacancy Rate vs. Internal Rate of Return</t>
  </si>
  <si>
    <t>Residential Vacancy Rate</t>
  </si>
  <si>
    <t xml:space="preserve">IRR </t>
  </si>
  <si>
    <t>Change in Hotel Vacancy Rate vs. Internal Rate of Return</t>
  </si>
  <si>
    <t>Hotel Vacancy Rate</t>
  </si>
  <si>
    <t>Change in Both Commercial and Residential Vacancy Rates vs. Internal Rate of Return</t>
  </si>
  <si>
    <t>% Change</t>
  </si>
  <si>
    <t>IRR</t>
  </si>
  <si>
    <t>Construction Time vs. Internal Rate of Return</t>
  </si>
  <si>
    <t>Year Until Operational</t>
  </si>
  <si>
    <t>Years Until Reversion vs. Internal Rate of Return</t>
  </si>
  <si>
    <t>Years Until Hotel Reversion</t>
  </si>
  <si>
    <t>% Change in Capitalization Rate vs. Internal Rate of Return</t>
  </si>
  <si>
    <t>Commercial Cap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</si>
</sst>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&quot;$&quot;#,##0.00"/>
    <numFmt numFmtId="166" formatCode="0.0%"/>
    <numFmt numFmtId="167" formatCode="_(* #,##0_);_(* \(#,##0\);_(* &quot;-&quot;??_);_(@_)"/>
    <numFmt numFmtId="168" formatCode="yyyy"/>
    <numFmt numFmtId="169" formatCode="&quot;$&quot;#,##0.0000_);[Red]\(&quot;$&quot;#,##0.0000\)"/>
    <numFmt numFmtId="170" formatCode="[$-F800]dddd\,\ mmmm\ dd\,\ yyyy"/>
  </numFmts>
  <fonts count="2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onsolas"/>
      <family val="3"/>
    </font>
    <font>
      <b/>
      <sz val="18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ptos Narrow"/>
      <family val="2"/>
      <scheme val="minor"/>
    </font>
    <font>
      <sz val="10"/>
      <color rgb="FF0070C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Aptos Narrow"/>
      <family val="2"/>
      <scheme val="minor"/>
    </font>
    <font>
      <sz val="10"/>
      <color theme="1"/>
      <name val="Calibri"/>
    </font>
    <font>
      <b/>
      <sz val="10"/>
      <color theme="1"/>
      <name val="Calibri"/>
    </font>
    <font>
      <b/>
      <sz val="12"/>
      <color theme="1"/>
      <name val="Calibri"/>
    </font>
    <font>
      <sz val="10"/>
      <color rgb="FF000000"/>
      <name val="Calibri"/>
    </font>
    <font>
      <b/>
      <sz val="12"/>
      <color theme="0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A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2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" xfId="0" applyBorder="1"/>
    <xf numFmtId="164" fontId="0" fillId="0" borderId="1" xfId="0" applyNumberFormat="1" applyBorder="1"/>
    <xf numFmtId="9" fontId="0" fillId="0" borderId="0" xfId="0" applyNumberFormat="1"/>
    <xf numFmtId="0" fontId="0" fillId="0" borderId="4" xfId="0" applyBorder="1"/>
    <xf numFmtId="0" fontId="0" fillId="0" borderId="3" xfId="0" applyBorder="1"/>
    <xf numFmtId="10" fontId="0" fillId="0" borderId="1" xfId="0" applyNumberFormat="1" applyBorder="1"/>
    <xf numFmtId="0" fontId="0" fillId="0" borderId="6" xfId="0" applyBorder="1"/>
    <xf numFmtId="9" fontId="0" fillId="0" borderId="1" xfId="0" applyNumberFormat="1" applyBorder="1"/>
    <xf numFmtId="0" fontId="0" fillId="2" borderId="0" xfId="0" applyFill="1"/>
    <xf numFmtId="10" fontId="0" fillId="0" borderId="0" xfId="0" applyNumberFormat="1"/>
    <xf numFmtId="164" fontId="0" fillId="0" borderId="4" xfId="0" applyNumberForma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0" fontId="0" fillId="0" borderId="5" xfId="0" applyNumberFormat="1" applyBorder="1" applyAlignment="1">
      <alignment horizontal="right"/>
    </xf>
    <xf numFmtId="44" fontId="0" fillId="0" borderId="6" xfId="1" applyFon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44" fontId="0" fillId="0" borderId="3" xfId="1" applyFont="1" applyBorder="1" applyAlignment="1">
      <alignment horizontal="right"/>
    </xf>
    <xf numFmtId="0" fontId="0" fillId="0" borderId="4" xfId="0" applyBorder="1" applyAlignment="1">
      <alignment horizontal="right"/>
    </xf>
    <xf numFmtId="44" fontId="0" fillId="0" borderId="1" xfId="1" applyFont="1" applyBorder="1" applyAlignment="1">
      <alignment horizontal="right"/>
    </xf>
    <xf numFmtId="44" fontId="0" fillId="0" borderId="4" xfId="1" applyFont="1" applyBorder="1" applyAlignment="1">
      <alignment horizontal="right"/>
    </xf>
    <xf numFmtId="165" fontId="0" fillId="2" borderId="0" xfId="0" applyNumberFormat="1" applyFill="1"/>
    <xf numFmtId="165" fontId="0" fillId="0" borderId="0" xfId="0" applyNumberFormat="1"/>
    <xf numFmtId="165" fontId="2" fillId="0" borderId="0" xfId="0" applyNumberFormat="1" applyFont="1" applyAlignment="1">
      <alignment horizontal="right"/>
    </xf>
    <xf numFmtId="44" fontId="0" fillId="0" borderId="0" xfId="0" applyNumberFormat="1"/>
    <xf numFmtId="9" fontId="0" fillId="0" borderId="4" xfId="0" applyNumberFormat="1" applyBorder="1"/>
    <xf numFmtId="0" fontId="0" fillId="0" borderId="9" xfId="0" applyBorder="1"/>
    <xf numFmtId="9" fontId="8" fillId="0" borderId="0" xfId="0" applyNumberFormat="1" applyFont="1"/>
    <xf numFmtId="44" fontId="0" fillId="0" borderId="0" xfId="1" applyFont="1" applyBorder="1"/>
    <xf numFmtId="1" fontId="0" fillId="0" borderId="1" xfId="0" applyNumberFormat="1" applyBorder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0" borderId="9" xfId="0" applyBorder="1" applyAlignment="1">
      <alignment horizontal="right"/>
    </xf>
    <xf numFmtId="0" fontId="9" fillId="0" borderId="0" xfId="0" applyFont="1"/>
    <xf numFmtId="0" fontId="0" fillId="3" borderId="0" xfId="0" applyFill="1" applyAlignment="1">
      <alignment horizontal="center"/>
    </xf>
    <xf numFmtId="44" fontId="0" fillId="0" borderId="0" xfId="0" applyNumberFormat="1" applyAlignment="1">
      <alignment horizontal="right"/>
    </xf>
    <xf numFmtId="0" fontId="10" fillId="0" borderId="0" xfId="0" applyFont="1"/>
    <xf numFmtId="0" fontId="11" fillId="0" borderId="0" xfId="0" applyFont="1"/>
    <xf numFmtId="0" fontId="0" fillId="0" borderId="12" xfId="0" applyBorder="1"/>
    <xf numFmtId="0" fontId="2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/>
    <xf numFmtId="0" fontId="0" fillId="0" borderId="1" xfId="0" applyBorder="1" applyAlignment="1">
      <alignment horizontal="center"/>
    </xf>
    <xf numFmtId="10" fontId="0" fillId="8" borderId="1" xfId="0" applyNumberFormat="1" applyFill="1" applyBorder="1"/>
    <xf numFmtId="9" fontId="0" fillId="8" borderId="1" xfId="0" applyNumberFormat="1" applyFill="1" applyBorder="1"/>
    <xf numFmtId="0" fontId="0" fillId="8" borderId="1" xfId="0" applyFill="1" applyBorder="1"/>
    <xf numFmtId="0" fontId="0" fillId="0" borderId="8" xfId="0" applyBorder="1"/>
    <xf numFmtId="0" fontId="0" fillId="8" borderId="8" xfId="0" applyFill="1" applyBorder="1"/>
    <xf numFmtId="10" fontId="0" fillId="0" borderId="7" xfId="0" applyNumberFormat="1" applyBorder="1"/>
    <xf numFmtId="10" fontId="0" fillId="8" borderId="7" xfId="0" applyNumberForma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0" fontId="0" fillId="0" borderId="16" xfId="0" applyNumberFormat="1" applyBorder="1"/>
    <xf numFmtId="10" fontId="0" fillId="0" borderId="1" xfId="0" applyNumberForma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6" fontId="0" fillId="0" borderId="1" xfId="0" applyNumberFormat="1" applyBorder="1"/>
    <xf numFmtId="166" fontId="0" fillId="8" borderId="1" xfId="0" applyNumberFormat="1" applyFill="1" applyBorder="1"/>
    <xf numFmtId="8" fontId="0" fillId="0" borderId="0" xfId="0" applyNumberFormat="1"/>
    <xf numFmtId="10" fontId="0" fillId="5" borderId="1" xfId="0" applyNumberFormat="1" applyFill="1" applyBorder="1" applyAlignment="1">
      <alignment wrapText="1"/>
    </xf>
    <xf numFmtId="10" fontId="0" fillId="5" borderId="1" xfId="0" applyNumberFormat="1" applyFill="1" applyBorder="1"/>
    <xf numFmtId="8" fontId="0" fillId="5" borderId="1" xfId="0" applyNumberFormat="1" applyFill="1" applyBorder="1"/>
    <xf numFmtId="165" fontId="0" fillId="5" borderId="1" xfId="0" applyNumberFormat="1" applyFill="1" applyBorder="1" applyAlignment="1">
      <alignment horizontal="right"/>
    </xf>
    <xf numFmtId="165" fontId="0" fillId="5" borderId="1" xfId="0" applyNumberFormat="1" applyFill="1" applyBorder="1"/>
    <xf numFmtId="0" fontId="8" fillId="0" borderId="0" xfId="0" applyFont="1"/>
    <xf numFmtId="0" fontId="8" fillId="0" borderId="0" xfId="0" quotePrefix="1" applyFont="1"/>
    <xf numFmtId="0" fontId="0" fillId="0" borderId="21" xfId="0" applyBorder="1"/>
    <xf numFmtId="0" fontId="0" fillId="0" borderId="21" xfId="0" applyBorder="1" applyAlignment="1">
      <alignment horizontal="left"/>
    </xf>
    <xf numFmtId="10" fontId="0" fillId="5" borderId="23" xfId="0" applyNumberFormat="1" applyFill="1" applyBorder="1"/>
    <xf numFmtId="8" fontId="0" fillId="5" borderId="24" xfId="0" applyNumberFormat="1" applyFill="1" applyBorder="1"/>
    <xf numFmtId="165" fontId="0" fillId="5" borderId="24" xfId="0" applyNumberFormat="1" applyFill="1" applyBorder="1"/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left"/>
    </xf>
    <xf numFmtId="165" fontId="0" fillId="5" borderId="4" xfId="0" applyNumberFormat="1" applyFill="1" applyBorder="1"/>
    <xf numFmtId="165" fontId="0" fillId="5" borderId="22" xfId="0" applyNumberFormat="1" applyFill="1" applyBorder="1"/>
    <xf numFmtId="165" fontId="0" fillId="5" borderId="26" xfId="1" applyNumberFormat="1" applyFont="1" applyFill="1" applyBorder="1"/>
    <xf numFmtId="10" fontId="0" fillId="5" borderId="27" xfId="0" applyNumberFormat="1" applyFill="1" applyBorder="1" applyAlignment="1">
      <alignment wrapText="1"/>
    </xf>
    <xf numFmtId="0" fontId="0" fillId="0" borderId="28" xfId="0" applyBorder="1" applyAlignment="1">
      <alignment horizontal="left"/>
    </xf>
    <xf numFmtId="165" fontId="0" fillId="5" borderId="29" xfId="0" applyNumberFormat="1" applyFill="1" applyBorder="1"/>
    <xf numFmtId="0" fontId="15" fillId="10" borderId="0" xfId="0" applyFont="1" applyFill="1"/>
    <xf numFmtId="44" fontId="0" fillId="0" borderId="0" xfId="1" applyFont="1" applyAlignment="1"/>
    <xf numFmtId="3" fontId="0" fillId="0" borderId="0" xfId="0" applyNumberFormat="1"/>
    <xf numFmtId="3" fontId="0" fillId="0" borderId="3" xfId="3" applyNumberFormat="1" applyFont="1" applyBorder="1"/>
    <xf numFmtId="0" fontId="0" fillId="0" borderId="3" xfId="3" applyFont="1" applyBorder="1"/>
    <xf numFmtId="0" fontId="15" fillId="10" borderId="30" xfId="0" applyFont="1" applyFill="1" applyBorder="1"/>
    <xf numFmtId="0" fontId="15" fillId="10" borderId="11" xfId="0" applyFont="1" applyFill="1" applyBorder="1"/>
    <xf numFmtId="0" fontId="15" fillId="0" borderId="0" xfId="0" applyFont="1"/>
    <xf numFmtId="0" fontId="15" fillId="10" borderId="33" xfId="0" applyFont="1" applyFill="1" applyBorder="1"/>
    <xf numFmtId="0" fontId="13" fillId="10" borderId="10" xfId="0" applyFont="1" applyFill="1" applyBorder="1"/>
    <xf numFmtId="0" fontId="13" fillId="10" borderId="30" xfId="0" applyFont="1" applyFill="1" applyBorder="1"/>
    <xf numFmtId="0" fontId="13" fillId="10" borderId="11" xfId="0" applyFont="1" applyFill="1" applyBorder="1"/>
    <xf numFmtId="0" fontId="15" fillId="10" borderId="37" xfId="0" applyFont="1" applyFill="1" applyBorder="1"/>
    <xf numFmtId="0" fontId="15" fillId="10" borderId="38" xfId="0" applyFont="1" applyFill="1" applyBorder="1"/>
    <xf numFmtId="10" fontId="14" fillId="11" borderId="38" xfId="8" applyNumberFormat="1" applyFont="1" applyFill="1" applyBorder="1"/>
    <xf numFmtId="0" fontId="15" fillId="10" borderId="6" xfId="0" applyFont="1" applyFill="1" applyBorder="1"/>
    <xf numFmtId="0" fontId="15" fillId="10" borderId="31" xfId="0" applyFont="1" applyFill="1" applyBorder="1"/>
    <xf numFmtId="0" fontId="15" fillId="10" borderId="39" xfId="0" applyFont="1" applyFill="1" applyBorder="1"/>
    <xf numFmtId="0" fontId="16" fillId="10" borderId="0" xfId="0" applyFont="1" applyFill="1" applyAlignment="1">
      <alignment horizontal="center"/>
    </xf>
    <xf numFmtId="167" fontId="15" fillId="10" borderId="39" xfId="0" applyNumberFormat="1" applyFont="1" applyFill="1" applyBorder="1"/>
    <xf numFmtId="168" fontId="17" fillId="12" borderId="10" xfId="0" applyNumberFormat="1" applyFont="1" applyFill="1" applyBorder="1" applyAlignment="1">
      <alignment horizontal="center"/>
    </xf>
    <xf numFmtId="0" fontId="17" fillId="12" borderId="30" xfId="0" applyFont="1" applyFill="1" applyBorder="1"/>
    <xf numFmtId="14" fontId="17" fillId="12" borderId="11" xfId="0" applyNumberFormat="1" applyFont="1" applyFill="1" applyBorder="1"/>
    <xf numFmtId="9" fontId="14" fillId="11" borderId="0" xfId="0" applyNumberFormat="1" applyFont="1" applyFill="1" applyAlignment="1">
      <alignment horizontal="center"/>
    </xf>
    <xf numFmtId="38" fontId="15" fillId="10" borderId="39" xfId="7" applyNumberFormat="1" applyFont="1" applyFill="1" applyBorder="1"/>
    <xf numFmtId="167" fontId="14" fillId="11" borderId="0" xfId="7" applyNumberFormat="1" applyFont="1" applyFill="1" applyBorder="1"/>
    <xf numFmtId="37" fontId="15" fillId="0" borderId="0" xfId="0" applyNumberFormat="1" applyFont="1" applyAlignment="1">
      <alignment horizontal="center"/>
    </xf>
    <xf numFmtId="167" fontId="16" fillId="10" borderId="33" xfId="7" applyNumberFormat="1" applyFont="1" applyFill="1" applyBorder="1"/>
    <xf numFmtId="0" fontId="16" fillId="10" borderId="31" xfId="0" applyFont="1" applyFill="1" applyBorder="1"/>
    <xf numFmtId="0" fontId="16" fillId="10" borderId="0" xfId="0" applyFont="1" applyFill="1"/>
    <xf numFmtId="38" fontId="15" fillId="0" borderId="0" xfId="0" applyNumberFormat="1" applyFont="1" applyAlignment="1">
      <alignment horizontal="center"/>
    </xf>
    <xf numFmtId="167" fontId="15" fillId="10" borderId="33" xfId="7" applyNumberFormat="1" applyFont="1" applyFill="1" applyBorder="1"/>
    <xf numFmtId="0" fontId="15" fillId="10" borderId="35" xfId="0" applyFont="1" applyFill="1" applyBorder="1"/>
    <xf numFmtId="167" fontId="14" fillId="11" borderId="34" xfId="7" applyNumberFormat="1" applyFont="1" applyFill="1" applyBorder="1"/>
    <xf numFmtId="38" fontId="15" fillId="0" borderId="34" xfId="0" applyNumberFormat="1" applyFont="1" applyBorder="1" applyAlignment="1">
      <alignment horizontal="center"/>
    </xf>
    <xf numFmtId="167" fontId="15" fillId="10" borderId="36" xfId="7" applyNumberFormat="1" applyFont="1" applyFill="1" applyBorder="1"/>
    <xf numFmtId="0" fontId="16" fillId="10" borderId="35" xfId="0" applyFont="1" applyFill="1" applyBorder="1"/>
    <xf numFmtId="0" fontId="16" fillId="10" borderId="34" xfId="0" applyFont="1" applyFill="1" applyBorder="1"/>
    <xf numFmtId="37" fontId="16" fillId="10" borderId="34" xfId="0" applyNumberFormat="1" applyFont="1" applyFill="1" applyBorder="1" applyAlignment="1">
      <alignment horizontal="center"/>
    </xf>
    <xf numFmtId="167" fontId="16" fillId="10" borderId="36" xfId="7" applyNumberFormat="1" applyFont="1" applyFill="1" applyBorder="1"/>
    <xf numFmtId="0" fontId="15" fillId="10" borderId="34" xfId="0" applyFont="1" applyFill="1" applyBorder="1"/>
    <xf numFmtId="9" fontId="16" fillId="10" borderId="34" xfId="0" applyNumberFormat="1" applyFont="1" applyFill="1" applyBorder="1" applyAlignment="1">
      <alignment horizontal="center"/>
    </xf>
    <xf numFmtId="38" fontId="15" fillId="10" borderId="40" xfId="7" applyNumberFormat="1" applyFont="1" applyFill="1" applyBorder="1"/>
    <xf numFmtId="0" fontId="17" fillId="10" borderId="10" xfId="0" applyFont="1" applyFill="1" applyBorder="1"/>
    <xf numFmtId="0" fontId="17" fillId="10" borderId="0" xfId="0" applyFont="1" applyFill="1"/>
    <xf numFmtId="0" fontId="17" fillId="10" borderId="0" xfId="0" applyFont="1" applyFill="1" applyAlignment="1">
      <alignment horizontal="center"/>
    </xf>
    <xf numFmtId="38" fontId="17" fillId="10" borderId="40" xfId="7" applyNumberFormat="1" applyFont="1" applyFill="1" applyBorder="1"/>
    <xf numFmtId="0" fontId="17" fillId="10" borderId="37" xfId="0" applyFont="1" applyFill="1" applyBorder="1"/>
    <xf numFmtId="0" fontId="17" fillId="10" borderId="38" xfId="0" applyFont="1" applyFill="1" applyBorder="1"/>
    <xf numFmtId="0" fontId="17" fillId="10" borderId="32" xfId="0" applyFont="1" applyFill="1" applyBorder="1" applyAlignment="1">
      <alignment horizontal="center"/>
    </xf>
    <xf numFmtId="38" fontId="17" fillId="10" borderId="41" xfId="7" applyNumberFormat="1" applyFont="1" applyFill="1" applyBorder="1"/>
    <xf numFmtId="38" fontId="15" fillId="10" borderId="0" xfId="7" applyNumberFormat="1" applyFont="1" applyFill="1"/>
    <xf numFmtId="0" fontId="16" fillId="10" borderId="38" xfId="0" applyFont="1" applyFill="1" applyBorder="1" applyAlignment="1">
      <alignment horizontal="center"/>
    </xf>
    <xf numFmtId="38" fontId="15" fillId="10" borderId="32" xfId="7" applyNumberFormat="1" applyFont="1" applyFill="1" applyBorder="1"/>
    <xf numFmtId="38" fontId="15" fillId="10" borderId="33" xfId="7" applyNumberFormat="1" applyFont="1" applyFill="1" applyBorder="1"/>
    <xf numFmtId="0" fontId="16" fillId="10" borderId="34" xfId="0" applyFont="1" applyFill="1" applyBorder="1" applyAlignment="1">
      <alignment horizontal="center"/>
    </xf>
    <xf numFmtId="38" fontId="15" fillId="11" borderId="36" xfId="7" applyNumberFormat="1" applyFont="1" applyFill="1" applyBorder="1"/>
    <xf numFmtId="0" fontId="16" fillId="10" borderId="33" xfId="0" applyFont="1" applyFill="1" applyBorder="1" applyAlignment="1">
      <alignment horizontal="center"/>
    </xf>
    <xf numFmtId="0" fontId="16" fillId="10" borderId="36" xfId="0" applyFont="1" applyFill="1" applyBorder="1" applyAlignment="1">
      <alignment horizontal="center"/>
    </xf>
    <xf numFmtId="0" fontId="15" fillId="10" borderId="10" xfId="0" applyFont="1" applyFill="1" applyBorder="1"/>
    <xf numFmtId="0" fontId="16" fillId="10" borderId="11" xfId="0" applyFont="1" applyFill="1" applyBorder="1" applyAlignment="1">
      <alignment horizontal="center"/>
    </xf>
    <xf numFmtId="38" fontId="15" fillId="10" borderId="3" xfId="7" applyNumberFormat="1" applyFont="1" applyFill="1" applyBorder="1"/>
    <xf numFmtId="0" fontId="16" fillId="10" borderId="10" xfId="0" applyFont="1" applyFill="1" applyBorder="1"/>
    <xf numFmtId="0" fontId="16" fillId="10" borderId="30" xfId="0" applyFont="1" applyFill="1" applyBorder="1"/>
    <xf numFmtId="38" fontId="14" fillId="11" borderId="3" xfId="7" applyNumberFormat="1" applyFont="1" applyFill="1" applyBorder="1"/>
    <xf numFmtId="0" fontId="17" fillId="10" borderId="30" xfId="0" applyFont="1" applyFill="1" applyBorder="1"/>
    <xf numFmtId="0" fontId="17" fillId="10" borderId="30" xfId="0" applyFont="1" applyFill="1" applyBorder="1" applyAlignment="1">
      <alignment horizontal="center"/>
    </xf>
    <xf numFmtId="38" fontId="17" fillId="10" borderId="3" xfId="7" applyNumberFormat="1" applyFont="1" applyFill="1" applyBorder="1"/>
    <xf numFmtId="38" fontId="15" fillId="10" borderId="0" xfId="7" applyNumberFormat="1" applyFont="1" applyFill="1" applyBorder="1"/>
    <xf numFmtId="10" fontId="15" fillId="10" borderId="36" xfId="8" applyNumberFormat="1" applyFont="1" applyFill="1" applyBorder="1"/>
    <xf numFmtId="9" fontId="16" fillId="11" borderId="38" xfId="0" applyNumberFormat="1" applyFont="1" applyFill="1" applyBorder="1" applyAlignment="1">
      <alignment horizontal="center"/>
    </xf>
    <xf numFmtId="9" fontId="15" fillId="10" borderId="32" xfId="8" applyFont="1" applyFill="1" applyBorder="1"/>
    <xf numFmtId="38" fontId="15" fillId="10" borderId="36" xfId="7" applyNumberFormat="1" applyFont="1" applyFill="1" applyBorder="1"/>
    <xf numFmtId="9" fontId="14" fillId="11" borderId="36" xfId="8" applyFont="1" applyFill="1" applyBorder="1"/>
    <xf numFmtId="9" fontId="16" fillId="10" borderId="0" xfId="0" applyNumberFormat="1" applyFont="1" applyFill="1" applyAlignment="1">
      <alignment horizontal="center"/>
    </xf>
    <xf numFmtId="9" fontId="15" fillId="10" borderId="0" xfId="8" applyFont="1" applyFill="1" applyBorder="1"/>
    <xf numFmtId="0" fontId="17" fillId="10" borderId="38" xfId="0" applyFont="1" applyFill="1" applyBorder="1" applyAlignment="1">
      <alignment horizontal="center"/>
    </xf>
    <xf numFmtId="38" fontId="17" fillId="10" borderId="32" xfId="7" applyNumberFormat="1" applyFont="1" applyFill="1" applyBorder="1"/>
    <xf numFmtId="10" fontId="16" fillId="10" borderId="34" xfId="0" applyNumberFormat="1" applyFont="1" applyFill="1" applyBorder="1" applyAlignment="1">
      <alignment horizontal="center"/>
    </xf>
    <xf numFmtId="0" fontId="18" fillId="10" borderId="38" xfId="0" applyFont="1" applyFill="1" applyBorder="1" applyAlignment="1">
      <alignment horizontal="center"/>
    </xf>
    <xf numFmtId="38" fontId="18" fillId="10" borderId="32" xfId="7" applyNumberFormat="1" applyFont="1" applyFill="1" applyBorder="1"/>
    <xf numFmtId="6" fontId="15" fillId="10" borderId="0" xfId="0" applyNumberFormat="1" applyFont="1" applyFill="1"/>
    <xf numFmtId="10" fontId="14" fillId="11" borderId="33" xfId="8" applyNumberFormat="1" applyFont="1" applyFill="1" applyBorder="1"/>
    <xf numFmtId="169" fontId="14" fillId="11" borderId="36" xfId="1" applyNumberFormat="1" applyFont="1" applyFill="1" applyBorder="1"/>
    <xf numFmtId="0" fontId="17" fillId="10" borderId="35" xfId="0" applyFont="1" applyFill="1" applyBorder="1"/>
    <xf numFmtId="0" fontId="17" fillId="10" borderId="34" xfId="0" applyFont="1" applyFill="1" applyBorder="1"/>
    <xf numFmtId="6" fontId="17" fillId="10" borderId="36" xfId="1" applyNumberFormat="1" applyFont="1" applyFill="1" applyBorder="1"/>
    <xf numFmtId="38" fontId="14" fillId="11" borderId="33" xfId="0" applyNumberFormat="1" applyFont="1" applyFill="1" applyBorder="1"/>
    <xf numFmtId="9" fontId="14" fillId="11" borderId="36" xfId="0" applyNumberFormat="1" applyFont="1" applyFill="1" applyBorder="1"/>
    <xf numFmtId="0" fontId="17" fillId="10" borderId="42" xfId="0" applyFont="1" applyFill="1" applyBorder="1"/>
    <xf numFmtId="0" fontId="17" fillId="10" borderId="43" xfId="0" applyFont="1" applyFill="1" applyBorder="1"/>
    <xf numFmtId="0" fontId="16" fillId="10" borderId="43" xfId="0" applyFont="1" applyFill="1" applyBorder="1"/>
    <xf numFmtId="6" fontId="17" fillId="10" borderId="44" xfId="0" applyNumberFormat="1" applyFont="1" applyFill="1" applyBorder="1"/>
    <xf numFmtId="0" fontId="15" fillId="10" borderId="30" xfId="0" applyFont="1" applyFill="1" applyBorder="1" applyAlignment="1">
      <alignment horizontal="center"/>
    </xf>
    <xf numFmtId="0" fontId="15" fillId="10" borderId="31" xfId="0" applyFont="1" applyFill="1" applyBorder="1" applyAlignment="1">
      <alignment horizontal="left"/>
    </xf>
    <xf numFmtId="166" fontId="14" fillId="11" borderId="0" xfId="8" applyNumberFormat="1" applyFont="1" applyFill="1" applyBorder="1" applyAlignment="1">
      <alignment horizontal="center"/>
    </xf>
    <xf numFmtId="166" fontId="16" fillId="10" borderId="0" xfId="8" applyNumberFormat="1" applyFont="1" applyFill="1" applyBorder="1" applyAlignment="1">
      <alignment horizontal="center"/>
    </xf>
    <xf numFmtId="0" fontId="15" fillId="10" borderId="35" xfId="0" applyFont="1" applyFill="1" applyBorder="1" applyAlignment="1">
      <alignment horizontal="left"/>
    </xf>
    <xf numFmtId="166" fontId="14" fillId="11" borderId="34" xfId="8" applyNumberFormat="1" applyFont="1" applyFill="1" applyBorder="1" applyAlignment="1">
      <alignment horizontal="center"/>
    </xf>
    <xf numFmtId="0" fontId="13" fillId="10" borderId="35" xfId="0" applyFont="1" applyFill="1" applyBorder="1"/>
    <xf numFmtId="166" fontId="15" fillId="10" borderId="34" xfId="8" applyNumberFormat="1" applyFont="1" applyFill="1" applyBorder="1" applyAlignment="1">
      <alignment horizontal="center"/>
    </xf>
    <xf numFmtId="6" fontId="15" fillId="10" borderId="36" xfId="0" applyNumberFormat="1" applyFont="1" applyFill="1" applyBorder="1"/>
    <xf numFmtId="0" fontId="0" fillId="2" borderId="0" xfId="0" applyFill="1" applyAlignment="1">
      <alignment horizontal="left"/>
    </xf>
    <xf numFmtId="0" fontId="7" fillId="0" borderId="0" xfId="0" applyFont="1"/>
    <xf numFmtId="44" fontId="0" fillId="0" borderId="0" xfId="1" applyFont="1" applyFill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6" fontId="0" fillId="0" borderId="0" xfId="0" applyNumberFormat="1"/>
    <xf numFmtId="10" fontId="0" fillId="5" borderId="7" xfId="0" applyNumberFormat="1" applyFill="1" applyBorder="1"/>
    <xf numFmtId="0" fontId="0" fillId="0" borderId="12" xfId="0" applyBorder="1" applyAlignment="1">
      <alignment horizontal="center"/>
    </xf>
    <xf numFmtId="6" fontId="16" fillId="10" borderId="0" xfId="7" applyNumberFormat="1" applyFont="1" applyFill="1" applyBorder="1"/>
    <xf numFmtId="6" fontId="16" fillId="10" borderId="0" xfId="1" applyNumberFormat="1" applyFont="1" applyFill="1" applyBorder="1"/>
    <xf numFmtId="10" fontId="15" fillId="10" borderId="0" xfId="8" applyNumberFormat="1" applyFont="1" applyFill="1" applyBorder="1"/>
    <xf numFmtId="0" fontId="7" fillId="0" borderId="1" xfId="0" applyFont="1" applyBorder="1"/>
    <xf numFmtId="44" fontId="0" fillId="0" borderId="0" xfId="1" applyFont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9" borderId="0" xfId="0" applyFill="1"/>
    <xf numFmtId="0" fontId="0" fillId="5" borderId="8" xfId="0" applyFill="1" applyBorder="1"/>
    <xf numFmtId="9" fontId="0" fillId="0" borderId="12" xfId="0" applyNumberFormat="1" applyBorder="1"/>
    <xf numFmtId="0" fontId="2" fillId="5" borderId="45" xfId="0" applyFont="1" applyFill="1" applyBorder="1" applyAlignment="1">
      <alignment horizontal="right"/>
    </xf>
    <xf numFmtId="0" fontId="2" fillId="5" borderId="4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right"/>
    </xf>
    <xf numFmtId="0" fontId="23" fillId="0" borderId="50" xfId="0" applyFont="1" applyBorder="1" applyAlignment="1">
      <alignment horizontal="left"/>
    </xf>
    <xf numFmtId="0" fontId="23" fillId="0" borderId="51" xfId="0" applyFont="1" applyBorder="1" applyAlignment="1">
      <alignment horizontal="left"/>
    </xf>
    <xf numFmtId="0" fontId="22" fillId="0" borderId="0" xfId="0" applyFont="1"/>
    <xf numFmtId="0" fontId="24" fillId="0" borderId="34" xfId="0" applyFont="1" applyBorder="1"/>
    <xf numFmtId="0" fontId="22" fillId="0" borderId="34" xfId="0" applyFont="1" applyBorder="1"/>
    <xf numFmtId="0" fontId="23" fillId="0" borderId="34" xfId="0" applyFont="1" applyBorder="1" applyAlignment="1">
      <alignment horizontal="center"/>
    </xf>
    <xf numFmtId="0" fontId="23" fillId="0" borderId="0" xfId="0" applyFont="1"/>
    <xf numFmtId="0" fontId="22" fillId="0" borderId="0" xfId="0" applyFont="1" applyAlignment="1">
      <alignment horizontal="center"/>
    </xf>
    <xf numFmtId="16" fontId="22" fillId="0" borderId="0" xfId="0" applyNumberFormat="1" applyFont="1" applyAlignment="1">
      <alignment horizontal="center"/>
    </xf>
    <xf numFmtId="0" fontId="25" fillId="0" borderId="0" xfId="0" applyFont="1"/>
    <xf numFmtId="0" fontId="25" fillId="0" borderId="41" xfId="0" applyFont="1" applyBorder="1"/>
    <xf numFmtId="170" fontId="25" fillId="0" borderId="52" xfId="0" applyNumberFormat="1" applyFont="1" applyBorder="1" applyAlignment="1">
      <alignment horizontal="left"/>
    </xf>
    <xf numFmtId="0" fontId="25" fillId="0" borderId="52" xfId="0" applyFont="1" applyBorder="1"/>
    <xf numFmtId="0" fontId="25" fillId="0" borderId="53" xfId="0" applyFont="1" applyBorder="1"/>
    <xf numFmtId="165" fontId="0" fillId="0" borderId="1" xfId="0" applyNumberFormat="1" applyBorder="1"/>
    <xf numFmtId="170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70" fontId="11" fillId="4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indent="1"/>
    </xf>
    <xf numFmtId="0" fontId="21" fillId="4" borderId="7" xfId="0" applyFont="1" applyFill="1" applyBorder="1" applyAlignment="1">
      <alignment horizontal="left" vertical="center"/>
    </xf>
    <xf numFmtId="0" fontId="21" fillId="4" borderId="8" xfId="0" applyFont="1" applyFill="1" applyBorder="1" applyAlignment="1">
      <alignment horizontal="left" vertical="center"/>
    </xf>
    <xf numFmtId="6" fontId="17" fillId="9" borderId="36" xfId="1" applyNumberFormat="1" applyFont="1" applyFill="1" applyBorder="1"/>
    <xf numFmtId="0" fontId="2" fillId="9" borderId="0" xfId="0" applyFont="1" applyFill="1"/>
    <xf numFmtId="44" fontId="2" fillId="9" borderId="0" xfId="0" applyNumberFormat="1" applyFont="1" applyFill="1"/>
    <xf numFmtId="44" fontId="2" fillId="13" borderId="0" xfId="0" applyNumberFormat="1" applyFont="1" applyFill="1"/>
    <xf numFmtId="0" fontId="26" fillId="4" borderId="47" xfId="0" applyFont="1" applyFill="1" applyBorder="1" applyAlignment="1">
      <alignment horizontal="center"/>
    </xf>
    <xf numFmtId="0" fontId="26" fillId="4" borderId="48" xfId="0" applyFont="1" applyFill="1" applyBorder="1" applyAlignment="1">
      <alignment horizontal="center"/>
    </xf>
    <xf numFmtId="0" fontId="26" fillId="4" borderId="49" xfId="0" applyFont="1" applyFill="1" applyBorder="1" applyAlignment="1">
      <alignment horizontal="center"/>
    </xf>
    <xf numFmtId="165" fontId="2" fillId="5" borderId="7" xfId="0" applyNumberFormat="1" applyFont="1" applyFill="1" applyBorder="1" applyAlignment="1">
      <alignment horizontal="center"/>
    </xf>
    <xf numFmtId="165" fontId="2" fillId="5" borderId="17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0" fillId="0" borderId="0" xfId="0" applyAlignment="1"/>
    <xf numFmtId="0" fontId="0" fillId="14" borderId="0" xfId="0" applyFill="1" applyAlignment="1">
      <alignment horizontal="center"/>
    </xf>
  </cellXfs>
  <cellStyles count="9">
    <cellStyle name="Comma" xfId="7" builtinId="3"/>
    <cellStyle name="Currency" xfId="1" builtinId="4"/>
    <cellStyle name="Currency 2" xfId="6" xr:uid="{155742DC-7888-40E3-B8BF-D5CDB922ACDA}"/>
    <cellStyle name="Hyperlink" xfId="2" builtinId="8"/>
    <cellStyle name="Hyperlink 2" xfId="4" xr:uid="{BFFEA101-ED19-4FA7-BBEC-9FA96780E612}"/>
    <cellStyle name="Normal" xfId="0" builtinId="0"/>
    <cellStyle name="Normal 2" xfId="3" xr:uid="{413E8094-AC4E-415F-A129-70A6C96E29DE}"/>
    <cellStyle name="Normal 3" xfId="5" xr:uid="{473A4AAA-2E52-4C4F-BF62-EAAA9118C46E}"/>
    <cellStyle name="Percent" xfId="8" builtinId="5"/>
  </cellStyles>
  <dxfs count="20">
    <dxf>
      <numFmt numFmtId="14" formatCode="0.0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bottom style="thin">
          <color rgb="FF000000"/>
        </bottom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border outline="0"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</dxfs>
  <tableStyles count="0" defaultTableStyle="TableStyleMedium2" defaultPivotStyle="PivotStyleLight16"/>
  <colors>
    <mruColors>
      <color rgb="FFFFFAD1"/>
      <color rgb="FFD9D9D9"/>
      <color rgb="FFF2D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Construction Time on IRR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'Sensitivity Analysis'!$C$56</c:f>
              <c:strCache>
                <c:ptCount val="1"/>
                <c:pt idx="0">
                  <c:v>IRR 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'Sensitivity Analysis'!$B$57:$B$62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'Sensitivity Analysis'!$C$57:$C$62</c:f>
              <c:numCache>
                <c:formatCode>0.00%</c:formatCode>
                <c:ptCount val="6"/>
                <c:pt idx="0">
                  <c:v>7.8700000000000006E-2</c:v>
                </c:pt>
                <c:pt idx="1">
                  <c:v>7.6899999999999996E-2</c:v>
                </c:pt>
                <c:pt idx="2">
                  <c:v>7.5200000000000003E-2</c:v>
                </c:pt>
                <c:pt idx="3">
                  <c:v>7.2599999999999998E-2</c:v>
                </c:pt>
                <c:pt idx="4">
                  <c:v>7.0099999999999996E-2</c:v>
                </c:pt>
                <c:pt idx="5">
                  <c:v>6.7699999999999996E-2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9D-49EE-8E04-4D0DF56C7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29800"/>
        <c:axId val="2133731848"/>
      </c:lineChart>
      <c:catAx>
        <c:axId val="213372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Until Operational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31848"/>
        <c:crosses val="autoZero"/>
        <c:auto val="1"/>
        <c:lblAlgn val="ctr"/>
        <c:lblOffset val="100"/>
        <c:noMultiLvlLbl val="0"/>
      </c:catAx>
      <c:valAx>
        <c:axId val="2133731848"/>
        <c:scaling>
          <c:orientation val="minMax"/>
          <c:max val="7.9000000000000001E-2"/>
          <c:min val="6.5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2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Vacancy Rate on IRR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'Sensitivity Analysis'!$E$40</c:f>
              <c:strCache>
                <c:ptCount val="1"/>
                <c:pt idx="0">
                  <c:v>IRR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'Sensitivity Analysis'!$D$41:$D$51</c:f>
              <c:numCache>
                <c:formatCode>0%</c:formatCode>
                <c:ptCount val="11"/>
                <c:pt idx="0">
                  <c:v>-0.05</c:v>
                </c:pt>
                <c:pt idx="1">
                  <c:v>-0.04</c:v>
                </c:pt>
                <c:pt idx="2">
                  <c:v>-0.03</c:v>
                </c:pt>
                <c:pt idx="3">
                  <c:v>-0.02</c:v>
                </c:pt>
                <c:pt idx="4">
                  <c:v>-0.01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</c:numCache>
            </c:numRef>
          </c:cat>
          <c:val>
            <c:numRef>
              <c:f>'Sensitivity Analysis'!$E$41:$E$51</c:f>
              <c:numCache>
                <c:formatCode>0.00%</c:formatCode>
                <c:ptCount val="11"/>
                <c:pt idx="0">
                  <c:v>9.8599999999999993E-2</c:v>
                </c:pt>
                <c:pt idx="1">
                  <c:v>9.7500000000000003E-2</c:v>
                </c:pt>
                <c:pt idx="2">
                  <c:v>9.64E-2</c:v>
                </c:pt>
                <c:pt idx="3">
                  <c:v>9.5299999999999996E-2</c:v>
                </c:pt>
                <c:pt idx="4">
                  <c:v>9.4200000000000006E-2</c:v>
                </c:pt>
                <c:pt idx="5">
                  <c:v>9.3100000000000002E-2</c:v>
                </c:pt>
                <c:pt idx="6">
                  <c:v>9.1999999999999998E-2</c:v>
                </c:pt>
                <c:pt idx="7">
                  <c:v>9.0800000000000006E-2</c:v>
                </c:pt>
                <c:pt idx="8">
                  <c:v>8.9700000000000002E-2</c:v>
                </c:pt>
                <c:pt idx="9">
                  <c:v>8.8599999999999998E-2</c:v>
                </c:pt>
                <c:pt idx="10">
                  <c:v>8.7400000000000005E-2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D-499F-8A3A-66D852AB8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63848"/>
        <c:axId val="744165896"/>
      </c:lineChart>
      <c:catAx>
        <c:axId val="74416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Commercial &amp; Residential Vacancy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65896"/>
        <c:crosses val="autoZero"/>
        <c:auto val="1"/>
        <c:lblAlgn val="ctr"/>
        <c:lblOffset val="100"/>
        <c:noMultiLvlLbl val="0"/>
      </c:catAx>
      <c:valAx>
        <c:axId val="744165896"/>
        <c:scaling>
          <c:orientation val="minMax"/>
          <c:max val="0.1"/>
          <c:min val="8.5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63848"/>
        <c:crosses val="autoZero"/>
        <c:crossBetween val="between"/>
        <c:majorUnit val="3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Hotel Vacancy Rate on IRR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'Sensitivity Analysis'!$C$24</c:f>
              <c:strCache>
                <c:ptCount val="1"/>
                <c:pt idx="0">
                  <c:v>IRR 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'Sensitivity Analysis'!$B$26:$B$35</c:f>
              <c:numCache>
                <c:formatCode>0.0%</c:formatCode>
                <c:ptCount val="10"/>
                <c:pt idx="0">
                  <c:v>0.27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0.33</c:v>
                </c:pt>
                <c:pt idx="4">
                  <c:v>0.35</c:v>
                </c:pt>
                <c:pt idx="5">
                  <c:v>0.37</c:v>
                </c:pt>
                <c:pt idx="6">
                  <c:v>0.39</c:v>
                </c:pt>
                <c:pt idx="7">
                  <c:v>0.41</c:v>
                </c:pt>
                <c:pt idx="8">
                  <c:v>0.43</c:v>
                </c:pt>
                <c:pt idx="9">
                  <c:v>0.45</c:v>
                </c:pt>
              </c:numCache>
            </c:numRef>
          </c:cat>
          <c:val>
            <c:numRef>
              <c:f>'Sensitivity Analysis'!$C$26:$C$35</c:f>
              <c:numCache>
                <c:formatCode>0.00%</c:formatCode>
                <c:ptCount val="10"/>
                <c:pt idx="0">
                  <c:v>0.1162</c:v>
                </c:pt>
                <c:pt idx="1">
                  <c:v>0.1114</c:v>
                </c:pt>
                <c:pt idx="2">
                  <c:v>0.1067</c:v>
                </c:pt>
                <c:pt idx="3">
                  <c:v>0.10199999999999999</c:v>
                </c:pt>
                <c:pt idx="4">
                  <c:v>9.74E-2</c:v>
                </c:pt>
                <c:pt idx="5">
                  <c:v>9.2899999999999996E-2</c:v>
                </c:pt>
                <c:pt idx="6">
                  <c:v>8.8499999999999995E-2</c:v>
                </c:pt>
                <c:pt idx="7">
                  <c:v>8.4000000000000005E-2</c:v>
                </c:pt>
                <c:pt idx="8">
                  <c:v>7.9600000000000004E-2</c:v>
                </c:pt>
                <c:pt idx="9">
                  <c:v>7.5300000000000006E-2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D-4572-BB02-9BB3436B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746440"/>
        <c:axId val="961773576"/>
      </c:lineChart>
      <c:catAx>
        <c:axId val="96174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Commercial Vacancy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73576"/>
        <c:crosses val="autoZero"/>
        <c:auto val="1"/>
        <c:lblAlgn val="ctr"/>
        <c:lblOffset val="100"/>
        <c:noMultiLvlLbl val="0"/>
      </c:catAx>
      <c:valAx>
        <c:axId val="961773576"/>
        <c:scaling>
          <c:orientation val="minMax"/>
          <c:max val="0.122"/>
          <c:min val="7.4999999999999997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46440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Residential Vacancy Rate on IRR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'Sensitivity Analysis'!$C$6</c:f>
              <c:strCache>
                <c:ptCount val="1"/>
                <c:pt idx="0">
                  <c:v>IRR 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'Sensitivity Analysis'!$B$7:$B$19</c:f>
              <c:numCache>
                <c:formatCode>0.0%</c:formatCode>
                <c:ptCount val="1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</c:numCache>
            </c:numRef>
          </c:cat>
          <c:val>
            <c:numRef>
              <c:f>'Sensitivity Analysis'!$C$7:$C$19</c:f>
              <c:numCache>
                <c:formatCode>0.00%</c:formatCode>
                <c:ptCount val="13"/>
                <c:pt idx="0">
                  <c:v>7.2099999999999997E-2</c:v>
                </c:pt>
                <c:pt idx="1">
                  <c:v>7.1900000000000006E-2</c:v>
                </c:pt>
                <c:pt idx="2">
                  <c:v>7.1599999999999997E-2</c:v>
                </c:pt>
                <c:pt idx="3">
                  <c:v>7.1300000000000002E-2</c:v>
                </c:pt>
                <c:pt idx="4">
                  <c:v>7.1099999999999997E-2</c:v>
                </c:pt>
                <c:pt idx="5">
                  <c:v>7.0800000000000002E-2</c:v>
                </c:pt>
                <c:pt idx="6">
                  <c:v>7.0499999999999993E-2</c:v>
                </c:pt>
                <c:pt idx="7">
                  <c:v>7.0300000000000001E-2</c:v>
                </c:pt>
                <c:pt idx="8">
                  <c:v>7.0000000000000007E-2</c:v>
                </c:pt>
                <c:pt idx="9">
                  <c:v>6.9699999999999998E-2</c:v>
                </c:pt>
                <c:pt idx="10">
                  <c:v>6.9500000000000006E-2</c:v>
                </c:pt>
                <c:pt idx="11">
                  <c:v>6.9199999999999998E-2</c:v>
                </c:pt>
                <c:pt idx="12">
                  <c:v>6.8900000000000003E-2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4-4725-923D-ABCA65A7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34920"/>
        <c:axId val="623673864"/>
      </c:lineChart>
      <c:catAx>
        <c:axId val="213373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Residential Vacancy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73864"/>
        <c:crosses val="autoZero"/>
        <c:auto val="1"/>
        <c:lblAlgn val="ctr"/>
        <c:lblOffset val="100"/>
        <c:noMultiLvlLbl val="0"/>
      </c:catAx>
      <c:valAx>
        <c:axId val="623673864"/>
        <c:scaling>
          <c:orientation val="minMax"/>
          <c:max val="7.2999999999999995E-2"/>
          <c:min val="6.5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34920"/>
        <c:crosses val="autoZero"/>
        <c:crossBetween val="between"/>
        <c:majorUnit val="3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Hotel Reversion on IRR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'Sensitivity Analysis'!$C$73</c:f>
              <c:strCache>
                <c:ptCount val="1"/>
                <c:pt idx="0">
                  <c:v>IRR 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'Sensitivity Analysis'!$B$74:$B$77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</c:numCache>
            </c:numRef>
          </c:cat>
          <c:val>
            <c:numRef>
              <c:f>'Sensitivity Analysis'!$C$74:$C$77</c:f>
              <c:numCache>
                <c:formatCode>0.00%</c:formatCode>
                <c:ptCount val="4"/>
                <c:pt idx="0">
                  <c:v>6.9400000000000003E-2</c:v>
                </c:pt>
                <c:pt idx="1">
                  <c:v>7.2900000000000006E-2</c:v>
                </c:pt>
                <c:pt idx="2">
                  <c:v>7.4499999999999997E-2</c:v>
                </c:pt>
                <c:pt idx="3">
                  <c:v>7.5200000000000003E-2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B-4913-BA4C-D35DA186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86120"/>
        <c:axId val="623677448"/>
      </c:lineChart>
      <c:catAx>
        <c:axId val="213378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Until Reversion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77448"/>
        <c:crosses val="autoZero"/>
        <c:auto val="1"/>
        <c:lblAlgn val="ctr"/>
        <c:lblOffset val="100"/>
        <c:noMultiLvlLbl val="0"/>
      </c:catAx>
      <c:valAx>
        <c:axId val="623677448"/>
        <c:scaling>
          <c:orientation val="minMax"/>
          <c:max val="7.5999999999999998E-2"/>
          <c:min val="6.7500000000000004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86120"/>
        <c:crosses val="autoZero"/>
        <c:crossBetween val="between"/>
        <c:majorUnit val="4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Capitalization Rate on IRR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'Sensitivity Analysis'!$E$90</c:f>
              <c:strCache>
                <c:ptCount val="1"/>
                <c:pt idx="0">
                  <c:v>IRR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'Sensitivity Analysis'!$D$91:$D$97</c:f>
              <c:numCache>
                <c:formatCode>0%</c:formatCode>
                <c:ptCount val="7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</c:numCache>
            </c:numRef>
          </c:cat>
          <c:val>
            <c:numRef>
              <c:f>'Sensitivity Analysis'!$E$91:$E$97</c:f>
              <c:numCache>
                <c:formatCode>0.00%</c:formatCode>
                <c:ptCount val="7"/>
                <c:pt idx="0">
                  <c:v>7.9200000000000007E-2</c:v>
                </c:pt>
                <c:pt idx="1">
                  <c:v>7.7200000000000005E-2</c:v>
                </c:pt>
                <c:pt idx="2">
                  <c:v>7.6100000000000001E-2</c:v>
                </c:pt>
                <c:pt idx="3">
                  <c:v>7.5300000000000006E-2</c:v>
                </c:pt>
                <c:pt idx="4">
                  <c:v>7.4700000000000003E-2</c:v>
                </c:pt>
                <c:pt idx="5">
                  <c:v>7.4300000000000005E-2</c:v>
                </c:pt>
                <c:pt idx="6">
                  <c:v>7.3899999999999993E-2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0-47E6-B21C-84B1A4D0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62823"/>
        <c:axId val="1603364871"/>
      </c:lineChart>
      <c:catAx>
        <c:axId val="1603362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Residential &amp; Commercial Cap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64871"/>
        <c:crosses val="autoZero"/>
        <c:auto val="1"/>
        <c:lblAlgn val="ctr"/>
        <c:lblOffset val="100"/>
        <c:noMultiLvlLbl val="0"/>
      </c:catAx>
      <c:valAx>
        <c:axId val="1603364871"/>
        <c:scaling>
          <c:orientation val="minMax"/>
          <c:max val="0.08"/>
          <c:min val="7.2999999999999995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62823"/>
        <c:crosses val="autoZero"/>
        <c:crossBetween val="between"/>
        <c:majorUnit val="3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66675</xdr:rowOff>
    </xdr:from>
    <xdr:to>
      <xdr:col>6</xdr:col>
      <xdr:colOff>552450</xdr:colOff>
      <xdr:row>5</xdr:row>
      <xdr:rowOff>66675</xdr:rowOff>
    </xdr:to>
    <xdr:sp macro="" textlink="">
      <xdr:nvSpPr>
        <xdr:cNvPr id="2" name="Straight Connector 1">
          <a:extLst>
            <a:ext uri="{FF2B5EF4-FFF2-40B4-BE49-F238E27FC236}">
              <a16:creationId xmlns:a16="http://schemas.microsoft.com/office/drawing/2014/main" id="{C351F66A-92B4-4DCD-8737-A47EF2DEC29F}"/>
            </a:ext>
          </a:extLst>
        </xdr:cNvPr>
        <xdr:cNvSpPr>
          <a:spLocks noChangeShapeType="1"/>
        </xdr:cNvSpPr>
      </xdr:nvSpPr>
      <xdr:spPr bwMode="auto">
        <a:xfrm>
          <a:off x="4743450" y="18859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53</xdr:row>
      <xdr:rowOff>180975</xdr:rowOff>
    </xdr:from>
    <xdr:to>
      <xdr:col>11</xdr:col>
      <xdr:colOff>295275</xdr:colOff>
      <xdr:row>68</xdr:row>
      <xdr:rowOff>66675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9DDC5085-C314-C1CB-AC03-12B9BFF9A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180975</xdr:rowOff>
    </xdr:from>
    <xdr:to>
      <xdr:col>13</xdr:col>
      <xdr:colOff>304800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4B9EA-E70F-3A9B-EBA6-D57D3EF7CF4B}"/>
            </a:ext>
            <a:ext uri="{147F2762-F138-4A5C-976F-8EAC2B608ADB}">
              <a16:predDERef xmlns:a16="http://schemas.microsoft.com/office/drawing/2014/main" pred="{9DDC5085-C314-C1CB-AC03-12B9BFF9A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695325</xdr:colOff>
      <xdr:row>22</xdr:row>
      <xdr:rowOff>0</xdr:rowOff>
    </xdr:from>
    <xdr:to>
      <xdr:col>11</xdr:col>
      <xdr:colOff>295275</xdr:colOff>
      <xdr:row>35</xdr:row>
      <xdr:rowOff>76200</xdr:rowOff>
    </xdr:to>
    <xdr:graphicFrame macro="">
      <xdr:nvGraphicFramePr>
        <xdr:cNvPr id="29" name="Chart 3">
          <a:extLst>
            <a:ext uri="{FF2B5EF4-FFF2-40B4-BE49-F238E27FC236}">
              <a16:creationId xmlns:a16="http://schemas.microsoft.com/office/drawing/2014/main" id="{02E0E718-1651-75C6-DCA9-0128F3F118D0}"/>
            </a:ext>
            <a:ext uri="{147F2762-F138-4A5C-976F-8EAC2B608ADB}">
              <a16:predDERef xmlns:a16="http://schemas.microsoft.com/office/drawing/2014/main" pred="{5124B9EA-E70F-3A9B-EBA6-D57D3EF7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695325</xdr:colOff>
      <xdr:row>3</xdr:row>
      <xdr:rowOff>171450</xdr:rowOff>
    </xdr:from>
    <xdr:to>
      <xdr:col>11</xdr:col>
      <xdr:colOff>295275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45FCB6-4C19-03F3-85B2-066979183951}"/>
            </a:ext>
            <a:ext uri="{147F2762-F138-4A5C-976F-8EAC2B608ADB}">
              <a16:predDERef xmlns:a16="http://schemas.microsoft.com/office/drawing/2014/main" pred="{02E0E718-1651-75C6-DCA9-0128F3F11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685800</xdr:colOff>
      <xdr:row>70</xdr:row>
      <xdr:rowOff>180975</xdr:rowOff>
    </xdr:from>
    <xdr:to>
      <xdr:col>11</xdr:col>
      <xdr:colOff>285750</xdr:colOff>
      <xdr:row>84</xdr:row>
      <xdr:rowOff>66675</xdr:rowOff>
    </xdr:to>
    <xdr:graphicFrame macro="">
      <xdr:nvGraphicFramePr>
        <xdr:cNvPr id="22" name="Chart 5">
          <a:extLst>
            <a:ext uri="{FF2B5EF4-FFF2-40B4-BE49-F238E27FC236}">
              <a16:creationId xmlns:a16="http://schemas.microsoft.com/office/drawing/2014/main" id="{4B234EB3-AA4E-920E-D1B7-601793A62AC9}"/>
            </a:ext>
            <a:ext uri="{147F2762-F138-4A5C-976F-8EAC2B608ADB}">
              <a16:predDERef xmlns:a16="http://schemas.microsoft.com/office/drawing/2014/main" pred="{2745FCB6-4C19-03F3-85B2-066979183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600075</xdr:colOff>
      <xdr:row>87</xdr:row>
      <xdr:rowOff>180975</xdr:rowOff>
    </xdr:from>
    <xdr:to>
      <xdr:col>13</xdr:col>
      <xdr:colOff>295275</xdr:colOff>
      <xdr:row>100</xdr:row>
      <xdr:rowOff>66675</xdr:rowOff>
    </xdr:to>
    <xdr:graphicFrame macro="">
      <xdr:nvGraphicFramePr>
        <xdr:cNvPr id="26" name="Chart 8">
          <a:extLst>
            <a:ext uri="{FF2B5EF4-FFF2-40B4-BE49-F238E27FC236}">
              <a16:creationId xmlns:a16="http://schemas.microsoft.com/office/drawing/2014/main" id="{A531381D-091B-4C32-8F37-171245ED9D7A}"/>
            </a:ext>
            <a:ext uri="{147F2762-F138-4A5C-976F-8EAC2B608ADB}">
              <a16:predDERef xmlns:a16="http://schemas.microsoft.com/office/drawing/2014/main" pred="{4B234EB3-AA4E-920E-D1B7-601793A62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0c480b0fd5d9471/Desktop/Nipomo%20Proforma%20Template.xlsx" TargetMode="External"/><Relationship Id="rId1" Type="http://schemas.openxmlformats.org/officeDocument/2006/relationships/externalLinkPath" Target="Nipomo%20Proforma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of Contents"/>
      <sheetName val="Summary"/>
      <sheetName val="Sources and Uses"/>
      <sheetName val="Rents"/>
      <sheetName val="Proforma - Base Year"/>
      <sheetName val="Debt &amp; Valuation"/>
      <sheetName val="Tax Credits"/>
      <sheetName val="Long Term Proforma"/>
      <sheetName val="Interest Reserve"/>
      <sheetName val="City Impact Fees"/>
      <sheetName val="Drop Down Menus"/>
      <sheetName val="All Cash Flows "/>
      <sheetName val="Notes"/>
    </sheetNames>
    <sheetDataSet>
      <sheetData sheetId="0" refreshError="1"/>
      <sheetData sheetId="1" refreshError="1"/>
      <sheetData sheetId="2">
        <row r="99">
          <cell r="G99">
            <v>47645000</v>
          </cell>
        </row>
      </sheetData>
      <sheetData sheetId="3">
        <row r="58">
          <cell r="D58">
            <v>0</v>
          </cell>
        </row>
        <row r="59">
          <cell r="D59">
            <v>0</v>
          </cell>
        </row>
        <row r="60">
          <cell r="D60">
            <v>72</v>
          </cell>
        </row>
        <row r="61">
          <cell r="D61">
            <v>12</v>
          </cell>
        </row>
        <row r="62">
          <cell r="D62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B4" t="str">
            <v>Highest</v>
          </cell>
        </row>
        <row r="5">
          <cell r="B5" t="str">
            <v>High</v>
          </cell>
        </row>
        <row r="6">
          <cell r="B6" t="str">
            <v>Moderate-Rapidly Changing</v>
          </cell>
        </row>
        <row r="7">
          <cell r="B7" t="str">
            <v>Moderate</v>
          </cell>
        </row>
        <row r="8">
          <cell r="B8" t="str">
            <v>Low</v>
          </cell>
        </row>
        <row r="9">
          <cell r="B9" t="str">
            <v>High Poverty &amp; Segregated</v>
          </cell>
        </row>
        <row r="10">
          <cell r="B10" t="str">
            <v>N/A</v>
          </cell>
        </row>
      </sheetData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FED665-E6E7-490D-8655-5771F1A0E48C}" name="Table1" displayName="Table1" ref="B7:G15" totalsRowShown="0" headerRowDxfId="19" dataDxfId="18" headerRowBorderDxfId="16" tableBorderDxfId="17">
  <autoFilter ref="B7:G15" xr:uid="{60FED665-E6E7-490D-8655-5771F1A0E48C}"/>
  <tableColumns count="6">
    <tableColumn id="1" xr3:uid="{A38E9593-5E08-4385-9EDC-F9400E3DD427}" name="Table of Contents" dataDxfId="15"/>
    <tableColumn id="2" xr3:uid="{1069374D-A6A1-4185-9399-81DF40CC325E}" name="Column1" dataDxfId="14"/>
    <tableColumn id="3" xr3:uid="{66C1422D-63FB-4BF6-BDF1-E33BE872A0B7}" name="Column2" dataDxfId="13"/>
    <tableColumn id="4" xr3:uid="{F7668853-9CC0-46AA-AD3D-65EA9166A58A}" name="Column3" dataDxfId="12"/>
    <tableColumn id="5" xr3:uid="{2C6CA9AE-564B-43EC-A2B7-A9102DF92CCD}" name="Column4" dataDxfId="11"/>
    <tableColumn id="6" xr3:uid="{2CD6DE39-7E6F-4665-9E29-FA95B8B48ADD}" name="pg. #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82D5AA-E05D-4A1A-9763-90C93566FD0F}" name="Table5" displayName="Table5" ref="H9:I16" totalsRowShown="0" headerRowDxfId="9" headerRowBorderDxfId="7" tableBorderDxfId="8">
  <tableColumns count="2">
    <tableColumn id="1" xr3:uid="{749051CA-8080-4615-A523-39A34FBEB259}" name="Open Space     " dataDxfId="6"/>
    <tableColumn id="2" xr3:uid="{9165BCCE-08F4-4A39-9043-2A6E85302E27}" name="  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C0C9A6-B0FF-4203-A4E0-76F5E9DBF44C}" name="Table2" displayName="Table2" ref="B56:C62" totalsRowShown="0" headerRowDxfId="5" headerRowBorderDxfId="3" tableBorderDxfId="4" totalsRowBorderDxfId="2">
  <autoFilter ref="B56:C62" xr:uid="{46C0C9A6-B0FF-4203-A4E0-76F5E9DBF44C}"/>
  <tableColumns count="2">
    <tableColumn id="1" xr3:uid="{58AF0AA9-2779-49E2-A0CC-7E2471D920F0}" name="Year Until Operational" dataDxfId="1"/>
    <tableColumn id="2" xr3:uid="{852E4E29-14CE-40D5-B9AB-2617A128427B}" name="IRR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C2BD-BFD6-4095-BB79-AF9E6DE3C3E3}">
  <sheetPr>
    <tabColor theme="0" tint="-0.14999847407452621"/>
  </sheetPr>
  <dimension ref="B1:G22"/>
  <sheetViews>
    <sheetView tabSelected="1" workbookViewId="0">
      <selection activeCell="B17" sqref="B17:D17"/>
    </sheetView>
  </sheetViews>
  <sheetFormatPr defaultRowHeight="14.25"/>
  <cols>
    <col min="2" max="2" width="20.5703125" customWidth="1"/>
    <col min="3" max="3" width="30.42578125" customWidth="1"/>
    <col min="5" max="5" width="4.85546875" customWidth="1"/>
    <col min="6" max="6" width="0" hidden="1" customWidth="1"/>
  </cols>
  <sheetData>
    <row r="1" spans="2:7" ht="14.65" thickBot="1"/>
    <row r="2" spans="2:7" ht="16.149999999999999" thickBot="1">
      <c r="B2" s="247" t="s">
        <v>0</v>
      </c>
      <c r="C2" s="248"/>
      <c r="D2" s="248"/>
      <c r="E2" s="248"/>
      <c r="F2" s="248"/>
      <c r="G2" s="249"/>
    </row>
    <row r="3" spans="2:7" ht="14.65" thickTop="1">
      <c r="B3" s="217" t="s">
        <v>1</v>
      </c>
      <c r="C3" s="226" t="s">
        <v>2</v>
      </c>
      <c r="D3" s="226"/>
      <c r="E3" s="226"/>
      <c r="F3" s="226"/>
      <c r="G3" s="227"/>
    </row>
    <row r="4" spans="2:7">
      <c r="B4" s="217" t="s">
        <v>3</v>
      </c>
      <c r="C4" s="226" t="s">
        <v>4</v>
      </c>
      <c r="D4" s="226"/>
      <c r="E4" s="226"/>
      <c r="F4" s="226"/>
      <c r="G4" s="227"/>
    </row>
    <row r="5" spans="2:7" ht="14.65" thickBot="1">
      <c r="B5" s="218" t="s">
        <v>5</v>
      </c>
      <c r="C5" s="228">
        <v>45631</v>
      </c>
      <c r="D5" s="229"/>
      <c r="E5" s="229"/>
      <c r="F5" s="229"/>
      <c r="G5" s="230"/>
    </row>
    <row r="6" spans="2:7">
      <c r="B6" s="219"/>
      <c r="C6" s="219"/>
      <c r="D6" s="219"/>
      <c r="E6" s="219"/>
      <c r="F6" s="219"/>
      <c r="G6" s="219"/>
    </row>
    <row r="7" spans="2:7" ht="15.75">
      <c r="B7" s="220" t="s">
        <v>6</v>
      </c>
      <c r="C7" s="221" t="s">
        <v>7</v>
      </c>
      <c r="D7" s="221" t="s">
        <v>8</v>
      </c>
      <c r="E7" s="221" t="s">
        <v>9</v>
      </c>
      <c r="F7" s="221" t="s">
        <v>10</v>
      </c>
      <c r="G7" s="222" t="s">
        <v>11</v>
      </c>
    </row>
    <row r="8" spans="2:7">
      <c r="B8" s="223" t="s">
        <v>12</v>
      </c>
      <c r="C8" s="219" t="s">
        <v>13</v>
      </c>
      <c r="D8" s="219"/>
      <c r="E8" s="219"/>
      <c r="F8" s="219"/>
      <c r="G8" s="224">
        <v>2</v>
      </c>
    </row>
    <row r="9" spans="2:7">
      <c r="B9" s="223" t="s">
        <v>14</v>
      </c>
      <c r="C9" s="219" t="s">
        <v>13</v>
      </c>
      <c r="D9" s="219"/>
      <c r="E9" s="219"/>
      <c r="F9" s="219"/>
      <c r="G9" s="225" t="str">
        <f>"3"</f>
        <v>3</v>
      </c>
    </row>
    <row r="10" spans="2:7">
      <c r="B10" s="223" t="s">
        <v>15</v>
      </c>
      <c r="C10" s="219" t="s">
        <v>13</v>
      </c>
      <c r="D10" s="219"/>
      <c r="E10" s="219"/>
      <c r="F10" s="219"/>
      <c r="G10" s="224">
        <v>4</v>
      </c>
    </row>
    <row r="11" spans="2:7">
      <c r="B11" s="223" t="s">
        <v>16</v>
      </c>
      <c r="C11" s="219" t="s">
        <v>13</v>
      </c>
      <c r="D11" s="219"/>
      <c r="E11" s="219"/>
      <c r="F11" s="219"/>
      <c r="G11" s="224">
        <v>5</v>
      </c>
    </row>
    <row r="12" spans="2:7">
      <c r="B12" s="223" t="s">
        <v>17</v>
      </c>
      <c r="C12" s="219" t="s">
        <v>13</v>
      </c>
      <c r="D12" s="219"/>
      <c r="E12" s="219"/>
      <c r="F12" s="219"/>
      <c r="G12" s="224">
        <v>6</v>
      </c>
    </row>
    <row r="13" spans="2:7">
      <c r="B13" s="223" t="s">
        <v>18</v>
      </c>
      <c r="C13" s="219" t="s">
        <v>13</v>
      </c>
      <c r="D13" s="219"/>
      <c r="E13" s="219"/>
      <c r="F13" s="219"/>
      <c r="G13" s="224">
        <v>7</v>
      </c>
    </row>
    <row r="14" spans="2:7">
      <c r="B14" s="223" t="s">
        <v>19</v>
      </c>
      <c r="C14" s="219" t="s">
        <v>13</v>
      </c>
      <c r="D14" s="219"/>
      <c r="E14" s="219"/>
      <c r="F14" s="219"/>
      <c r="G14" s="224">
        <v>8</v>
      </c>
    </row>
    <row r="15" spans="2:7">
      <c r="B15" s="223" t="s">
        <v>20</v>
      </c>
      <c r="C15" s="219" t="s">
        <v>13</v>
      </c>
      <c r="D15" s="219"/>
      <c r="E15" s="219"/>
      <c r="F15" s="219"/>
      <c r="G15" s="224">
        <v>9</v>
      </c>
    </row>
    <row r="16" spans="2:7" ht="15"/>
    <row r="17" spans="2:4" ht="14.25" customHeight="1">
      <c r="B17" s="275" t="s">
        <v>21</v>
      </c>
      <c r="C17" s="275"/>
      <c r="D17" s="275"/>
    </row>
    <row r="18" spans="2:4" ht="14.25" customHeight="1">
      <c r="B18" s="274"/>
      <c r="C18" s="274"/>
      <c r="D18" s="274"/>
    </row>
    <row r="19" spans="2:4" ht="14.25" customHeight="1">
      <c r="B19" s="274"/>
      <c r="C19" s="274"/>
      <c r="D19" s="274"/>
    </row>
    <row r="20" spans="2:4" ht="14.25" customHeight="1">
      <c r="B20" s="274"/>
      <c r="C20" s="274"/>
      <c r="D20" s="274"/>
    </row>
    <row r="21" spans="2:4" ht="14.25" customHeight="1">
      <c r="B21" s="274"/>
      <c r="C21" s="274"/>
      <c r="D21" s="274"/>
    </row>
    <row r="22" spans="2:4" ht="15"/>
  </sheetData>
  <mergeCells count="2">
    <mergeCell ref="B2:G2"/>
    <mergeCell ref="B17:D1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73BC-8185-48EA-8BE8-9B8134CF6080}">
  <sheetPr>
    <tabColor theme="0" tint="-0.249977111117893"/>
  </sheetPr>
  <dimension ref="B2:E22"/>
  <sheetViews>
    <sheetView topLeftCell="A4" workbookViewId="0">
      <selection activeCell="F22" sqref="F22"/>
    </sheetView>
  </sheetViews>
  <sheetFormatPr defaultColWidth="20.7109375" defaultRowHeight="20.25" customHeight="1"/>
  <cols>
    <col min="1" max="1" width="6.140625" customWidth="1"/>
    <col min="2" max="2" width="27.5703125" customWidth="1"/>
    <col min="3" max="3" width="30.85546875" bestFit="1" customWidth="1"/>
    <col min="4" max="4" width="38.7109375" customWidth="1"/>
  </cols>
  <sheetData>
    <row r="2" spans="2:5" ht="20.25" customHeight="1">
      <c r="B2" s="8" t="s">
        <v>22</v>
      </c>
      <c r="C2" s="237" t="s">
        <v>0</v>
      </c>
    </row>
    <row r="3" spans="2:5" ht="20.25" customHeight="1">
      <c r="B3" s="8" t="s">
        <v>1</v>
      </c>
      <c r="C3" s="238" t="s">
        <v>2</v>
      </c>
    </row>
    <row r="4" spans="2:5" ht="20.25" customHeight="1">
      <c r="B4" s="8" t="s">
        <v>23</v>
      </c>
      <c r="C4" s="239">
        <v>45631</v>
      </c>
    </row>
    <row r="5" spans="2:5" ht="20.25" customHeight="1">
      <c r="C5" s="232"/>
    </row>
    <row r="6" spans="2:5" ht="20.25" customHeight="1">
      <c r="B6" s="241" t="s">
        <v>24</v>
      </c>
      <c r="C6" s="242"/>
      <c r="D6" s="28" t="s">
        <v>25</v>
      </c>
      <c r="E6" s="15">
        <v>0.09</v>
      </c>
    </row>
    <row r="7" spans="2:5" ht="20.25" customHeight="1">
      <c r="B7" s="8" t="s">
        <v>26</v>
      </c>
      <c r="C7" s="234" t="s">
        <v>27</v>
      </c>
      <c r="D7" s="234"/>
      <c r="E7" s="234"/>
    </row>
    <row r="8" spans="2:5" ht="20.25" customHeight="1">
      <c r="B8" s="8" t="s">
        <v>28</v>
      </c>
      <c r="C8" s="234" t="s">
        <v>29</v>
      </c>
      <c r="D8" s="235" t="s">
        <v>30</v>
      </c>
      <c r="E8" s="233" t="s">
        <v>31</v>
      </c>
    </row>
    <row r="9" spans="2:5" ht="20.25" customHeight="1">
      <c r="B9" s="8" t="s">
        <v>32</v>
      </c>
      <c r="C9" s="233">
        <v>84</v>
      </c>
      <c r="D9" s="235" t="s">
        <v>33</v>
      </c>
      <c r="E9" s="233">
        <v>10.91</v>
      </c>
    </row>
    <row r="10" spans="2:5" ht="20.25" customHeight="1">
      <c r="B10" s="8" t="s">
        <v>34</v>
      </c>
      <c r="C10" s="233">
        <v>84</v>
      </c>
      <c r="D10" s="235" t="s">
        <v>35</v>
      </c>
      <c r="E10" s="236">
        <v>7.6993583868010997</v>
      </c>
    </row>
    <row r="11" spans="2:5" ht="20.25" customHeight="1">
      <c r="B11" s="8" t="s">
        <v>36</v>
      </c>
      <c r="C11" s="233">
        <v>0</v>
      </c>
      <c r="D11" s="235" t="s">
        <v>37</v>
      </c>
      <c r="E11" s="233">
        <v>84</v>
      </c>
    </row>
    <row r="12" spans="2:5" ht="20.25" customHeight="1">
      <c r="B12" s="8" t="s">
        <v>38</v>
      </c>
      <c r="C12" s="233">
        <v>84</v>
      </c>
      <c r="D12" s="235" t="s">
        <v>39</v>
      </c>
      <c r="E12" s="233">
        <v>79200</v>
      </c>
    </row>
    <row r="13" spans="2:5" ht="20.25" customHeight="1">
      <c r="B13" s="8" t="s">
        <v>40</v>
      </c>
      <c r="C13" s="233">
        <v>0</v>
      </c>
    </row>
    <row r="15" spans="2:5" ht="20.25" customHeight="1">
      <c r="B15" s="250" t="str">
        <f>'All Cash Flow'!B17</f>
        <v>Key Metrics</v>
      </c>
      <c r="C15" s="251"/>
      <c r="D15" s="251"/>
      <c r="E15" s="252"/>
    </row>
    <row r="16" spans="2:5" ht="20.25" customHeight="1">
      <c r="B16" s="231"/>
      <c r="C16" s="240" t="str">
        <f>'All Cash Flow'!C18</f>
        <v>Residential</v>
      </c>
      <c r="D16" s="240" t="str">
        <f>'All Cash Flow'!D18</f>
        <v>Hotel</v>
      </c>
      <c r="E16" s="240" t="str">
        <f>'All Cash Flow'!E18</f>
        <v>Combined</v>
      </c>
    </row>
    <row r="17" spans="2:5" ht="20.25" customHeight="1">
      <c r="B17" s="231" t="str">
        <f>'All Cash Flow'!B19</f>
        <v>Internal Rate of Return (IRR)</v>
      </c>
      <c r="C17" s="76">
        <f ca="1">'All Cash Flow'!C19</f>
        <v>7.6523284503241751E-2</v>
      </c>
      <c r="D17" s="76">
        <f ca="1">'All Cash Flow'!D19</f>
        <v>9.7446693918018745E-2</v>
      </c>
      <c r="E17" s="76">
        <f ca="1">'All Cash Flow'!E19</f>
        <v>7.8646948935295891E-2</v>
      </c>
    </row>
    <row r="18" spans="2:5" ht="20.25" customHeight="1">
      <c r="B18" s="231" t="str">
        <f>'All Cash Flow'!B20</f>
        <v>Cash-on-Cash Return</v>
      </c>
      <c r="C18" s="76">
        <f ca="1">'All Cash Flow'!C20</f>
        <v>9.3039377213828225E-2</v>
      </c>
      <c r="D18" s="76">
        <f ca="1">'All Cash Flow'!D20</f>
        <v>8.3521356337935601E-2</v>
      </c>
      <c r="E18" s="76">
        <f ca="1">'All Cash Flow'!E20</f>
        <v>8.4393072987939646E-2</v>
      </c>
    </row>
    <row r="19" spans="2:5" ht="20.25" customHeight="1">
      <c r="B19" s="231" t="str">
        <f>'All Cash Flow'!B21</f>
        <v>NPV</v>
      </c>
      <c r="C19" s="79">
        <f ca="1">'All Cash Flow'!C21</f>
        <v>26493502.636420321</v>
      </c>
      <c r="D19" s="79">
        <f ca="1">'All Cash Flow'!D21</f>
        <v>17079081.40847509</v>
      </c>
      <c r="E19" s="79">
        <f ca="1">'All Cash Flow'!E21</f>
        <v>53981017.281777546</v>
      </c>
    </row>
    <row r="20" spans="2:5" ht="20.25" customHeight="1">
      <c r="B20" s="231" t="str">
        <f>'All Cash Flow'!B22</f>
        <v>Total Cost Per Unit/Room</v>
      </c>
      <c r="C20" s="79">
        <f ca="1">'All Cash Flow'!C22</f>
        <v>629250.58928571432</v>
      </c>
      <c r="D20" s="79">
        <f>'All Cash Flow'!D22</f>
        <v>101562.49999999999</v>
      </c>
      <c r="E20" s="79">
        <f ca="1">'All Cash Flow'!E22</f>
        <v>785307.38068181823</v>
      </c>
    </row>
    <row r="21" spans="2:5" ht="20.25" customHeight="1">
      <c r="B21" s="231" t="str">
        <f>'All Cash Flow'!B23</f>
        <v>Total Cost Per Square Foot</v>
      </c>
      <c r="C21" s="79">
        <f ca="1">'All Cash Flow'!C23</f>
        <v>667.38698863636364</v>
      </c>
      <c r="D21" s="79">
        <f ca="1">'All Cash Flow'!D23</f>
        <v>324.99999999999994</v>
      </c>
      <c r="E21" s="79">
        <f ca="1">'All Cash Flow'!E23</f>
        <v>534.88428405572756</v>
      </c>
    </row>
    <row r="22" spans="2:5" ht="20.25" customHeight="1">
      <c r="B22" s="231" t="str">
        <f>'All Cash Flow'!B24</f>
        <v>Total Development Costs</v>
      </c>
      <c r="C22" s="79">
        <f>'All Cash Flow'!C24</f>
        <v>52857049.5</v>
      </c>
      <c r="D22" s="79">
        <f>'All Cash Flow'!D24</f>
        <v>16249999.999999998</v>
      </c>
      <c r="E22" s="79">
        <f>'All Cash Flow'!E24</f>
        <v>74354550.5</v>
      </c>
    </row>
  </sheetData>
  <mergeCells count="1">
    <mergeCell ref="B15:E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50DE-00D3-4876-8830-CC24873181F9}">
  <sheetPr>
    <tabColor theme="5" tint="0.59999389629810485"/>
  </sheetPr>
  <dimension ref="A1:Y30"/>
  <sheetViews>
    <sheetView workbookViewId="0">
      <selection activeCell="E10" sqref="E10"/>
    </sheetView>
  </sheetViews>
  <sheetFormatPr defaultRowHeight="14.25"/>
  <cols>
    <col min="2" max="2" width="33.7109375" customWidth="1"/>
    <col min="3" max="3" width="13.42578125" customWidth="1"/>
    <col min="4" max="4" width="10.85546875" customWidth="1"/>
    <col min="5" max="5" width="34" customWidth="1"/>
    <col min="6" max="6" width="15.42578125" customWidth="1"/>
    <col min="7" max="7" width="13.140625" customWidth="1"/>
    <col min="8" max="8" width="35" customWidth="1"/>
    <col min="9" max="9" width="16.42578125" customWidth="1"/>
    <col min="11" max="11" width="33.5703125" customWidth="1"/>
    <col min="12" max="12" width="16" customWidth="1"/>
    <col min="14" max="14" width="33.42578125" customWidth="1"/>
    <col min="15" max="15" width="15.42578125" customWidth="1"/>
    <col min="17" max="17" width="24.85546875" customWidth="1"/>
    <col min="18" max="18" width="13.5703125" customWidth="1"/>
    <col min="21" max="21" width="12.140625" customWidth="1"/>
  </cols>
  <sheetData>
    <row r="1" spans="1:25" ht="18">
      <c r="A1" s="257" t="s">
        <v>14</v>
      </c>
      <c r="B1" s="258"/>
      <c r="C1" s="258"/>
      <c r="D1" s="258"/>
      <c r="E1" s="258"/>
      <c r="F1" s="258"/>
      <c r="G1" s="259"/>
    </row>
    <row r="2" spans="1:25" ht="18">
      <c r="A2" s="51"/>
      <c r="B2" s="52"/>
      <c r="C2" s="52"/>
      <c r="D2" s="52"/>
    </row>
    <row r="3" spans="1:25" ht="14.25" customHeight="1">
      <c r="B3" s="253" t="s">
        <v>41</v>
      </c>
      <c r="C3" s="254"/>
      <c r="E3" s="253" t="s">
        <v>42</v>
      </c>
      <c r="F3" s="254"/>
      <c r="J3" s="1"/>
      <c r="P3" s="1"/>
    </row>
    <row r="4" spans="1:25" ht="15.75">
      <c r="B4" s="8" t="s">
        <v>43</v>
      </c>
      <c r="C4" s="98">
        <v>50000</v>
      </c>
      <c r="E4" s="8" t="s">
        <v>44</v>
      </c>
      <c r="F4" s="13">
        <v>0.06</v>
      </c>
      <c r="Q4" s="2"/>
    </row>
    <row r="5" spans="1:25">
      <c r="B5" s="8" t="s">
        <v>45</v>
      </c>
      <c r="C5" s="98">
        <v>40000</v>
      </c>
      <c r="E5" s="11" t="s">
        <v>46</v>
      </c>
      <c r="F5" s="18">
        <v>5000000</v>
      </c>
      <c r="Q5" s="2"/>
    </row>
    <row r="6" spans="1:25" ht="15.75">
      <c r="B6" s="8" t="s">
        <v>47</v>
      </c>
      <c r="C6" s="99">
        <v>55000</v>
      </c>
      <c r="E6" s="8" t="s">
        <v>48</v>
      </c>
      <c r="F6" s="9">
        <f>4.5*C6</f>
        <v>247500</v>
      </c>
      <c r="Q6" s="2"/>
    </row>
    <row r="7" spans="1:25">
      <c r="B7" s="8" t="s">
        <v>49</v>
      </c>
      <c r="C7" s="8">
        <f>15792</f>
        <v>15792</v>
      </c>
      <c r="E7" s="8" t="s">
        <v>50</v>
      </c>
      <c r="F7" s="8">
        <v>55</v>
      </c>
      <c r="Q7" s="2"/>
      <c r="Y7" s="2"/>
    </row>
    <row r="8" spans="1:25" ht="15.75">
      <c r="E8" s="8" t="s">
        <v>51</v>
      </c>
      <c r="F8" s="15">
        <v>0.03</v>
      </c>
      <c r="Q8" s="2"/>
      <c r="Y8" s="2"/>
    </row>
    <row r="9" spans="1:25">
      <c r="B9" s="255" t="s">
        <v>52</v>
      </c>
      <c r="C9" s="256"/>
      <c r="E9" s="8" t="s">
        <v>53</v>
      </c>
      <c r="F9" s="8">
        <f>C18</f>
        <v>3</v>
      </c>
      <c r="G9" s="3"/>
      <c r="H9" s="3"/>
      <c r="Y9" s="2"/>
    </row>
    <row r="10" spans="1:25">
      <c r="B10" s="8" t="s">
        <v>54</v>
      </c>
      <c r="C10" s="8">
        <v>50000</v>
      </c>
      <c r="E10" s="11" t="s">
        <v>55</v>
      </c>
      <c r="F10" s="40">
        <v>0</v>
      </c>
      <c r="G10" s="3"/>
      <c r="H10" s="3"/>
      <c r="L10" s="3"/>
      <c r="Y10" s="2"/>
    </row>
    <row r="11" spans="1:25" ht="14.25" customHeight="1">
      <c r="B11" s="8" t="s">
        <v>56</v>
      </c>
      <c r="C11" s="9">
        <v>275</v>
      </c>
      <c r="E11" s="8" t="s">
        <v>57</v>
      </c>
      <c r="F11" s="9">
        <v>1</v>
      </c>
      <c r="H11" s="201"/>
      <c r="I11" s="201"/>
      <c r="J11" s="1"/>
      <c r="K11" s="200"/>
      <c r="L11" s="200"/>
      <c r="Y11" s="2"/>
    </row>
    <row r="12" spans="1:25" ht="15.75">
      <c r="B12" s="8" t="s">
        <v>58</v>
      </c>
      <c r="C12" s="9">
        <v>50</v>
      </c>
      <c r="Y12" s="2"/>
    </row>
    <row r="13" spans="1:25">
      <c r="B13" s="8" t="s">
        <v>59</v>
      </c>
      <c r="C13" s="9">
        <f>SUM(C11:C12)</f>
        <v>325</v>
      </c>
      <c r="D13" s="3"/>
      <c r="F13" s="3"/>
      <c r="I13" s="3"/>
      <c r="K13" s="198"/>
      <c r="L13" s="3"/>
      <c r="Y13" s="2"/>
    </row>
    <row r="14" spans="1:25">
      <c r="B14" s="8" t="s">
        <v>60</v>
      </c>
      <c r="C14" s="9">
        <v>90</v>
      </c>
      <c r="F14" s="3"/>
      <c r="I14" s="3"/>
      <c r="L14" s="3"/>
    </row>
    <row r="15" spans="1:25">
      <c r="B15" s="8" t="s">
        <v>61</v>
      </c>
      <c r="C15" s="9">
        <f>(((C14*C21)*(1-C17))*30)*C22</f>
        <v>210600</v>
      </c>
      <c r="F15" s="3"/>
      <c r="I15" s="3"/>
      <c r="L15" s="3"/>
    </row>
    <row r="16" spans="1:25">
      <c r="B16" s="8" t="s">
        <v>62</v>
      </c>
      <c r="C16" s="40">
        <v>0.2</v>
      </c>
      <c r="F16" s="3"/>
      <c r="I16" s="3"/>
      <c r="L16" s="3"/>
    </row>
    <row r="17" spans="2:15" ht="15.75">
      <c r="B17" s="57" t="s">
        <v>63</v>
      </c>
      <c r="C17" s="13">
        <v>0.35</v>
      </c>
      <c r="F17" s="3"/>
      <c r="I17" s="3"/>
      <c r="L17" s="3"/>
    </row>
    <row r="18" spans="2:15">
      <c r="B18" s="8" t="s">
        <v>64</v>
      </c>
      <c r="C18" s="53">
        <v>3</v>
      </c>
      <c r="F18" s="10"/>
      <c r="I18" s="10"/>
      <c r="L18" s="10"/>
    </row>
    <row r="19" spans="2:15">
      <c r="B19" s="11" t="s">
        <v>65</v>
      </c>
      <c r="C19" s="18">
        <f>(C15*(1-C17))*(1+(C20/12))</f>
        <v>137300.66999999998</v>
      </c>
      <c r="F19" s="17"/>
      <c r="I19" s="17"/>
      <c r="L19" s="17"/>
      <c r="O19" s="43"/>
    </row>
    <row r="20" spans="2:15" ht="15.75">
      <c r="B20" s="8" t="s">
        <v>66</v>
      </c>
      <c r="C20" s="13">
        <v>3.5999999999999997E-2</v>
      </c>
    </row>
    <row r="21" spans="2:15">
      <c r="B21" s="8" t="s">
        <v>67</v>
      </c>
      <c r="C21" s="8">
        <v>160</v>
      </c>
      <c r="D21" s="3"/>
      <c r="F21" s="3"/>
      <c r="I21" s="3"/>
      <c r="L21" s="3"/>
    </row>
    <row r="22" spans="2:15">
      <c r="B22" s="8" t="s">
        <v>68</v>
      </c>
      <c r="C22" s="15">
        <v>0.75</v>
      </c>
      <c r="F22" s="17"/>
      <c r="I22" s="17"/>
      <c r="L22" s="17"/>
      <c r="O22" s="43"/>
    </row>
    <row r="23" spans="2:15" ht="14.25" customHeight="1">
      <c r="F23" s="17"/>
      <c r="I23" s="17"/>
      <c r="O23" s="39"/>
    </row>
    <row r="24" spans="2:15" ht="14.25" customHeight="1">
      <c r="F24" s="17"/>
      <c r="I24" s="17"/>
      <c r="O24" s="39"/>
    </row>
    <row r="25" spans="2:15">
      <c r="C25" s="17"/>
      <c r="D25" s="3"/>
      <c r="F25" s="17"/>
      <c r="I25" s="17"/>
      <c r="K25" s="1"/>
      <c r="L25" s="1"/>
    </row>
    <row r="28" spans="2:15">
      <c r="L28" s="199"/>
    </row>
    <row r="29" spans="2:15">
      <c r="L29" s="39"/>
    </row>
    <row r="30" spans="2:15">
      <c r="L30" s="39"/>
    </row>
  </sheetData>
  <mergeCells count="4">
    <mergeCell ref="B3:C3"/>
    <mergeCell ref="E3:F3"/>
    <mergeCell ref="B9:C9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1F7F-DF0B-4478-8CC2-B875D0A62A4C}">
  <sheetPr>
    <tabColor theme="5" tint="-0.249977111117893"/>
  </sheetPr>
  <dimension ref="A1:DA49"/>
  <sheetViews>
    <sheetView workbookViewId="0">
      <selection activeCell="A3" sqref="A3"/>
    </sheetView>
  </sheetViews>
  <sheetFormatPr defaultColWidth="9.140625" defaultRowHeight="18" customHeight="1"/>
  <cols>
    <col min="1" max="1" width="5" customWidth="1"/>
    <col min="2" max="2" width="4.85546875" customWidth="1"/>
    <col min="3" max="3" width="41.140625" bestFit="1" customWidth="1"/>
    <col min="4" max="4" width="23.85546875" bestFit="1" customWidth="1"/>
    <col min="5" max="7" width="14.42578125" bestFit="1" customWidth="1"/>
    <col min="8" max="14" width="13.85546875" bestFit="1" customWidth="1"/>
    <col min="15" max="15" width="14.85546875" bestFit="1" customWidth="1"/>
    <col min="16" max="16" width="12" bestFit="1" customWidth="1"/>
    <col min="17" max="100" width="6" bestFit="1" customWidth="1"/>
    <col min="101" max="105" width="1.140625" bestFit="1" customWidth="1"/>
  </cols>
  <sheetData>
    <row r="1" spans="1:105" ht="18" customHeight="1">
      <c r="A1" s="48"/>
      <c r="D1" s="260" t="s">
        <v>15</v>
      </c>
      <c r="E1" s="260"/>
      <c r="F1" s="260"/>
      <c r="G1" s="260"/>
      <c r="H1" s="260"/>
      <c r="I1" s="260"/>
    </row>
    <row r="2" spans="1:105" ht="18" customHeight="1">
      <c r="A2" s="48"/>
    </row>
    <row r="3" spans="1:105" ht="18" customHeight="1">
      <c r="D3" s="54" t="s">
        <v>69</v>
      </c>
      <c r="E3" s="5">
        <v>0</v>
      </c>
      <c r="F3" s="5">
        <f>IF(E3&lt;='Hotel Assumptions'!$F$7, E3+1,"")</f>
        <v>1</v>
      </c>
      <c r="G3" s="5">
        <f>IF(F3&lt;='Hotel Assumptions'!$F$7, F3+1,"")</f>
        <v>2</v>
      </c>
      <c r="H3" s="5">
        <f>IF(G3&lt;='Hotel Assumptions'!$F$7, G3+1,"")</f>
        <v>3</v>
      </c>
      <c r="I3" s="5">
        <f>IF(H3&lt;='Hotel Assumptions'!$F$7, H3+1,"")</f>
        <v>4</v>
      </c>
      <c r="J3" s="5">
        <f>IF(I3&lt;='Hotel Assumptions'!$F$7, I3+1,"")</f>
        <v>5</v>
      </c>
      <c r="K3" s="5">
        <f>IF(J3&lt;='Hotel Assumptions'!$F$7, J3+1,"")</f>
        <v>6</v>
      </c>
      <c r="L3" s="5">
        <f>IF(K3&lt;='Hotel Assumptions'!$F$7, K3+1,"")</f>
        <v>7</v>
      </c>
      <c r="M3" s="5">
        <f>IF(L3&lt;='Hotel Assumptions'!$F$7, L3+1,"")</f>
        <v>8</v>
      </c>
      <c r="N3" s="5">
        <f>IF(M3&lt;='Hotel Assumptions'!$F$7, M3+1,"")</f>
        <v>9</v>
      </c>
      <c r="O3" s="5">
        <f>IF(N3&lt;='Hotel Assumptions'!$F$7, N3+1,"")</f>
        <v>10</v>
      </c>
      <c r="P3" s="5">
        <f>IF(O3&lt;='Hotel Assumptions'!$F$7, O3+1,"")</f>
        <v>11</v>
      </c>
      <c r="Q3" s="5">
        <f>IF(P3&lt;='Hotel Assumptions'!$F$7, P3+1,"")</f>
        <v>12</v>
      </c>
      <c r="R3" s="5">
        <f>IF(Q3&lt;='Hotel Assumptions'!$F$7, Q3+1,"")</f>
        <v>13</v>
      </c>
      <c r="S3" s="5">
        <f>IF(R3&lt;='Hotel Assumptions'!$F$7, R3+1,"")</f>
        <v>14</v>
      </c>
      <c r="T3" s="5">
        <f>IF(S3&lt;='Hotel Assumptions'!$F$7, S3+1,"")</f>
        <v>15</v>
      </c>
      <c r="U3" s="5">
        <f>IF(T3&lt;='Hotel Assumptions'!$F$7, T3+1,"")</f>
        <v>16</v>
      </c>
      <c r="V3" s="5">
        <f>IF(U3&lt;='Hotel Assumptions'!$F$7, U3+1,"")</f>
        <v>17</v>
      </c>
      <c r="W3" s="5">
        <f>IF(V3&lt;='Hotel Assumptions'!$F$7, V3+1,"")</f>
        <v>18</v>
      </c>
      <c r="X3" s="5">
        <f>IF(W3&lt;='Hotel Assumptions'!$F$7, W3+1,"")</f>
        <v>19</v>
      </c>
      <c r="Y3" s="5">
        <f>IF(X3&lt;='Hotel Assumptions'!$F$7, X3+1,"")</f>
        <v>20</v>
      </c>
      <c r="Z3" s="5">
        <f>IF(Y3&lt;='Hotel Assumptions'!$F$7, Y3+1,"")</f>
        <v>21</v>
      </c>
      <c r="AA3" s="5">
        <f>IF(Z3&lt;='Hotel Assumptions'!$F$7, Z3+1,"")</f>
        <v>22</v>
      </c>
      <c r="AB3" s="5">
        <f>IF(AA3&lt;='Hotel Assumptions'!$F$7, AA3+1,"")</f>
        <v>23</v>
      </c>
      <c r="AC3" s="5">
        <f>IF(AB3&lt;='Hotel Assumptions'!$F$7, AB3+1,"")</f>
        <v>24</v>
      </c>
      <c r="AD3" s="5">
        <f>IF(AC3&lt;='Hotel Assumptions'!$F$7, AC3+1,"")</f>
        <v>25</v>
      </c>
      <c r="AE3" s="5">
        <f>IF(AD3&lt;='Hotel Assumptions'!$F$7, AD3+1,"")</f>
        <v>26</v>
      </c>
      <c r="AF3" s="5">
        <f>IF(AE3&lt;='Hotel Assumptions'!$F$7, AE3+1,"")</f>
        <v>27</v>
      </c>
      <c r="AG3" s="5">
        <f>IF(AF3&lt;='Hotel Assumptions'!$F$7, AF3+1,"")</f>
        <v>28</v>
      </c>
      <c r="AH3" s="5">
        <f>IF(AG3&lt;='Hotel Assumptions'!$F$7, AG3+1,"")</f>
        <v>29</v>
      </c>
      <c r="AI3" s="5">
        <f>IF(AH3&lt;='Hotel Assumptions'!$F$7, AH3+1,"")</f>
        <v>30</v>
      </c>
      <c r="AJ3" s="5">
        <f>IF(AI3&lt;='Hotel Assumptions'!$F$7, AI3+1,"")</f>
        <v>31</v>
      </c>
      <c r="AK3" s="5">
        <f>IF(AJ3&lt;='Hotel Assumptions'!$F$7, AJ3+1,"")</f>
        <v>32</v>
      </c>
      <c r="AL3" s="5">
        <f>IF(AK3&lt;='Hotel Assumptions'!$F$7, AK3+1,"")</f>
        <v>33</v>
      </c>
      <c r="AM3" s="5">
        <f>IF(AL3&lt;='Hotel Assumptions'!$F$7, AL3+1,"")</f>
        <v>34</v>
      </c>
      <c r="AN3" s="5">
        <f>IF(AM3&lt;='Hotel Assumptions'!$F$7, AM3+1,"")</f>
        <v>35</v>
      </c>
      <c r="AO3" s="5">
        <f>IF(AN3&lt;='Hotel Assumptions'!$F$7, AN3+1,"")</f>
        <v>36</v>
      </c>
      <c r="AP3" s="5">
        <f>IF(AO3&lt;='Hotel Assumptions'!$F$7, AO3+1,"")</f>
        <v>37</v>
      </c>
      <c r="AQ3" s="5">
        <f>IF(AP3&lt;='Hotel Assumptions'!$F$7, AP3+1,"")</f>
        <v>38</v>
      </c>
      <c r="AR3" s="5">
        <f>IF(AQ3&lt;='Hotel Assumptions'!$F$7, AQ3+1,"")</f>
        <v>39</v>
      </c>
      <c r="AS3" s="5">
        <f>IF(AR3&lt;='Hotel Assumptions'!$F$7, AR3+1,"")</f>
        <v>40</v>
      </c>
      <c r="AT3" s="5">
        <f>IF(AS3&lt;='Hotel Assumptions'!$F$7, AS3+1,"")</f>
        <v>41</v>
      </c>
      <c r="AU3" s="5">
        <f>IF(AT3&lt;='Hotel Assumptions'!$F$7, AT3+1,"")</f>
        <v>42</v>
      </c>
      <c r="AV3" s="5">
        <f>IF(AU3&lt;='Hotel Assumptions'!$F$7, AU3+1,"")</f>
        <v>43</v>
      </c>
      <c r="AW3" s="5">
        <f>IF(AV3&lt;='Hotel Assumptions'!$F$7, AV3+1,"")</f>
        <v>44</v>
      </c>
      <c r="AX3" s="5">
        <f>IF(AW3&lt;='Hotel Assumptions'!$F$7, AW3+1,"")</f>
        <v>45</v>
      </c>
      <c r="AY3" s="5">
        <f>IF(AX3&lt;='Hotel Assumptions'!$F$7, AX3+1,"")</f>
        <v>46</v>
      </c>
      <c r="AZ3" s="5">
        <f>IF(AY3&lt;='Hotel Assumptions'!$F$7, AY3+1,"")</f>
        <v>47</v>
      </c>
      <c r="BA3" s="5">
        <f>IF(AZ3&lt;='Hotel Assumptions'!$F$7, AZ3+1,"")</f>
        <v>48</v>
      </c>
      <c r="BB3" s="5">
        <f>IF(BA3&lt;='Hotel Assumptions'!$F$7, BA3+1,"")</f>
        <v>49</v>
      </c>
      <c r="BC3" s="5">
        <f>IF(BB3&lt;='Hotel Assumptions'!$F$7, BB3+1,"")</f>
        <v>50</v>
      </c>
      <c r="BD3" s="5">
        <f>IF(BC3&lt;='Hotel Assumptions'!$F$7, BC3+1,"")</f>
        <v>51</v>
      </c>
      <c r="BE3" s="5">
        <f>IF(BD3&lt;='Hotel Assumptions'!$F$7, BD3+1,"")</f>
        <v>52</v>
      </c>
      <c r="BF3" s="5">
        <f>IF(BE3&lt;='Hotel Assumptions'!$F$7, BE3+1,"")</f>
        <v>53</v>
      </c>
      <c r="BG3" s="5">
        <f>IF(BF3&lt;='Hotel Assumptions'!$F$7, BF3+1,"")</f>
        <v>54</v>
      </c>
      <c r="BH3" s="5">
        <f>IF(BG3&lt;='Hotel Assumptions'!$F$7, BG3+1,"")</f>
        <v>55</v>
      </c>
      <c r="BI3" s="5">
        <f>IF(BH3&lt;='Hotel Assumptions'!$F$7, BH3+1,"")</f>
        <v>56</v>
      </c>
      <c r="BJ3" s="5" t="str">
        <f>IF(BI3&lt;='Hotel Assumptions'!$F$7, BI3+1,"")</f>
        <v/>
      </c>
      <c r="BK3" s="5" t="str">
        <f>IF(BJ3&lt;='Hotel Assumptions'!$F$7, BJ3+1,"")</f>
        <v/>
      </c>
      <c r="BL3" s="5" t="str">
        <f>IF(BK3&lt;='Hotel Assumptions'!$F$7, BK3+1,"")</f>
        <v/>
      </c>
      <c r="BM3" s="5" t="str">
        <f>IF(BL3&lt;='Hotel Assumptions'!$F$7, BL3+1,"")</f>
        <v/>
      </c>
      <c r="BN3" s="5" t="str">
        <f>IF(BM3&lt;='Hotel Assumptions'!$F$7, BM3+1,"")</f>
        <v/>
      </c>
      <c r="BO3" s="5" t="str">
        <f>IF(BN3&lt;='Hotel Assumptions'!$F$7, BN3+1,"")</f>
        <v/>
      </c>
      <c r="BP3" s="5" t="str">
        <f>IF(BO3&lt;='Hotel Assumptions'!$F$7, BO3+1,"")</f>
        <v/>
      </c>
      <c r="BQ3" s="5" t="str">
        <f>IF(BP3&lt;='Hotel Assumptions'!$F$7, BP3+1,"")</f>
        <v/>
      </c>
      <c r="BR3" s="5" t="str">
        <f>IF(BQ3&lt;='Hotel Assumptions'!$F$7, BQ3+1,"")</f>
        <v/>
      </c>
      <c r="BS3" s="5" t="str">
        <f>IF(BR3&lt;='Hotel Assumptions'!$F$7, BR3+1,"")</f>
        <v/>
      </c>
      <c r="BT3" s="5" t="str">
        <f>IF(BS3&lt;='Hotel Assumptions'!$F$7, BS3+1,"")</f>
        <v/>
      </c>
      <c r="BU3" s="5" t="str">
        <f>IF(BT3&lt;='Hotel Assumptions'!$F$7, BT3+1,"")</f>
        <v/>
      </c>
      <c r="BV3" s="5" t="str">
        <f>IF(BU3&lt;='Hotel Assumptions'!$F$7, BU3+1,"")</f>
        <v/>
      </c>
      <c r="BW3" s="5" t="str">
        <f>IF(BV3&lt;='Hotel Assumptions'!$F$7, BV3+1,"")</f>
        <v/>
      </c>
      <c r="BX3" s="5" t="str">
        <f>IF(BW3&lt;='Hotel Assumptions'!$F$7, BW3+1,"")</f>
        <v/>
      </c>
      <c r="BY3" s="5" t="str">
        <f>IF(BX3&lt;='Hotel Assumptions'!$F$7, BX3+1,"")</f>
        <v/>
      </c>
      <c r="BZ3" s="5" t="str">
        <f>IF(BY3&lt;='Hotel Assumptions'!$F$7, BY3+1,"")</f>
        <v/>
      </c>
      <c r="CA3" s="5" t="str">
        <f>IF(BZ3&lt;='Hotel Assumptions'!$F$7, BZ3+1,"")</f>
        <v/>
      </c>
      <c r="CB3" s="5" t="str">
        <f>IF(CA3&lt;='Hotel Assumptions'!$F$7, CA3+1,"")</f>
        <v/>
      </c>
      <c r="CC3" s="5" t="str">
        <f>IF(CB3&lt;='Hotel Assumptions'!$F$7, CB3+1,"")</f>
        <v/>
      </c>
      <c r="CD3" s="5" t="str">
        <f>IF(CC3&lt;='Hotel Assumptions'!$F$7, CC3+1,"")</f>
        <v/>
      </c>
      <c r="CE3" s="5" t="str">
        <f>IF(CD3&lt;='Hotel Assumptions'!$F$7, CD3+1,"")</f>
        <v/>
      </c>
      <c r="CF3" s="5" t="str">
        <f>IF(CE3&lt;='Hotel Assumptions'!$F$7, CE3+1,"")</f>
        <v/>
      </c>
      <c r="CG3" s="5" t="str">
        <f>IF(CF3&lt;='Hotel Assumptions'!$F$7, CF3+1,"")</f>
        <v/>
      </c>
      <c r="CH3" s="5" t="str">
        <f>IF(CG3&lt;='Hotel Assumptions'!$F$7, CG3+1,"")</f>
        <v/>
      </c>
      <c r="CI3" s="5" t="str">
        <f>IF(CH3&lt;='Hotel Assumptions'!$F$7, CH3+1,"")</f>
        <v/>
      </c>
      <c r="CJ3" s="5" t="str">
        <f>IF(CI3&lt;='Hotel Assumptions'!$F$7, CI3+1,"")</f>
        <v/>
      </c>
      <c r="CK3" s="5" t="str">
        <f>IF(CJ3&lt;='Hotel Assumptions'!$F$7, CJ3+1,"")</f>
        <v/>
      </c>
      <c r="CL3" s="5" t="str">
        <f>IF(CK3&lt;='Hotel Assumptions'!$F$7, CK3+1,"")</f>
        <v/>
      </c>
      <c r="CM3" s="5" t="str">
        <f>IF(CL3&lt;='Hotel Assumptions'!$F$7, CL3+1,"")</f>
        <v/>
      </c>
      <c r="CN3" s="5" t="str">
        <f>IF(CM3&lt;='Hotel Assumptions'!$F$7, CM3+1,"")</f>
        <v/>
      </c>
      <c r="CO3" s="5" t="str">
        <f>IF(CN3&lt;='Hotel Assumptions'!$F$7, CN3+1,"")</f>
        <v/>
      </c>
      <c r="CP3" s="5" t="str">
        <f>IF(CO3&lt;='Hotel Assumptions'!$F$7, CO3+1,"")</f>
        <v/>
      </c>
      <c r="CQ3" s="5" t="str">
        <f>IF(CP3&lt;='Hotel Assumptions'!$F$7, CP3+1,"")</f>
        <v/>
      </c>
      <c r="CR3" s="5" t="str">
        <f>IF(CQ3&lt;='Hotel Assumptions'!$F$7, CQ3+1,"")</f>
        <v/>
      </c>
      <c r="CS3" s="5" t="str">
        <f>IF(CR3&lt;='Hotel Assumptions'!$F$7, CR3+1,"")</f>
        <v/>
      </c>
      <c r="CT3" s="5" t="str">
        <f>IF(CS3&lt;='Hotel Assumptions'!$F$7, CS3+1,"")</f>
        <v/>
      </c>
      <c r="CU3" s="5" t="str">
        <f>IF(CT3&lt;='Hotel Assumptions'!$F$7, CT3+1,"")</f>
        <v/>
      </c>
      <c r="CV3" s="5" t="str">
        <f>IF(CU3&lt;='Hotel Assumptions'!$F$7, CU3+1,"")</f>
        <v/>
      </c>
      <c r="CW3" s="5" t="str">
        <f>IF(CV3&lt;'Hotel Assumptions'!$F$7, CV3+1,"")</f>
        <v/>
      </c>
      <c r="CX3" s="5" t="str">
        <f>IF(CW3&lt;'Hotel Assumptions'!$F$7, CW3+1,"")</f>
        <v/>
      </c>
      <c r="CY3" s="5" t="str">
        <f>IF(CX3&lt;'Hotel Assumptions'!$F$7, CX3+1,"")</f>
        <v/>
      </c>
      <c r="CZ3" s="5" t="str">
        <f>IF(CY3&lt;'Hotel Assumptions'!$F$7, CY3+1,"")</f>
        <v/>
      </c>
      <c r="DA3" s="5" t="str">
        <f>IF(CZ3&lt;'Hotel Assumptions'!$F$7, CZ3+1,"")</f>
        <v/>
      </c>
    </row>
    <row r="4" spans="1:105" s="16" customFormat="1" ht="18" customHeight="1">
      <c r="A4"/>
      <c r="B4"/>
      <c r="C4" s="45" t="s">
        <v>70</v>
      </c>
      <c r="E4" s="21" t="str">
        <f>IF(E3 = "", "No", IF(E3+1 &gt; 'Hotel Assumptions'!$C$18, "Yes", "No"))</f>
        <v>No</v>
      </c>
      <c r="F4" s="21" t="str">
        <f>IF(F3 = "", "No", IF(F3+1 &gt; 'Hotel Assumptions'!$C$18, "Yes", "No"))</f>
        <v>No</v>
      </c>
      <c r="G4" s="21" t="str">
        <f>IF(G3 = "", "No", IF(G3+1 &gt; 'Hotel Assumptions'!$C$18, "Yes", "No"))</f>
        <v>No</v>
      </c>
      <c r="H4" s="21" t="str">
        <f>IF(H3 = "", "No", IF(H3+1 &gt; 'Hotel Assumptions'!$C$18, "Yes", "No"))</f>
        <v>Yes</v>
      </c>
      <c r="I4" s="21" t="str">
        <f>IF(I3 = "", "No", IF(I3+1 &gt; 'Hotel Assumptions'!$C$18, "Yes", "No"))</f>
        <v>Yes</v>
      </c>
      <c r="J4" s="21" t="str">
        <f>IF(J3 = "", "No", IF(J3+1 &gt; 'Hotel Assumptions'!$C$18, "Yes", "No"))</f>
        <v>Yes</v>
      </c>
      <c r="K4" s="21" t="str">
        <f>IF(K3 = "", "No", IF(K3+1 &gt; 'Hotel Assumptions'!$C$18, "Yes", "No"))</f>
        <v>Yes</v>
      </c>
      <c r="L4" s="21" t="str">
        <f>IF(L3 = "", "No", IF(L3+1 &gt; 'Hotel Assumptions'!$C$18, "Yes", "No"))</f>
        <v>Yes</v>
      </c>
      <c r="M4" s="21" t="str">
        <f>IF(M3 = "", "No", IF(M3+1 &gt; 'Hotel Assumptions'!$C$18, "Yes", "No"))</f>
        <v>Yes</v>
      </c>
      <c r="N4" s="21" t="str">
        <f>IF(N3 = "", "No", IF(N3+1 &gt; 'Hotel Assumptions'!$C$18, "Yes", "No"))</f>
        <v>Yes</v>
      </c>
      <c r="O4" s="21" t="str">
        <f>IF(O3 = "", "No", IF(O3+1 &gt; 'Hotel Assumptions'!$C$18, "Yes", "No"))</f>
        <v>Yes</v>
      </c>
      <c r="P4" s="21" t="str">
        <f>IF(P3 = "", "No", IF(P3+1 &gt; 'Hotel Assumptions'!$C$18, "Yes", "No"))</f>
        <v>Yes</v>
      </c>
      <c r="Q4" s="21" t="str">
        <f>IF(Q3 = "", "No", IF(Q3+1 &gt; 'Hotel Assumptions'!$C$18, "Yes", "No"))</f>
        <v>Yes</v>
      </c>
      <c r="R4" s="21" t="str">
        <f>IF(R3 = "", "No", IF(R3+1 &gt; 'Hotel Assumptions'!$C$18, "Yes", "No"))</f>
        <v>Yes</v>
      </c>
      <c r="S4" s="21" t="str">
        <f>IF(S3 = "", "No", IF(S3+1 &gt; 'Hotel Assumptions'!$C$18, "Yes", "No"))</f>
        <v>Yes</v>
      </c>
      <c r="T4" s="21" t="str">
        <f>IF(T3 = "", "No", IF(T3+1 &gt; 'Hotel Assumptions'!$C$18, "Yes", "No"))</f>
        <v>Yes</v>
      </c>
      <c r="U4" s="21" t="str">
        <f>IF(U3 = "", "No", IF(U3+1 &gt; 'Hotel Assumptions'!$C$18, "Yes", "No"))</f>
        <v>Yes</v>
      </c>
      <c r="V4" s="21" t="str">
        <f>IF(V3 = "", "No", IF(V3+1 &gt; 'Hotel Assumptions'!$C$18, "Yes", "No"))</f>
        <v>Yes</v>
      </c>
      <c r="W4" s="21" t="str">
        <f>IF(W3 = "", "No", IF(W3+1 &gt; 'Hotel Assumptions'!$C$18, "Yes", "No"))</f>
        <v>Yes</v>
      </c>
      <c r="X4" s="21" t="str">
        <f>IF(X3 = "", "No", IF(X3+1 &gt; 'Hotel Assumptions'!$C$18, "Yes", "No"))</f>
        <v>Yes</v>
      </c>
      <c r="Y4" s="21" t="str">
        <f>IF(Y3 = "", "No", IF(Y3+1 &gt; 'Hotel Assumptions'!$C$18, "Yes", "No"))</f>
        <v>Yes</v>
      </c>
      <c r="Z4" s="21" t="str">
        <f>IF(Z3 = "", "No", IF(Z3+1 &gt; 'Hotel Assumptions'!$C$18, "Yes", "No"))</f>
        <v>Yes</v>
      </c>
      <c r="AA4" s="21" t="str">
        <f>IF(AA3 = "", "No", IF(AA3+1 &gt; 'Hotel Assumptions'!$C$18, "Yes", "No"))</f>
        <v>Yes</v>
      </c>
      <c r="AB4" s="21" t="str">
        <f>IF(AB3 = "", "No", IF(AB3+1 &gt; 'Hotel Assumptions'!$C$18, "Yes", "No"))</f>
        <v>Yes</v>
      </c>
      <c r="AC4" s="21" t="str">
        <f>IF(AC3 = "", "No", IF(AC3+1 &gt; 'Hotel Assumptions'!$C$18, "Yes", "No"))</f>
        <v>Yes</v>
      </c>
      <c r="AD4" s="21" t="str">
        <f>IF(AD3 = "", "No", IF(AD3+1 &gt; 'Hotel Assumptions'!$C$18, "Yes", "No"))</f>
        <v>Yes</v>
      </c>
      <c r="AE4" s="21" t="str">
        <f>IF(AE3 = "", "No", IF(AE3+1 &gt; 'Hotel Assumptions'!$C$18, "Yes", "No"))</f>
        <v>Yes</v>
      </c>
      <c r="AF4" s="21" t="str">
        <f>IF(AF3 = "", "No", IF(AF3+1 &gt; 'Hotel Assumptions'!$C$18, "Yes", "No"))</f>
        <v>Yes</v>
      </c>
      <c r="AG4" s="21" t="str">
        <f>IF(AG3 = "", "No", IF(AG3+1 &gt; 'Hotel Assumptions'!$C$18, "Yes", "No"))</f>
        <v>Yes</v>
      </c>
      <c r="AH4" s="21" t="str">
        <f>IF(AH3 = "", "No", IF(AH3+1 &gt; 'Hotel Assumptions'!$C$18, "Yes", "No"))</f>
        <v>Yes</v>
      </c>
      <c r="AI4" s="21" t="str">
        <f>IF(AI3 = "", "No", IF(AI3+1 &gt; 'Hotel Assumptions'!$C$18, "Yes", "No"))</f>
        <v>Yes</v>
      </c>
      <c r="AJ4" s="21" t="str">
        <f>IF(AJ3 = "", "No", IF(AJ3+1 &gt; 'Hotel Assumptions'!$C$18, "Yes", "No"))</f>
        <v>Yes</v>
      </c>
      <c r="AK4" s="21" t="str">
        <f>IF(AK3 = "", "No", IF(AK3+1 &gt; 'Hotel Assumptions'!$C$18, "Yes", "No"))</f>
        <v>Yes</v>
      </c>
      <c r="AL4" s="21" t="str">
        <f>IF(AL3 = "", "No", IF(AL3+1 &gt; 'Hotel Assumptions'!$C$18, "Yes", "No"))</f>
        <v>Yes</v>
      </c>
      <c r="AM4" s="21" t="str">
        <f>IF(AM3 = "", "No", IF(AM3+1 &gt; 'Hotel Assumptions'!$C$18, "Yes", "No"))</f>
        <v>Yes</v>
      </c>
      <c r="AN4" s="21" t="str">
        <f>IF(AN3 = "", "No", IF(AN3+1 &gt; 'Hotel Assumptions'!$C$18, "Yes", "No"))</f>
        <v>Yes</v>
      </c>
      <c r="AO4" s="21" t="str">
        <f>IF(AO3 = "", "No", IF(AO3+1 &gt; 'Hotel Assumptions'!$C$18, "Yes", "No"))</f>
        <v>Yes</v>
      </c>
      <c r="AP4" s="21" t="str">
        <f>IF(AP3 = "", "No", IF(AP3+1 &gt; 'Hotel Assumptions'!$C$18, "Yes", "No"))</f>
        <v>Yes</v>
      </c>
      <c r="AQ4" s="21" t="str">
        <f>IF(AQ3 = "", "No", IF(AQ3+1 &gt; 'Hotel Assumptions'!$C$18, "Yes", "No"))</f>
        <v>Yes</v>
      </c>
      <c r="AR4" s="21" t="str">
        <f>IF(AR3 = "", "No", IF(AR3+1 &gt; 'Hotel Assumptions'!$C$18, "Yes", "No"))</f>
        <v>Yes</v>
      </c>
      <c r="AS4" s="21" t="str">
        <f>IF(AS3 = "", "No", IF(AS3+1 &gt; 'Hotel Assumptions'!$C$18, "Yes", "No"))</f>
        <v>Yes</v>
      </c>
      <c r="AT4" s="21" t="str">
        <f>IF(AT3 = "", "No", IF(AT3+1 &gt; 'Hotel Assumptions'!$C$18, "Yes", "No"))</f>
        <v>Yes</v>
      </c>
      <c r="AU4" s="21" t="str">
        <f>IF(AU3 = "", "No", IF(AU3+1 &gt; 'Hotel Assumptions'!$C$18, "Yes", "No"))</f>
        <v>Yes</v>
      </c>
      <c r="AV4" s="21" t="str">
        <f>IF(AV3 = "", "No", IF(AV3+1 &gt; 'Hotel Assumptions'!$C$18, "Yes", "No"))</f>
        <v>Yes</v>
      </c>
      <c r="AW4" s="21" t="str">
        <f>IF(AW3 = "", "No", IF(AW3+1 &gt; 'Hotel Assumptions'!$C$18, "Yes", "No"))</f>
        <v>Yes</v>
      </c>
      <c r="AX4" s="21" t="str">
        <f>IF(AX3 = "", "No", IF(AX3+1 &gt; 'Hotel Assumptions'!$C$18, "Yes", "No"))</f>
        <v>Yes</v>
      </c>
      <c r="AY4" s="21" t="str">
        <f>IF(AY3 = "", "No", IF(AY3+1 &gt; 'Hotel Assumptions'!$C$18, "Yes", "No"))</f>
        <v>Yes</v>
      </c>
      <c r="AZ4" s="21" t="str">
        <f>IF(AZ3 = "", "No", IF(AZ3+1 &gt; 'Hotel Assumptions'!$C$18, "Yes", "No"))</f>
        <v>Yes</v>
      </c>
      <c r="BA4" s="21" t="str">
        <f>IF(BA3 = "", "No", IF(BA3+1 &gt; 'Hotel Assumptions'!$C$18, "Yes", "No"))</f>
        <v>Yes</v>
      </c>
      <c r="BB4" s="21" t="str">
        <f>IF(BB3 = "", "No", IF(BB3+1 &gt; 'Hotel Assumptions'!$C$18, "Yes", "No"))</f>
        <v>Yes</v>
      </c>
      <c r="BC4" s="21" t="str">
        <f>IF(BC3 = "", "No", IF(BC3+1 &gt; 'Hotel Assumptions'!$C$18, "Yes", "No"))</f>
        <v>Yes</v>
      </c>
      <c r="BD4" s="21" t="str">
        <f>IF(BD3 = "", "No", IF(BD3+1 &gt; 'Hotel Assumptions'!$C$18, "Yes", "No"))</f>
        <v>Yes</v>
      </c>
      <c r="BE4" s="21" t="str">
        <f>IF(BE3 = "", "No", IF(BE3+1 &gt; 'Hotel Assumptions'!$C$18, "Yes", "No"))</f>
        <v>Yes</v>
      </c>
      <c r="BF4" s="21" t="str">
        <f>IF(BF3 = "", "No", IF(BF3+1 &gt; 'Hotel Assumptions'!$C$18, "Yes", "No"))</f>
        <v>Yes</v>
      </c>
      <c r="BG4" s="21" t="str">
        <f>IF(BG3 = "", "No", IF(BG3+1 &gt; 'Hotel Assumptions'!$C$18, "Yes", "No"))</f>
        <v>Yes</v>
      </c>
      <c r="BH4" s="21" t="str">
        <f>IF(BH3 = "", "No", IF(BH3+1 &gt; 'Hotel Assumptions'!$C$18, "Yes", "No"))</f>
        <v>Yes</v>
      </c>
      <c r="BI4" s="21" t="str">
        <f>IF(BI3 = "", "No", IF(BI3+1 &gt; 'Hotel Assumptions'!$C$18, "Yes", "No"))</f>
        <v>Yes</v>
      </c>
      <c r="BJ4" s="21" t="str">
        <f>IF(BJ3 = "", "No", IF(BJ3+1 &gt; 'Hotel Assumptions'!$C$18, "Yes", "No"))</f>
        <v>No</v>
      </c>
      <c r="BK4" s="21" t="str">
        <f>IF(BK3 = "", "No", IF(BK3+1 &gt; 'Hotel Assumptions'!$C$18, "Yes", "No"))</f>
        <v>No</v>
      </c>
      <c r="BL4" s="21" t="str">
        <f>IF(BL3 = "", "No", IF(BL3+1 &gt; 'Hotel Assumptions'!$C$18, "Yes", "No"))</f>
        <v>No</v>
      </c>
      <c r="BM4" s="21" t="str">
        <f>IF(BM3 = "", "No", IF(BM3+1 &gt; 'Hotel Assumptions'!$C$18, "Yes", "No"))</f>
        <v>No</v>
      </c>
      <c r="BN4" s="21" t="str">
        <f>IF(BN3 = "", "No", IF(BN3+1 &gt; 'Hotel Assumptions'!$C$18, "Yes", "No"))</f>
        <v>No</v>
      </c>
      <c r="BO4" s="21" t="str">
        <f>IF(BO3 = "", "No", IF(BO3+1 &gt; 'Hotel Assumptions'!$C$18, "Yes", "No"))</f>
        <v>No</v>
      </c>
      <c r="BP4" s="21" t="str">
        <f>IF(BP3 = "", "No", IF(BP3+1 &gt; 'Hotel Assumptions'!$C$18, "Yes", "No"))</f>
        <v>No</v>
      </c>
      <c r="BQ4" s="21" t="str">
        <f>IF(BQ3 = "", "No", IF(BQ3+1 &gt; 'Hotel Assumptions'!$C$18, "Yes", "No"))</f>
        <v>No</v>
      </c>
      <c r="BR4" s="21" t="str">
        <f>IF(BR3 = "", "No", IF(BR3+1 &gt; 'Hotel Assumptions'!$C$18, "Yes", "No"))</f>
        <v>No</v>
      </c>
      <c r="BS4" s="21" t="str">
        <f>IF(BS3 = "", "No", IF(BS3+1 &gt; 'Hotel Assumptions'!$C$18, "Yes", "No"))</f>
        <v>No</v>
      </c>
      <c r="BT4" s="21" t="str">
        <f>IF(BT3 = "", "No", IF(BT3+1 &gt; 'Hotel Assumptions'!$C$18, "Yes", "No"))</f>
        <v>No</v>
      </c>
      <c r="BU4" s="21" t="str">
        <f>IF(BU3 = "", "No", IF(BU3+1 &gt; 'Hotel Assumptions'!$C$18, "Yes", "No"))</f>
        <v>No</v>
      </c>
      <c r="BV4" s="21" t="str">
        <f>IF(BV3 = "", "No", IF(BV3+1 &gt; 'Hotel Assumptions'!$C$18, "Yes", "No"))</f>
        <v>No</v>
      </c>
      <c r="BW4" s="21" t="str">
        <f>IF(BW3 = "", "No", IF(BW3+1 &gt; 'Hotel Assumptions'!$C$18, "Yes", "No"))</f>
        <v>No</v>
      </c>
      <c r="BX4" s="21" t="str">
        <f>IF(BX3 = "", "No", IF(BX3+1 &gt; 'Hotel Assumptions'!$C$18, "Yes", "No"))</f>
        <v>No</v>
      </c>
      <c r="BY4" s="21" t="str">
        <f>IF(BY3 = "", "No", IF(BY3+1 &gt; 'Hotel Assumptions'!$C$18, "Yes", "No"))</f>
        <v>No</v>
      </c>
      <c r="BZ4" s="21" t="str">
        <f>IF(BZ3 = "", "No", IF(BZ3+1 &gt; 'Hotel Assumptions'!$C$18, "Yes", "No"))</f>
        <v>No</v>
      </c>
      <c r="CA4" s="21" t="str">
        <f>IF(CA3 = "", "No", IF(CA3+1 &gt; 'Hotel Assumptions'!$C$18, "Yes", "No"))</f>
        <v>No</v>
      </c>
      <c r="CB4" s="21" t="str">
        <f>IF(CB3 = "", "No", IF(CB3+1 &gt; 'Hotel Assumptions'!$C$18, "Yes", "No"))</f>
        <v>No</v>
      </c>
      <c r="CC4" s="21" t="str">
        <f>IF(CC3 = "", "No", IF(CC3+1 &gt; 'Hotel Assumptions'!$C$18, "Yes", "No"))</f>
        <v>No</v>
      </c>
      <c r="CD4" s="21" t="str">
        <f>IF(CD3 = "", "No", IF(CD3+1 &gt; 'Hotel Assumptions'!$C$18, "Yes", "No"))</f>
        <v>No</v>
      </c>
      <c r="CE4" s="21" t="str">
        <f>IF(CE3 = "", "No", IF(CE3+1 &gt; 'Hotel Assumptions'!$C$18, "Yes", "No"))</f>
        <v>No</v>
      </c>
      <c r="CF4" s="21" t="str">
        <f>IF(CF3 = "", "No", IF(CF3+1 &gt; 'Hotel Assumptions'!$C$18, "Yes", "No"))</f>
        <v>No</v>
      </c>
      <c r="CG4" s="21" t="str">
        <f>IF(CG3 = "", "No", IF(CG3+1 &gt; 'Hotel Assumptions'!$C$18, "Yes", "No"))</f>
        <v>No</v>
      </c>
      <c r="CH4" s="21" t="str">
        <f>IF(CH3 = "", "No", IF(CH3+1 &gt; 'Hotel Assumptions'!$C$18, "Yes", "No"))</f>
        <v>No</v>
      </c>
      <c r="CI4" s="21" t="str">
        <f>IF(CI3 = "", "No", IF(CI3+1 &gt; 'Hotel Assumptions'!$C$18, "Yes", "No"))</f>
        <v>No</v>
      </c>
      <c r="CJ4" s="21" t="str">
        <f>IF(CJ3 = "", "No", IF(CJ3+1 &gt; 'Hotel Assumptions'!$C$18, "Yes", "No"))</f>
        <v>No</v>
      </c>
      <c r="CK4" s="21" t="str">
        <f>IF(CK3 = "", "No", IF(CK3+1 &gt; 'Hotel Assumptions'!$C$18, "Yes", "No"))</f>
        <v>No</v>
      </c>
      <c r="CL4" s="21" t="str">
        <f>IF(CL3 = "", "No", IF(CL3+1 &gt; 'Hotel Assumptions'!$C$18, "Yes", "No"))</f>
        <v>No</v>
      </c>
      <c r="CM4" s="21" t="str">
        <f>IF(CM3 = "", "No", IF(CM3+1 &gt; 'Hotel Assumptions'!$C$18, "Yes", "No"))</f>
        <v>No</v>
      </c>
      <c r="CN4" s="21" t="str">
        <f>IF(CN3 = "", "No", IF(CN3+1 &gt; 'Hotel Assumptions'!$C$18, "Yes", "No"))</f>
        <v>No</v>
      </c>
      <c r="CO4" s="21" t="str">
        <f>IF(CO3 = "", "No", IF(CO3+1 &gt; 'Hotel Assumptions'!$C$18, "Yes", "No"))</f>
        <v>No</v>
      </c>
      <c r="CP4" s="21" t="str">
        <f>IF(CP3 = "", "No", IF(CP3+1 &gt; 'Hotel Assumptions'!$C$18, "Yes", "No"))</f>
        <v>No</v>
      </c>
      <c r="CQ4" s="21" t="str">
        <f>IF(CQ3 = "", "No", IF(CQ3+1 &gt; 'Hotel Assumptions'!$C$18, "Yes", "No"))</f>
        <v>No</v>
      </c>
      <c r="CR4" s="21" t="str">
        <f>IF(CR3 = "", "No", IF(CR3+1 &gt; 'Hotel Assumptions'!$C$18, "Yes", "No"))</f>
        <v>No</v>
      </c>
      <c r="CS4" s="21" t="str">
        <f>IF(CS3 = "", "No", IF(CS3+1 &gt; 'Hotel Assumptions'!$C$18, "Yes", "No"))</f>
        <v>No</v>
      </c>
      <c r="CT4" s="21" t="str">
        <f>IF(CT3 = "", "No", IF(CT3+1 &gt; 'Hotel Assumptions'!$C$18, "Yes", "No"))</f>
        <v>No</v>
      </c>
      <c r="CU4" s="21" t="str">
        <f>IF(CU3 = "", "No", IF(CU3+1 &gt; 'Hotel Assumptions'!$C$18, "Yes", "No"))</f>
        <v>No</v>
      </c>
      <c r="CV4" s="21" t="str">
        <f>IF(CV3 = "", "No", IF(CV3+1 &gt; 'Hotel Assumptions'!$C$18, "Yes", "No"))</f>
        <v>No</v>
      </c>
    </row>
    <row r="5" spans="1:105" ht="18" customHeight="1">
      <c r="C5" s="20" t="s">
        <v>71</v>
      </c>
    </row>
    <row r="6" spans="1:105" s="16" customFormat="1" ht="18" customHeight="1">
      <c r="A6"/>
      <c r="B6"/>
      <c r="C6" s="20"/>
      <c r="D6" s="16" t="s">
        <v>72</v>
      </c>
      <c r="E6" s="36">
        <f>IF(E4 = "Yes", 'Hotel Assumptions'!$C$15 * 12 * (1 + 'Hotel Assumptions'!$C$20)^(D3 - 'Hotel Assumptions'!$C$18), 0)</f>
        <v>0</v>
      </c>
      <c r="F6" s="36">
        <f>IF(F4 = "Yes", 'Hotel Assumptions'!$C$15 * 12 * (1 + 'Hotel Assumptions'!$C$20)^(E3 - 'Hotel Assumptions'!$C$18), 0)</f>
        <v>0</v>
      </c>
      <c r="G6" s="36">
        <f>IF(G4 = "Yes", 'Hotel Assumptions'!$C$15 * 12 * (1 + 'Hotel Assumptions'!$C$20)^(F3 - 'Hotel Assumptions'!$C$18), 0)</f>
        <v>0</v>
      </c>
      <c r="H6" s="36">
        <f>IF(H4 = "Yes", 'Hotel Assumptions'!$C$15 * 12 * (1 + 'Hotel Assumptions'!$C$20)^(G3 - 'Hotel Assumptions'!$C$18), 0)</f>
        <v>2439382.2393822391</v>
      </c>
      <c r="I6" s="36">
        <f>IF(I4 = "Yes", 'Hotel Assumptions'!$C$15 * 12 * (1 + 'Hotel Assumptions'!$C$20)^(H3 - 'Hotel Assumptions'!$C$18), 0)</f>
        <v>2527200</v>
      </c>
      <c r="J6" s="36">
        <f>IF(J4 = "Yes", 'Hotel Assumptions'!$C$15 * 12 * (1 + 'Hotel Assumptions'!$C$20)^(I3 - 'Hotel Assumptions'!$C$18), 0)</f>
        <v>2618179.2000000002</v>
      </c>
      <c r="K6" s="36">
        <f>IF(K4 = "Yes", 'Hotel Assumptions'!$C$15 * 12 * (1 + 'Hotel Assumptions'!$C$20)^(J3 - 'Hotel Assumptions'!$C$18), 0)</f>
        <v>2712433.6512000002</v>
      </c>
      <c r="L6" s="36">
        <f>IF(L4 = "Yes", 'Hotel Assumptions'!$C$15 * 12 * (1 + 'Hotel Assumptions'!$C$20)^(K3 - 'Hotel Assumptions'!$C$18), 0)</f>
        <v>2810081.2626432003</v>
      </c>
      <c r="M6" s="36">
        <f>IF(M4 = "Yes", 'Hotel Assumptions'!$C$15 * 12 * (1 + 'Hotel Assumptions'!$C$20)^(L3 - 'Hotel Assumptions'!$C$18), 0)</f>
        <v>2911244.1880983557</v>
      </c>
      <c r="N6" s="36">
        <f>IF(N4 = "Yes", 'Hotel Assumptions'!$C$15 * 12 * (1 + 'Hotel Assumptions'!$C$20)^(M3 - 'Hotel Assumptions'!$C$18), 0)</f>
        <v>3016048.9788698964</v>
      </c>
      <c r="O6" s="36">
        <f>IF(O4 = "Yes", 'Hotel Assumptions'!$C$15 * 12 * (1 + 'Hotel Assumptions'!$C$20)^(N3 - 'Hotel Assumptions'!$C$18), 0)</f>
        <v>3124626.7421092126</v>
      </c>
      <c r="P6" s="36">
        <f>IF(P4 = "Yes", 'Hotel Assumptions'!$C$15 * 12 * (1 + 'Hotel Assumptions'!$C$20)^(O3 - 'Hotel Assumptions'!$C$18), 0)</f>
        <v>3237113.3048251444</v>
      </c>
      <c r="Q6" s="36">
        <f>IF(Q4 = "Yes", 'Hotel Assumptions'!$C$15 * 12 * (1 + 'Hotel Assumptions'!$C$20)^(P3 - 'Hotel Assumptions'!$C$18), 0)</f>
        <v>3353649.3837988498</v>
      </c>
      <c r="R6" s="36">
        <f>IF(R4 = "Yes", 'Hotel Assumptions'!$C$15 * 12 * (1 + 'Hotel Assumptions'!$C$20)^(Q3 - 'Hotel Assumptions'!$C$18), 0)</f>
        <v>3474380.7616156084</v>
      </c>
      <c r="S6" s="36">
        <f>IF(S4 = "Yes", 'Hotel Assumptions'!$C$15 * 12 * (1 + 'Hotel Assumptions'!$C$20)^(R3 - 'Hotel Assumptions'!$C$18), 0)</f>
        <v>3599458.4690337703</v>
      </c>
      <c r="T6" s="36">
        <f>IF(T4 = "Yes", 'Hotel Assumptions'!$C$15 * 12 * (1 + 'Hotel Assumptions'!$C$20)^(S3 - 'Hotel Assumptions'!$C$18), 0)</f>
        <v>3729038.973918986</v>
      </c>
      <c r="U6" s="36">
        <f>IF(U4 = "Yes", 'Hotel Assumptions'!$C$15 * 12 * (1 + 'Hotel Assumptions'!$C$20)^(T3 - 'Hotel Assumptions'!$C$18), 0)</f>
        <v>3863284.3769800696</v>
      </c>
      <c r="V6" s="36">
        <f>IF(V4 = "Yes", 'Hotel Assumptions'!$C$15 * 12 * (1 + 'Hotel Assumptions'!$C$20)^(U3 - 'Hotel Assumptions'!$C$18), 0)</f>
        <v>4002362.6145513523</v>
      </c>
      <c r="W6" s="36">
        <f>IF(W4 = "Yes", 'Hotel Assumptions'!$C$15 * 12 * (1 + 'Hotel Assumptions'!$C$20)^(V3 - 'Hotel Assumptions'!$C$18), 0)</f>
        <v>4146447.668675201</v>
      </c>
      <c r="X6" s="36">
        <f>IF(X4 = "Yes", 'Hotel Assumptions'!$C$15 * 12 * (1 + 'Hotel Assumptions'!$C$20)^(W3 - 'Hotel Assumptions'!$C$18), 0)</f>
        <v>4295719.7847475084</v>
      </c>
      <c r="Y6" s="36">
        <f>IF(Y4 = "Yes", 'Hotel Assumptions'!$C$15 * 12 * (1 + 'Hotel Assumptions'!$C$20)^(X3 - 'Hotel Assumptions'!$C$18), 0)</f>
        <v>4450365.6969984183</v>
      </c>
      <c r="Z6" s="36">
        <f>IF(Z4 = "Yes", 'Hotel Assumptions'!$C$15 * 12 * (1 + 'Hotel Assumptions'!$C$20)^(Y3 - 'Hotel Assumptions'!$C$18), 0)</f>
        <v>4610578.8620903622</v>
      </c>
      <c r="AA6" s="36">
        <f>IF(AA4 = "Yes", 'Hotel Assumptions'!$C$15 * 12 * (1 + 'Hotel Assumptions'!$C$20)^(Z3 - 'Hotel Assumptions'!$C$18), 0)</f>
        <v>4776559.7011256153</v>
      </c>
      <c r="AB6" s="36">
        <f>IF(AB4 = "Yes", 'Hotel Assumptions'!$C$15 * 12 * (1 + 'Hotel Assumptions'!$C$20)^(AA3 - 'Hotel Assumptions'!$C$18), 0)</f>
        <v>4948515.850366137</v>
      </c>
      <c r="AC6" s="36">
        <f>IF(AC4 = "Yes", 'Hotel Assumptions'!$C$15 * 12 * (1 + 'Hotel Assumptions'!$C$20)^(AB3 - 'Hotel Assumptions'!$C$18), 0)</f>
        <v>5126662.4209793191</v>
      </c>
      <c r="AD6" s="36">
        <f>IF(AD4 = "Yes", 'Hotel Assumptions'!$C$15 * 12 * (1 + 'Hotel Assumptions'!$C$20)^(AC3 - 'Hotel Assumptions'!$C$18), 0)</f>
        <v>5311222.2681345744</v>
      </c>
      <c r="AE6" s="36">
        <f>IF(AE4 = "Yes", 'Hotel Assumptions'!$C$15 * 12 * (1 + 'Hotel Assumptions'!$C$20)^(AD3 - 'Hotel Assumptions'!$C$18), 0)</f>
        <v>5502426.2697874177</v>
      </c>
      <c r="AF6" s="36">
        <f>IF(AF4 = "Yes", 'Hotel Assumptions'!$C$15 * 12 * (1 + 'Hotel Assumptions'!$C$20)^(AE3 - 'Hotel Assumptions'!$C$18), 0)</f>
        <v>5700513.6154997665</v>
      </c>
      <c r="AG6" s="36">
        <f>IF(AG4 = "Yes", 'Hotel Assumptions'!$C$15 * 12 * (1 + 'Hotel Assumptions'!$C$20)^(AF3 - 'Hotel Assumptions'!$C$18), 0)</f>
        <v>5905732.1056577573</v>
      </c>
      <c r="AH6" s="36">
        <f>IF(AH4 = "Yes", 'Hotel Assumptions'!$C$15 * 12 * (1 + 'Hotel Assumptions'!$C$20)^(AG3 - 'Hotel Assumptions'!$C$18), 0)</f>
        <v>6118338.4614614369</v>
      </c>
      <c r="AI6" s="36">
        <f>IF(AI4 = "Yes", 'Hotel Assumptions'!$C$15 * 12 * (1 + 'Hotel Assumptions'!$C$20)^(AH3 - 'Hotel Assumptions'!$C$18), 0)</f>
        <v>6338598.6460740482</v>
      </c>
      <c r="AJ6" s="36">
        <f>IF(AJ4 = "Yes", 'Hotel Assumptions'!$C$15 * 12 * (1 + 'Hotel Assumptions'!$C$20)^(AI3 - 'Hotel Assumptions'!$C$18), 0)</f>
        <v>6566788.1973327147</v>
      </c>
      <c r="AK6" s="36">
        <f>IF(AK4 = "Yes", 'Hotel Assumptions'!$C$15 * 12 * (1 + 'Hotel Assumptions'!$C$20)^(AJ3 - 'Hotel Assumptions'!$C$18), 0)</f>
        <v>6803192.5724366922</v>
      </c>
      <c r="AL6" s="36">
        <f>IF(AL4 = "Yes", 'Hotel Assumptions'!$C$15 * 12 * (1 + 'Hotel Assumptions'!$C$20)^(AK3 - 'Hotel Assumptions'!$C$18), 0)</f>
        <v>7048107.5050444137</v>
      </c>
      <c r="AM6" s="36">
        <f>IF(AM4 = "Yes", 'Hotel Assumptions'!$C$15 * 12 * (1 + 'Hotel Assumptions'!$C$20)^(AL3 - 'Hotel Assumptions'!$C$18), 0)</f>
        <v>7301839.3752260124</v>
      </c>
      <c r="AN6" s="36">
        <f>IF(AN4 = "Yes", 'Hotel Assumptions'!$C$15 * 12 * (1 + 'Hotel Assumptions'!$C$20)^(AM3 - 'Hotel Assumptions'!$C$18), 0)</f>
        <v>7564705.5927341497</v>
      </c>
      <c r="AO6" s="36">
        <f>IF(AO4 = "Yes", 'Hotel Assumptions'!$C$15 * 12 * (1 + 'Hotel Assumptions'!$C$20)^(AN3 - 'Hotel Assumptions'!$C$18), 0)</f>
        <v>7837034.9940725798</v>
      </c>
      <c r="AP6" s="36">
        <f>IF(AP4 = "Yes", 'Hotel Assumptions'!$C$15 * 12 * (1 + 'Hotel Assumptions'!$C$20)^(AO3 - 'Hotel Assumptions'!$C$18), 0)</f>
        <v>8119168.2538591931</v>
      </c>
      <c r="AQ6" s="36">
        <f>IF(AQ4 = "Yes", 'Hotel Assumptions'!$C$15 * 12 * (1 + 'Hotel Assumptions'!$C$20)^(AP3 - 'Hotel Assumptions'!$C$18), 0)</f>
        <v>8411458.3109981231</v>
      </c>
      <c r="AR6" s="36">
        <f>IF(AR4 = "Yes", 'Hotel Assumptions'!$C$15 * 12 * (1 + 'Hotel Assumptions'!$C$20)^(AQ3 - 'Hotel Assumptions'!$C$18), 0)</f>
        <v>8714270.8101940565</v>
      </c>
      <c r="AS6" s="36">
        <f>IF(AS4 = "Yes", 'Hotel Assumptions'!$C$15 * 12 * (1 + 'Hotel Assumptions'!$C$20)^(AR3 - 'Hotel Assumptions'!$C$18), 0)</f>
        <v>9027984.5593610425</v>
      </c>
      <c r="AT6" s="36">
        <f>IF(AT4 = "Yes", 'Hotel Assumptions'!$C$15 * 12 * (1 + 'Hotel Assumptions'!$C$20)^(AS3 - 'Hotel Assumptions'!$C$18), 0)</f>
        <v>9352992.0034980401</v>
      </c>
      <c r="AU6" s="36">
        <f>IF(AU4 = "Yes", 'Hotel Assumptions'!$C$15 * 12 * (1 + 'Hotel Assumptions'!$C$20)^(AT3 - 'Hotel Assumptions'!$C$18), 0)</f>
        <v>9689699.7156239692</v>
      </c>
      <c r="AV6" s="36">
        <f>IF(AV4 = "Yes", 'Hotel Assumptions'!$C$15 * 12 * (1 + 'Hotel Assumptions'!$C$20)^(AU3 - 'Hotel Assumptions'!$C$18), 0)</f>
        <v>10038528.905386433</v>
      </c>
      <c r="AW6" s="36">
        <f>IF(AW4 = "Yes", 'Hotel Assumptions'!$C$15 * 12 * (1 + 'Hotel Assumptions'!$C$20)^(AV3 - 'Hotel Assumptions'!$C$18), 0)</f>
        <v>10399915.945980344</v>
      </c>
      <c r="AX6" s="36">
        <f>IF(AX4 = "Yes", 'Hotel Assumptions'!$C$15 * 12 * (1 + 'Hotel Assumptions'!$C$20)^(AW3 - 'Hotel Assumptions'!$C$18), 0)</f>
        <v>10774312.920035638</v>
      </c>
      <c r="AY6" s="36">
        <f>IF(AY4 = "Yes", 'Hotel Assumptions'!$C$15 * 12 * (1 + 'Hotel Assumptions'!$C$20)^(AX3 - 'Hotel Assumptions'!$C$18), 0)</f>
        <v>11162188.185156919</v>
      </c>
      <c r="AZ6" s="36">
        <f>IF(AZ4 = "Yes", 'Hotel Assumptions'!$C$15 * 12 * (1 + 'Hotel Assumptions'!$C$20)^(AY3 - 'Hotel Assumptions'!$C$18), 0)</f>
        <v>11564026.959822571</v>
      </c>
      <c r="BA6" s="36">
        <f>IF(BA4 = "Yes", 'Hotel Assumptions'!$C$15 * 12 * (1 + 'Hotel Assumptions'!$C$20)^(AZ3 - 'Hotel Assumptions'!$C$18), 0)</f>
        <v>11980331.930376183</v>
      </c>
      <c r="BB6" s="36">
        <f>IF(BB4 = "Yes", 'Hotel Assumptions'!$C$15 * 12 * (1 + 'Hotel Assumptions'!$C$20)^(BA3 - 'Hotel Assumptions'!$C$18), 0)</f>
        <v>12411623.879869727</v>
      </c>
      <c r="BC6" s="36">
        <f>IF(BC4 = "Yes", 'Hotel Assumptions'!$C$15 * 12 * (1 + 'Hotel Assumptions'!$C$20)^(BB3 - 'Hotel Assumptions'!$C$18), 0)</f>
        <v>12858442.339545034</v>
      </c>
      <c r="BD6" s="36">
        <f>IF(BD4 = "Yes", 'Hotel Assumptions'!$C$15 * 12 * (1 + 'Hotel Assumptions'!$C$20)^(BC3 - 'Hotel Assumptions'!$C$18), 0)</f>
        <v>13321346.263768656</v>
      </c>
      <c r="BE6" s="36">
        <f>IF(BE4 = "Yes", 'Hotel Assumptions'!$C$15 * 12 * (1 + 'Hotel Assumptions'!$C$20)^(BD3 - 'Hotel Assumptions'!$C$18), 0)</f>
        <v>13800914.72926433</v>
      </c>
      <c r="BF6" s="36">
        <f>IF(BF4 = "Yes", 'Hotel Assumptions'!$C$15 * 12 * (1 + 'Hotel Assumptions'!$C$20)^(BE3 - 'Hotel Assumptions'!$C$18), 0)</f>
        <v>14297747.659517845</v>
      </c>
      <c r="BG6" s="36">
        <f>IF(BG4 = "Yes", 'Hotel Assumptions'!$C$15 * 12 * (1 + 'Hotel Assumptions'!$C$20)^(BF3 - 'Hotel Assumptions'!$C$18), 0)</f>
        <v>14812466.575260488</v>
      </c>
      <c r="BH6" s="36">
        <f>IF(BH4 = "Yes", 'Hotel Assumptions'!$C$15 * 12 * (1 + 'Hotel Assumptions'!$C$20)^(BG3 - 'Hotel Assumptions'!$C$18), 0)</f>
        <v>15345715.371969867</v>
      </c>
      <c r="BI6" s="36">
        <f>IF(BI4 = "Yes", 'Hotel Assumptions'!$C$15 * 12 * (1 + 'Hotel Assumptions'!$C$20)^(BH3 - 'Hotel Assumptions'!$C$18), 0)</f>
        <v>15898161.125360783</v>
      </c>
      <c r="BJ6" s="36">
        <f>IF(BJ4 = "Yes", 'Hotel Assumptions'!$C$15 * 12 * (1 + 'Hotel Assumptions'!$C$20)^(BI3 - 'Hotel Assumptions'!$C$18), 0)</f>
        <v>0</v>
      </c>
      <c r="BK6" s="36">
        <f>IF(BK4 = "Yes", 'Hotel Assumptions'!$C$15 * 12 * (1 + 'Hotel Assumptions'!$C$20)^(BJ3 - 'Hotel Assumptions'!$C$18), 0)</f>
        <v>0</v>
      </c>
      <c r="BL6" s="36">
        <f>IF(BL4 = "Yes", 'Hotel Assumptions'!$C$15 * 12 * (1 + 'Hotel Assumptions'!$C$20)^(BK3 - 'Hotel Assumptions'!$C$18), 0)</f>
        <v>0</v>
      </c>
      <c r="BM6" s="36">
        <f>IF(BM4 = "Yes", 'Hotel Assumptions'!$C$15 * 12 * (1 + 'Hotel Assumptions'!$C$20)^(BL3 - 'Hotel Assumptions'!$C$18), 0)</f>
        <v>0</v>
      </c>
      <c r="BN6" s="36">
        <f>IF(BN4 = "Yes", 'Hotel Assumptions'!$C$15 * 12 * (1 + 'Hotel Assumptions'!$C$20)^(BM3 - 'Hotel Assumptions'!$C$18), 0)</f>
        <v>0</v>
      </c>
      <c r="BO6" s="36">
        <f>IF(BO4 = "Yes", 'Hotel Assumptions'!$C$15 * 12 * (1 + 'Hotel Assumptions'!$C$20)^(BN3 - 'Hotel Assumptions'!$C$18), 0)</f>
        <v>0</v>
      </c>
      <c r="BP6" s="36">
        <f>IF(BP4 = "Yes", 'Hotel Assumptions'!$C$15 * 12 * (1 + 'Hotel Assumptions'!$C$20)^(BO3 - 'Hotel Assumptions'!$C$18), 0)</f>
        <v>0</v>
      </c>
      <c r="BQ6" s="36">
        <f>IF(BQ4 = "Yes", 'Hotel Assumptions'!$C$15 * 12 * (1 + 'Hotel Assumptions'!$C$20)^(BP3 - 'Hotel Assumptions'!$C$18), 0)</f>
        <v>0</v>
      </c>
      <c r="BR6" s="36">
        <f>IF(BR4 = "Yes", 'Hotel Assumptions'!$C$15 * 12 * (1 + 'Hotel Assumptions'!$C$20)^(BQ3 - 'Hotel Assumptions'!$C$18), 0)</f>
        <v>0</v>
      </c>
      <c r="BS6" s="36">
        <f>IF(BS4 = "Yes", 'Hotel Assumptions'!$C$15 * 12 * (1 + 'Hotel Assumptions'!$C$20)^(BR3 - 'Hotel Assumptions'!$C$18), 0)</f>
        <v>0</v>
      </c>
      <c r="BT6" s="36">
        <f>IF(BT4 = "Yes", 'Hotel Assumptions'!$C$15 * 12 * (1 + 'Hotel Assumptions'!$C$20)^(BS3 - 'Hotel Assumptions'!$C$18), 0)</f>
        <v>0</v>
      </c>
      <c r="BU6" s="36">
        <f>IF(BU4 = "Yes", 'Hotel Assumptions'!$C$15 * 12 * (1 + 'Hotel Assumptions'!$C$20)^(BT3 - 'Hotel Assumptions'!$C$18), 0)</f>
        <v>0</v>
      </c>
      <c r="BV6" s="36">
        <f>IF(BV4 = "Yes", 'Hotel Assumptions'!$C$15 * 12 * (1 + 'Hotel Assumptions'!$C$20)^(BU3 - 'Hotel Assumptions'!$C$18), 0)</f>
        <v>0</v>
      </c>
      <c r="BW6" s="36">
        <f>IF(BW4 = "Yes", 'Hotel Assumptions'!$C$15 * 12 * (1 + 'Hotel Assumptions'!$C$20)^(BV3 - 'Hotel Assumptions'!$C$18), 0)</f>
        <v>0</v>
      </c>
      <c r="BX6" s="36">
        <f>IF(BX4 = "Yes", 'Hotel Assumptions'!$C$15 * 12 * (1 + 'Hotel Assumptions'!$C$20)^(BW3 - 'Hotel Assumptions'!$C$18), 0)</f>
        <v>0</v>
      </c>
      <c r="BY6" s="36">
        <f>IF(BY4 = "Yes", 'Hotel Assumptions'!$C$15 * 12 * (1 + 'Hotel Assumptions'!$C$20)^(BX3 - 'Hotel Assumptions'!$C$18), 0)</f>
        <v>0</v>
      </c>
      <c r="BZ6" s="36">
        <f>IF(BZ4 = "Yes", 'Hotel Assumptions'!$C$15 * 12 * (1 + 'Hotel Assumptions'!$C$20)^(BY3 - 'Hotel Assumptions'!$C$18), 0)</f>
        <v>0</v>
      </c>
      <c r="CA6" s="36">
        <f>IF(CA4 = "Yes", 'Hotel Assumptions'!$C$15 * 12 * (1 + 'Hotel Assumptions'!$C$20)^(BZ3 - 'Hotel Assumptions'!$C$18), 0)</f>
        <v>0</v>
      </c>
      <c r="CB6" s="36">
        <f>IF(CB4 = "Yes", 'Hotel Assumptions'!$C$15 * 12 * (1 + 'Hotel Assumptions'!$C$20)^(CA3 - 'Hotel Assumptions'!$C$18), 0)</f>
        <v>0</v>
      </c>
      <c r="CC6" s="36">
        <f>IF(CC4 = "Yes", 'Hotel Assumptions'!$C$15 * 12 * (1 + 'Hotel Assumptions'!$C$20)^(CB3 - 'Hotel Assumptions'!$C$18), 0)</f>
        <v>0</v>
      </c>
      <c r="CD6" s="36">
        <f>IF(CD4 = "Yes", 'Hotel Assumptions'!$C$15 * 12 * (1 + 'Hotel Assumptions'!$C$20)^(CC3 - 'Hotel Assumptions'!$C$18), 0)</f>
        <v>0</v>
      </c>
      <c r="CE6" s="36">
        <f>IF(CE4 = "Yes", 'Hotel Assumptions'!$C$15 * 12 * (1 + 'Hotel Assumptions'!$C$20)^(CD3 - 'Hotel Assumptions'!$C$18), 0)</f>
        <v>0</v>
      </c>
      <c r="CF6" s="36">
        <f>IF(CF4 = "Yes", 'Hotel Assumptions'!$C$15 * 12 * (1 + 'Hotel Assumptions'!$C$20)^(CE3 - 'Hotel Assumptions'!$C$18), 0)</f>
        <v>0</v>
      </c>
      <c r="CG6" s="36">
        <f>IF(CG4 = "Yes", 'Hotel Assumptions'!$C$15 * 12 * (1 + 'Hotel Assumptions'!$C$20)^(CF3 - 'Hotel Assumptions'!$C$18), 0)</f>
        <v>0</v>
      </c>
      <c r="CH6" s="36">
        <f>IF(CH4 = "Yes", 'Hotel Assumptions'!$C$15 * 12 * (1 + 'Hotel Assumptions'!$C$20)^(CG3 - 'Hotel Assumptions'!$C$18), 0)</f>
        <v>0</v>
      </c>
      <c r="CI6" s="36">
        <f>IF(CI4 = "Yes", 'Hotel Assumptions'!$C$15 * 12 * (1 + 'Hotel Assumptions'!$C$20)^(CH3 - 'Hotel Assumptions'!$C$18), 0)</f>
        <v>0</v>
      </c>
      <c r="CJ6" s="36">
        <f>IF(CJ4 = "Yes", 'Hotel Assumptions'!$C$15 * 12 * (1 + 'Hotel Assumptions'!$C$20)^(CI3 - 'Hotel Assumptions'!$C$18), 0)</f>
        <v>0</v>
      </c>
      <c r="CK6" s="36">
        <f>IF(CK4 = "Yes", 'Hotel Assumptions'!$C$15 * 12 * (1 + 'Hotel Assumptions'!$C$20)^(CJ3 - 'Hotel Assumptions'!$C$18), 0)</f>
        <v>0</v>
      </c>
      <c r="CL6" s="36">
        <f>IF(CL4 = "Yes", 'Hotel Assumptions'!$C$15 * 12 * (1 + 'Hotel Assumptions'!$C$20)^(CK3 - 'Hotel Assumptions'!$C$18), 0)</f>
        <v>0</v>
      </c>
      <c r="CM6" s="36">
        <f>IF(CM4 = "Yes", 'Hotel Assumptions'!$C$15 * 12 * (1 + 'Hotel Assumptions'!$C$20)^(CL3 - 'Hotel Assumptions'!$C$18), 0)</f>
        <v>0</v>
      </c>
      <c r="CN6" s="36">
        <f>IF(CN4 = "Yes", 'Hotel Assumptions'!$C$15 * 12 * (1 + 'Hotel Assumptions'!$C$20)^(CM3 - 'Hotel Assumptions'!$C$18), 0)</f>
        <v>0</v>
      </c>
      <c r="CO6" s="36">
        <f>IF(CO4 = "Yes", 'Hotel Assumptions'!$C$15 * 12 * (1 + 'Hotel Assumptions'!$C$20)^(CN3 - 'Hotel Assumptions'!$C$18), 0)</f>
        <v>0</v>
      </c>
      <c r="CP6" s="36">
        <f>IF(CP4 = "Yes", 'Hotel Assumptions'!$C$15 * 12 * (1 + 'Hotel Assumptions'!$C$20)^(CO3 - 'Hotel Assumptions'!$C$18), 0)</f>
        <v>0</v>
      </c>
      <c r="CQ6" s="36">
        <f>IF(CQ4 = "Yes", 'Hotel Assumptions'!$C$15 * 12 * (1 + 'Hotel Assumptions'!$C$20)^(CP3 - 'Hotel Assumptions'!$C$18), 0)</f>
        <v>0</v>
      </c>
      <c r="CR6" s="36">
        <f>IF(CR4 = "Yes", 'Hotel Assumptions'!$C$15 * 12 * (1 + 'Hotel Assumptions'!$C$20)^(CQ3 - 'Hotel Assumptions'!$C$18), 0)</f>
        <v>0</v>
      </c>
      <c r="CS6" s="36">
        <f>IF(CS4 = "Yes", 'Hotel Assumptions'!$C$15 * 12 * (1 + 'Hotel Assumptions'!$C$20)^(CR3 - 'Hotel Assumptions'!$C$18), 0)</f>
        <v>0</v>
      </c>
      <c r="CT6" s="36">
        <f>IF(CT4 = "Yes", 'Hotel Assumptions'!$C$15 * 12 * (1 + 'Hotel Assumptions'!$C$20)^(CS3 - 'Hotel Assumptions'!$C$18), 0)</f>
        <v>0</v>
      </c>
      <c r="CU6" s="36">
        <f>IF(CU4 = "Yes", 'Hotel Assumptions'!$C$15 * 12 * (1 + 'Hotel Assumptions'!$C$20)^(CT3 - 'Hotel Assumptions'!$C$18), 0)</f>
        <v>0</v>
      </c>
      <c r="CV6" s="36">
        <f>IF(CV4 = "Yes", 'Hotel Assumptions'!$C$15 * 12 * (1 + 'Hotel Assumptions'!$C$20)^(CU3 - 'Hotel Assumptions'!$C$18), 0)</f>
        <v>0</v>
      </c>
    </row>
    <row r="7" spans="1:105" ht="18" customHeight="1">
      <c r="C7" s="20"/>
      <c r="E7" s="37">
        <f>IF(E4 = "Yes", 'Hotel Assumptions'!$F$17 * 12 * (1 + 'Hotel Assumptions'!$F$22)^(D3 - 'Hotel Assumptions'!$F$20), 0)</f>
        <v>0</v>
      </c>
      <c r="F7" s="37">
        <f>IF(F4 = "Yes", 'Hotel Assumptions'!$F$17 * 12 * (1 + 'Hotel Assumptions'!$F$22)^(E3 - 'Hotel Assumptions'!$F$20), 0)</f>
        <v>0</v>
      </c>
      <c r="G7" s="37">
        <f>IF(G4 = "Yes", 'Hotel Assumptions'!$F$17 * 12 * (1 + 'Hotel Assumptions'!$F$22)^(F3 - 'Hotel Assumptions'!$F$20), 0)</f>
        <v>0</v>
      </c>
      <c r="H7" s="37">
        <f>IF(H4 = "Yes", 'Hotel Assumptions'!$F$17 * 12 * (1 + 'Hotel Assumptions'!$F$22)^(G3 - 'Hotel Assumptions'!$F$20), 0)</f>
        <v>0</v>
      </c>
      <c r="I7" s="37">
        <f>IF(I4 = "Yes", 'Hotel Assumptions'!$F$17 * 12 * (1 + 'Hotel Assumptions'!$F$22)^(H3 - 'Hotel Assumptions'!$F$20), 0)</f>
        <v>0</v>
      </c>
      <c r="J7" s="37">
        <f>IF(J4 = "Yes", 'Hotel Assumptions'!$F$17 * 12 * (1 + 'Hotel Assumptions'!$F$22)^(I3 - 'Hotel Assumptions'!$F$20), 0)</f>
        <v>0</v>
      </c>
      <c r="K7" s="37">
        <f>IF(K4 = "Yes", 'Hotel Assumptions'!$F$17 * 12 * (1 + 'Hotel Assumptions'!$F$22)^(J3 - 'Hotel Assumptions'!$F$20), 0)</f>
        <v>0</v>
      </c>
      <c r="L7" s="37">
        <f>IF(L4 = "Yes", 'Hotel Assumptions'!$F$17 * 12 * (1 + 'Hotel Assumptions'!$F$22)^(K3 - 'Hotel Assumptions'!$F$20), 0)</f>
        <v>0</v>
      </c>
      <c r="M7" s="37">
        <f>IF(M4 = "Yes", 'Hotel Assumptions'!$F$17 * 12 * (1 + 'Hotel Assumptions'!$F$22)^(L3 - 'Hotel Assumptions'!$F$20), 0)</f>
        <v>0</v>
      </c>
      <c r="N7" s="37">
        <f>IF(N4 = "Yes", 'Hotel Assumptions'!$F$17 * 12 * (1 + 'Hotel Assumptions'!$F$22)^(M3 - 'Hotel Assumptions'!$F$20), 0)</f>
        <v>0</v>
      </c>
      <c r="O7" s="37">
        <f>IF(O4 = "Yes", 'Hotel Assumptions'!$F$17 * 12 * (1 + 'Hotel Assumptions'!$F$22)^(N3 - 'Hotel Assumptions'!$F$20), 0)</f>
        <v>0</v>
      </c>
      <c r="P7" s="37">
        <f>IF(P4 = "Yes", 'Hotel Assumptions'!$F$17 * 12 * (1 + 'Hotel Assumptions'!$F$22)^(O3 - 'Hotel Assumptions'!$F$20), 0)</f>
        <v>0</v>
      </c>
      <c r="Q7" s="37">
        <f>IF(Q4 = "Yes", 'Hotel Assumptions'!$F$17 * 12 * (1 + 'Hotel Assumptions'!$F$22)^(P3 - 'Hotel Assumptions'!$F$20), 0)</f>
        <v>0</v>
      </c>
      <c r="R7" s="37">
        <f>IF(R4 = "Yes", 'Hotel Assumptions'!$F$17 * 12 * (1 + 'Hotel Assumptions'!$F$22)^(Q3 - 'Hotel Assumptions'!$F$20), 0)</f>
        <v>0</v>
      </c>
      <c r="S7" s="37">
        <f>IF(S4 = "Yes", 'Hotel Assumptions'!$F$17 * 12 * (1 + 'Hotel Assumptions'!$F$22)^(R3 - 'Hotel Assumptions'!$F$20), 0)</f>
        <v>0</v>
      </c>
      <c r="T7" s="37">
        <f>IF(T4 = "Yes", 'Hotel Assumptions'!$F$17 * 12 * (1 + 'Hotel Assumptions'!$F$22)^(S3 - 'Hotel Assumptions'!$F$20), 0)</f>
        <v>0</v>
      </c>
      <c r="U7" s="37">
        <f>IF(U4 = "Yes", 'Hotel Assumptions'!$F$17 * 12 * (1 + 'Hotel Assumptions'!$F$22)^(T3 - 'Hotel Assumptions'!$F$20), 0)</f>
        <v>0</v>
      </c>
      <c r="V7" s="37">
        <f>IF(V4 = "Yes", 'Hotel Assumptions'!$F$17 * 12 * (1 + 'Hotel Assumptions'!$F$22)^(U3 - 'Hotel Assumptions'!$F$20), 0)</f>
        <v>0</v>
      </c>
      <c r="W7" s="37">
        <f>IF(W4 = "Yes", 'Hotel Assumptions'!$F$17 * 12 * (1 + 'Hotel Assumptions'!$F$22)^(V3 - 'Hotel Assumptions'!$F$20), 0)</f>
        <v>0</v>
      </c>
      <c r="X7" s="37">
        <f>IF(X4 = "Yes", 'Hotel Assumptions'!$F$17 * 12 * (1 + 'Hotel Assumptions'!$F$22)^(W3 - 'Hotel Assumptions'!$F$20), 0)</f>
        <v>0</v>
      </c>
      <c r="Y7" s="37">
        <f>IF(Y4 = "Yes", 'Hotel Assumptions'!$F$17 * 12 * (1 + 'Hotel Assumptions'!$F$22)^(X3 - 'Hotel Assumptions'!$F$20), 0)</f>
        <v>0</v>
      </c>
      <c r="Z7" s="37">
        <f>IF(Z4 = "Yes", 'Hotel Assumptions'!$F$17 * 12 * (1 + 'Hotel Assumptions'!$F$22)^(Y3 - 'Hotel Assumptions'!$F$20), 0)</f>
        <v>0</v>
      </c>
      <c r="AA7" s="37">
        <f>IF(AA4 = "Yes", 'Hotel Assumptions'!$F$17 * 12 * (1 + 'Hotel Assumptions'!$F$22)^(Z3 - 'Hotel Assumptions'!$F$20), 0)</f>
        <v>0</v>
      </c>
      <c r="AB7" s="37">
        <f>IF(AB4 = "Yes", 'Hotel Assumptions'!$F$17 * 12 * (1 + 'Hotel Assumptions'!$F$22)^(AA3 - 'Hotel Assumptions'!$F$20), 0)</f>
        <v>0</v>
      </c>
      <c r="AC7" s="37">
        <f>IF(AC4 = "Yes", 'Hotel Assumptions'!$F$17 * 12 * (1 + 'Hotel Assumptions'!$F$22)^(AB3 - 'Hotel Assumptions'!$F$20), 0)</f>
        <v>0</v>
      </c>
      <c r="AD7" s="37">
        <f>IF(AD4 = "Yes", 'Hotel Assumptions'!$F$17 * 12 * (1 + 'Hotel Assumptions'!$F$22)^(AC3 - 'Hotel Assumptions'!$F$20), 0)</f>
        <v>0</v>
      </c>
      <c r="AE7" s="37">
        <f>IF(AE4 = "Yes", 'Hotel Assumptions'!$F$17 * 12 * (1 + 'Hotel Assumptions'!$F$22)^(AD3 - 'Hotel Assumptions'!$F$20), 0)</f>
        <v>0</v>
      </c>
      <c r="AF7" s="37">
        <f>IF(AF4 = "Yes", 'Hotel Assumptions'!$F$17 * 12 * (1 + 'Hotel Assumptions'!$F$22)^(AE3 - 'Hotel Assumptions'!$F$20), 0)</f>
        <v>0</v>
      </c>
      <c r="AG7" s="37">
        <f>IF(AG4 = "Yes", 'Hotel Assumptions'!$F$17 * 12 * (1 + 'Hotel Assumptions'!$F$22)^(AF3 - 'Hotel Assumptions'!$F$20), 0)</f>
        <v>0</v>
      </c>
      <c r="AH7" s="37">
        <f>IF(AH4 = "Yes", 'Hotel Assumptions'!$F$17 * 12 * (1 + 'Hotel Assumptions'!$F$22)^(AG3 - 'Hotel Assumptions'!$F$20), 0)</f>
        <v>0</v>
      </c>
      <c r="AI7" s="37">
        <f>IF(AI4 = "Yes", 'Hotel Assumptions'!$F$17 * 12 * (1 + 'Hotel Assumptions'!$F$22)^(AH3 - 'Hotel Assumptions'!$F$20), 0)</f>
        <v>0</v>
      </c>
      <c r="AJ7" s="37">
        <f>IF(AJ4 = "Yes", 'Hotel Assumptions'!$F$17 * 12 * (1 + 'Hotel Assumptions'!$F$22)^(AI3 - 'Hotel Assumptions'!$F$20), 0)</f>
        <v>0</v>
      </c>
      <c r="AK7" s="37">
        <f>IF(AK4 = "Yes", 'Hotel Assumptions'!$F$17 * 12 * (1 + 'Hotel Assumptions'!$F$22)^(AJ3 - 'Hotel Assumptions'!$F$20), 0)</f>
        <v>0</v>
      </c>
      <c r="AL7" s="37">
        <f>IF(AL4 = "Yes", 'Hotel Assumptions'!$F$17 * 12 * (1 + 'Hotel Assumptions'!$F$22)^(AK3 - 'Hotel Assumptions'!$F$20), 0)</f>
        <v>0</v>
      </c>
      <c r="AM7" s="37">
        <f>IF(AM4 = "Yes", 'Hotel Assumptions'!$F$17 * 12 * (1 + 'Hotel Assumptions'!$F$22)^(AL3 - 'Hotel Assumptions'!$F$20), 0)</f>
        <v>0</v>
      </c>
      <c r="AN7" s="37">
        <f>IF(AN4 = "Yes", 'Hotel Assumptions'!$F$17 * 12 * (1 + 'Hotel Assumptions'!$F$22)^(AM3 - 'Hotel Assumptions'!$F$20), 0)</f>
        <v>0</v>
      </c>
      <c r="AO7" s="37">
        <f>IF(AO4 = "Yes", 'Hotel Assumptions'!$F$17 * 12 * (1 + 'Hotel Assumptions'!$F$22)^(AN3 - 'Hotel Assumptions'!$F$20), 0)</f>
        <v>0</v>
      </c>
      <c r="AP7" s="37">
        <f>IF(AP4 = "Yes", 'Hotel Assumptions'!$F$17 * 12 * (1 + 'Hotel Assumptions'!$F$22)^(AO3 - 'Hotel Assumptions'!$F$20), 0)</f>
        <v>0</v>
      </c>
      <c r="AQ7" s="37">
        <f>IF(AQ4 = "Yes", 'Hotel Assumptions'!$F$17 * 12 * (1 + 'Hotel Assumptions'!$F$22)^(AP3 - 'Hotel Assumptions'!$F$20), 0)</f>
        <v>0</v>
      </c>
      <c r="AR7" s="37">
        <f>IF(AR4 = "Yes", 'Hotel Assumptions'!$F$17 * 12 * (1 + 'Hotel Assumptions'!$F$22)^(AQ3 - 'Hotel Assumptions'!$F$20), 0)</f>
        <v>0</v>
      </c>
      <c r="AS7" s="37">
        <f>IF(AS4 = "Yes", 'Hotel Assumptions'!$F$17 * 12 * (1 + 'Hotel Assumptions'!$F$22)^(AR3 - 'Hotel Assumptions'!$F$20), 0)</f>
        <v>0</v>
      </c>
      <c r="AT7" s="37">
        <f>IF(AT4 = "Yes", 'Hotel Assumptions'!$F$17 * 12 * (1 + 'Hotel Assumptions'!$F$22)^(AS3 - 'Hotel Assumptions'!$F$20), 0)</f>
        <v>0</v>
      </c>
      <c r="AU7" s="37">
        <f>IF(AU4 = "Yes", 'Hotel Assumptions'!$F$17 * 12 * (1 + 'Hotel Assumptions'!$F$22)^(AT3 - 'Hotel Assumptions'!$F$20), 0)</f>
        <v>0</v>
      </c>
      <c r="AV7" s="37">
        <f>IF(AV4 = "Yes", 'Hotel Assumptions'!$F$17 * 12 * (1 + 'Hotel Assumptions'!$F$22)^(AU3 - 'Hotel Assumptions'!$F$20), 0)</f>
        <v>0</v>
      </c>
      <c r="AW7" s="37">
        <f>IF(AW4 = "Yes", 'Hotel Assumptions'!$F$17 * 12 * (1 + 'Hotel Assumptions'!$F$22)^(AV3 - 'Hotel Assumptions'!$F$20), 0)</f>
        <v>0</v>
      </c>
      <c r="AX7" s="37">
        <f>IF(AX4 = "Yes", 'Hotel Assumptions'!$F$17 * 12 * (1 + 'Hotel Assumptions'!$F$22)^(AW3 - 'Hotel Assumptions'!$F$20), 0)</f>
        <v>0</v>
      </c>
      <c r="AY7" s="37">
        <f>IF(AY4 = "Yes", 'Hotel Assumptions'!$F$17 * 12 * (1 + 'Hotel Assumptions'!$F$22)^(AX3 - 'Hotel Assumptions'!$F$20), 0)</f>
        <v>0</v>
      </c>
      <c r="AZ7" s="37">
        <f>IF(AZ4 = "Yes", 'Hotel Assumptions'!$F$17 * 12 * (1 + 'Hotel Assumptions'!$F$22)^(AY3 - 'Hotel Assumptions'!$F$20), 0)</f>
        <v>0</v>
      </c>
      <c r="BA7" s="37">
        <f>IF(BA4 = "Yes", 'Hotel Assumptions'!$F$17 * 12 * (1 + 'Hotel Assumptions'!$F$22)^(AZ3 - 'Hotel Assumptions'!$F$20), 0)</f>
        <v>0</v>
      </c>
      <c r="BB7" s="37">
        <f>IF(BB4 = "Yes", 'Hotel Assumptions'!$F$17 * 12 * (1 + 'Hotel Assumptions'!$F$22)^(BA3 - 'Hotel Assumptions'!$F$20), 0)</f>
        <v>0</v>
      </c>
      <c r="BC7" s="37">
        <f>IF(BC4 = "Yes", 'Hotel Assumptions'!$F$17 * 12 * (1 + 'Hotel Assumptions'!$F$22)^(BB3 - 'Hotel Assumptions'!$F$20), 0)</f>
        <v>0</v>
      </c>
      <c r="BD7" s="37">
        <f>IF(BD4 = "Yes", 'Hotel Assumptions'!$F$17 * 12 * (1 + 'Hotel Assumptions'!$F$22)^(BC3 - 'Hotel Assumptions'!$F$20), 0)</f>
        <v>0</v>
      </c>
      <c r="BE7" s="37">
        <f>IF(BE4 = "Yes", 'Hotel Assumptions'!$F$17 * 12 * (1 + 'Hotel Assumptions'!$F$22)^(BD3 - 'Hotel Assumptions'!$F$20), 0)</f>
        <v>0</v>
      </c>
      <c r="BF7" s="37">
        <f>IF(BF4 = "Yes", 'Hotel Assumptions'!$F$17 * 12 * (1 + 'Hotel Assumptions'!$F$22)^(BE3 - 'Hotel Assumptions'!$F$20), 0)</f>
        <v>0</v>
      </c>
      <c r="BG7" s="37">
        <f>IF(BG4 = "Yes", 'Hotel Assumptions'!$F$17 * 12 * (1 + 'Hotel Assumptions'!$F$22)^(BF3 - 'Hotel Assumptions'!$F$20), 0)</f>
        <v>0</v>
      </c>
      <c r="BH7" s="37">
        <f>IF(BH4 = "Yes", 'Hotel Assumptions'!$F$17 * 12 * (1 + 'Hotel Assumptions'!$F$22)^(BG3 - 'Hotel Assumptions'!$F$20), 0)</f>
        <v>0</v>
      </c>
      <c r="BI7" s="37">
        <f>IF(BI4 = "Yes", 'Hotel Assumptions'!$F$17 * 12 * (1 + 'Hotel Assumptions'!$F$22)^(BH3 - 'Hotel Assumptions'!$F$20), 0)</f>
        <v>0</v>
      </c>
      <c r="BJ7" s="37">
        <f>IF(BJ4 = "Yes", 'Hotel Assumptions'!$F$17 * 12 * (1 + 'Hotel Assumptions'!$F$22)^(BI3 - 'Hotel Assumptions'!$F$20), 0)</f>
        <v>0</v>
      </c>
      <c r="BK7" s="37">
        <f>IF(BK4 = "Yes", 'Hotel Assumptions'!$F$17 * 12 * (1 + 'Hotel Assumptions'!$F$22)^(BJ3 - 'Hotel Assumptions'!$F$20), 0)</f>
        <v>0</v>
      </c>
      <c r="BL7" s="37">
        <f>IF(BL4 = "Yes", 'Hotel Assumptions'!$F$17 * 12 * (1 + 'Hotel Assumptions'!$F$22)^(BK3 - 'Hotel Assumptions'!$F$20), 0)</f>
        <v>0</v>
      </c>
      <c r="BM7" s="37">
        <f>IF(BM4 = "Yes", 'Hotel Assumptions'!$F$17 * 12 * (1 + 'Hotel Assumptions'!$F$22)^(BL3 - 'Hotel Assumptions'!$F$20), 0)</f>
        <v>0</v>
      </c>
      <c r="BN7" s="37">
        <f>IF(BN4 = "Yes", 'Hotel Assumptions'!$F$17 * 12 * (1 + 'Hotel Assumptions'!$F$22)^(BM3 - 'Hotel Assumptions'!$F$20), 0)</f>
        <v>0</v>
      </c>
      <c r="BO7" s="37">
        <f>IF(BO4 = "Yes", 'Hotel Assumptions'!$F$17 * 12 * (1 + 'Hotel Assumptions'!$F$22)^(BN3 - 'Hotel Assumptions'!$F$20), 0)</f>
        <v>0</v>
      </c>
      <c r="BP7" s="37">
        <f>IF(BP4 = "Yes", 'Hotel Assumptions'!$F$17 * 12 * (1 + 'Hotel Assumptions'!$F$22)^(BO3 - 'Hotel Assumptions'!$F$20), 0)</f>
        <v>0</v>
      </c>
      <c r="BQ7" s="37">
        <f>IF(BQ4 = "Yes", 'Hotel Assumptions'!$F$17 * 12 * (1 + 'Hotel Assumptions'!$F$22)^(BP3 - 'Hotel Assumptions'!$F$20), 0)</f>
        <v>0</v>
      </c>
      <c r="BR7" s="37">
        <f>IF(BR4 = "Yes", 'Hotel Assumptions'!$F$17 * 12 * (1 + 'Hotel Assumptions'!$F$22)^(BQ3 - 'Hotel Assumptions'!$F$20), 0)</f>
        <v>0</v>
      </c>
      <c r="BS7" s="37">
        <f>IF(BS4 = "Yes", 'Hotel Assumptions'!$F$17 * 12 * (1 + 'Hotel Assumptions'!$F$22)^(BR3 - 'Hotel Assumptions'!$F$20), 0)</f>
        <v>0</v>
      </c>
      <c r="BT7" s="37">
        <f>IF(BT4 = "Yes", 'Hotel Assumptions'!$F$17 * 12 * (1 + 'Hotel Assumptions'!$F$22)^(BS3 - 'Hotel Assumptions'!$F$20), 0)</f>
        <v>0</v>
      </c>
      <c r="BU7" s="37">
        <f>IF(BU4 = "Yes", 'Hotel Assumptions'!$F$17 * 12 * (1 + 'Hotel Assumptions'!$F$22)^(BT3 - 'Hotel Assumptions'!$F$20), 0)</f>
        <v>0</v>
      </c>
      <c r="BV7" s="37">
        <f>IF(BV4 = "Yes", 'Hotel Assumptions'!$F$17 * 12 * (1 + 'Hotel Assumptions'!$F$22)^(BU3 - 'Hotel Assumptions'!$F$20), 0)</f>
        <v>0</v>
      </c>
      <c r="BW7" s="37">
        <f>IF(BW4 = "Yes", 'Hotel Assumptions'!$F$17 * 12 * (1 + 'Hotel Assumptions'!$F$22)^(BV3 - 'Hotel Assumptions'!$F$20), 0)</f>
        <v>0</v>
      </c>
      <c r="BX7" s="37">
        <f>IF(BX4 = "Yes", 'Hotel Assumptions'!$F$17 * 12 * (1 + 'Hotel Assumptions'!$F$22)^(BW3 - 'Hotel Assumptions'!$F$20), 0)</f>
        <v>0</v>
      </c>
      <c r="BY7" s="37">
        <f>IF(BY4 = "Yes", 'Hotel Assumptions'!$F$17 * 12 * (1 + 'Hotel Assumptions'!$F$22)^(BX3 - 'Hotel Assumptions'!$F$20), 0)</f>
        <v>0</v>
      </c>
      <c r="BZ7" s="37">
        <f>IF(BZ4 = "Yes", 'Hotel Assumptions'!$F$17 * 12 * (1 + 'Hotel Assumptions'!$F$22)^(BY3 - 'Hotel Assumptions'!$F$20), 0)</f>
        <v>0</v>
      </c>
      <c r="CA7" s="37">
        <f>IF(CA4 = "Yes", 'Hotel Assumptions'!$F$17 * 12 * (1 + 'Hotel Assumptions'!$F$22)^(BZ3 - 'Hotel Assumptions'!$F$20), 0)</f>
        <v>0</v>
      </c>
      <c r="CB7" s="37">
        <f>IF(CB4 = "Yes", 'Hotel Assumptions'!$F$17 * 12 * (1 + 'Hotel Assumptions'!$F$22)^(CA3 - 'Hotel Assumptions'!$F$20), 0)</f>
        <v>0</v>
      </c>
      <c r="CC7" s="37">
        <f>IF(CC4 = "Yes", 'Hotel Assumptions'!$F$17 * 12 * (1 + 'Hotel Assumptions'!$F$22)^(CB3 - 'Hotel Assumptions'!$F$20), 0)</f>
        <v>0</v>
      </c>
      <c r="CD7" s="37">
        <f>IF(CD4 = "Yes", 'Hotel Assumptions'!$F$17 * 12 * (1 + 'Hotel Assumptions'!$F$22)^(CC3 - 'Hotel Assumptions'!$F$20), 0)</f>
        <v>0</v>
      </c>
      <c r="CE7" s="37">
        <f>IF(CE4 = "Yes", 'Hotel Assumptions'!$F$17 * 12 * (1 + 'Hotel Assumptions'!$F$22)^(CD3 - 'Hotel Assumptions'!$F$20), 0)</f>
        <v>0</v>
      </c>
      <c r="CF7" s="37">
        <f>IF(CF4 = "Yes", 'Hotel Assumptions'!$F$17 * 12 * (1 + 'Hotel Assumptions'!$F$22)^(CE3 - 'Hotel Assumptions'!$F$20), 0)</f>
        <v>0</v>
      </c>
      <c r="CG7" s="37">
        <f>IF(CG4 = "Yes", 'Hotel Assumptions'!$F$17 * 12 * (1 + 'Hotel Assumptions'!$F$22)^(CF3 - 'Hotel Assumptions'!$F$20), 0)</f>
        <v>0</v>
      </c>
      <c r="CH7" s="37">
        <f>IF(CH4 = "Yes", 'Hotel Assumptions'!$F$17 * 12 * (1 + 'Hotel Assumptions'!$F$22)^(CG3 - 'Hotel Assumptions'!$F$20), 0)</f>
        <v>0</v>
      </c>
      <c r="CI7" s="37">
        <f>IF(CI4 = "Yes", 'Hotel Assumptions'!$F$17 * 12 * (1 + 'Hotel Assumptions'!$F$22)^(CH3 - 'Hotel Assumptions'!$F$20), 0)</f>
        <v>0</v>
      </c>
      <c r="CJ7" s="37">
        <f>IF(CJ4 = "Yes", 'Hotel Assumptions'!$F$17 * 12 * (1 + 'Hotel Assumptions'!$F$22)^(CI3 - 'Hotel Assumptions'!$F$20), 0)</f>
        <v>0</v>
      </c>
      <c r="CK7" s="37">
        <f>IF(CK4 = "Yes", 'Hotel Assumptions'!$F$17 * 12 * (1 + 'Hotel Assumptions'!$F$22)^(CJ3 - 'Hotel Assumptions'!$F$20), 0)</f>
        <v>0</v>
      </c>
      <c r="CL7" s="37">
        <f>IF(CL4 = "Yes", 'Hotel Assumptions'!$F$17 * 12 * (1 + 'Hotel Assumptions'!$F$22)^(CK3 - 'Hotel Assumptions'!$F$20), 0)</f>
        <v>0</v>
      </c>
      <c r="CM7" s="37">
        <f>IF(CM4 = "Yes", 'Hotel Assumptions'!$F$17 * 12 * (1 + 'Hotel Assumptions'!$F$22)^(CL3 - 'Hotel Assumptions'!$F$20), 0)</f>
        <v>0</v>
      </c>
      <c r="CN7" s="37">
        <f>IF(CN4 = "Yes", 'Hotel Assumptions'!$F$17 * 12 * (1 + 'Hotel Assumptions'!$F$22)^(CM3 - 'Hotel Assumptions'!$F$20), 0)</f>
        <v>0</v>
      </c>
      <c r="CO7" s="37">
        <f>IF(CO4 = "Yes", 'Hotel Assumptions'!$F$17 * 12 * (1 + 'Hotel Assumptions'!$F$22)^(CN3 - 'Hotel Assumptions'!$F$20), 0)</f>
        <v>0</v>
      </c>
      <c r="CP7" s="37">
        <f>IF(CP4 = "Yes", 'Hotel Assumptions'!$F$17 * 12 * (1 + 'Hotel Assumptions'!$F$22)^(CO3 - 'Hotel Assumptions'!$F$20), 0)</f>
        <v>0</v>
      </c>
      <c r="CQ7" s="37">
        <f>IF(CQ4 = "Yes", 'Hotel Assumptions'!$F$17 * 12 * (1 + 'Hotel Assumptions'!$F$22)^(CP3 - 'Hotel Assumptions'!$F$20), 0)</f>
        <v>0</v>
      </c>
      <c r="CR7" s="37">
        <f>IF(CR4 = "Yes", 'Hotel Assumptions'!$F$17 * 12 * (1 + 'Hotel Assumptions'!$F$22)^(CQ3 - 'Hotel Assumptions'!$F$20), 0)</f>
        <v>0</v>
      </c>
      <c r="CS7" s="37">
        <f>IF(CS4 = "Yes", 'Hotel Assumptions'!$F$17 * 12 * (1 + 'Hotel Assumptions'!$F$22)^(CR3 - 'Hotel Assumptions'!$F$20), 0)</f>
        <v>0</v>
      </c>
      <c r="CT7" s="37">
        <f>IF(CT4 = "Yes", 'Hotel Assumptions'!$F$17 * 12 * (1 + 'Hotel Assumptions'!$F$22)^(CS3 - 'Hotel Assumptions'!$F$20), 0)</f>
        <v>0</v>
      </c>
      <c r="CU7" s="37">
        <f>IF(CU4 = "Yes", 'Hotel Assumptions'!$F$17 * 12 * (1 + 'Hotel Assumptions'!$F$22)^(CT3 - 'Hotel Assumptions'!$F$20), 0)</f>
        <v>0</v>
      </c>
      <c r="CV7" s="37">
        <f>IF(CV4 = "Yes", 'Hotel Assumptions'!$F$17 * 12 * (1 + 'Hotel Assumptions'!$F$22)^(CU3 - 'Hotel Assumptions'!$F$20), 0)</f>
        <v>0</v>
      </c>
    </row>
    <row r="8" spans="1:105" s="16" customFormat="1" ht="18" customHeight="1">
      <c r="A8"/>
      <c r="B8"/>
      <c r="C8" s="20"/>
      <c r="E8" s="36">
        <f>IF(E4 = "Yes", 'Hotel Assumptions'!$I$17 * 12 * (1 + 'Hotel Assumptions'!$I$22)^(D3 - 'Hotel Assumptions'!$I$20), 0)</f>
        <v>0</v>
      </c>
      <c r="F8" s="36">
        <f>IF(F4 = "Yes", 'Hotel Assumptions'!$I$17 * 12 * (1 + 'Hotel Assumptions'!$I$22)^(E3 - 'Hotel Assumptions'!$I$20), 0)</f>
        <v>0</v>
      </c>
      <c r="G8" s="36">
        <f>IF(G4 = "Yes", 'Hotel Assumptions'!$I$17 * 12 * (1 + 'Hotel Assumptions'!$I$22)^(F3 - 'Hotel Assumptions'!$I$20), 0)</f>
        <v>0</v>
      </c>
      <c r="H8" s="36">
        <f>IF(H4 = "Yes", 'Hotel Assumptions'!$I$17 * 12 * (1 + 'Hotel Assumptions'!$I$22)^(G3 - 'Hotel Assumptions'!$I$20), 0)</f>
        <v>0</v>
      </c>
      <c r="I8" s="36">
        <f>IF(I4 = "Yes", 'Hotel Assumptions'!$I$17 * 12 * (1 + 'Hotel Assumptions'!$I$22)^(H3 - 'Hotel Assumptions'!$I$20), 0)</f>
        <v>0</v>
      </c>
      <c r="J8" s="36">
        <f>IF(J4 = "Yes", 'Hotel Assumptions'!$I$17 * 12 * (1 + 'Hotel Assumptions'!$I$22)^(I3 - 'Hotel Assumptions'!$I$20), 0)</f>
        <v>0</v>
      </c>
      <c r="K8" s="36">
        <f>IF(K4 = "Yes", 'Hotel Assumptions'!$I$17 * 12 * (1 + 'Hotel Assumptions'!$I$22)^(J3 - 'Hotel Assumptions'!$I$20), 0)</f>
        <v>0</v>
      </c>
      <c r="L8" s="36">
        <f>IF(L4 = "Yes", 'Hotel Assumptions'!$I$17 * 12 * (1 + 'Hotel Assumptions'!$I$22)^(K3 - 'Hotel Assumptions'!$I$20), 0)</f>
        <v>0</v>
      </c>
      <c r="M8" s="36">
        <f>IF(M4 = "Yes", 'Hotel Assumptions'!$I$17 * 12 * (1 + 'Hotel Assumptions'!$I$22)^(L3 - 'Hotel Assumptions'!$I$20), 0)</f>
        <v>0</v>
      </c>
      <c r="N8" s="36">
        <f>IF(N4 = "Yes", 'Hotel Assumptions'!$I$17 * 12 * (1 + 'Hotel Assumptions'!$I$22)^(M3 - 'Hotel Assumptions'!$I$20), 0)</f>
        <v>0</v>
      </c>
      <c r="O8" s="36">
        <f>IF(O4 = "Yes", 'Hotel Assumptions'!$I$17 * 12 * (1 + 'Hotel Assumptions'!$I$22)^(N3 - 'Hotel Assumptions'!$I$20), 0)</f>
        <v>0</v>
      </c>
      <c r="P8" s="36">
        <f>IF(P4 = "Yes", 'Hotel Assumptions'!$I$17 * 12 * (1 + 'Hotel Assumptions'!$I$22)^(O3 - 'Hotel Assumptions'!$I$20), 0)</f>
        <v>0</v>
      </c>
      <c r="Q8" s="36">
        <f>IF(Q4 = "Yes", 'Hotel Assumptions'!$I$17 * 12 * (1 + 'Hotel Assumptions'!$I$22)^(P3 - 'Hotel Assumptions'!$I$20), 0)</f>
        <v>0</v>
      </c>
      <c r="R8" s="36">
        <f>IF(R4 = "Yes", 'Hotel Assumptions'!$I$17 * 12 * (1 + 'Hotel Assumptions'!$I$22)^(Q3 - 'Hotel Assumptions'!$I$20), 0)</f>
        <v>0</v>
      </c>
      <c r="S8" s="36">
        <f>IF(S4 = "Yes", 'Hotel Assumptions'!$I$17 * 12 * (1 + 'Hotel Assumptions'!$I$22)^(R3 - 'Hotel Assumptions'!$I$20), 0)</f>
        <v>0</v>
      </c>
      <c r="T8" s="36">
        <f>IF(T4 = "Yes", 'Hotel Assumptions'!$I$17 * 12 * (1 + 'Hotel Assumptions'!$I$22)^(S3 - 'Hotel Assumptions'!$I$20), 0)</f>
        <v>0</v>
      </c>
      <c r="U8" s="36">
        <f>IF(U4 = "Yes", 'Hotel Assumptions'!$I$17 * 12 * (1 + 'Hotel Assumptions'!$I$22)^(T3 - 'Hotel Assumptions'!$I$20), 0)</f>
        <v>0</v>
      </c>
      <c r="V8" s="36">
        <f>IF(V4 = "Yes", 'Hotel Assumptions'!$I$17 * 12 * (1 + 'Hotel Assumptions'!$I$22)^(U3 - 'Hotel Assumptions'!$I$20), 0)</f>
        <v>0</v>
      </c>
      <c r="W8" s="36">
        <f>IF(W4 = "Yes", 'Hotel Assumptions'!$I$17 * 12 * (1 + 'Hotel Assumptions'!$I$22)^(V3 - 'Hotel Assumptions'!$I$20), 0)</f>
        <v>0</v>
      </c>
      <c r="X8" s="36">
        <f>IF(X4 = "Yes", 'Hotel Assumptions'!$I$17 * 12 * (1 + 'Hotel Assumptions'!$I$22)^(W3 - 'Hotel Assumptions'!$I$20), 0)</f>
        <v>0</v>
      </c>
      <c r="Y8" s="36">
        <f>IF(Y4 = "Yes", 'Hotel Assumptions'!$I$17 * 12 * (1 + 'Hotel Assumptions'!$I$22)^(X3 - 'Hotel Assumptions'!$I$20), 0)</f>
        <v>0</v>
      </c>
      <c r="Z8" s="36">
        <f>IF(Z4 = "Yes", 'Hotel Assumptions'!$I$17 * 12 * (1 + 'Hotel Assumptions'!$I$22)^(Y3 - 'Hotel Assumptions'!$I$20), 0)</f>
        <v>0</v>
      </c>
      <c r="AA8" s="36">
        <f>IF(AA4 = "Yes", 'Hotel Assumptions'!$I$17 * 12 * (1 + 'Hotel Assumptions'!$I$22)^(Z3 - 'Hotel Assumptions'!$I$20), 0)</f>
        <v>0</v>
      </c>
      <c r="AB8" s="36">
        <f>IF(AB4 = "Yes", 'Hotel Assumptions'!$I$17 * 12 * (1 + 'Hotel Assumptions'!$I$22)^(AA3 - 'Hotel Assumptions'!$I$20), 0)</f>
        <v>0</v>
      </c>
      <c r="AC8" s="36">
        <f>IF(AC4 = "Yes", 'Hotel Assumptions'!$I$17 * 12 * (1 + 'Hotel Assumptions'!$I$22)^(AB3 - 'Hotel Assumptions'!$I$20), 0)</f>
        <v>0</v>
      </c>
      <c r="AD8" s="36">
        <f>IF(AD4 = "Yes", 'Hotel Assumptions'!$I$17 * 12 * (1 + 'Hotel Assumptions'!$I$22)^(AC3 - 'Hotel Assumptions'!$I$20), 0)</f>
        <v>0</v>
      </c>
      <c r="AE8" s="36">
        <f>IF(AE4 = "Yes", 'Hotel Assumptions'!$I$17 * 12 * (1 + 'Hotel Assumptions'!$I$22)^(AD3 - 'Hotel Assumptions'!$I$20), 0)</f>
        <v>0</v>
      </c>
      <c r="AF8" s="36">
        <f>IF(AF4 = "Yes", 'Hotel Assumptions'!$I$17 * 12 * (1 + 'Hotel Assumptions'!$I$22)^(AE3 - 'Hotel Assumptions'!$I$20), 0)</f>
        <v>0</v>
      </c>
      <c r="AG8" s="36">
        <f>IF(AG4 = "Yes", 'Hotel Assumptions'!$I$17 * 12 * (1 + 'Hotel Assumptions'!$I$22)^(AF3 - 'Hotel Assumptions'!$I$20), 0)</f>
        <v>0</v>
      </c>
      <c r="AH8" s="36">
        <f>IF(AH4 = "Yes", 'Hotel Assumptions'!$I$17 * 12 * (1 + 'Hotel Assumptions'!$I$22)^(AG3 - 'Hotel Assumptions'!$I$20), 0)</f>
        <v>0</v>
      </c>
      <c r="AI8" s="36">
        <f>IF(AI4 = "Yes", 'Hotel Assumptions'!$I$17 * 12 * (1 + 'Hotel Assumptions'!$I$22)^(AH3 - 'Hotel Assumptions'!$I$20), 0)</f>
        <v>0</v>
      </c>
      <c r="AJ8" s="36">
        <f>IF(AJ4 = "Yes", 'Hotel Assumptions'!$I$17 * 12 * (1 + 'Hotel Assumptions'!$I$22)^(AI3 - 'Hotel Assumptions'!$I$20), 0)</f>
        <v>0</v>
      </c>
      <c r="AK8" s="36">
        <f>IF(AK4 = "Yes", 'Hotel Assumptions'!$I$17 * 12 * (1 + 'Hotel Assumptions'!$I$22)^(AJ3 - 'Hotel Assumptions'!$I$20), 0)</f>
        <v>0</v>
      </c>
      <c r="AL8" s="36">
        <f>IF(AL4 = "Yes", 'Hotel Assumptions'!$I$17 * 12 * (1 + 'Hotel Assumptions'!$I$22)^(AK3 - 'Hotel Assumptions'!$I$20), 0)</f>
        <v>0</v>
      </c>
      <c r="AM8" s="36">
        <f>IF(AM4 = "Yes", 'Hotel Assumptions'!$I$17 * 12 * (1 + 'Hotel Assumptions'!$I$22)^(AL3 - 'Hotel Assumptions'!$I$20), 0)</f>
        <v>0</v>
      </c>
      <c r="AN8" s="36">
        <f>IF(AN4 = "Yes", 'Hotel Assumptions'!$I$17 * 12 * (1 + 'Hotel Assumptions'!$I$22)^(AM3 - 'Hotel Assumptions'!$I$20), 0)</f>
        <v>0</v>
      </c>
      <c r="AO8" s="36">
        <f>IF(AO4 = "Yes", 'Hotel Assumptions'!$I$17 * 12 * (1 + 'Hotel Assumptions'!$I$22)^(AN3 - 'Hotel Assumptions'!$I$20), 0)</f>
        <v>0</v>
      </c>
      <c r="AP8" s="36">
        <f>IF(AP4 = "Yes", 'Hotel Assumptions'!$I$17 * 12 * (1 + 'Hotel Assumptions'!$I$22)^(AO3 - 'Hotel Assumptions'!$I$20), 0)</f>
        <v>0</v>
      </c>
      <c r="AQ8" s="36">
        <f>IF(AQ4 = "Yes", 'Hotel Assumptions'!$I$17 * 12 * (1 + 'Hotel Assumptions'!$I$22)^(AP3 - 'Hotel Assumptions'!$I$20), 0)</f>
        <v>0</v>
      </c>
      <c r="AR8" s="36">
        <f>IF(AR4 = "Yes", 'Hotel Assumptions'!$I$17 * 12 * (1 + 'Hotel Assumptions'!$I$22)^(AQ3 - 'Hotel Assumptions'!$I$20), 0)</f>
        <v>0</v>
      </c>
      <c r="AS8" s="36">
        <f>IF(AS4 = "Yes", 'Hotel Assumptions'!$I$17 * 12 * (1 + 'Hotel Assumptions'!$I$22)^(AR3 - 'Hotel Assumptions'!$I$20), 0)</f>
        <v>0</v>
      </c>
      <c r="AT8" s="36">
        <f>IF(AT4 = "Yes", 'Hotel Assumptions'!$I$17 * 12 * (1 + 'Hotel Assumptions'!$I$22)^(AS3 - 'Hotel Assumptions'!$I$20), 0)</f>
        <v>0</v>
      </c>
      <c r="AU8" s="36">
        <f>IF(AU4 = "Yes", 'Hotel Assumptions'!$I$17 * 12 * (1 + 'Hotel Assumptions'!$I$22)^(AT3 - 'Hotel Assumptions'!$I$20), 0)</f>
        <v>0</v>
      </c>
      <c r="AV8" s="36">
        <f>IF(AV4 = "Yes", 'Hotel Assumptions'!$I$17 * 12 * (1 + 'Hotel Assumptions'!$I$22)^(AU3 - 'Hotel Assumptions'!$I$20), 0)</f>
        <v>0</v>
      </c>
      <c r="AW8" s="36">
        <f>IF(AW4 = "Yes", 'Hotel Assumptions'!$I$17 * 12 * (1 + 'Hotel Assumptions'!$I$22)^(AV3 - 'Hotel Assumptions'!$I$20), 0)</f>
        <v>0</v>
      </c>
      <c r="AX8" s="36">
        <f>IF(AX4 = "Yes", 'Hotel Assumptions'!$I$17 * 12 * (1 + 'Hotel Assumptions'!$I$22)^(AW3 - 'Hotel Assumptions'!$I$20), 0)</f>
        <v>0</v>
      </c>
      <c r="AY8" s="36">
        <f>IF(AY4 = "Yes", 'Hotel Assumptions'!$I$17 * 12 * (1 + 'Hotel Assumptions'!$I$22)^(AX3 - 'Hotel Assumptions'!$I$20), 0)</f>
        <v>0</v>
      </c>
      <c r="AZ8" s="36">
        <f>IF(AZ4 = "Yes", 'Hotel Assumptions'!$I$17 * 12 * (1 + 'Hotel Assumptions'!$I$22)^(AY3 - 'Hotel Assumptions'!$I$20), 0)</f>
        <v>0</v>
      </c>
      <c r="BA8" s="36">
        <f>IF(BA4 = "Yes", 'Hotel Assumptions'!$I$17 * 12 * (1 + 'Hotel Assumptions'!$I$22)^(AZ3 - 'Hotel Assumptions'!$I$20), 0)</f>
        <v>0</v>
      </c>
      <c r="BB8" s="36">
        <f>IF(BB4 = "Yes", 'Hotel Assumptions'!$I$17 * 12 * (1 + 'Hotel Assumptions'!$I$22)^(BA3 - 'Hotel Assumptions'!$I$20), 0)</f>
        <v>0</v>
      </c>
      <c r="BC8" s="36">
        <f>IF(BC4 = "Yes", 'Hotel Assumptions'!$I$17 * 12 * (1 + 'Hotel Assumptions'!$I$22)^(BB3 - 'Hotel Assumptions'!$I$20), 0)</f>
        <v>0</v>
      </c>
      <c r="BD8" s="36">
        <f>IF(BD4 = "Yes", 'Hotel Assumptions'!$I$17 * 12 * (1 + 'Hotel Assumptions'!$I$22)^(BC3 - 'Hotel Assumptions'!$I$20), 0)</f>
        <v>0</v>
      </c>
      <c r="BE8" s="36">
        <f>IF(BE4 = "Yes", 'Hotel Assumptions'!$I$17 * 12 * (1 + 'Hotel Assumptions'!$I$22)^(BD3 - 'Hotel Assumptions'!$I$20), 0)</f>
        <v>0</v>
      </c>
      <c r="BF8" s="36">
        <f>IF(BF4 = "Yes", 'Hotel Assumptions'!$I$17 * 12 * (1 + 'Hotel Assumptions'!$I$22)^(BE3 - 'Hotel Assumptions'!$I$20), 0)</f>
        <v>0</v>
      </c>
      <c r="BG8" s="36">
        <f>IF(BG4 = "Yes", 'Hotel Assumptions'!$I$17 * 12 * (1 + 'Hotel Assumptions'!$I$22)^(BF3 - 'Hotel Assumptions'!$I$20), 0)</f>
        <v>0</v>
      </c>
      <c r="BH8" s="36">
        <f>IF(BH4 = "Yes", 'Hotel Assumptions'!$I$17 * 12 * (1 + 'Hotel Assumptions'!$I$22)^(BG3 - 'Hotel Assumptions'!$I$20), 0)</f>
        <v>0</v>
      </c>
      <c r="BI8" s="36">
        <f>IF(BI4 = "Yes", 'Hotel Assumptions'!$I$17 * 12 * (1 + 'Hotel Assumptions'!$I$22)^(BH3 - 'Hotel Assumptions'!$I$20), 0)</f>
        <v>0</v>
      </c>
      <c r="BJ8" s="36">
        <f>IF(BJ4 = "Yes", 'Hotel Assumptions'!$I$17 * 12 * (1 + 'Hotel Assumptions'!$I$22)^(BI3 - 'Hotel Assumptions'!$I$20), 0)</f>
        <v>0</v>
      </c>
      <c r="BK8" s="36">
        <f>IF(BK4 = "Yes", 'Hotel Assumptions'!$I$17 * 12 * (1 + 'Hotel Assumptions'!$I$22)^(BJ3 - 'Hotel Assumptions'!$I$20), 0)</f>
        <v>0</v>
      </c>
      <c r="BL8" s="36">
        <f>IF(BL4 = "Yes", 'Hotel Assumptions'!$I$17 * 12 * (1 + 'Hotel Assumptions'!$I$22)^(BK3 - 'Hotel Assumptions'!$I$20), 0)</f>
        <v>0</v>
      </c>
      <c r="BM8" s="36">
        <f>IF(BM4 = "Yes", 'Hotel Assumptions'!$I$17 * 12 * (1 + 'Hotel Assumptions'!$I$22)^(BL3 - 'Hotel Assumptions'!$I$20), 0)</f>
        <v>0</v>
      </c>
      <c r="BN8" s="36">
        <f>IF(BN4 = "Yes", 'Hotel Assumptions'!$I$17 * 12 * (1 + 'Hotel Assumptions'!$I$22)^(BM3 - 'Hotel Assumptions'!$I$20), 0)</f>
        <v>0</v>
      </c>
      <c r="BO8" s="36">
        <f>IF(BO4 = "Yes", 'Hotel Assumptions'!$I$17 * 12 * (1 + 'Hotel Assumptions'!$I$22)^(BN3 - 'Hotel Assumptions'!$I$20), 0)</f>
        <v>0</v>
      </c>
      <c r="BP8" s="36">
        <f>IF(BP4 = "Yes", 'Hotel Assumptions'!$I$17 * 12 * (1 + 'Hotel Assumptions'!$I$22)^(BO3 - 'Hotel Assumptions'!$I$20), 0)</f>
        <v>0</v>
      </c>
      <c r="BQ8" s="36">
        <f>IF(BQ4 = "Yes", 'Hotel Assumptions'!$I$17 * 12 * (1 + 'Hotel Assumptions'!$I$22)^(BP3 - 'Hotel Assumptions'!$I$20), 0)</f>
        <v>0</v>
      </c>
      <c r="BR8" s="36">
        <f>IF(BR4 = "Yes", 'Hotel Assumptions'!$I$17 * 12 * (1 + 'Hotel Assumptions'!$I$22)^(BQ3 - 'Hotel Assumptions'!$I$20), 0)</f>
        <v>0</v>
      </c>
      <c r="BS8" s="36">
        <f>IF(BS4 = "Yes", 'Hotel Assumptions'!$I$17 * 12 * (1 + 'Hotel Assumptions'!$I$22)^(BR3 - 'Hotel Assumptions'!$I$20), 0)</f>
        <v>0</v>
      </c>
      <c r="BT8" s="36">
        <f>IF(BT4 = "Yes", 'Hotel Assumptions'!$I$17 * 12 * (1 + 'Hotel Assumptions'!$I$22)^(BS3 - 'Hotel Assumptions'!$I$20), 0)</f>
        <v>0</v>
      </c>
      <c r="BU8" s="36">
        <f>IF(BU4 = "Yes", 'Hotel Assumptions'!$I$17 * 12 * (1 + 'Hotel Assumptions'!$I$22)^(BT3 - 'Hotel Assumptions'!$I$20), 0)</f>
        <v>0</v>
      </c>
      <c r="BV8" s="36">
        <f>IF(BV4 = "Yes", 'Hotel Assumptions'!$I$17 * 12 * (1 + 'Hotel Assumptions'!$I$22)^(BU3 - 'Hotel Assumptions'!$I$20), 0)</f>
        <v>0</v>
      </c>
      <c r="BW8" s="36">
        <f>IF(BW4 = "Yes", 'Hotel Assumptions'!$I$17 * 12 * (1 + 'Hotel Assumptions'!$I$22)^(BV3 - 'Hotel Assumptions'!$I$20), 0)</f>
        <v>0</v>
      </c>
      <c r="BX8" s="36">
        <f>IF(BX4 = "Yes", 'Hotel Assumptions'!$I$17 * 12 * (1 + 'Hotel Assumptions'!$I$22)^(BW3 - 'Hotel Assumptions'!$I$20), 0)</f>
        <v>0</v>
      </c>
      <c r="BY8" s="36">
        <f>IF(BY4 = "Yes", 'Hotel Assumptions'!$I$17 * 12 * (1 + 'Hotel Assumptions'!$I$22)^(BX3 - 'Hotel Assumptions'!$I$20), 0)</f>
        <v>0</v>
      </c>
      <c r="BZ8" s="36">
        <f>IF(BZ4 = "Yes", 'Hotel Assumptions'!$I$17 * 12 * (1 + 'Hotel Assumptions'!$I$22)^(BY3 - 'Hotel Assumptions'!$I$20), 0)</f>
        <v>0</v>
      </c>
      <c r="CA8" s="36">
        <f>IF(CA4 = "Yes", 'Hotel Assumptions'!$I$17 * 12 * (1 + 'Hotel Assumptions'!$I$22)^(BZ3 - 'Hotel Assumptions'!$I$20), 0)</f>
        <v>0</v>
      </c>
      <c r="CB8" s="36">
        <f>IF(CB4 = "Yes", 'Hotel Assumptions'!$I$17 * 12 * (1 + 'Hotel Assumptions'!$I$22)^(CA3 - 'Hotel Assumptions'!$I$20), 0)</f>
        <v>0</v>
      </c>
      <c r="CC8" s="36">
        <f>IF(CC4 = "Yes", 'Hotel Assumptions'!$I$17 * 12 * (1 + 'Hotel Assumptions'!$I$22)^(CB3 - 'Hotel Assumptions'!$I$20), 0)</f>
        <v>0</v>
      </c>
      <c r="CD8" s="36">
        <f>IF(CD4 = "Yes", 'Hotel Assumptions'!$I$17 * 12 * (1 + 'Hotel Assumptions'!$I$22)^(CC3 - 'Hotel Assumptions'!$I$20), 0)</f>
        <v>0</v>
      </c>
      <c r="CE8" s="36">
        <f>IF(CE4 = "Yes", 'Hotel Assumptions'!$I$17 * 12 * (1 + 'Hotel Assumptions'!$I$22)^(CD3 - 'Hotel Assumptions'!$I$20), 0)</f>
        <v>0</v>
      </c>
      <c r="CF8" s="36">
        <f>IF(CF4 = "Yes", 'Hotel Assumptions'!$I$17 * 12 * (1 + 'Hotel Assumptions'!$I$22)^(CE3 - 'Hotel Assumptions'!$I$20), 0)</f>
        <v>0</v>
      </c>
      <c r="CG8" s="36">
        <f>IF(CG4 = "Yes", 'Hotel Assumptions'!$I$17 * 12 * (1 + 'Hotel Assumptions'!$I$22)^(CF3 - 'Hotel Assumptions'!$I$20), 0)</f>
        <v>0</v>
      </c>
      <c r="CH8" s="36">
        <f>IF(CH4 = "Yes", 'Hotel Assumptions'!$I$17 * 12 * (1 + 'Hotel Assumptions'!$I$22)^(CG3 - 'Hotel Assumptions'!$I$20), 0)</f>
        <v>0</v>
      </c>
      <c r="CI8" s="36">
        <f>IF(CI4 = "Yes", 'Hotel Assumptions'!$I$17 * 12 * (1 + 'Hotel Assumptions'!$I$22)^(CH3 - 'Hotel Assumptions'!$I$20), 0)</f>
        <v>0</v>
      </c>
      <c r="CJ8" s="36">
        <f>IF(CJ4 = "Yes", 'Hotel Assumptions'!$I$17 * 12 * (1 + 'Hotel Assumptions'!$I$22)^(CI3 - 'Hotel Assumptions'!$I$20), 0)</f>
        <v>0</v>
      </c>
      <c r="CK8" s="36">
        <f>IF(CK4 = "Yes", 'Hotel Assumptions'!$I$17 * 12 * (1 + 'Hotel Assumptions'!$I$22)^(CJ3 - 'Hotel Assumptions'!$I$20), 0)</f>
        <v>0</v>
      </c>
      <c r="CL8" s="36">
        <f>IF(CL4 = "Yes", 'Hotel Assumptions'!$I$17 * 12 * (1 + 'Hotel Assumptions'!$I$22)^(CK3 - 'Hotel Assumptions'!$I$20), 0)</f>
        <v>0</v>
      </c>
      <c r="CM8" s="36">
        <f>IF(CM4 = "Yes", 'Hotel Assumptions'!$I$17 * 12 * (1 + 'Hotel Assumptions'!$I$22)^(CL3 - 'Hotel Assumptions'!$I$20), 0)</f>
        <v>0</v>
      </c>
      <c r="CN8" s="36">
        <f>IF(CN4 = "Yes", 'Hotel Assumptions'!$I$17 * 12 * (1 + 'Hotel Assumptions'!$I$22)^(CM3 - 'Hotel Assumptions'!$I$20), 0)</f>
        <v>0</v>
      </c>
      <c r="CO8" s="36">
        <f>IF(CO4 = "Yes", 'Hotel Assumptions'!$I$17 * 12 * (1 + 'Hotel Assumptions'!$I$22)^(CN3 - 'Hotel Assumptions'!$I$20), 0)</f>
        <v>0</v>
      </c>
      <c r="CP8" s="36">
        <f>IF(CP4 = "Yes", 'Hotel Assumptions'!$I$17 * 12 * (1 + 'Hotel Assumptions'!$I$22)^(CO3 - 'Hotel Assumptions'!$I$20), 0)</f>
        <v>0</v>
      </c>
      <c r="CQ8" s="36">
        <f>IF(CQ4 = "Yes", 'Hotel Assumptions'!$I$17 * 12 * (1 + 'Hotel Assumptions'!$I$22)^(CP3 - 'Hotel Assumptions'!$I$20), 0)</f>
        <v>0</v>
      </c>
      <c r="CR8" s="36">
        <f>IF(CR4 = "Yes", 'Hotel Assumptions'!$I$17 * 12 * (1 + 'Hotel Assumptions'!$I$22)^(CQ3 - 'Hotel Assumptions'!$I$20), 0)</f>
        <v>0</v>
      </c>
      <c r="CS8" s="36">
        <f>IF(CS4 = "Yes", 'Hotel Assumptions'!$I$17 * 12 * (1 + 'Hotel Assumptions'!$I$22)^(CR3 - 'Hotel Assumptions'!$I$20), 0)</f>
        <v>0</v>
      </c>
      <c r="CT8" s="36">
        <f>IF(CT4 = "Yes", 'Hotel Assumptions'!$I$17 * 12 * (1 + 'Hotel Assumptions'!$I$22)^(CS3 - 'Hotel Assumptions'!$I$20), 0)</f>
        <v>0</v>
      </c>
      <c r="CU8" s="36">
        <f>IF(CU4 = "Yes", 'Hotel Assumptions'!$I$17 * 12 * (1 + 'Hotel Assumptions'!$I$22)^(CT3 - 'Hotel Assumptions'!$I$20), 0)</f>
        <v>0</v>
      </c>
      <c r="CV8" s="36">
        <f>IF(CV4 = "Yes", 'Hotel Assumptions'!$I$17 * 12 * (1 + 'Hotel Assumptions'!$I$22)^(CU3 - 'Hotel Assumptions'!$I$20), 0)</f>
        <v>0</v>
      </c>
    </row>
    <row r="9" spans="1:105" ht="18" customHeight="1">
      <c r="C9" s="20"/>
      <c r="E9" s="37">
        <f>IF(E4 = "Yes", 'Hotel Assumptions'!$L$30 * 12 * (1 + 'Hotel Assumptions'!$L$22)^(D3 - 'Hotel Assumptions'!$L$20), 0)</f>
        <v>0</v>
      </c>
      <c r="F9" s="37">
        <f>IF(F4 = "Yes", 'Hotel Assumptions'!$L$30 * 12 * (1 + 'Hotel Assumptions'!$L$22)^(E3 - 'Hotel Assumptions'!$L$20), 0)</f>
        <v>0</v>
      </c>
      <c r="G9" s="37">
        <f>IF(G4 = "Yes", 'Hotel Assumptions'!$L$30 * 12 * (1 + 'Hotel Assumptions'!$L$22)^(F3 - 'Hotel Assumptions'!$L$20), 0)</f>
        <v>0</v>
      </c>
      <c r="H9" s="37">
        <f>IF(H4 = "Yes", 'Hotel Assumptions'!$L$30 * 12 * (1 + 'Hotel Assumptions'!$L$22)^(G3 - 'Hotel Assumptions'!$L$20), 0)</f>
        <v>0</v>
      </c>
      <c r="I9" s="37">
        <f>IF(I4 = "Yes", 'Hotel Assumptions'!$L$30 * 12 * (1 + 'Hotel Assumptions'!$L$22)^(H3 - 'Hotel Assumptions'!$L$20), 0)</f>
        <v>0</v>
      </c>
      <c r="J9" s="37">
        <f>IF(J4 = "Yes", 'Hotel Assumptions'!$L$30 * 12 * (1 + 'Hotel Assumptions'!$L$22)^(I3 - 'Hotel Assumptions'!$L$20), 0)</f>
        <v>0</v>
      </c>
      <c r="K9" s="37">
        <f>IF(K4 = "Yes", 'Hotel Assumptions'!$L$30 * 12 * (1 + 'Hotel Assumptions'!$L$22)^(J3 - 'Hotel Assumptions'!$L$20), 0)</f>
        <v>0</v>
      </c>
      <c r="L9" s="37">
        <f>IF(L4 = "Yes", 'Hotel Assumptions'!$L$30 * 12 * (1 + 'Hotel Assumptions'!$L$22)^(K3 - 'Hotel Assumptions'!$L$20), 0)</f>
        <v>0</v>
      </c>
      <c r="M9" s="37">
        <f>IF(M4 = "Yes", 'Hotel Assumptions'!$L$30 * 12 * (1 + 'Hotel Assumptions'!$L$22)^(L3 - 'Hotel Assumptions'!$L$20), 0)</f>
        <v>0</v>
      </c>
      <c r="N9" s="37">
        <f>IF(N4 = "Yes", 'Hotel Assumptions'!$L$30 * 12 * (1 + 'Hotel Assumptions'!$L$22)^(M3 - 'Hotel Assumptions'!$L$20), 0)</f>
        <v>0</v>
      </c>
      <c r="O9" s="37">
        <f>IF(O4 = "Yes", 'Hotel Assumptions'!$L$30 * 12 * (1 + 'Hotel Assumptions'!$L$22)^(N3 - 'Hotel Assumptions'!$L$20), 0)</f>
        <v>0</v>
      </c>
      <c r="P9" s="37">
        <f>IF(P4 = "Yes", 'Hotel Assumptions'!$L$30 * 12 * (1 + 'Hotel Assumptions'!$L$22)^(O3 - 'Hotel Assumptions'!$L$20), 0)</f>
        <v>0</v>
      </c>
      <c r="Q9" s="37">
        <f>IF(Q4 = "Yes", 'Hotel Assumptions'!$L$30 * 12 * (1 + 'Hotel Assumptions'!$L$22)^(P3 - 'Hotel Assumptions'!$L$20), 0)</f>
        <v>0</v>
      </c>
      <c r="R9" s="37">
        <f>IF(R4 = "Yes", 'Hotel Assumptions'!$L$30 * 12 * (1 + 'Hotel Assumptions'!$L$22)^(Q3 - 'Hotel Assumptions'!$L$20), 0)</f>
        <v>0</v>
      </c>
      <c r="S9" s="37">
        <f>IF(S4 = "Yes", 'Hotel Assumptions'!$L$30 * 12 * (1 + 'Hotel Assumptions'!$L$22)^(R3 - 'Hotel Assumptions'!$L$20), 0)</f>
        <v>0</v>
      </c>
      <c r="T9" s="37">
        <f>IF(T4 = "Yes", 'Hotel Assumptions'!$L$30 * 12 * (1 + 'Hotel Assumptions'!$L$22)^(S3 - 'Hotel Assumptions'!$L$20), 0)</f>
        <v>0</v>
      </c>
      <c r="U9" s="37">
        <f>IF(U4 = "Yes", 'Hotel Assumptions'!$L$30 * 12 * (1 + 'Hotel Assumptions'!$L$22)^(T3 - 'Hotel Assumptions'!$L$20), 0)</f>
        <v>0</v>
      </c>
      <c r="V9" s="37">
        <f>IF(V4 = "Yes", 'Hotel Assumptions'!$L$30 * 12 * (1 + 'Hotel Assumptions'!$L$22)^(U3 - 'Hotel Assumptions'!$L$20), 0)</f>
        <v>0</v>
      </c>
      <c r="W9" s="37">
        <f>IF(W4 = "Yes", 'Hotel Assumptions'!$L$30 * 12 * (1 + 'Hotel Assumptions'!$L$22)^(V3 - 'Hotel Assumptions'!$L$20), 0)</f>
        <v>0</v>
      </c>
      <c r="X9" s="37">
        <f>IF(X4 = "Yes", 'Hotel Assumptions'!$L$30 * 12 * (1 + 'Hotel Assumptions'!$L$22)^(W3 - 'Hotel Assumptions'!$L$20), 0)</f>
        <v>0</v>
      </c>
      <c r="Y9" s="37">
        <f>IF(Y4 = "Yes", 'Hotel Assumptions'!$L$30 * 12 * (1 + 'Hotel Assumptions'!$L$22)^(X3 - 'Hotel Assumptions'!$L$20), 0)</f>
        <v>0</v>
      </c>
      <c r="Z9" s="37">
        <f>IF(Z4 = "Yes", 'Hotel Assumptions'!$L$30 * 12 * (1 + 'Hotel Assumptions'!$L$22)^(Y3 - 'Hotel Assumptions'!$L$20), 0)</f>
        <v>0</v>
      </c>
      <c r="AA9" s="37">
        <f>IF(AA4 = "Yes", 'Hotel Assumptions'!$L$30 * 12 * (1 + 'Hotel Assumptions'!$L$22)^(Z3 - 'Hotel Assumptions'!$L$20), 0)</f>
        <v>0</v>
      </c>
      <c r="AB9" s="37">
        <f>IF(AB4 = "Yes", 'Hotel Assumptions'!$L$30 * 12 * (1 + 'Hotel Assumptions'!$L$22)^(AA3 - 'Hotel Assumptions'!$L$20), 0)</f>
        <v>0</v>
      </c>
      <c r="AC9" s="37">
        <f>IF(AC4 = "Yes", 'Hotel Assumptions'!$L$30 * 12 * (1 + 'Hotel Assumptions'!$L$22)^(AB3 - 'Hotel Assumptions'!$L$20), 0)</f>
        <v>0</v>
      </c>
      <c r="AD9" s="37">
        <f>IF(AD4 = "Yes", 'Hotel Assumptions'!$L$30 * 12 * (1 + 'Hotel Assumptions'!$L$22)^(AC3 - 'Hotel Assumptions'!$L$20), 0)</f>
        <v>0</v>
      </c>
      <c r="AE9" s="37">
        <f>IF(AE4 = "Yes", 'Hotel Assumptions'!$L$30 * 12 * (1 + 'Hotel Assumptions'!$L$22)^(AD3 - 'Hotel Assumptions'!$L$20), 0)</f>
        <v>0</v>
      </c>
      <c r="AF9" s="37">
        <f>IF(AF4 = "Yes", 'Hotel Assumptions'!$L$30 * 12 * (1 + 'Hotel Assumptions'!$L$22)^(AE3 - 'Hotel Assumptions'!$L$20), 0)</f>
        <v>0</v>
      </c>
      <c r="AG9" s="37">
        <f>IF(AG4 = "Yes", 'Hotel Assumptions'!$L$30 * 12 * (1 + 'Hotel Assumptions'!$L$22)^(AF3 - 'Hotel Assumptions'!$L$20), 0)</f>
        <v>0</v>
      </c>
      <c r="AH9" s="37">
        <f>IF(AH4 = "Yes", 'Hotel Assumptions'!$L$30 * 12 * (1 + 'Hotel Assumptions'!$L$22)^(AG3 - 'Hotel Assumptions'!$L$20), 0)</f>
        <v>0</v>
      </c>
      <c r="AI9" s="37">
        <f>IF(AI4 = "Yes", 'Hotel Assumptions'!$L$30 * 12 * (1 + 'Hotel Assumptions'!$L$22)^(AH3 - 'Hotel Assumptions'!$L$20), 0)</f>
        <v>0</v>
      </c>
      <c r="AJ9" s="37">
        <f>IF(AJ4 = "Yes", 'Hotel Assumptions'!$L$30 * 12 * (1 + 'Hotel Assumptions'!$L$22)^(AI3 - 'Hotel Assumptions'!$L$20), 0)</f>
        <v>0</v>
      </c>
      <c r="AK9" s="37">
        <f>IF(AK4 = "Yes", 'Hotel Assumptions'!$L$30 * 12 * (1 + 'Hotel Assumptions'!$L$22)^(AJ3 - 'Hotel Assumptions'!$L$20), 0)</f>
        <v>0</v>
      </c>
      <c r="AL9" s="37">
        <f>IF(AL4 = "Yes", 'Hotel Assumptions'!$L$30 * 12 * (1 + 'Hotel Assumptions'!$L$22)^(AK3 - 'Hotel Assumptions'!$L$20), 0)</f>
        <v>0</v>
      </c>
      <c r="AM9" s="37">
        <f>IF(AM4 = "Yes", 'Hotel Assumptions'!$L$30 * 12 * (1 + 'Hotel Assumptions'!$L$22)^(AL3 - 'Hotel Assumptions'!$L$20), 0)</f>
        <v>0</v>
      </c>
      <c r="AN9" s="37">
        <f>IF(AN4 = "Yes", 'Hotel Assumptions'!$L$30 * 12 * (1 + 'Hotel Assumptions'!$L$22)^(AM3 - 'Hotel Assumptions'!$L$20), 0)</f>
        <v>0</v>
      </c>
      <c r="AO9" s="37">
        <f>IF(AO4 = "Yes", 'Hotel Assumptions'!$L$30 * 12 * (1 + 'Hotel Assumptions'!$L$22)^(AN3 - 'Hotel Assumptions'!$L$20), 0)</f>
        <v>0</v>
      </c>
      <c r="AP9" s="37">
        <f>IF(AP4 = "Yes", 'Hotel Assumptions'!$L$30 * 12 * (1 + 'Hotel Assumptions'!$L$22)^(AO3 - 'Hotel Assumptions'!$L$20), 0)</f>
        <v>0</v>
      </c>
      <c r="AQ9" s="37">
        <f>IF(AQ4 = "Yes", 'Hotel Assumptions'!$L$30 * 12 * (1 + 'Hotel Assumptions'!$L$22)^(AP3 - 'Hotel Assumptions'!$L$20), 0)</f>
        <v>0</v>
      </c>
      <c r="AR9" s="37">
        <f>IF(AR4 = "Yes", 'Hotel Assumptions'!$L$30 * 12 * (1 + 'Hotel Assumptions'!$L$22)^(AQ3 - 'Hotel Assumptions'!$L$20), 0)</f>
        <v>0</v>
      </c>
      <c r="AS9" s="37">
        <f>IF(AS4 = "Yes", 'Hotel Assumptions'!$L$30 * 12 * (1 + 'Hotel Assumptions'!$L$22)^(AR3 - 'Hotel Assumptions'!$L$20), 0)</f>
        <v>0</v>
      </c>
      <c r="AT9" s="37">
        <f>IF(AT4 = "Yes", 'Hotel Assumptions'!$L$30 * 12 * (1 + 'Hotel Assumptions'!$L$22)^(AS3 - 'Hotel Assumptions'!$L$20), 0)</f>
        <v>0</v>
      </c>
      <c r="AU9" s="37">
        <f>IF(AU4 = "Yes", 'Hotel Assumptions'!$L$30 * 12 * (1 + 'Hotel Assumptions'!$L$22)^(AT3 - 'Hotel Assumptions'!$L$20), 0)</f>
        <v>0</v>
      </c>
      <c r="AV9" s="37">
        <f>IF(AV4 = "Yes", 'Hotel Assumptions'!$L$30 * 12 * (1 + 'Hotel Assumptions'!$L$22)^(AU3 - 'Hotel Assumptions'!$L$20), 0)</f>
        <v>0</v>
      </c>
      <c r="AW9" s="37">
        <f>IF(AW4 = "Yes", 'Hotel Assumptions'!$L$30 * 12 * (1 + 'Hotel Assumptions'!$L$22)^(AV3 - 'Hotel Assumptions'!$L$20), 0)</f>
        <v>0</v>
      </c>
      <c r="AX9" s="37">
        <f>IF(AX4 = "Yes", 'Hotel Assumptions'!$L$30 * 12 * (1 + 'Hotel Assumptions'!$L$22)^(AW3 - 'Hotel Assumptions'!$L$20), 0)</f>
        <v>0</v>
      </c>
      <c r="AY9" s="37">
        <f>IF(AY4 = "Yes", 'Hotel Assumptions'!$L$30 * 12 * (1 + 'Hotel Assumptions'!$L$22)^(AX3 - 'Hotel Assumptions'!$L$20), 0)</f>
        <v>0</v>
      </c>
      <c r="AZ9" s="37">
        <f>IF(AZ4 = "Yes", 'Hotel Assumptions'!$L$30 * 12 * (1 + 'Hotel Assumptions'!$L$22)^(AY3 - 'Hotel Assumptions'!$L$20), 0)</f>
        <v>0</v>
      </c>
      <c r="BA9" s="37">
        <f>IF(BA4 = "Yes", 'Hotel Assumptions'!$L$30 * 12 * (1 + 'Hotel Assumptions'!$L$22)^(AZ3 - 'Hotel Assumptions'!$L$20), 0)</f>
        <v>0</v>
      </c>
      <c r="BB9" s="37">
        <f>IF(BB4 = "Yes", 'Hotel Assumptions'!$L$30 * 12 * (1 + 'Hotel Assumptions'!$L$22)^(BA3 - 'Hotel Assumptions'!$L$20), 0)</f>
        <v>0</v>
      </c>
      <c r="BC9" s="37">
        <f>IF(BC4 = "Yes", 'Hotel Assumptions'!$L$30 * 12 * (1 + 'Hotel Assumptions'!$L$22)^(BB3 - 'Hotel Assumptions'!$L$20), 0)</f>
        <v>0</v>
      </c>
      <c r="BD9" s="37">
        <f>IF(BD4 = "Yes", 'Hotel Assumptions'!$L$30 * 12 * (1 + 'Hotel Assumptions'!$L$22)^(BC3 - 'Hotel Assumptions'!$L$20), 0)</f>
        <v>0</v>
      </c>
      <c r="BE9" s="37">
        <f>IF(BE4 = "Yes", 'Hotel Assumptions'!$L$30 * 12 * (1 + 'Hotel Assumptions'!$L$22)^(BD3 - 'Hotel Assumptions'!$L$20), 0)</f>
        <v>0</v>
      </c>
      <c r="BF9" s="37">
        <f>IF(BF4 = "Yes", 'Hotel Assumptions'!$L$30 * 12 * (1 + 'Hotel Assumptions'!$L$22)^(BE3 - 'Hotel Assumptions'!$L$20), 0)</f>
        <v>0</v>
      </c>
      <c r="BG9" s="37">
        <f>IF(BG4 = "Yes", 'Hotel Assumptions'!$L$30 * 12 * (1 + 'Hotel Assumptions'!$L$22)^(BF3 - 'Hotel Assumptions'!$L$20), 0)</f>
        <v>0</v>
      </c>
      <c r="BH9" s="37">
        <f>IF(BH4 = "Yes", 'Hotel Assumptions'!$L$30 * 12 * (1 + 'Hotel Assumptions'!$L$22)^(BG3 - 'Hotel Assumptions'!$L$20), 0)</f>
        <v>0</v>
      </c>
      <c r="BI9" s="37">
        <f>IF(BI4 = "Yes", 'Hotel Assumptions'!$L$30 * 12 * (1 + 'Hotel Assumptions'!$L$22)^(BH3 - 'Hotel Assumptions'!$L$20), 0)</f>
        <v>0</v>
      </c>
      <c r="BJ9" s="37">
        <f>IF(BJ4 = "Yes", 'Hotel Assumptions'!$L$30 * 12 * (1 + 'Hotel Assumptions'!$L$22)^(BI3 - 'Hotel Assumptions'!$L$20), 0)</f>
        <v>0</v>
      </c>
      <c r="BK9" s="37">
        <f>IF(BK4 = "Yes", 'Hotel Assumptions'!$L$30 * 12 * (1 + 'Hotel Assumptions'!$L$22)^(BJ3 - 'Hotel Assumptions'!$L$20), 0)</f>
        <v>0</v>
      </c>
      <c r="BL9" s="37">
        <f>IF(BL4 = "Yes", 'Hotel Assumptions'!$L$30 * 12 * (1 + 'Hotel Assumptions'!$L$22)^(BK3 - 'Hotel Assumptions'!$L$20), 0)</f>
        <v>0</v>
      </c>
      <c r="BM9" s="37">
        <f>IF(BM4 = "Yes", 'Hotel Assumptions'!$L$30 * 12 * (1 + 'Hotel Assumptions'!$L$22)^(BL3 - 'Hotel Assumptions'!$L$20), 0)</f>
        <v>0</v>
      </c>
      <c r="BN9" s="37">
        <f>IF(BN4 = "Yes", 'Hotel Assumptions'!$L$30 * 12 * (1 + 'Hotel Assumptions'!$L$22)^(BM3 - 'Hotel Assumptions'!$L$20), 0)</f>
        <v>0</v>
      </c>
      <c r="BO9" s="37">
        <f>IF(BO4 = "Yes", 'Hotel Assumptions'!$L$30 * 12 * (1 + 'Hotel Assumptions'!$L$22)^(BN3 - 'Hotel Assumptions'!$L$20), 0)</f>
        <v>0</v>
      </c>
      <c r="BP9" s="37">
        <f>IF(BP4 = "Yes", 'Hotel Assumptions'!$L$30 * 12 * (1 + 'Hotel Assumptions'!$L$22)^(BO3 - 'Hotel Assumptions'!$L$20), 0)</f>
        <v>0</v>
      </c>
      <c r="BQ9" s="37">
        <f>IF(BQ4 = "Yes", 'Hotel Assumptions'!$L$30 * 12 * (1 + 'Hotel Assumptions'!$L$22)^(BP3 - 'Hotel Assumptions'!$L$20), 0)</f>
        <v>0</v>
      </c>
      <c r="BR9" s="37">
        <f>IF(BR4 = "Yes", 'Hotel Assumptions'!$L$30 * 12 * (1 + 'Hotel Assumptions'!$L$22)^(BQ3 - 'Hotel Assumptions'!$L$20), 0)</f>
        <v>0</v>
      </c>
      <c r="BS9" s="37">
        <f>IF(BS4 = "Yes", 'Hotel Assumptions'!$L$30 * 12 * (1 + 'Hotel Assumptions'!$L$22)^(BR3 - 'Hotel Assumptions'!$L$20), 0)</f>
        <v>0</v>
      </c>
      <c r="BT9" s="37">
        <f>IF(BT4 = "Yes", 'Hotel Assumptions'!$L$30 * 12 * (1 + 'Hotel Assumptions'!$L$22)^(BS3 - 'Hotel Assumptions'!$L$20), 0)</f>
        <v>0</v>
      </c>
      <c r="BU9" s="37">
        <f>IF(BU4 = "Yes", 'Hotel Assumptions'!$L$30 * 12 * (1 + 'Hotel Assumptions'!$L$22)^(BT3 - 'Hotel Assumptions'!$L$20), 0)</f>
        <v>0</v>
      </c>
      <c r="BV9" s="37">
        <f>IF(BV4 = "Yes", 'Hotel Assumptions'!$L$30 * 12 * (1 + 'Hotel Assumptions'!$L$22)^(BU3 - 'Hotel Assumptions'!$L$20), 0)</f>
        <v>0</v>
      </c>
      <c r="BW9" s="37">
        <f>IF(BW4 = "Yes", 'Hotel Assumptions'!$L$30 * 12 * (1 + 'Hotel Assumptions'!$L$22)^(BV3 - 'Hotel Assumptions'!$L$20), 0)</f>
        <v>0</v>
      </c>
      <c r="BX9" s="37">
        <f>IF(BX4 = "Yes", 'Hotel Assumptions'!$L$30 * 12 * (1 + 'Hotel Assumptions'!$L$22)^(BW3 - 'Hotel Assumptions'!$L$20), 0)</f>
        <v>0</v>
      </c>
      <c r="BY9" s="37">
        <f>IF(BY4 = "Yes", 'Hotel Assumptions'!$L$30 * 12 * (1 + 'Hotel Assumptions'!$L$22)^(BX3 - 'Hotel Assumptions'!$L$20), 0)</f>
        <v>0</v>
      </c>
      <c r="BZ9" s="37">
        <f>IF(BZ4 = "Yes", 'Hotel Assumptions'!$L$30 * 12 * (1 + 'Hotel Assumptions'!$L$22)^(BY3 - 'Hotel Assumptions'!$L$20), 0)</f>
        <v>0</v>
      </c>
      <c r="CA9" s="37">
        <f>IF(CA4 = "Yes", 'Hotel Assumptions'!$L$30 * 12 * (1 + 'Hotel Assumptions'!$L$22)^(BZ3 - 'Hotel Assumptions'!$L$20), 0)</f>
        <v>0</v>
      </c>
      <c r="CB9" s="37">
        <f>IF(CB4 = "Yes", 'Hotel Assumptions'!$L$30 * 12 * (1 + 'Hotel Assumptions'!$L$22)^(CA3 - 'Hotel Assumptions'!$L$20), 0)</f>
        <v>0</v>
      </c>
      <c r="CC9" s="37">
        <f>IF(CC4 = "Yes", 'Hotel Assumptions'!$L$30 * 12 * (1 + 'Hotel Assumptions'!$L$22)^(CB3 - 'Hotel Assumptions'!$L$20), 0)</f>
        <v>0</v>
      </c>
      <c r="CD9" s="37">
        <f>IF(CD4 = "Yes", 'Hotel Assumptions'!$L$30 * 12 * (1 + 'Hotel Assumptions'!$L$22)^(CC3 - 'Hotel Assumptions'!$L$20), 0)</f>
        <v>0</v>
      </c>
      <c r="CE9" s="37">
        <f>IF(CE4 = "Yes", 'Hotel Assumptions'!$L$30 * 12 * (1 + 'Hotel Assumptions'!$L$22)^(CD3 - 'Hotel Assumptions'!$L$20), 0)</f>
        <v>0</v>
      </c>
      <c r="CF9" s="37">
        <f>IF(CF4 = "Yes", 'Hotel Assumptions'!$L$30 * 12 * (1 + 'Hotel Assumptions'!$L$22)^(CE3 - 'Hotel Assumptions'!$L$20), 0)</f>
        <v>0</v>
      </c>
      <c r="CG9" s="37">
        <f>IF(CG4 = "Yes", 'Hotel Assumptions'!$L$30 * 12 * (1 + 'Hotel Assumptions'!$L$22)^(CF3 - 'Hotel Assumptions'!$L$20), 0)</f>
        <v>0</v>
      </c>
      <c r="CH9" s="37">
        <f>IF(CH4 = "Yes", 'Hotel Assumptions'!$L$30 * 12 * (1 + 'Hotel Assumptions'!$L$22)^(CG3 - 'Hotel Assumptions'!$L$20), 0)</f>
        <v>0</v>
      </c>
      <c r="CI9" s="37">
        <f>IF(CI4 = "Yes", 'Hotel Assumptions'!$L$30 * 12 * (1 + 'Hotel Assumptions'!$L$22)^(CH3 - 'Hotel Assumptions'!$L$20), 0)</f>
        <v>0</v>
      </c>
      <c r="CJ9" s="37">
        <f>IF(CJ4 = "Yes", 'Hotel Assumptions'!$L$30 * 12 * (1 + 'Hotel Assumptions'!$L$22)^(CI3 - 'Hotel Assumptions'!$L$20), 0)</f>
        <v>0</v>
      </c>
      <c r="CK9" s="37">
        <f>IF(CK4 = "Yes", 'Hotel Assumptions'!$L$30 * 12 * (1 + 'Hotel Assumptions'!$L$22)^(CJ3 - 'Hotel Assumptions'!$L$20), 0)</f>
        <v>0</v>
      </c>
      <c r="CL9" s="37">
        <f>IF(CL4 = "Yes", 'Hotel Assumptions'!$L$30 * 12 * (1 + 'Hotel Assumptions'!$L$22)^(CK3 - 'Hotel Assumptions'!$L$20), 0)</f>
        <v>0</v>
      </c>
      <c r="CM9" s="37">
        <f>IF(CM4 = "Yes", 'Hotel Assumptions'!$L$30 * 12 * (1 + 'Hotel Assumptions'!$L$22)^(CL3 - 'Hotel Assumptions'!$L$20), 0)</f>
        <v>0</v>
      </c>
      <c r="CN9" s="37">
        <f>IF(CN4 = "Yes", 'Hotel Assumptions'!$L$30 * 12 * (1 + 'Hotel Assumptions'!$L$22)^(CM3 - 'Hotel Assumptions'!$L$20), 0)</f>
        <v>0</v>
      </c>
      <c r="CO9" s="37">
        <f>IF(CO4 = "Yes", 'Hotel Assumptions'!$L$30 * 12 * (1 + 'Hotel Assumptions'!$L$22)^(CN3 - 'Hotel Assumptions'!$L$20), 0)</f>
        <v>0</v>
      </c>
      <c r="CP9" s="37">
        <f>IF(CP4 = "Yes", 'Hotel Assumptions'!$L$30 * 12 * (1 + 'Hotel Assumptions'!$L$22)^(CO3 - 'Hotel Assumptions'!$L$20), 0)</f>
        <v>0</v>
      </c>
      <c r="CQ9" s="37">
        <f>IF(CQ4 = "Yes", 'Hotel Assumptions'!$L$30 * 12 * (1 + 'Hotel Assumptions'!$L$22)^(CP3 - 'Hotel Assumptions'!$L$20), 0)</f>
        <v>0</v>
      </c>
      <c r="CR9" s="37">
        <f>IF(CR4 = "Yes", 'Hotel Assumptions'!$L$30 * 12 * (1 + 'Hotel Assumptions'!$L$22)^(CQ3 - 'Hotel Assumptions'!$L$20), 0)</f>
        <v>0</v>
      </c>
      <c r="CS9" s="37">
        <f>IF(CS4 = "Yes", 'Hotel Assumptions'!$L$30 * 12 * (1 + 'Hotel Assumptions'!$L$22)^(CR3 - 'Hotel Assumptions'!$L$20), 0)</f>
        <v>0</v>
      </c>
      <c r="CT9" s="37">
        <f>IF(CT4 = "Yes", 'Hotel Assumptions'!$L$30 * 12 * (1 + 'Hotel Assumptions'!$L$22)^(CS3 - 'Hotel Assumptions'!$L$20), 0)</f>
        <v>0</v>
      </c>
      <c r="CU9" s="37">
        <f>IF(CU4 = "Yes", 'Hotel Assumptions'!$L$30 * 12 * (1 + 'Hotel Assumptions'!$L$22)^(CT3 - 'Hotel Assumptions'!$L$20), 0)</f>
        <v>0</v>
      </c>
      <c r="CV9" s="37">
        <f>IF(CV4 = "Yes", 'Hotel Assumptions'!$L$30 * 12 * (1 + 'Hotel Assumptions'!$L$22)^(CU3 - 'Hotel Assumptions'!$L$20), 0)</f>
        <v>0</v>
      </c>
    </row>
    <row r="10" spans="1:105" s="16" customFormat="1" ht="18" customHeight="1">
      <c r="A10"/>
      <c r="B10"/>
      <c r="C10" s="20" t="s">
        <v>73</v>
      </c>
    </row>
    <row r="11" spans="1:105" ht="18" customHeight="1">
      <c r="C11" s="20"/>
      <c r="D11" t="s">
        <v>72</v>
      </c>
      <c r="E11" s="37">
        <f>IF(E4 = "Yes", ('Hotel Assumptions'!$C$15 * 12 * (1 + 'Hotel Assumptions'!$C$20)^(D3 - 'Hotel Assumptions'!$C$18)) * 'Hotel Assumptions'!$C$17, 0)</f>
        <v>0</v>
      </c>
      <c r="F11" s="37">
        <f>IF(F4 = "Yes", ('Hotel Assumptions'!$C$15 * 12 * (1 + 'Hotel Assumptions'!$C$20)^(E3 - 'Hotel Assumptions'!$C$18)) * 'Hotel Assumptions'!$C$17, 0)</f>
        <v>0</v>
      </c>
      <c r="G11" s="37">
        <f>IF(G4 = "Yes", ('Hotel Assumptions'!$C$15 * 12 * (1 + 'Hotel Assumptions'!$C$20)^(F3 - 'Hotel Assumptions'!$C$18)) * 'Hotel Assumptions'!$C$17, 0)</f>
        <v>0</v>
      </c>
      <c r="H11" s="37">
        <f>IF(H4 = "Yes", ('Hotel Assumptions'!$C$15 * 12 * (1 + 'Hotel Assumptions'!$C$20)^(G3 - 'Hotel Assumptions'!$C$18)) * 'Hotel Assumptions'!$C$17, 0)</f>
        <v>853783.78378378367</v>
      </c>
      <c r="I11" s="37">
        <f>IF(I4 = "Yes", ('Hotel Assumptions'!$C$15 * 12 * (1 + 'Hotel Assumptions'!$C$20)^(H3 - 'Hotel Assumptions'!$C$18)) * 'Hotel Assumptions'!$C$17, 0)</f>
        <v>884520</v>
      </c>
      <c r="J11" s="37">
        <f>IF(J4 = "Yes", ('Hotel Assumptions'!$C$15 * 12 * (1 + 'Hotel Assumptions'!$C$20)^(I3 - 'Hotel Assumptions'!$C$18)) * 'Hotel Assumptions'!$C$17, 0)</f>
        <v>916362.72</v>
      </c>
      <c r="K11" s="37">
        <f>IF(K4 = "Yes", ('Hotel Assumptions'!$C$15 * 12 * (1 + 'Hotel Assumptions'!$C$20)^(J3 - 'Hotel Assumptions'!$C$18)) * 'Hotel Assumptions'!$C$17, 0)</f>
        <v>949351.77792000002</v>
      </c>
      <c r="L11" s="37">
        <f>IF(L4 = "Yes", ('Hotel Assumptions'!$C$15 * 12 * (1 + 'Hotel Assumptions'!$C$20)^(K3 - 'Hotel Assumptions'!$C$18)) * 'Hotel Assumptions'!$C$17, 0)</f>
        <v>983528.44192512007</v>
      </c>
      <c r="M11" s="37">
        <f>IF(M4 = "Yes", ('Hotel Assumptions'!$C$15 * 12 * (1 + 'Hotel Assumptions'!$C$20)^(L3 - 'Hotel Assumptions'!$C$18)) * 'Hotel Assumptions'!$C$17, 0)</f>
        <v>1018935.4658344244</v>
      </c>
      <c r="N11" s="37">
        <f>IF(N4 = "Yes", ('Hotel Assumptions'!$C$15 * 12 * (1 + 'Hotel Assumptions'!$C$20)^(M3 - 'Hotel Assumptions'!$C$18)) * 'Hotel Assumptions'!$C$17, 0)</f>
        <v>1055617.1426044637</v>
      </c>
      <c r="O11" s="37">
        <f>IF(O4 = "Yes", ('Hotel Assumptions'!$C$15 * 12 * (1 + 'Hotel Assumptions'!$C$20)^(N3 - 'Hotel Assumptions'!$C$18)) * 'Hotel Assumptions'!$C$17, 0)</f>
        <v>1093619.3597382244</v>
      </c>
      <c r="P11" s="37">
        <f>IF(P4 = "Yes", ('Hotel Assumptions'!$C$15 * 12 * (1 + 'Hotel Assumptions'!$C$20)^(O3 - 'Hotel Assumptions'!$C$18)) * 'Hotel Assumptions'!$C$17, 0)</f>
        <v>1132989.6566888005</v>
      </c>
      <c r="Q11" s="37">
        <f>IF(Q4 = "Yes", ('Hotel Assumptions'!$C$15 * 12 * (1 + 'Hotel Assumptions'!$C$20)^(P3 - 'Hotel Assumptions'!$C$18)) * 'Hotel Assumptions'!$C$17, 0)</f>
        <v>1173777.2843295974</v>
      </c>
      <c r="R11" s="37">
        <f>IF(R4 = "Yes", ('Hotel Assumptions'!$C$15 * 12 * (1 + 'Hotel Assumptions'!$C$20)^(Q3 - 'Hotel Assumptions'!$C$18)) * 'Hotel Assumptions'!$C$17, 0)</f>
        <v>1216033.2665654628</v>
      </c>
      <c r="S11" s="37">
        <f>IF(S4 = "Yes", ('Hotel Assumptions'!$C$15 * 12 * (1 + 'Hotel Assumptions'!$C$20)^(R3 - 'Hotel Assumptions'!$C$18)) * 'Hotel Assumptions'!$C$17, 0)</f>
        <v>1259810.4641618195</v>
      </c>
      <c r="T11" s="37">
        <f>IF(T4 = "Yes", ('Hotel Assumptions'!$C$15 * 12 * (1 + 'Hotel Assumptions'!$C$20)^(S3 - 'Hotel Assumptions'!$C$18)) * 'Hotel Assumptions'!$C$17, 0)</f>
        <v>1305163.640871645</v>
      </c>
      <c r="U11" s="37">
        <f>IF(U4 = "Yes", ('Hotel Assumptions'!$C$15 * 12 * (1 + 'Hotel Assumptions'!$C$20)^(T3 - 'Hotel Assumptions'!$C$18)) * 'Hotel Assumptions'!$C$17, 0)</f>
        <v>1352149.5319430244</v>
      </c>
      <c r="V11" s="37">
        <f>IF(V4 = "Yes", ('Hotel Assumptions'!$C$15 * 12 * (1 + 'Hotel Assumptions'!$C$20)^(U3 - 'Hotel Assumptions'!$C$18)) * 'Hotel Assumptions'!$C$17, 0)</f>
        <v>1400826.9150929733</v>
      </c>
      <c r="W11" s="37">
        <f>IF(W4 = "Yes", ('Hotel Assumptions'!$C$15 * 12 * (1 + 'Hotel Assumptions'!$C$20)^(V3 - 'Hotel Assumptions'!$C$18)) * 'Hotel Assumptions'!$C$17, 0)</f>
        <v>1451256.6840363203</v>
      </c>
      <c r="X11" s="37">
        <f>IF(X4 = "Yes", ('Hotel Assumptions'!$C$15 * 12 * (1 + 'Hotel Assumptions'!$C$20)^(W3 - 'Hotel Assumptions'!$C$18)) * 'Hotel Assumptions'!$C$17, 0)</f>
        <v>1503501.9246616277</v>
      </c>
      <c r="Y11" s="37">
        <f>IF(Y4 = "Yes", ('Hotel Assumptions'!$C$15 * 12 * (1 + 'Hotel Assumptions'!$C$20)^(X3 - 'Hotel Assumptions'!$C$18)) * 'Hotel Assumptions'!$C$17, 0)</f>
        <v>1557627.9939494464</v>
      </c>
      <c r="Z11" s="37">
        <f>IF(Z4 = "Yes", ('Hotel Assumptions'!$C$15 * 12 * (1 + 'Hotel Assumptions'!$C$20)^(Y3 - 'Hotel Assumptions'!$C$18)) * 'Hotel Assumptions'!$C$17, 0)</f>
        <v>1613702.6017316268</v>
      </c>
      <c r="AA11" s="37">
        <f>IF(AA4 = "Yes", ('Hotel Assumptions'!$C$15 * 12 * (1 + 'Hotel Assumptions'!$C$20)^(Z3 - 'Hotel Assumptions'!$C$18)) * 'Hotel Assumptions'!$C$17, 0)</f>
        <v>1671795.8953939653</v>
      </c>
      <c r="AB11" s="37">
        <f>IF(AB4 = "Yes", ('Hotel Assumptions'!$C$15 * 12 * (1 + 'Hotel Assumptions'!$C$20)^(AA3 - 'Hotel Assumptions'!$C$18)) * 'Hotel Assumptions'!$C$17, 0)</f>
        <v>1731980.5476281478</v>
      </c>
      <c r="AC11" s="37">
        <f>IF(AC4 = "Yes", ('Hotel Assumptions'!$C$15 * 12 * (1 + 'Hotel Assumptions'!$C$20)^(AB3 - 'Hotel Assumptions'!$C$18)) * 'Hotel Assumptions'!$C$17, 0)</f>
        <v>1794331.8473427617</v>
      </c>
      <c r="AD11" s="37">
        <f>IF(AD4 = "Yes", ('Hotel Assumptions'!$C$15 * 12 * (1 + 'Hotel Assumptions'!$C$20)^(AC3 - 'Hotel Assumptions'!$C$18)) * 'Hotel Assumptions'!$C$17, 0)</f>
        <v>1858927.7938471008</v>
      </c>
      <c r="AE11" s="37">
        <f>IF(AE4 = "Yes", ('Hotel Assumptions'!$C$15 * 12 * (1 + 'Hotel Assumptions'!$C$20)^(AD3 - 'Hotel Assumptions'!$C$18)) * 'Hotel Assumptions'!$C$17, 0)</f>
        <v>1925849.1944255962</v>
      </c>
      <c r="AF11" s="37">
        <f>IF(AF4 = "Yes", ('Hotel Assumptions'!$C$15 * 12 * (1 + 'Hotel Assumptions'!$C$20)^(AE3 - 'Hotel Assumptions'!$C$18)) * 'Hotel Assumptions'!$C$17, 0)</f>
        <v>1995179.7654249182</v>
      </c>
      <c r="AG11" s="37">
        <f>IF(AG4 = "Yes", ('Hotel Assumptions'!$C$15 * 12 * (1 + 'Hotel Assumptions'!$C$20)^(AF3 - 'Hotel Assumptions'!$C$18)) * 'Hotel Assumptions'!$C$17, 0)</f>
        <v>2067006.2369802149</v>
      </c>
      <c r="AH11" s="37">
        <f>IF(AH4 = "Yes", ('Hotel Assumptions'!$C$15 * 12 * (1 + 'Hotel Assumptions'!$C$20)^(AG3 - 'Hotel Assumptions'!$C$18)) * 'Hotel Assumptions'!$C$17, 0)</f>
        <v>2141418.461511503</v>
      </c>
      <c r="AI11" s="37">
        <f>IF(AI4 = "Yes", ('Hotel Assumptions'!$C$15 * 12 * (1 + 'Hotel Assumptions'!$C$20)^(AH3 - 'Hotel Assumptions'!$C$18)) * 'Hotel Assumptions'!$C$17, 0)</f>
        <v>2218509.5261259167</v>
      </c>
      <c r="AJ11" s="37">
        <f>IF(AJ4 = "Yes", ('Hotel Assumptions'!$C$15 * 12 * (1 + 'Hotel Assumptions'!$C$20)^(AI3 - 'Hotel Assumptions'!$C$18)) * 'Hotel Assumptions'!$C$17, 0)</f>
        <v>2298375.8690664498</v>
      </c>
      <c r="AK11" s="37">
        <f>IF(AK4 = "Yes", ('Hotel Assumptions'!$C$15 * 12 * (1 + 'Hotel Assumptions'!$C$20)^(AJ3 - 'Hotel Assumptions'!$C$18)) * 'Hotel Assumptions'!$C$17, 0)</f>
        <v>2381117.4003528422</v>
      </c>
      <c r="AL11" s="37">
        <f>IF(AL4 = "Yes", ('Hotel Assumptions'!$C$15 * 12 * (1 + 'Hotel Assumptions'!$C$20)^(AK3 - 'Hotel Assumptions'!$C$18)) * 'Hotel Assumptions'!$C$17, 0)</f>
        <v>2466837.6267655445</v>
      </c>
      <c r="AM11" s="37">
        <f>IF(AM4 = "Yes", ('Hotel Assumptions'!$C$15 * 12 * (1 + 'Hotel Assumptions'!$C$20)^(AL3 - 'Hotel Assumptions'!$C$18)) * 'Hotel Assumptions'!$C$17, 0)</f>
        <v>2555643.7813291042</v>
      </c>
      <c r="AN11" s="37">
        <f>IF(AN4 = "Yes", ('Hotel Assumptions'!$C$15 * 12 * (1 + 'Hotel Assumptions'!$C$20)^(AM3 - 'Hotel Assumptions'!$C$18)) * 'Hotel Assumptions'!$C$17, 0)</f>
        <v>2647646.9574569524</v>
      </c>
      <c r="AO11" s="37">
        <f>IF(AO4 = "Yes", ('Hotel Assumptions'!$C$15 * 12 * (1 + 'Hotel Assumptions'!$C$20)^(AN3 - 'Hotel Assumptions'!$C$18)) * 'Hotel Assumptions'!$C$17, 0)</f>
        <v>2742962.2479254026</v>
      </c>
      <c r="AP11" s="37">
        <f>IF(AP4 = "Yes", ('Hotel Assumptions'!$C$15 * 12 * (1 + 'Hotel Assumptions'!$C$20)^(AO3 - 'Hotel Assumptions'!$C$18)) * 'Hotel Assumptions'!$C$17, 0)</f>
        <v>2841708.8888507173</v>
      </c>
      <c r="AQ11" s="37">
        <f>IF(AQ4 = "Yes", ('Hotel Assumptions'!$C$15 * 12 * (1 + 'Hotel Assumptions'!$C$20)^(AP3 - 'Hotel Assumptions'!$C$18)) * 'Hotel Assumptions'!$C$17, 0)</f>
        <v>2944010.4088493427</v>
      </c>
      <c r="AR11" s="37">
        <f>IF(AR4 = "Yes", ('Hotel Assumptions'!$C$15 * 12 * (1 + 'Hotel Assumptions'!$C$20)^(AQ3 - 'Hotel Assumptions'!$C$18)) * 'Hotel Assumptions'!$C$17, 0)</f>
        <v>3049994.7835679194</v>
      </c>
      <c r="AS11" s="37">
        <f>IF(AS4 = "Yes", ('Hotel Assumptions'!$C$15 * 12 * (1 + 'Hotel Assumptions'!$C$20)^(AR3 - 'Hotel Assumptions'!$C$18)) * 'Hotel Assumptions'!$C$17, 0)</f>
        <v>3159794.5957763647</v>
      </c>
      <c r="AT11" s="37">
        <f>IF(AT4 = "Yes", ('Hotel Assumptions'!$C$15 * 12 * (1 + 'Hotel Assumptions'!$C$20)^(AS3 - 'Hotel Assumptions'!$C$18)) * 'Hotel Assumptions'!$C$17, 0)</f>
        <v>3273547.201224314</v>
      </c>
      <c r="AU11" s="37">
        <f>IF(AU4 = "Yes", ('Hotel Assumptions'!$C$15 * 12 * (1 + 'Hotel Assumptions'!$C$20)^(AT3 - 'Hotel Assumptions'!$C$18)) * 'Hotel Assumptions'!$C$17, 0)</f>
        <v>3391394.900468389</v>
      </c>
      <c r="AV11" s="37">
        <f>IF(AV4 = "Yes", ('Hotel Assumptions'!$C$15 * 12 * (1 + 'Hotel Assumptions'!$C$20)^(AU3 - 'Hotel Assumptions'!$C$18)) * 'Hotel Assumptions'!$C$17, 0)</f>
        <v>3513485.1168852514</v>
      </c>
      <c r="AW11" s="37">
        <f>IF(AW4 = "Yes", ('Hotel Assumptions'!$C$15 * 12 * (1 + 'Hotel Assumptions'!$C$20)^(AV3 - 'Hotel Assumptions'!$C$18)) * 'Hotel Assumptions'!$C$17, 0)</f>
        <v>3639970.5810931204</v>
      </c>
      <c r="AX11" s="37">
        <f>IF(AX4 = "Yes", ('Hotel Assumptions'!$C$15 * 12 * (1 + 'Hotel Assumptions'!$C$20)^(AW3 - 'Hotel Assumptions'!$C$18)) * 'Hotel Assumptions'!$C$17, 0)</f>
        <v>3771009.5220124731</v>
      </c>
      <c r="AY11" s="37">
        <f>IF(AY4 = "Yes", ('Hotel Assumptions'!$C$15 * 12 * (1 + 'Hotel Assumptions'!$C$20)^(AX3 - 'Hotel Assumptions'!$C$18)) * 'Hotel Assumptions'!$C$17, 0)</f>
        <v>3906765.8648049212</v>
      </c>
      <c r="AZ11" s="37">
        <f>IF(AZ4 = "Yes", ('Hotel Assumptions'!$C$15 * 12 * (1 + 'Hotel Assumptions'!$C$20)^(AY3 - 'Hotel Assumptions'!$C$18)) * 'Hotel Assumptions'!$C$17, 0)</f>
        <v>4047409.4359378996</v>
      </c>
      <c r="BA11" s="37">
        <f>IF(BA4 = "Yes", ('Hotel Assumptions'!$C$15 * 12 * (1 + 'Hotel Assumptions'!$C$20)^(AZ3 - 'Hotel Assumptions'!$C$18)) * 'Hotel Assumptions'!$C$17, 0)</f>
        <v>4193116.1756316638</v>
      </c>
      <c r="BB11" s="37">
        <f>IF(BB4 = "Yes", ('Hotel Assumptions'!$C$15 * 12 * (1 + 'Hotel Assumptions'!$C$20)^(BA3 - 'Hotel Assumptions'!$C$18)) * 'Hotel Assumptions'!$C$17, 0)</f>
        <v>4344068.3579544043</v>
      </c>
      <c r="BC11" s="37">
        <f>IF(BC4 = "Yes", ('Hotel Assumptions'!$C$15 * 12 * (1 + 'Hotel Assumptions'!$C$20)^(BB3 - 'Hotel Assumptions'!$C$18)) * 'Hotel Assumptions'!$C$17, 0)</f>
        <v>4500454.8188407617</v>
      </c>
      <c r="BD11" s="37">
        <f>IF(BD4 = "Yes", ('Hotel Assumptions'!$C$15 * 12 * (1 + 'Hotel Assumptions'!$C$20)^(BC3 - 'Hotel Assumptions'!$C$18)) * 'Hotel Assumptions'!$C$17, 0)</f>
        <v>4662471.192319029</v>
      </c>
      <c r="BE11" s="37">
        <f>IF(BE4 = "Yes", ('Hotel Assumptions'!$C$15 * 12 * (1 + 'Hotel Assumptions'!$C$20)^(BD3 - 'Hotel Assumptions'!$C$18)) * 'Hotel Assumptions'!$C$17, 0)</f>
        <v>4830320.1552425148</v>
      </c>
      <c r="BF11" s="37">
        <f>IF(BF4 = "Yes", ('Hotel Assumptions'!$C$15 * 12 * (1 + 'Hotel Assumptions'!$C$20)^(BE3 - 'Hotel Assumptions'!$C$18)) * 'Hotel Assumptions'!$C$17, 0)</f>
        <v>5004211.6808312451</v>
      </c>
      <c r="BG11" s="37">
        <f>IF(BG4 = "Yes", ('Hotel Assumptions'!$C$15 * 12 * (1 + 'Hotel Assumptions'!$C$20)^(BF3 - 'Hotel Assumptions'!$C$18)) * 'Hotel Assumptions'!$C$17, 0)</f>
        <v>5184363.3013411704</v>
      </c>
      <c r="BH11" s="37">
        <f>IF(BH4 = "Yes", ('Hotel Assumptions'!$C$15 * 12 * (1 + 'Hotel Assumptions'!$C$20)^(BG3 - 'Hotel Assumptions'!$C$18)) * 'Hotel Assumptions'!$C$17, 0)</f>
        <v>5371000.3801894533</v>
      </c>
      <c r="BI11" s="37">
        <f>IF(BI4 = "Yes", ('Hotel Assumptions'!$C$15 * 12 * (1 + 'Hotel Assumptions'!$C$20)^(BH3 - 'Hotel Assumptions'!$C$18)) * 'Hotel Assumptions'!$C$17, 0)</f>
        <v>5564356.3938762741</v>
      </c>
      <c r="BJ11" s="37">
        <f>IF(BJ4 = "Yes", ('Hotel Assumptions'!$C$15 * 12 * (1 + 'Hotel Assumptions'!$C$20)^(BI3 - 'Hotel Assumptions'!$C$18)) * 'Hotel Assumptions'!$C$17, 0)</f>
        <v>0</v>
      </c>
      <c r="BK11" s="37">
        <f>IF(BK4 = "Yes", ('Hotel Assumptions'!$C$15 * 12 * (1 + 'Hotel Assumptions'!$C$20)^(BJ3 - 'Hotel Assumptions'!$C$18)) * 'Hotel Assumptions'!$C$17, 0)</f>
        <v>0</v>
      </c>
      <c r="BL11" s="37">
        <f>IF(BL4 = "Yes", ('Hotel Assumptions'!$C$15 * 12 * (1 + 'Hotel Assumptions'!$C$20)^(BK3 - 'Hotel Assumptions'!$C$18)) * 'Hotel Assumptions'!$C$17, 0)</f>
        <v>0</v>
      </c>
      <c r="BM11" s="37">
        <f>IF(BM4 = "Yes", ('Hotel Assumptions'!$C$15 * 12 * (1 + 'Hotel Assumptions'!$C$20)^(BL3 - 'Hotel Assumptions'!$C$18)) * 'Hotel Assumptions'!$C$17, 0)</f>
        <v>0</v>
      </c>
      <c r="BN11" s="37">
        <f>IF(BN4 = "Yes", ('Hotel Assumptions'!$C$15 * 12 * (1 + 'Hotel Assumptions'!$C$20)^(BM3 - 'Hotel Assumptions'!$C$18)) * 'Hotel Assumptions'!$C$17, 0)</f>
        <v>0</v>
      </c>
      <c r="BO11" s="37">
        <f>IF(BO4 = "Yes", ('Hotel Assumptions'!$C$15 * 12 * (1 + 'Hotel Assumptions'!$C$20)^(BN3 - 'Hotel Assumptions'!$C$18)) * 'Hotel Assumptions'!$C$17, 0)</f>
        <v>0</v>
      </c>
      <c r="BP11" s="37">
        <f>IF(BP4 = "Yes", ('Hotel Assumptions'!$C$15 * 12 * (1 + 'Hotel Assumptions'!$C$20)^(BO3 - 'Hotel Assumptions'!$C$18)) * 'Hotel Assumptions'!$C$17, 0)</f>
        <v>0</v>
      </c>
      <c r="BQ11" s="37">
        <f>IF(BQ4 = "Yes", ('Hotel Assumptions'!$C$15 * 12 * (1 + 'Hotel Assumptions'!$C$20)^(BP3 - 'Hotel Assumptions'!$C$18)) * 'Hotel Assumptions'!$C$17, 0)</f>
        <v>0</v>
      </c>
      <c r="BR11" s="37">
        <f>IF(BR4 = "Yes", ('Hotel Assumptions'!$C$15 * 12 * (1 + 'Hotel Assumptions'!$C$20)^(BQ3 - 'Hotel Assumptions'!$C$18)) * 'Hotel Assumptions'!$C$17, 0)</f>
        <v>0</v>
      </c>
      <c r="BS11" s="37">
        <f>IF(BS4 = "Yes", ('Hotel Assumptions'!$C$15 * 12 * (1 + 'Hotel Assumptions'!$C$20)^(BR3 - 'Hotel Assumptions'!$C$18)) * 'Hotel Assumptions'!$C$17, 0)</f>
        <v>0</v>
      </c>
      <c r="BT11" s="37">
        <f>IF(BT4 = "Yes", ('Hotel Assumptions'!$C$15 * 12 * (1 + 'Hotel Assumptions'!$C$20)^(BS3 - 'Hotel Assumptions'!$C$18)) * 'Hotel Assumptions'!$C$17, 0)</f>
        <v>0</v>
      </c>
      <c r="BU11" s="37">
        <f>IF(BU4 = "Yes", ('Hotel Assumptions'!$C$15 * 12 * (1 + 'Hotel Assumptions'!$C$20)^(BT3 - 'Hotel Assumptions'!$C$18)) * 'Hotel Assumptions'!$C$17, 0)</f>
        <v>0</v>
      </c>
      <c r="BV11" s="37">
        <f>IF(BV4 = "Yes", ('Hotel Assumptions'!$C$15 * 12 * (1 + 'Hotel Assumptions'!$C$20)^(BU3 - 'Hotel Assumptions'!$C$18)) * 'Hotel Assumptions'!$C$17, 0)</f>
        <v>0</v>
      </c>
      <c r="BW11" s="37">
        <f>IF(BW4 = "Yes", ('Hotel Assumptions'!$C$15 * 12 * (1 + 'Hotel Assumptions'!$C$20)^(BV3 - 'Hotel Assumptions'!$C$18)) * 'Hotel Assumptions'!$C$17, 0)</f>
        <v>0</v>
      </c>
      <c r="BX11" s="37">
        <f>IF(BX4 = "Yes", ('Hotel Assumptions'!$C$15 * 12 * (1 + 'Hotel Assumptions'!$C$20)^(BW3 - 'Hotel Assumptions'!$C$18)) * 'Hotel Assumptions'!$C$17, 0)</f>
        <v>0</v>
      </c>
      <c r="BY11" s="37">
        <f>IF(BY4 = "Yes", ('Hotel Assumptions'!$C$15 * 12 * (1 + 'Hotel Assumptions'!$C$20)^(BX3 - 'Hotel Assumptions'!$C$18)) * 'Hotel Assumptions'!$C$17, 0)</f>
        <v>0</v>
      </c>
      <c r="BZ11" s="37">
        <f>IF(BZ4 = "Yes", ('Hotel Assumptions'!$C$15 * 12 * (1 + 'Hotel Assumptions'!$C$20)^(BY3 - 'Hotel Assumptions'!$C$18)) * 'Hotel Assumptions'!$C$17, 0)</f>
        <v>0</v>
      </c>
      <c r="CA11" s="37">
        <f>IF(CA4 = "Yes", ('Hotel Assumptions'!$C$15 * 12 * (1 + 'Hotel Assumptions'!$C$20)^(BZ3 - 'Hotel Assumptions'!$C$18)) * 'Hotel Assumptions'!$C$17, 0)</f>
        <v>0</v>
      </c>
      <c r="CB11" s="37">
        <f>IF(CB4 = "Yes", ('Hotel Assumptions'!$C$15 * 12 * (1 + 'Hotel Assumptions'!$C$20)^(CA3 - 'Hotel Assumptions'!$C$18)) * 'Hotel Assumptions'!$C$17, 0)</f>
        <v>0</v>
      </c>
      <c r="CC11" s="37">
        <f>IF(CC4 = "Yes", ('Hotel Assumptions'!$C$15 * 12 * (1 + 'Hotel Assumptions'!$C$20)^(CB3 - 'Hotel Assumptions'!$C$18)) * 'Hotel Assumptions'!$C$17, 0)</f>
        <v>0</v>
      </c>
      <c r="CD11" s="37">
        <f>IF(CD4 = "Yes", ('Hotel Assumptions'!$C$15 * 12 * (1 + 'Hotel Assumptions'!$C$20)^(CC3 - 'Hotel Assumptions'!$C$18)) * 'Hotel Assumptions'!$C$17, 0)</f>
        <v>0</v>
      </c>
      <c r="CE11" s="37">
        <f>IF(CE4 = "Yes", ('Hotel Assumptions'!$C$15 * 12 * (1 + 'Hotel Assumptions'!$C$20)^(CD3 - 'Hotel Assumptions'!$C$18)) * 'Hotel Assumptions'!$C$17, 0)</f>
        <v>0</v>
      </c>
      <c r="CF11" s="37">
        <f>IF(CF4 = "Yes", ('Hotel Assumptions'!$C$15 * 12 * (1 + 'Hotel Assumptions'!$C$20)^(CE3 - 'Hotel Assumptions'!$C$18)) * 'Hotel Assumptions'!$C$17, 0)</f>
        <v>0</v>
      </c>
      <c r="CG11" s="37">
        <f>IF(CG4 = "Yes", ('Hotel Assumptions'!$C$15 * 12 * (1 + 'Hotel Assumptions'!$C$20)^(CF3 - 'Hotel Assumptions'!$C$18)) * 'Hotel Assumptions'!$C$17, 0)</f>
        <v>0</v>
      </c>
      <c r="CH11" s="37">
        <f>IF(CH4 = "Yes", ('Hotel Assumptions'!$C$15 * 12 * (1 + 'Hotel Assumptions'!$C$20)^(CG3 - 'Hotel Assumptions'!$C$18)) * 'Hotel Assumptions'!$C$17, 0)</f>
        <v>0</v>
      </c>
      <c r="CI11" s="37">
        <f>IF(CI4 = "Yes", ('Hotel Assumptions'!$C$15 * 12 * (1 + 'Hotel Assumptions'!$C$20)^(CH3 - 'Hotel Assumptions'!$C$18)) * 'Hotel Assumptions'!$C$17, 0)</f>
        <v>0</v>
      </c>
      <c r="CJ11" s="37">
        <f>IF(CJ4 = "Yes", ('Hotel Assumptions'!$C$15 * 12 * (1 + 'Hotel Assumptions'!$C$20)^(CI3 - 'Hotel Assumptions'!$C$18)) * 'Hotel Assumptions'!$C$17, 0)</f>
        <v>0</v>
      </c>
      <c r="CK11" s="37">
        <f>IF(CK4 = "Yes", ('Hotel Assumptions'!$C$15 * 12 * (1 + 'Hotel Assumptions'!$C$20)^(CJ3 - 'Hotel Assumptions'!$C$18)) * 'Hotel Assumptions'!$C$17, 0)</f>
        <v>0</v>
      </c>
      <c r="CL11" s="37">
        <f>IF(CL4 = "Yes", ('Hotel Assumptions'!$C$15 * 12 * (1 + 'Hotel Assumptions'!$C$20)^(CK3 - 'Hotel Assumptions'!$C$18)) * 'Hotel Assumptions'!$C$17, 0)</f>
        <v>0</v>
      </c>
      <c r="CM11" s="37">
        <f>IF(CM4 = "Yes", ('Hotel Assumptions'!$C$15 * 12 * (1 + 'Hotel Assumptions'!$C$20)^(CL3 - 'Hotel Assumptions'!$C$18)) * 'Hotel Assumptions'!$C$17, 0)</f>
        <v>0</v>
      </c>
      <c r="CN11" s="37">
        <f>IF(CN4 = "Yes", ('Hotel Assumptions'!$C$15 * 12 * (1 + 'Hotel Assumptions'!$C$20)^(CM3 - 'Hotel Assumptions'!$C$18)) * 'Hotel Assumptions'!$C$17, 0)</f>
        <v>0</v>
      </c>
      <c r="CO11" s="37">
        <f>IF(CO4 = "Yes", ('Hotel Assumptions'!$C$15 * 12 * (1 + 'Hotel Assumptions'!$C$20)^(CN3 - 'Hotel Assumptions'!$C$18)) * 'Hotel Assumptions'!$C$17, 0)</f>
        <v>0</v>
      </c>
      <c r="CP11" s="37">
        <f>IF(CP4 = "Yes", ('Hotel Assumptions'!$C$15 * 12 * (1 + 'Hotel Assumptions'!$C$20)^(CO3 - 'Hotel Assumptions'!$C$18)) * 'Hotel Assumptions'!$C$17, 0)</f>
        <v>0</v>
      </c>
      <c r="CQ11" s="37">
        <f>IF(CQ4 = "Yes", ('Hotel Assumptions'!$C$15 * 12 * (1 + 'Hotel Assumptions'!$C$20)^(CP3 - 'Hotel Assumptions'!$C$18)) * 'Hotel Assumptions'!$C$17, 0)</f>
        <v>0</v>
      </c>
      <c r="CR11" s="37">
        <f>IF(CR4 = "Yes", ('Hotel Assumptions'!$C$15 * 12 * (1 + 'Hotel Assumptions'!$C$20)^(CQ3 - 'Hotel Assumptions'!$C$18)) * 'Hotel Assumptions'!$C$17, 0)</f>
        <v>0</v>
      </c>
      <c r="CS11" s="37">
        <f>IF(CS4 = "Yes", ('Hotel Assumptions'!$C$15 * 12 * (1 + 'Hotel Assumptions'!$C$20)^(CR3 - 'Hotel Assumptions'!$C$18)) * 'Hotel Assumptions'!$C$17, 0)</f>
        <v>0</v>
      </c>
      <c r="CT11" s="37">
        <f>IF(CT4 = "Yes", ('Hotel Assumptions'!$C$15 * 12 * (1 + 'Hotel Assumptions'!$C$20)^(CS3 - 'Hotel Assumptions'!$C$18)) * 'Hotel Assumptions'!$C$17, 0)</f>
        <v>0</v>
      </c>
      <c r="CU11" s="37">
        <f>IF(CU4 = "Yes", ('Hotel Assumptions'!$C$15 * 12 * (1 + 'Hotel Assumptions'!$C$20)^(CT3 - 'Hotel Assumptions'!$C$18)) * 'Hotel Assumptions'!$C$17, 0)</f>
        <v>0</v>
      </c>
      <c r="CV11" s="37">
        <f>IF(CV4 = "Yes", ('Hotel Assumptions'!$C$15 * 12 * (1 + 'Hotel Assumptions'!$C$20)^(CU3 - 'Hotel Assumptions'!$C$18)) * 'Hotel Assumptions'!$C$17, 0)</f>
        <v>0</v>
      </c>
    </row>
    <row r="12" spans="1:105" s="16" customFormat="1" ht="18" customHeight="1">
      <c r="A12"/>
      <c r="B12"/>
      <c r="C12" s="20"/>
      <c r="E12" s="36">
        <f>IF(E4 = "Yes", ('Hotel Assumptions'!$F$17 * 12 * (1 + 'Hotel Assumptions'!$F$22)^(D3 - 'Hotel Assumptions'!$F$20)) * 'Hotel Assumptions'!$F$19, 0)</f>
        <v>0</v>
      </c>
      <c r="F12" s="36">
        <f>IF(F4 = "Yes", ('Hotel Assumptions'!$F$17 * 12 * (1 + 'Hotel Assumptions'!$F$22)^(E3 - 'Hotel Assumptions'!$F$20)) * 'Hotel Assumptions'!$F$19, 0)</f>
        <v>0</v>
      </c>
      <c r="G12" s="36">
        <f>IF(G4 = "Yes", ('Hotel Assumptions'!$F$17 * 12 * (1 + 'Hotel Assumptions'!$F$22)^(F3 - 'Hotel Assumptions'!$F$20)) * 'Hotel Assumptions'!$F$19, 0)</f>
        <v>0</v>
      </c>
      <c r="H12" s="36">
        <f>IF(H4 = "Yes", ('Hotel Assumptions'!$F$17 * 12 * (1 + 'Hotel Assumptions'!$F$22)^(G3 - 'Hotel Assumptions'!$F$20)) * 'Hotel Assumptions'!$F$19, 0)</f>
        <v>0</v>
      </c>
      <c r="I12" s="36">
        <f>IF(I4 = "Yes", ('Hotel Assumptions'!$F$17 * 12 * (1 + 'Hotel Assumptions'!$F$22)^(H3 - 'Hotel Assumptions'!$F$20)) * 'Hotel Assumptions'!$F$19, 0)</f>
        <v>0</v>
      </c>
      <c r="J12" s="36">
        <f>IF(J4 = "Yes", ('Hotel Assumptions'!$F$17 * 12 * (1 + 'Hotel Assumptions'!$F$22)^(I3 - 'Hotel Assumptions'!$F$20)) * 'Hotel Assumptions'!$F$19, 0)</f>
        <v>0</v>
      </c>
      <c r="K12" s="36">
        <f>IF(K4 = "Yes", ('Hotel Assumptions'!$F$17 * 12 * (1 + 'Hotel Assumptions'!$F$22)^(J3 - 'Hotel Assumptions'!$F$20)) * 'Hotel Assumptions'!$F$19, 0)</f>
        <v>0</v>
      </c>
      <c r="L12" s="36">
        <f>IF(L4 = "Yes", ('Hotel Assumptions'!$F$17 * 12 * (1 + 'Hotel Assumptions'!$F$22)^(K3 - 'Hotel Assumptions'!$F$20)) * 'Hotel Assumptions'!$F$19, 0)</f>
        <v>0</v>
      </c>
      <c r="M12" s="36">
        <f>IF(M4 = "Yes", ('Hotel Assumptions'!$F$17 * 12 * (1 + 'Hotel Assumptions'!$F$22)^(L3 - 'Hotel Assumptions'!$F$20)) * 'Hotel Assumptions'!$F$19, 0)</f>
        <v>0</v>
      </c>
      <c r="N12" s="36">
        <f>IF(N4 = "Yes", ('Hotel Assumptions'!$F$17 * 12 * (1 + 'Hotel Assumptions'!$F$22)^(M3 - 'Hotel Assumptions'!$F$20)) * 'Hotel Assumptions'!$F$19, 0)</f>
        <v>0</v>
      </c>
      <c r="O12" s="36">
        <f>IF(O4 = "Yes", ('Hotel Assumptions'!$F$17 * 12 * (1 + 'Hotel Assumptions'!$F$22)^(N3 - 'Hotel Assumptions'!$F$20)) * 'Hotel Assumptions'!$F$19, 0)</f>
        <v>0</v>
      </c>
      <c r="P12" s="36">
        <f>IF(P4 = "Yes", ('Hotel Assumptions'!$F$17 * 12 * (1 + 'Hotel Assumptions'!$F$22)^(O3 - 'Hotel Assumptions'!$F$20)) * 'Hotel Assumptions'!$F$19, 0)</f>
        <v>0</v>
      </c>
      <c r="Q12" s="36">
        <f>IF(Q4 = "Yes", ('Hotel Assumptions'!$F$17 * 12 * (1 + 'Hotel Assumptions'!$F$22)^(P3 - 'Hotel Assumptions'!$F$20)) * 'Hotel Assumptions'!$F$19, 0)</f>
        <v>0</v>
      </c>
      <c r="R12" s="36">
        <f>IF(R4 = "Yes", ('Hotel Assumptions'!$F$17 * 12 * (1 + 'Hotel Assumptions'!$F$22)^(Q3 - 'Hotel Assumptions'!$F$20)) * 'Hotel Assumptions'!$F$19, 0)</f>
        <v>0</v>
      </c>
      <c r="S12" s="36">
        <f>IF(S4 = "Yes", ('Hotel Assumptions'!$F$17 * 12 * (1 + 'Hotel Assumptions'!$F$22)^(R3 - 'Hotel Assumptions'!$F$20)) * 'Hotel Assumptions'!$F$19, 0)</f>
        <v>0</v>
      </c>
      <c r="T12" s="36">
        <f>IF(T4 = "Yes", ('Hotel Assumptions'!$F$17 * 12 * (1 + 'Hotel Assumptions'!$F$22)^(S3 - 'Hotel Assumptions'!$F$20)) * 'Hotel Assumptions'!$F$19, 0)</f>
        <v>0</v>
      </c>
      <c r="U12" s="36">
        <f>IF(U4 = "Yes", ('Hotel Assumptions'!$F$17 * 12 * (1 + 'Hotel Assumptions'!$F$22)^(T3 - 'Hotel Assumptions'!$F$20)) * 'Hotel Assumptions'!$F$19, 0)</f>
        <v>0</v>
      </c>
      <c r="V12" s="36">
        <f>IF(V4 = "Yes", ('Hotel Assumptions'!$F$17 * 12 * (1 + 'Hotel Assumptions'!$F$22)^(U3 - 'Hotel Assumptions'!$F$20)) * 'Hotel Assumptions'!$F$19, 0)</f>
        <v>0</v>
      </c>
      <c r="W12" s="36">
        <f>IF(W4 = "Yes", ('Hotel Assumptions'!$F$17 * 12 * (1 + 'Hotel Assumptions'!$F$22)^(V3 - 'Hotel Assumptions'!$F$20)) * 'Hotel Assumptions'!$F$19, 0)</f>
        <v>0</v>
      </c>
      <c r="X12" s="36">
        <f>IF(X4 = "Yes", ('Hotel Assumptions'!$F$17 * 12 * (1 + 'Hotel Assumptions'!$F$22)^(W3 - 'Hotel Assumptions'!$F$20)) * 'Hotel Assumptions'!$F$19, 0)</f>
        <v>0</v>
      </c>
      <c r="Y12" s="36">
        <f>IF(Y4 = "Yes", ('Hotel Assumptions'!$F$17 * 12 * (1 + 'Hotel Assumptions'!$F$22)^(X3 - 'Hotel Assumptions'!$F$20)) * 'Hotel Assumptions'!$F$19, 0)</f>
        <v>0</v>
      </c>
      <c r="Z12" s="36">
        <f>IF(Z4 = "Yes", ('Hotel Assumptions'!$F$17 * 12 * (1 + 'Hotel Assumptions'!$F$22)^(Y3 - 'Hotel Assumptions'!$F$20)) * 'Hotel Assumptions'!$F$19, 0)</f>
        <v>0</v>
      </c>
      <c r="AA12" s="36">
        <f>IF(AA4 = "Yes", ('Hotel Assumptions'!$F$17 * 12 * (1 + 'Hotel Assumptions'!$F$22)^(Z3 - 'Hotel Assumptions'!$F$20)) * 'Hotel Assumptions'!$F$19, 0)</f>
        <v>0</v>
      </c>
      <c r="AB12" s="36">
        <f>IF(AB4 = "Yes", ('Hotel Assumptions'!$F$17 * 12 * (1 + 'Hotel Assumptions'!$F$22)^(AA3 - 'Hotel Assumptions'!$F$20)) * 'Hotel Assumptions'!$F$19, 0)</f>
        <v>0</v>
      </c>
      <c r="AC12" s="36">
        <f>IF(AC4 = "Yes", ('Hotel Assumptions'!$F$17 * 12 * (1 + 'Hotel Assumptions'!$F$22)^(AB3 - 'Hotel Assumptions'!$F$20)) * 'Hotel Assumptions'!$F$19, 0)</f>
        <v>0</v>
      </c>
      <c r="AD12" s="36">
        <f>IF(AD4 = "Yes", ('Hotel Assumptions'!$F$17 * 12 * (1 + 'Hotel Assumptions'!$F$22)^(AC3 - 'Hotel Assumptions'!$F$20)) * 'Hotel Assumptions'!$F$19, 0)</f>
        <v>0</v>
      </c>
      <c r="AE12" s="36">
        <f>IF(AE4 = "Yes", ('Hotel Assumptions'!$F$17 * 12 * (1 + 'Hotel Assumptions'!$F$22)^(AD3 - 'Hotel Assumptions'!$F$20)) * 'Hotel Assumptions'!$F$19, 0)</f>
        <v>0</v>
      </c>
      <c r="AF12" s="36">
        <f>IF(AF4 = "Yes", ('Hotel Assumptions'!$F$17 * 12 * (1 + 'Hotel Assumptions'!$F$22)^(AE3 - 'Hotel Assumptions'!$F$20)) * 'Hotel Assumptions'!$F$19, 0)</f>
        <v>0</v>
      </c>
      <c r="AG12" s="36">
        <f>IF(AG4 = "Yes", ('Hotel Assumptions'!$F$17 * 12 * (1 + 'Hotel Assumptions'!$F$22)^(AF3 - 'Hotel Assumptions'!$F$20)) * 'Hotel Assumptions'!$F$19, 0)</f>
        <v>0</v>
      </c>
      <c r="AH12" s="36">
        <f>IF(AH4 = "Yes", ('Hotel Assumptions'!$F$17 * 12 * (1 + 'Hotel Assumptions'!$F$22)^(AG3 - 'Hotel Assumptions'!$F$20)) * 'Hotel Assumptions'!$F$19, 0)</f>
        <v>0</v>
      </c>
      <c r="AI12" s="36">
        <f>IF(AI4 = "Yes", ('Hotel Assumptions'!$F$17 * 12 * (1 + 'Hotel Assumptions'!$F$22)^(AH3 - 'Hotel Assumptions'!$F$20)) * 'Hotel Assumptions'!$F$19, 0)</f>
        <v>0</v>
      </c>
      <c r="AJ12" s="36">
        <f>IF(AJ4 = "Yes", ('Hotel Assumptions'!$F$17 * 12 * (1 + 'Hotel Assumptions'!$F$22)^(AI3 - 'Hotel Assumptions'!$F$20)) * 'Hotel Assumptions'!$F$19, 0)</f>
        <v>0</v>
      </c>
      <c r="AK12" s="36">
        <f>IF(AK4 = "Yes", ('Hotel Assumptions'!$F$17 * 12 * (1 + 'Hotel Assumptions'!$F$22)^(AJ3 - 'Hotel Assumptions'!$F$20)) * 'Hotel Assumptions'!$F$19, 0)</f>
        <v>0</v>
      </c>
      <c r="AL12" s="36">
        <f>IF(AL4 = "Yes", ('Hotel Assumptions'!$F$17 * 12 * (1 + 'Hotel Assumptions'!$F$22)^(AK3 - 'Hotel Assumptions'!$F$20)) * 'Hotel Assumptions'!$F$19, 0)</f>
        <v>0</v>
      </c>
      <c r="AM12" s="36">
        <f>IF(AM4 = "Yes", ('Hotel Assumptions'!$F$17 * 12 * (1 + 'Hotel Assumptions'!$F$22)^(AL3 - 'Hotel Assumptions'!$F$20)) * 'Hotel Assumptions'!$F$19, 0)</f>
        <v>0</v>
      </c>
      <c r="AN12" s="36">
        <f>IF(AN4 = "Yes", ('Hotel Assumptions'!$F$17 * 12 * (1 + 'Hotel Assumptions'!$F$22)^(AM3 - 'Hotel Assumptions'!$F$20)) * 'Hotel Assumptions'!$F$19, 0)</f>
        <v>0</v>
      </c>
      <c r="AO12" s="36">
        <f>IF(AO4 = "Yes", ('Hotel Assumptions'!$F$17 * 12 * (1 + 'Hotel Assumptions'!$F$22)^(AN3 - 'Hotel Assumptions'!$F$20)) * 'Hotel Assumptions'!$F$19, 0)</f>
        <v>0</v>
      </c>
      <c r="AP12" s="36">
        <f>IF(AP4 = "Yes", ('Hotel Assumptions'!$F$17 * 12 * (1 + 'Hotel Assumptions'!$F$22)^(AO3 - 'Hotel Assumptions'!$F$20)) * 'Hotel Assumptions'!$F$19, 0)</f>
        <v>0</v>
      </c>
      <c r="AQ12" s="36">
        <f>IF(AQ4 = "Yes", ('Hotel Assumptions'!$F$17 * 12 * (1 + 'Hotel Assumptions'!$F$22)^(AP3 - 'Hotel Assumptions'!$F$20)) * 'Hotel Assumptions'!$F$19, 0)</f>
        <v>0</v>
      </c>
      <c r="AR12" s="36">
        <f>IF(AR4 = "Yes", ('Hotel Assumptions'!$F$17 * 12 * (1 + 'Hotel Assumptions'!$F$22)^(AQ3 - 'Hotel Assumptions'!$F$20)) * 'Hotel Assumptions'!$F$19, 0)</f>
        <v>0</v>
      </c>
      <c r="AS12" s="36">
        <f>IF(AS4 = "Yes", ('Hotel Assumptions'!$F$17 * 12 * (1 + 'Hotel Assumptions'!$F$22)^(AR3 - 'Hotel Assumptions'!$F$20)) * 'Hotel Assumptions'!$F$19, 0)</f>
        <v>0</v>
      </c>
      <c r="AT12" s="36">
        <f>IF(AT4 = "Yes", ('Hotel Assumptions'!$F$17 * 12 * (1 + 'Hotel Assumptions'!$F$22)^(AS3 - 'Hotel Assumptions'!$F$20)) * 'Hotel Assumptions'!$F$19, 0)</f>
        <v>0</v>
      </c>
      <c r="AU12" s="36">
        <f>IF(AU4 = "Yes", ('Hotel Assumptions'!$F$17 * 12 * (1 + 'Hotel Assumptions'!$F$22)^(AT3 - 'Hotel Assumptions'!$F$20)) * 'Hotel Assumptions'!$F$19, 0)</f>
        <v>0</v>
      </c>
      <c r="AV12" s="36">
        <f>IF(AV4 = "Yes", ('Hotel Assumptions'!$F$17 * 12 * (1 + 'Hotel Assumptions'!$F$22)^(AU3 - 'Hotel Assumptions'!$F$20)) * 'Hotel Assumptions'!$F$19, 0)</f>
        <v>0</v>
      </c>
      <c r="AW12" s="36">
        <f>IF(AW4 = "Yes", ('Hotel Assumptions'!$F$17 * 12 * (1 + 'Hotel Assumptions'!$F$22)^(AV3 - 'Hotel Assumptions'!$F$20)) * 'Hotel Assumptions'!$F$19, 0)</f>
        <v>0</v>
      </c>
      <c r="AX12" s="36">
        <f>IF(AX4 = "Yes", ('Hotel Assumptions'!$F$17 * 12 * (1 + 'Hotel Assumptions'!$F$22)^(AW3 - 'Hotel Assumptions'!$F$20)) * 'Hotel Assumptions'!$F$19, 0)</f>
        <v>0</v>
      </c>
      <c r="AY12" s="36">
        <f>IF(AY4 = "Yes", ('Hotel Assumptions'!$F$17 * 12 * (1 + 'Hotel Assumptions'!$F$22)^(AX3 - 'Hotel Assumptions'!$F$20)) * 'Hotel Assumptions'!$F$19, 0)</f>
        <v>0</v>
      </c>
      <c r="AZ12" s="36">
        <f>IF(AZ4 = "Yes", ('Hotel Assumptions'!$F$17 * 12 * (1 + 'Hotel Assumptions'!$F$22)^(AY3 - 'Hotel Assumptions'!$F$20)) * 'Hotel Assumptions'!$F$19, 0)</f>
        <v>0</v>
      </c>
      <c r="BA12" s="36">
        <f>IF(BA4 = "Yes", ('Hotel Assumptions'!$F$17 * 12 * (1 + 'Hotel Assumptions'!$F$22)^(AZ3 - 'Hotel Assumptions'!$F$20)) * 'Hotel Assumptions'!$F$19, 0)</f>
        <v>0</v>
      </c>
      <c r="BB12" s="36">
        <f>IF(BB4 = "Yes", ('Hotel Assumptions'!$F$17 * 12 * (1 + 'Hotel Assumptions'!$F$22)^(BA3 - 'Hotel Assumptions'!$F$20)) * 'Hotel Assumptions'!$F$19, 0)</f>
        <v>0</v>
      </c>
      <c r="BC12" s="36">
        <f>IF(BC4 = "Yes", ('Hotel Assumptions'!$F$17 * 12 * (1 + 'Hotel Assumptions'!$F$22)^(BB3 - 'Hotel Assumptions'!$F$20)) * 'Hotel Assumptions'!$F$19, 0)</f>
        <v>0</v>
      </c>
      <c r="BD12" s="36">
        <f>IF(BD4 = "Yes", ('Hotel Assumptions'!$F$17 * 12 * (1 + 'Hotel Assumptions'!$F$22)^(BC3 - 'Hotel Assumptions'!$F$20)) * 'Hotel Assumptions'!$F$19, 0)</f>
        <v>0</v>
      </c>
      <c r="BE12" s="36">
        <f>IF(BE4 = "Yes", ('Hotel Assumptions'!$F$17 * 12 * (1 + 'Hotel Assumptions'!$F$22)^(BD3 - 'Hotel Assumptions'!$F$20)) * 'Hotel Assumptions'!$F$19, 0)</f>
        <v>0</v>
      </c>
      <c r="BF12" s="36">
        <f>IF(BF4 = "Yes", ('Hotel Assumptions'!$F$17 * 12 * (1 + 'Hotel Assumptions'!$F$22)^(BE3 - 'Hotel Assumptions'!$F$20)) * 'Hotel Assumptions'!$F$19, 0)</f>
        <v>0</v>
      </c>
      <c r="BG12" s="36">
        <f>IF(BG4 = "Yes", ('Hotel Assumptions'!$F$17 * 12 * (1 + 'Hotel Assumptions'!$F$22)^(BF3 - 'Hotel Assumptions'!$F$20)) * 'Hotel Assumptions'!$F$19, 0)</f>
        <v>0</v>
      </c>
      <c r="BH12" s="36">
        <f>IF(BH4 = "Yes", ('Hotel Assumptions'!$F$17 * 12 * (1 + 'Hotel Assumptions'!$F$22)^(BG3 - 'Hotel Assumptions'!$F$20)) * 'Hotel Assumptions'!$F$19, 0)</f>
        <v>0</v>
      </c>
      <c r="BI12" s="36">
        <f>IF(BI4 = "Yes", ('Hotel Assumptions'!$F$17 * 12 * (1 + 'Hotel Assumptions'!$F$22)^(BH3 - 'Hotel Assumptions'!$F$20)) * 'Hotel Assumptions'!$F$19, 0)</f>
        <v>0</v>
      </c>
      <c r="BJ12" s="36">
        <f>IF(BJ4 = "Yes", ('Hotel Assumptions'!$F$17 * 12 * (1 + 'Hotel Assumptions'!$F$22)^(BI3 - 'Hotel Assumptions'!$F$20)) * 'Hotel Assumptions'!$F$19, 0)</f>
        <v>0</v>
      </c>
      <c r="BK12" s="36">
        <f>IF(BK4 = "Yes", ('Hotel Assumptions'!$F$17 * 12 * (1 + 'Hotel Assumptions'!$F$22)^(BJ3 - 'Hotel Assumptions'!$F$20)) * 'Hotel Assumptions'!$F$19, 0)</f>
        <v>0</v>
      </c>
      <c r="BL12" s="36">
        <f>IF(BL4 = "Yes", ('Hotel Assumptions'!$F$17 * 12 * (1 + 'Hotel Assumptions'!$F$22)^(BK3 - 'Hotel Assumptions'!$F$20)) * 'Hotel Assumptions'!$F$19, 0)</f>
        <v>0</v>
      </c>
      <c r="BM12" s="36">
        <f>IF(BM4 = "Yes", ('Hotel Assumptions'!$F$17 * 12 * (1 + 'Hotel Assumptions'!$F$22)^(BL3 - 'Hotel Assumptions'!$F$20)) * 'Hotel Assumptions'!$F$19, 0)</f>
        <v>0</v>
      </c>
      <c r="BN12" s="36">
        <f>IF(BN4 = "Yes", ('Hotel Assumptions'!$F$17 * 12 * (1 + 'Hotel Assumptions'!$F$22)^(BM3 - 'Hotel Assumptions'!$F$20)) * 'Hotel Assumptions'!$F$19, 0)</f>
        <v>0</v>
      </c>
      <c r="BO12" s="36">
        <f>IF(BO4 = "Yes", ('Hotel Assumptions'!$F$17 * 12 * (1 + 'Hotel Assumptions'!$F$22)^(BN3 - 'Hotel Assumptions'!$F$20)) * 'Hotel Assumptions'!$F$19, 0)</f>
        <v>0</v>
      </c>
      <c r="BP12" s="36">
        <f>IF(BP4 = "Yes", ('Hotel Assumptions'!$F$17 * 12 * (1 + 'Hotel Assumptions'!$F$22)^(BO3 - 'Hotel Assumptions'!$F$20)) * 'Hotel Assumptions'!$F$19, 0)</f>
        <v>0</v>
      </c>
      <c r="BQ12" s="36">
        <f>IF(BQ4 = "Yes", ('Hotel Assumptions'!$F$17 * 12 * (1 + 'Hotel Assumptions'!$F$22)^(BP3 - 'Hotel Assumptions'!$F$20)) * 'Hotel Assumptions'!$F$19, 0)</f>
        <v>0</v>
      </c>
      <c r="BR12" s="36">
        <f>IF(BR4 = "Yes", ('Hotel Assumptions'!$F$17 * 12 * (1 + 'Hotel Assumptions'!$F$22)^(BQ3 - 'Hotel Assumptions'!$F$20)) * 'Hotel Assumptions'!$F$19, 0)</f>
        <v>0</v>
      </c>
      <c r="BS12" s="36">
        <f>IF(BS4 = "Yes", ('Hotel Assumptions'!$F$17 * 12 * (1 + 'Hotel Assumptions'!$F$22)^(BR3 - 'Hotel Assumptions'!$F$20)) * 'Hotel Assumptions'!$F$19, 0)</f>
        <v>0</v>
      </c>
      <c r="BT12" s="36">
        <f>IF(BT4 = "Yes", ('Hotel Assumptions'!$F$17 * 12 * (1 + 'Hotel Assumptions'!$F$22)^(BS3 - 'Hotel Assumptions'!$F$20)) * 'Hotel Assumptions'!$F$19, 0)</f>
        <v>0</v>
      </c>
      <c r="BU12" s="36">
        <f>IF(BU4 = "Yes", ('Hotel Assumptions'!$F$17 * 12 * (1 + 'Hotel Assumptions'!$F$22)^(BT3 - 'Hotel Assumptions'!$F$20)) * 'Hotel Assumptions'!$F$19, 0)</f>
        <v>0</v>
      </c>
      <c r="BV12" s="36">
        <f>IF(BV4 = "Yes", ('Hotel Assumptions'!$F$17 * 12 * (1 + 'Hotel Assumptions'!$F$22)^(BU3 - 'Hotel Assumptions'!$F$20)) * 'Hotel Assumptions'!$F$19, 0)</f>
        <v>0</v>
      </c>
      <c r="BW12" s="36">
        <f>IF(BW4 = "Yes", ('Hotel Assumptions'!$F$17 * 12 * (1 + 'Hotel Assumptions'!$F$22)^(BV3 - 'Hotel Assumptions'!$F$20)) * 'Hotel Assumptions'!$F$19, 0)</f>
        <v>0</v>
      </c>
      <c r="BX12" s="36">
        <f>IF(BX4 = "Yes", ('Hotel Assumptions'!$F$17 * 12 * (1 + 'Hotel Assumptions'!$F$22)^(BW3 - 'Hotel Assumptions'!$F$20)) * 'Hotel Assumptions'!$F$19, 0)</f>
        <v>0</v>
      </c>
      <c r="BY12" s="36">
        <f>IF(BY4 = "Yes", ('Hotel Assumptions'!$F$17 * 12 * (1 + 'Hotel Assumptions'!$F$22)^(BX3 - 'Hotel Assumptions'!$F$20)) * 'Hotel Assumptions'!$F$19, 0)</f>
        <v>0</v>
      </c>
      <c r="BZ12" s="36">
        <f>IF(BZ4 = "Yes", ('Hotel Assumptions'!$F$17 * 12 * (1 + 'Hotel Assumptions'!$F$22)^(BY3 - 'Hotel Assumptions'!$F$20)) * 'Hotel Assumptions'!$F$19, 0)</f>
        <v>0</v>
      </c>
      <c r="CA12" s="36">
        <f>IF(CA4 = "Yes", ('Hotel Assumptions'!$F$17 * 12 * (1 + 'Hotel Assumptions'!$F$22)^(BZ3 - 'Hotel Assumptions'!$F$20)) * 'Hotel Assumptions'!$F$19, 0)</f>
        <v>0</v>
      </c>
      <c r="CB12" s="36">
        <f>IF(CB4 = "Yes", ('Hotel Assumptions'!$F$17 * 12 * (1 + 'Hotel Assumptions'!$F$22)^(CA3 - 'Hotel Assumptions'!$F$20)) * 'Hotel Assumptions'!$F$19, 0)</f>
        <v>0</v>
      </c>
      <c r="CC12" s="36">
        <f>IF(CC4 = "Yes", ('Hotel Assumptions'!$F$17 * 12 * (1 + 'Hotel Assumptions'!$F$22)^(CB3 - 'Hotel Assumptions'!$F$20)) * 'Hotel Assumptions'!$F$19, 0)</f>
        <v>0</v>
      </c>
      <c r="CD12" s="36">
        <f>IF(CD4 = "Yes", ('Hotel Assumptions'!$F$17 * 12 * (1 + 'Hotel Assumptions'!$F$22)^(CC3 - 'Hotel Assumptions'!$F$20)) * 'Hotel Assumptions'!$F$19, 0)</f>
        <v>0</v>
      </c>
      <c r="CE12" s="36">
        <f>IF(CE4 = "Yes", ('Hotel Assumptions'!$F$17 * 12 * (1 + 'Hotel Assumptions'!$F$22)^(CD3 - 'Hotel Assumptions'!$F$20)) * 'Hotel Assumptions'!$F$19, 0)</f>
        <v>0</v>
      </c>
      <c r="CF12" s="36">
        <f>IF(CF4 = "Yes", ('Hotel Assumptions'!$F$17 * 12 * (1 + 'Hotel Assumptions'!$F$22)^(CE3 - 'Hotel Assumptions'!$F$20)) * 'Hotel Assumptions'!$F$19, 0)</f>
        <v>0</v>
      </c>
      <c r="CG12" s="36">
        <f>IF(CG4 = "Yes", ('Hotel Assumptions'!$F$17 * 12 * (1 + 'Hotel Assumptions'!$F$22)^(CF3 - 'Hotel Assumptions'!$F$20)) * 'Hotel Assumptions'!$F$19, 0)</f>
        <v>0</v>
      </c>
      <c r="CH12" s="36">
        <f>IF(CH4 = "Yes", ('Hotel Assumptions'!$F$17 * 12 * (1 + 'Hotel Assumptions'!$F$22)^(CG3 - 'Hotel Assumptions'!$F$20)) * 'Hotel Assumptions'!$F$19, 0)</f>
        <v>0</v>
      </c>
      <c r="CI12" s="36">
        <f>IF(CI4 = "Yes", ('Hotel Assumptions'!$F$17 * 12 * (1 + 'Hotel Assumptions'!$F$22)^(CH3 - 'Hotel Assumptions'!$F$20)) * 'Hotel Assumptions'!$F$19, 0)</f>
        <v>0</v>
      </c>
      <c r="CJ12" s="36">
        <f>IF(CJ4 = "Yes", ('Hotel Assumptions'!$F$17 * 12 * (1 + 'Hotel Assumptions'!$F$22)^(CI3 - 'Hotel Assumptions'!$F$20)) * 'Hotel Assumptions'!$F$19, 0)</f>
        <v>0</v>
      </c>
      <c r="CK12" s="36">
        <f>IF(CK4 = "Yes", ('Hotel Assumptions'!$F$17 * 12 * (1 + 'Hotel Assumptions'!$F$22)^(CJ3 - 'Hotel Assumptions'!$F$20)) * 'Hotel Assumptions'!$F$19, 0)</f>
        <v>0</v>
      </c>
      <c r="CL12" s="36">
        <f>IF(CL4 = "Yes", ('Hotel Assumptions'!$F$17 * 12 * (1 + 'Hotel Assumptions'!$F$22)^(CK3 - 'Hotel Assumptions'!$F$20)) * 'Hotel Assumptions'!$F$19, 0)</f>
        <v>0</v>
      </c>
      <c r="CM12" s="36">
        <f>IF(CM4 = "Yes", ('Hotel Assumptions'!$F$17 * 12 * (1 + 'Hotel Assumptions'!$F$22)^(CL3 - 'Hotel Assumptions'!$F$20)) * 'Hotel Assumptions'!$F$19, 0)</f>
        <v>0</v>
      </c>
      <c r="CN12" s="36">
        <f>IF(CN4 = "Yes", ('Hotel Assumptions'!$F$17 * 12 * (1 + 'Hotel Assumptions'!$F$22)^(CM3 - 'Hotel Assumptions'!$F$20)) * 'Hotel Assumptions'!$F$19, 0)</f>
        <v>0</v>
      </c>
      <c r="CO12" s="36">
        <f>IF(CO4 = "Yes", ('Hotel Assumptions'!$F$17 * 12 * (1 + 'Hotel Assumptions'!$F$22)^(CN3 - 'Hotel Assumptions'!$F$20)) * 'Hotel Assumptions'!$F$19, 0)</f>
        <v>0</v>
      </c>
      <c r="CP12" s="36">
        <f>IF(CP4 = "Yes", ('Hotel Assumptions'!$F$17 * 12 * (1 + 'Hotel Assumptions'!$F$22)^(CO3 - 'Hotel Assumptions'!$F$20)) * 'Hotel Assumptions'!$F$19, 0)</f>
        <v>0</v>
      </c>
      <c r="CQ12" s="36">
        <f>IF(CQ4 = "Yes", ('Hotel Assumptions'!$F$17 * 12 * (1 + 'Hotel Assumptions'!$F$22)^(CP3 - 'Hotel Assumptions'!$F$20)) * 'Hotel Assumptions'!$F$19, 0)</f>
        <v>0</v>
      </c>
      <c r="CR12" s="36">
        <f>IF(CR4 = "Yes", ('Hotel Assumptions'!$F$17 * 12 * (1 + 'Hotel Assumptions'!$F$22)^(CQ3 - 'Hotel Assumptions'!$F$20)) * 'Hotel Assumptions'!$F$19, 0)</f>
        <v>0</v>
      </c>
      <c r="CS12" s="36">
        <f>IF(CS4 = "Yes", ('Hotel Assumptions'!$F$17 * 12 * (1 + 'Hotel Assumptions'!$F$22)^(CR3 - 'Hotel Assumptions'!$F$20)) * 'Hotel Assumptions'!$F$19, 0)</f>
        <v>0</v>
      </c>
      <c r="CT12" s="36">
        <f>IF(CT4 = "Yes", ('Hotel Assumptions'!$F$17 * 12 * (1 + 'Hotel Assumptions'!$F$22)^(CS3 - 'Hotel Assumptions'!$F$20)) * 'Hotel Assumptions'!$F$19, 0)</f>
        <v>0</v>
      </c>
      <c r="CU12" s="36">
        <f>IF(CU4 = "Yes", ('Hotel Assumptions'!$F$17 * 12 * (1 + 'Hotel Assumptions'!$F$22)^(CT3 - 'Hotel Assumptions'!$F$20)) * 'Hotel Assumptions'!$F$19, 0)</f>
        <v>0</v>
      </c>
      <c r="CV12" s="36">
        <f>IF(CV4 = "Yes", ('Hotel Assumptions'!$F$17 * 12 * (1 + 'Hotel Assumptions'!$F$22)^(CU3 - 'Hotel Assumptions'!$F$20)) * 'Hotel Assumptions'!$F$19, 0)</f>
        <v>0</v>
      </c>
    </row>
    <row r="13" spans="1:105" ht="18" customHeight="1">
      <c r="C13" s="20"/>
      <c r="E13" s="37">
        <f>IF(E4 = "Yes", ('Hotel Assumptions'!$I$17 * 12 * (1 + 'Hotel Assumptions'!$I$22)^(D3 - 'Hotel Assumptions'!$I$20)) * 'Hotel Assumptions'!$I$19, 0)</f>
        <v>0</v>
      </c>
      <c r="F13" s="37">
        <f>IF(F4 = "Yes", ('Hotel Assumptions'!$I$17 * 12 * (1 + 'Hotel Assumptions'!$I$22)^(E3 - 'Hotel Assumptions'!$I$20)) * 'Hotel Assumptions'!$I$19, 0)</f>
        <v>0</v>
      </c>
      <c r="G13" s="37">
        <f>IF(G4 = "Yes", ('Hotel Assumptions'!$I$17 * 12 * (1 + 'Hotel Assumptions'!$I$22)^(F3 - 'Hotel Assumptions'!$I$20)) * 'Hotel Assumptions'!$I$19, 0)</f>
        <v>0</v>
      </c>
      <c r="H13" s="37">
        <f>IF(H4 = "Yes", ('Hotel Assumptions'!$I$17 * 12 * (1 + 'Hotel Assumptions'!$I$22)^(G3 - 'Hotel Assumptions'!$I$20)) * 'Hotel Assumptions'!$I$19, 0)</f>
        <v>0</v>
      </c>
      <c r="I13" s="37">
        <f>IF(I4 = "Yes", ('Hotel Assumptions'!$I$17 * 12 * (1 + 'Hotel Assumptions'!$I$22)^(H3 - 'Hotel Assumptions'!$I$20)) * 'Hotel Assumptions'!$I$19, 0)</f>
        <v>0</v>
      </c>
      <c r="J13" s="37">
        <f>IF(J4 = "Yes", ('Hotel Assumptions'!$I$17 * 12 * (1 + 'Hotel Assumptions'!$I$22)^(I3 - 'Hotel Assumptions'!$I$20)) * 'Hotel Assumptions'!$I$19, 0)</f>
        <v>0</v>
      </c>
      <c r="K13" s="37">
        <f>IF(K4 = "Yes", ('Hotel Assumptions'!$I$17 * 12 * (1 + 'Hotel Assumptions'!$I$22)^(J3 - 'Hotel Assumptions'!$I$20)) * 'Hotel Assumptions'!$I$19, 0)</f>
        <v>0</v>
      </c>
      <c r="L13" s="37">
        <f>IF(L4 = "Yes", ('Hotel Assumptions'!$I$17 * 12 * (1 + 'Hotel Assumptions'!$I$22)^(K3 - 'Hotel Assumptions'!$I$20)) * 'Hotel Assumptions'!$I$19, 0)</f>
        <v>0</v>
      </c>
      <c r="M13" s="37">
        <f>IF(M4 = "Yes", ('Hotel Assumptions'!$I$17 * 12 * (1 + 'Hotel Assumptions'!$I$22)^(L3 - 'Hotel Assumptions'!$I$20)) * 'Hotel Assumptions'!$I$19, 0)</f>
        <v>0</v>
      </c>
      <c r="N13" s="37">
        <f>IF(N4 = "Yes", ('Hotel Assumptions'!$I$17 * 12 * (1 + 'Hotel Assumptions'!$I$22)^(M3 - 'Hotel Assumptions'!$I$20)) * 'Hotel Assumptions'!$I$19, 0)</f>
        <v>0</v>
      </c>
      <c r="O13" s="37">
        <f>IF(O4 = "Yes", ('Hotel Assumptions'!$I$17 * 12 * (1 + 'Hotel Assumptions'!$I$22)^(N3 - 'Hotel Assumptions'!$I$20)) * 'Hotel Assumptions'!$I$19, 0)</f>
        <v>0</v>
      </c>
      <c r="P13" s="37">
        <f>IF(P4 = "Yes", ('Hotel Assumptions'!$I$17 * 12 * (1 + 'Hotel Assumptions'!$I$22)^(O3 - 'Hotel Assumptions'!$I$20)) * 'Hotel Assumptions'!$I$19, 0)</f>
        <v>0</v>
      </c>
      <c r="Q13" s="37">
        <f>IF(Q4 = "Yes", ('Hotel Assumptions'!$I$17 * 12 * (1 + 'Hotel Assumptions'!$I$22)^(P3 - 'Hotel Assumptions'!$I$20)) * 'Hotel Assumptions'!$I$19, 0)</f>
        <v>0</v>
      </c>
      <c r="R13" s="37">
        <f>IF(R4 = "Yes", ('Hotel Assumptions'!$I$17 * 12 * (1 + 'Hotel Assumptions'!$I$22)^(Q3 - 'Hotel Assumptions'!$I$20)) * 'Hotel Assumptions'!$I$19, 0)</f>
        <v>0</v>
      </c>
      <c r="S13" s="37">
        <f>IF(S4 = "Yes", ('Hotel Assumptions'!$I$17 * 12 * (1 + 'Hotel Assumptions'!$I$22)^(R3 - 'Hotel Assumptions'!$I$20)) * 'Hotel Assumptions'!$I$19, 0)</f>
        <v>0</v>
      </c>
      <c r="T13" s="37">
        <f>IF(T4 = "Yes", ('Hotel Assumptions'!$I$17 * 12 * (1 + 'Hotel Assumptions'!$I$22)^(S3 - 'Hotel Assumptions'!$I$20)) * 'Hotel Assumptions'!$I$19, 0)</f>
        <v>0</v>
      </c>
      <c r="U13" s="37">
        <f>IF(U4 = "Yes", ('Hotel Assumptions'!$I$17 * 12 * (1 + 'Hotel Assumptions'!$I$22)^(T3 - 'Hotel Assumptions'!$I$20)) * 'Hotel Assumptions'!$I$19, 0)</f>
        <v>0</v>
      </c>
      <c r="V13" s="37">
        <f>IF(V4 = "Yes", ('Hotel Assumptions'!$I$17 * 12 * (1 + 'Hotel Assumptions'!$I$22)^(U3 - 'Hotel Assumptions'!$I$20)) * 'Hotel Assumptions'!$I$19, 0)</f>
        <v>0</v>
      </c>
      <c r="W13" s="37">
        <f>IF(W4 = "Yes", ('Hotel Assumptions'!$I$17 * 12 * (1 + 'Hotel Assumptions'!$I$22)^(V3 - 'Hotel Assumptions'!$I$20)) * 'Hotel Assumptions'!$I$19, 0)</f>
        <v>0</v>
      </c>
      <c r="X13" s="37">
        <f>IF(X4 = "Yes", ('Hotel Assumptions'!$I$17 * 12 * (1 + 'Hotel Assumptions'!$I$22)^(W3 - 'Hotel Assumptions'!$I$20)) * 'Hotel Assumptions'!$I$19, 0)</f>
        <v>0</v>
      </c>
      <c r="Y13" s="37">
        <f>IF(Y4 = "Yes", ('Hotel Assumptions'!$I$17 * 12 * (1 + 'Hotel Assumptions'!$I$22)^(X3 - 'Hotel Assumptions'!$I$20)) * 'Hotel Assumptions'!$I$19, 0)</f>
        <v>0</v>
      </c>
      <c r="Z13" s="37">
        <f>IF(Z4 = "Yes", ('Hotel Assumptions'!$I$17 * 12 * (1 + 'Hotel Assumptions'!$I$22)^(Y3 - 'Hotel Assumptions'!$I$20)) * 'Hotel Assumptions'!$I$19, 0)</f>
        <v>0</v>
      </c>
      <c r="AA13" s="37">
        <f>IF(AA4 = "Yes", ('Hotel Assumptions'!$I$17 * 12 * (1 + 'Hotel Assumptions'!$I$22)^(Z3 - 'Hotel Assumptions'!$I$20)) * 'Hotel Assumptions'!$I$19, 0)</f>
        <v>0</v>
      </c>
      <c r="AB13" s="37">
        <f>IF(AB4 = "Yes", ('Hotel Assumptions'!$I$17 * 12 * (1 + 'Hotel Assumptions'!$I$22)^(AA3 - 'Hotel Assumptions'!$I$20)) * 'Hotel Assumptions'!$I$19, 0)</f>
        <v>0</v>
      </c>
      <c r="AC13" s="37">
        <f>IF(AC4 = "Yes", ('Hotel Assumptions'!$I$17 * 12 * (1 + 'Hotel Assumptions'!$I$22)^(AB3 - 'Hotel Assumptions'!$I$20)) * 'Hotel Assumptions'!$I$19, 0)</f>
        <v>0</v>
      </c>
      <c r="AD13" s="37">
        <f>IF(AD4 = "Yes", ('Hotel Assumptions'!$I$17 * 12 * (1 + 'Hotel Assumptions'!$I$22)^(AC3 - 'Hotel Assumptions'!$I$20)) * 'Hotel Assumptions'!$I$19, 0)</f>
        <v>0</v>
      </c>
      <c r="AE13" s="37">
        <f>IF(AE4 = "Yes", ('Hotel Assumptions'!$I$17 * 12 * (1 + 'Hotel Assumptions'!$I$22)^(AD3 - 'Hotel Assumptions'!$I$20)) * 'Hotel Assumptions'!$I$19, 0)</f>
        <v>0</v>
      </c>
      <c r="AF13" s="37">
        <f>IF(AF4 = "Yes", ('Hotel Assumptions'!$I$17 * 12 * (1 + 'Hotel Assumptions'!$I$22)^(AE3 - 'Hotel Assumptions'!$I$20)) * 'Hotel Assumptions'!$I$19, 0)</f>
        <v>0</v>
      </c>
      <c r="AG13" s="37">
        <f>IF(AG4 = "Yes", ('Hotel Assumptions'!$I$17 * 12 * (1 + 'Hotel Assumptions'!$I$22)^(AF3 - 'Hotel Assumptions'!$I$20)) * 'Hotel Assumptions'!$I$19, 0)</f>
        <v>0</v>
      </c>
      <c r="AH13" s="37">
        <f>IF(AH4 = "Yes", ('Hotel Assumptions'!$I$17 * 12 * (1 + 'Hotel Assumptions'!$I$22)^(AG3 - 'Hotel Assumptions'!$I$20)) * 'Hotel Assumptions'!$I$19, 0)</f>
        <v>0</v>
      </c>
      <c r="AI13" s="37">
        <f>IF(AI4 = "Yes", ('Hotel Assumptions'!$I$17 * 12 * (1 + 'Hotel Assumptions'!$I$22)^(AH3 - 'Hotel Assumptions'!$I$20)) * 'Hotel Assumptions'!$I$19, 0)</f>
        <v>0</v>
      </c>
      <c r="AJ13" s="37">
        <f>IF(AJ4 = "Yes", ('Hotel Assumptions'!$I$17 * 12 * (1 + 'Hotel Assumptions'!$I$22)^(AI3 - 'Hotel Assumptions'!$I$20)) * 'Hotel Assumptions'!$I$19, 0)</f>
        <v>0</v>
      </c>
      <c r="AK13" s="37">
        <f>IF(AK4 = "Yes", ('Hotel Assumptions'!$I$17 * 12 * (1 + 'Hotel Assumptions'!$I$22)^(AJ3 - 'Hotel Assumptions'!$I$20)) * 'Hotel Assumptions'!$I$19, 0)</f>
        <v>0</v>
      </c>
      <c r="AL13" s="37">
        <f>IF(AL4 = "Yes", ('Hotel Assumptions'!$I$17 * 12 * (1 + 'Hotel Assumptions'!$I$22)^(AK3 - 'Hotel Assumptions'!$I$20)) * 'Hotel Assumptions'!$I$19, 0)</f>
        <v>0</v>
      </c>
      <c r="AM13" s="37">
        <f>IF(AM4 = "Yes", ('Hotel Assumptions'!$I$17 * 12 * (1 + 'Hotel Assumptions'!$I$22)^(AL3 - 'Hotel Assumptions'!$I$20)) * 'Hotel Assumptions'!$I$19, 0)</f>
        <v>0</v>
      </c>
      <c r="AN13" s="37">
        <f>IF(AN4 = "Yes", ('Hotel Assumptions'!$I$17 * 12 * (1 + 'Hotel Assumptions'!$I$22)^(AM3 - 'Hotel Assumptions'!$I$20)) * 'Hotel Assumptions'!$I$19, 0)</f>
        <v>0</v>
      </c>
      <c r="AO13" s="37">
        <f>IF(AO4 = "Yes", ('Hotel Assumptions'!$I$17 * 12 * (1 + 'Hotel Assumptions'!$I$22)^(AN3 - 'Hotel Assumptions'!$I$20)) * 'Hotel Assumptions'!$I$19, 0)</f>
        <v>0</v>
      </c>
      <c r="AP13" s="37">
        <f>IF(AP4 = "Yes", ('Hotel Assumptions'!$I$17 * 12 * (1 + 'Hotel Assumptions'!$I$22)^(AO3 - 'Hotel Assumptions'!$I$20)) * 'Hotel Assumptions'!$I$19, 0)</f>
        <v>0</v>
      </c>
      <c r="AQ13" s="37">
        <f>IF(AQ4 = "Yes", ('Hotel Assumptions'!$I$17 * 12 * (1 + 'Hotel Assumptions'!$I$22)^(AP3 - 'Hotel Assumptions'!$I$20)) * 'Hotel Assumptions'!$I$19, 0)</f>
        <v>0</v>
      </c>
      <c r="AR13" s="37">
        <f>IF(AR4 = "Yes", ('Hotel Assumptions'!$I$17 * 12 * (1 + 'Hotel Assumptions'!$I$22)^(AQ3 - 'Hotel Assumptions'!$I$20)) * 'Hotel Assumptions'!$I$19, 0)</f>
        <v>0</v>
      </c>
      <c r="AS13" s="37">
        <f>IF(AS4 = "Yes", ('Hotel Assumptions'!$I$17 * 12 * (1 + 'Hotel Assumptions'!$I$22)^(AR3 - 'Hotel Assumptions'!$I$20)) * 'Hotel Assumptions'!$I$19, 0)</f>
        <v>0</v>
      </c>
      <c r="AT13" s="37">
        <f>IF(AT4 = "Yes", ('Hotel Assumptions'!$I$17 * 12 * (1 + 'Hotel Assumptions'!$I$22)^(AS3 - 'Hotel Assumptions'!$I$20)) * 'Hotel Assumptions'!$I$19, 0)</f>
        <v>0</v>
      </c>
      <c r="AU13" s="37">
        <f>IF(AU4 = "Yes", ('Hotel Assumptions'!$I$17 * 12 * (1 + 'Hotel Assumptions'!$I$22)^(AT3 - 'Hotel Assumptions'!$I$20)) * 'Hotel Assumptions'!$I$19, 0)</f>
        <v>0</v>
      </c>
      <c r="AV13" s="37">
        <f>IF(AV4 = "Yes", ('Hotel Assumptions'!$I$17 * 12 * (1 + 'Hotel Assumptions'!$I$22)^(AU3 - 'Hotel Assumptions'!$I$20)) * 'Hotel Assumptions'!$I$19, 0)</f>
        <v>0</v>
      </c>
      <c r="AW13" s="37">
        <f>IF(AW4 = "Yes", ('Hotel Assumptions'!$I$17 * 12 * (1 + 'Hotel Assumptions'!$I$22)^(AV3 - 'Hotel Assumptions'!$I$20)) * 'Hotel Assumptions'!$I$19, 0)</f>
        <v>0</v>
      </c>
      <c r="AX13" s="37">
        <f>IF(AX4 = "Yes", ('Hotel Assumptions'!$I$17 * 12 * (1 + 'Hotel Assumptions'!$I$22)^(AW3 - 'Hotel Assumptions'!$I$20)) * 'Hotel Assumptions'!$I$19, 0)</f>
        <v>0</v>
      </c>
      <c r="AY13" s="37">
        <f>IF(AY4 = "Yes", ('Hotel Assumptions'!$I$17 * 12 * (1 + 'Hotel Assumptions'!$I$22)^(AX3 - 'Hotel Assumptions'!$I$20)) * 'Hotel Assumptions'!$I$19, 0)</f>
        <v>0</v>
      </c>
      <c r="AZ13" s="37">
        <f>IF(AZ4 = "Yes", ('Hotel Assumptions'!$I$17 * 12 * (1 + 'Hotel Assumptions'!$I$22)^(AY3 - 'Hotel Assumptions'!$I$20)) * 'Hotel Assumptions'!$I$19, 0)</f>
        <v>0</v>
      </c>
      <c r="BA13" s="37">
        <f>IF(BA4 = "Yes", ('Hotel Assumptions'!$I$17 * 12 * (1 + 'Hotel Assumptions'!$I$22)^(AZ3 - 'Hotel Assumptions'!$I$20)) * 'Hotel Assumptions'!$I$19, 0)</f>
        <v>0</v>
      </c>
      <c r="BB13" s="37">
        <f>IF(BB4 = "Yes", ('Hotel Assumptions'!$I$17 * 12 * (1 + 'Hotel Assumptions'!$I$22)^(BA3 - 'Hotel Assumptions'!$I$20)) * 'Hotel Assumptions'!$I$19, 0)</f>
        <v>0</v>
      </c>
      <c r="BC13" s="37">
        <f>IF(BC4 = "Yes", ('Hotel Assumptions'!$I$17 * 12 * (1 + 'Hotel Assumptions'!$I$22)^(BB3 - 'Hotel Assumptions'!$I$20)) * 'Hotel Assumptions'!$I$19, 0)</f>
        <v>0</v>
      </c>
      <c r="BD13" s="37">
        <f>IF(BD4 = "Yes", ('Hotel Assumptions'!$I$17 * 12 * (1 + 'Hotel Assumptions'!$I$22)^(BC3 - 'Hotel Assumptions'!$I$20)) * 'Hotel Assumptions'!$I$19, 0)</f>
        <v>0</v>
      </c>
      <c r="BE13" s="37">
        <f>IF(BE4 = "Yes", ('Hotel Assumptions'!$I$17 * 12 * (1 + 'Hotel Assumptions'!$I$22)^(BD3 - 'Hotel Assumptions'!$I$20)) * 'Hotel Assumptions'!$I$19, 0)</f>
        <v>0</v>
      </c>
      <c r="BF13" s="37">
        <f>IF(BF4 = "Yes", ('Hotel Assumptions'!$I$17 * 12 * (1 + 'Hotel Assumptions'!$I$22)^(BE3 - 'Hotel Assumptions'!$I$20)) * 'Hotel Assumptions'!$I$19, 0)</f>
        <v>0</v>
      </c>
      <c r="BG13" s="37">
        <f>IF(BG4 = "Yes", ('Hotel Assumptions'!$I$17 * 12 * (1 + 'Hotel Assumptions'!$I$22)^(BF3 - 'Hotel Assumptions'!$I$20)) * 'Hotel Assumptions'!$I$19, 0)</f>
        <v>0</v>
      </c>
      <c r="BH13" s="37">
        <f>IF(BH4 = "Yes", ('Hotel Assumptions'!$I$17 * 12 * (1 + 'Hotel Assumptions'!$I$22)^(BG3 - 'Hotel Assumptions'!$I$20)) * 'Hotel Assumptions'!$I$19, 0)</f>
        <v>0</v>
      </c>
      <c r="BI13" s="37">
        <f>IF(BI4 = "Yes", ('Hotel Assumptions'!$I$17 * 12 * (1 + 'Hotel Assumptions'!$I$22)^(BH3 - 'Hotel Assumptions'!$I$20)) * 'Hotel Assumptions'!$I$19, 0)</f>
        <v>0</v>
      </c>
      <c r="BJ13" s="37">
        <f>IF(BJ4 = "Yes", ('Hotel Assumptions'!$I$17 * 12 * (1 + 'Hotel Assumptions'!$I$22)^(BI3 - 'Hotel Assumptions'!$I$20)) * 'Hotel Assumptions'!$I$19, 0)</f>
        <v>0</v>
      </c>
      <c r="BK13" s="37">
        <f>IF(BK4 = "Yes", ('Hotel Assumptions'!$I$17 * 12 * (1 + 'Hotel Assumptions'!$I$22)^(BJ3 - 'Hotel Assumptions'!$I$20)) * 'Hotel Assumptions'!$I$19, 0)</f>
        <v>0</v>
      </c>
      <c r="BL13" s="37">
        <f>IF(BL4 = "Yes", ('Hotel Assumptions'!$I$17 * 12 * (1 + 'Hotel Assumptions'!$I$22)^(BK3 - 'Hotel Assumptions'!$I$20)) * 'Hotel Assumptions'!$I$19, 0)</f>
        <v>0</v>
      </c>
      <c r="BM13" s="37">
        <f>IF(BM4 = "Yes", ('Hotel Assumptions'!$I$17 * 12 * (1 + 'Hotel Assumptions'!$I$22)^(BL3 - 'Hotel Assumptions'!$I$20)) * 'Hotel Assumptions'!$I$19, 0)</f>
        <v>0</v>
      </c>
      <c r="BN13" s="37">
        <f>IF(BN4 = "Yes", ('Hotel Assumptions'!$I$17 * 12 * (1 + 'Hotel Assumptions'!$I$22)^(BM3 - 'Hotel Assumptions'!$I$20)) * 'Hotel Assumptions'!$I$19, 0)</f>
        <v>0</v>
      </c>
      <c r="BO13" s="37">
        <f>IF(BO4 = "Yes", ('Hotel Assumptions'!$I$17 * 12 * (1 + 'Hotel Assumptions'!$I$22)^(BN3 - 'Hotel Assumptions'!$I$20)) * 'Hotel Assumptions'!$I$19, 0)</f>
        <v>0</v>
      </c>
      <c r="BP13" s="37">
        <f>IF(BP4 = "Yes", ('Hotel Assumptions'!$I$17 * 12 * (1 + 'Hotel Assumptions'!$I$22)^(BO3 - 'Hotel Assumptions'!$I$20)) * 'Hotel Assumptions'!$I$19, 0)</f>
        <v>0</v>
      </c>
      <c r="BQ13" s="37">
        <f>IF(BQ4 = "Yes", ('Hotel Assumptions'!$I$17 * 12 * (1 + 'Hotel Assumptions'!$I$22)^(BP3 - 'Hotel Assumptions'!$I$20)) * 'Hotel Assumptions'!$I$19, 0)</f>
        <v>0</v>
      </c>
      <c r="BR13" s="37">
        <f>IF(BR4 = "Yes", ('Hotel Assumptions'!$I$17 * 12 * (1 + 'Hotel Assumptions'!$I$22)^(BQ3 - 'Hotel Assumptions'!$I$20)) * 'Hotel Assumptions'!$I$19, 0)</f>
        <v>0</v>
      </c>
      <c r="BS13" s="37">
        <f>IF(BS4 = "Yes", ('Hotel Assumptions'!$I$17 * 12 * (1 + 'Hotel Assumptions'!$I$22)^(BR3 - 'Hotel Assumptions'!$I$20)) * 'Hotel Assumptions'!$I$19, 0)</f>
        <v>0</v>
      </c>
      <c r="BT13" s="37">
        <f>IF(BT4 = "Yes", ('Hotel Assumptions'!$I$17 * 12 * (1 + 'Hotel Assumptions'!$I$22)^(BS3 - 'Hotel Assumptions'!$I$20)) * 'Hotel Assumptions'!$I$19, 0)</f>
        <v>0</v>
      </c>
      <c r="BU13" s="37">
        <f>IF(BU4 = "Yes", ('Hotel Assumptions'!$I$17 * 12 * (1 + 'Hotel Assumptions'!$I$22)^(BT3 - 'Hotel Assumptions'!$I$20)) * 'Hotel Assumptions'!$I$19, 0)</f>
        <v>0</v>
      </c>
      <c r="BV13" s="37">
        <f>IF(BV4 = "Yes", ('Hotel Assumptions'!$I$17 * 12 * (1 + 'Hotel Assumptions'!$I$22)^(BU3 - 'Hotel Assumptions'!$I$20)) * 'Hotel Assumptions'!$I$19, 0)</f>
        <v>0</v>
      </c>
      <c r="BW13" s="37">
        <f>IF(BW4 = "Yes", ('Hotel Assumptions'!$I$17 * 12 * (1 + 'Hotel Assumptions'!$I$22)^(BV3 - 'Hotel Assumptions'!$I$20)) * 'Hotel Assumptions'!$I$19, 0)</f>
        <v>0</v>
      </c>
      <c r="BX13" s="37">
        <f>IF(BX4 = "Yes", ('Hotel Assumptions'!$I$17 * 12 * (1 + 'Hotel Assumptions'!$I$22)^(BW3 - 'Hotel Assumptions'!$I$20)) * 'Hotel Assumptions'!$I$19, 0)</f>
        <v>0</v>
      </c>
      <c r="BY13" s="37">
        <f>IF(BY4 = "Yes", ('Hotel Assumptions'!$I$17 * 12 * (1 + 'Hotel Assumptions'!$I$22)^(BX3 - 'Hotel Assumptions'!$I$20)) * 'Hotel Assumptions'!$I$19, 0)</f>
        <v>0</v>
      </c>
      <c r="BZ13" s="37">
        <f>IF(BZ4 = "Yes", ('Hotel Assumptions'!$I$17 * 12 * (1 + 'Hotel Assumptions'!$I$22)^(BY3 - 'Hotel Assumptions'!$I$20)) * 'Hotel Assumptions'!$I$19, 0)</f>
        <v>0</v>
      </c>
      <c r="CA13" s="37">
        <f>IF(CA4 = "Yes", ('Hotel Assumptions'!$I$17 * 12 * (1 + 'Hotel Assumptions'!$I$22)^(BZ3 - 'Hotel Assumptions'!$I$20)) * 'Hotel Assumptions'!$I$19, 0)</f>
        <v>0</v>
      </c>
      <c r="CB13" s="37">
        <f>IF(CB4 = "Yes", ('Hotel Assumptions'!$I$17 * 12 * (1 + 'Hotel Assumptions'!$I$22)^(CA3 - 'Hotel Assumptions'!$I$20)) * 'Hotel Assumptions'!$I$19, 0)</f>
        <v>0</v>
      </c>
      <c r="CC13" s="37">
        <f>IF(CC4 = "Yes", ('Hotel Assumptions'!$I$17 * 12 * (1 + 'Hotel Assumptions'!$I$22)^(CB3 - 'Hotel Assumptions'!$I$20)) * 'Hotel Assumptions'!$I$19, 0)</f>
        <v>0</v>
      </c>
      <c r="CD13" s="37">
        <f>IF(CD4 = "Yes", ('Hotel Assumptions'!$I$17 * 12 * (1 + 'Hotel Assumptions'!$I$22)^(CC3 - 'Hotel Assumptions'!$I$20)) * 'Hotel Assumptions'!$I$19, 0)</f>
        <v>0</v>
      </c>
      <c r="CE13" s="37">
        <f>IF(CE4 = "Yes", ('Hotel Assumptions'!$I$17 * 12 * (1 + 'Hotel Assumptions'!$I$22)^(CD3 - 'Hotel Assumptions'!$I$20)) * 'Hotel Assumptions'!$I$19, 0)</f>
        <v>0</v>
      </c>
      <c r="CF13" s="37">
        <f>IF(CF4 = "Yes", ('Hotel Assumptions'!$I$17 * 12 * (1 + 'Hotel Assumptions'!$I$22)^(CE3 - 'Hotel Assumptions'!$I$20)) * 'Hotel Assumptions'!$I$19, 0)</f>
        <v>0</v>
      </c>
      <c r="CG13" s="37">
        <f>IF(CG4 = "Yes", ('Hotel Assumptions'!$I$17 * 12 * (1 + 'Hotel Assumptions'!$I$22)^(CF3 - 'Hotel Assumptions'!$I$20)) * 'Hotel Assumptions'!$I$19, 0)</f>
        <v>0</v>
      </c>
      <c r="CH13" s="37">
        <f>IF(CH4 = "Yes", ('Hotel Assumptions'!$I$17 * 12 * (1 + 'Hotel Assumptions'!$I$22)^(CG3 - 'Hotel Assumptions'!$I$20)) * 'Hotel Assumptions'!$I$19, 0)</f>
        <v>0</v>
      </c>
      <c r="CI13" s="37">
        <f>IF(CI4 = "Yes", ('Hotel Assumptions'!$I$17 * 12 * (1 + 'Hotel Assumptions'!$I$22)^(CH3 - 'Hotel Assumptions'!$I$20)) * 'Hotel Assumptions'!$I$19, 0)</f>
        <v>0</v>
      </c>
      <c r="CJ13" s="37">
        <f>IF(CJ4 = "Yes", ('Hotel Assumptions'!$I$17 * 12 * (1 + 'Hotel Assumptions'!$I$22)^(CI3 - 'Hotel Assumptions'!$I$20)) * 'Hotel Assumptions'!$I$19, 0)</f>
        <v>0</v>
      </c>
      <c r="CK13" s="37">
        <f>IF(CK4 = "Yes", ('Hotel Assumptions'!$I$17 * 12 * (1 + 'Hotel Assumptions'!$I$22)^(CJ3 - 'Hotel Assumptions'!$I$20)) * 'Hotel Assumptions'!$I$19, 0)</f>
        <v>0</v>
      </c>
      <c r="CL13" s="37">
        <f>IF(CL4 = "Yes", ('Hotel Assumptions'!$I$17 * 12 * (1 + 'Hotel Assumptions'!$I$22)^(CK3 - 'Hotel Assumptions'!$I$20)) * 'Hotel Assumptions'!$I$19, 0)</f>
        <v>0</v>
      </c>
      <c r="CM13" s="37">
        <f>IF(CM4 = "Yes", ('Hotel Assumptions'!$I$17 * 12 * (1 + 'Hotel Assumptions'!$I$22)^(CL3 - 'Hotel Assumptions'!$I$20)) * 'Hotel Assumptions'!$I$19, 0)</f>
        <v>0</v>
      </c>
      <c r="CN13" s="37">
        <f>IF(CN4 = "Yes", ('Hotel Assumptions'!$I$17 * 12 * (1 + 'Hotel Assumptions'!$I$22)^(CM3 - 'Hotel Assumptions'!$I$20)) * 'Hotel Assumptions'!$I$19, 0)</f>
        <v>0</v>
      </c>
      <c r="CO13" s="37">
        <f>IF(CO4 = "Yes", ('Hotel Assumptions'!$I$17 * 12 * (1 + 'Hotel Assumptions'!$I$22)^(CN3 - 'Hotel Assumptions'!$I$20)) * 'Hotel Assumptions'!$I$19, 0)</f>
        <v>0</v>
      </c>
      <c r="CP13" s="37">
        <f>IF(CP4 = "Yes", ('Hotel Assumptions'!$I$17 * 12 * (1 + 'Hotel Assumptions'!$I$22)^(CO3 - 'Hotel Assumptions'!$I$20)) * 'Hotel Assumptions'!$I$19, 0)</f>
        <v>0</v>
      </c>
      <c r="CQ13" s="37">
        <f>IF(CQ4 = "Yes", ('Hotel Assumptions'!$I$17 * 12 * (1 + 'Hotel Assumptions'!$I$22)^(CP3 - 'Hotel Assumptions'!$I$20)) * 'Hotel Assumptions'!$I$19, 0)</f>
        <v>0</v>
      </c>
      <c r="CR13" s="37">
        <f>IF(CR4 = "Yes", ('Hotel Assumptions'!$I$17 * 12 * (1 + 'Hotel Assumptions'!$I$22)^(CQ3 - 'Hotel Assumptions'!$I$20)) * 'Hotel Assumptions'!$I$19, 0)</f>
        <v>0</v>
      </c>
      <c r="CS13" s="37">
        <f>IF(CS4 = "Yes", ('Hotel Assumptions'!$I$17 * 12 * (1 + 'Hotel Assumptions'!$I$22)^(CR3 - 'Hotel Assumptions'!$I$20)) * 'Hotel Assumptions'!$I$19, 0)</f>
        <v>0</v>
      </c>
      <c r="CT13" s="37">
        <f>IF(CT4 = "Yes", ('Hotel Assumptions'!$I$17 * 12 * (1 + 'Hotel Assumptions'!$I$22)^(CS3 - 'Hotel Assumptions'!$I$20)) * 'Hotel Assumptions'!$I$19, 0)</f>
        <v>0</v>
      </c>
      <c r="CU13" s="37">
        <f>IF(CU4 = "Yes", ('Hotel Assumptions'!$I$17 * 12 * (1 + 'Hotel Assumptions'!$I$22)^(CT3 - 'Hotel Assumptions'!$I$20)) * 'Hotel Assumptions'!$I$19, 0)</f>
        <v>0</v>
      </c>
      <c r="CV13" s="37">
        <f>IF(CV4 = "Yes", ('Hotel Assumptions'!$I$17 * 12 * (1 + 'Hotel Assumptions'!$I$22)^(CU3 - 'Hotel Assumptions'!$I$20)) * 'Hotel Assumptions'!$I$19, 0)</f>
        <v>0</v>
      </c>
    </row>
    <row r="14" spans="1:105" s="16" customFormat="1" ht="18" customHeight="1">
      <c r="A14"/>
      <c r="B14"/>
      <c r="C14" s="20"/>
      <c r="E14" s="36">
        <f>IF(E4 = "Yes", ('Hotel Assumptions'!$L$17 * 12 * (1 + 'Hotel Assumptions'!$L$22)^(D3 - 'Hotel Assumptions'!$L$20)) * 'Hotel Assumptions'!$L$19, 0)</f>
        <v>0</v>
      </c>
      <c r="F14" s="36">
        <f>IF(F4 = "Yes", ('Hotel Assumptions'!$L$17 * 12 * (1 + 'Hotel Assumptions'!$L$22)^(E3 - 'Hotel Assumptions'!$L$20)) * 'Hotel Assumptions'!$L$19, 0)</f>
        <v>0</v>
      </c>
      <c r="G14" s="36">
        <f>IF(G4 = "Yes", ('Hotel Assumptions'!$L$17 * 12 * (1 + 'Hotel Assumptions'!$L$22)^(F3 - 'Hotel Assumptions'!$L$20)) * 'Hotel Assumptions'!$L$19, 0)</f>
        <v>0</v>
      </c>
      <c r="H14" s="36">
        <f>IF(H4 = "Yes", ('Hotel Assumptions'!$L$17 * 12 * (1 + 'Hotel Assumptions'!$L$22)^(G3 - 'Hotel Assumptions'!$L$20)) * 'Hotel Assumptions'!$L$19, 0)</f>
        <v>0</v>
      </c>
      <c r="I14" s="36">
        <f>IF(I4 = "Yes", ('Hotel Assumptions'!$L$17 * 12 * (1 + 'Hotel Assumptions'!$L$22)^(H3 - 'Hotel Assumptions'!$L$20)) * 'Hotel Assumptions'!$L$19, 0)</f>
        <v>0</v>
      </c>
      <c r="J14" s="36">
        <f>IF(J4 = "Yes", ('Hotel Assumptions'!$L$17 * 12 * (1 + 'Hotel Assumptions'!$L$22)^(I3 - 'Hotel Assumptions'!$L$20)) * 'Hotel Assumptions'!$L$19, 0)</f>
        <v>0</v>
      </c>
      <c r="K14" s="36">
        <f>IF(K4 = "Yes", ('Hotel Assumptions'!$L$17 * 12 * (1 + 'Hotel Assumptions'!$L$22)^(J3 - 'Hotel Assumptions'!$L$20)) * 'Hotel Assumptions'!$L$19, 0)</f>
        <v>0</v>
      </c>
      <c r="L14" s="36">
        <f>IF(L4 = "Yes", ('Hotel Assumptions'!$L$17 * 12 * (1 + 'Hotel Assumptions'!$L$22)^(K3 - 'Hotel Assumptions'!$L$20)) * 'Hotel Assumptions'!$L$19, 0)</f>
        <v>0</v>
      </c>
      <c r="M14" s="36">
        <f>IF(M4 = "Yes", ('Hotel Assumptions'!$L$17 * 12 * (1 + 'Hotel Assumptions'!$L$22)^(L3 - 'Hotel Assumptions'!$L$20)) * 'Hotel Assumptions'!$L$19, 0)</f>
        <v>0</v>
      </c>
      <c r="N14" s="36">
        <f>IF(N4 = "Yes", ('Hotel Assumptions'!$L$17 * 12 * (1 + 'Hotel Assumptions'!$L$22)^(M3 - 'Hotel Assumptions'!$L$20)) * 'Hotel Assumptions'!$L$19, 0)</f>
        <v>0</v>
      </c>
      <c r="O14" s="36">
        <f>IF(O4 = "Yes", ('Hotel Assumptions'!$L$17 * 12 * (1 + 'Hotel Assumptions'!$L$22)^(N3 - 'Hotel Assumptions'!$L$20)) * 'Hotel Assumptions'!$L$19, 0)</f>
        <v>0</v>
      </c>
      <c r="P14" s="36">
        <f>IF(P4 = "Yes", ('Hotel Assumptions'!$L$17 * 12 * (1 + 'Hotel Assumptions'!$L$22)^(O3 - 'Hotel Assumptions'!$L$20)) * 'Hotel Assumptions'!$L$19, 0)</f>
        <v>0</v>
      </c>
      <c r="Q14" s="36">
        <f>IF(Q4 = "Yes", ('Hotel Assumptions'!$L$17 * 12 * (1 + 'Hotel Assumptions'!$L$22)^(P3 - 'Hotel Assumptions'!$L$20)) * 'Hotel Assumptions'!$L$19, 0)</f>
        <v>0</v>
      </c>
      <c r="R14" s="36">
        <f>IF(R4 = "Yes", ('Hotel Assumptions'!$L$17 * 12 * (1 + 'Hotel Assumptions'!$L$22)^(Q3 - 'Hotel Assumptions'!$L$20)) * 'Hotel Assumptions'!$L$19, 0)</f>
        <v>0</v>
      </c>
      <c r="S14" s="36">
        <f>IF(S4 = "Yes", ('Hotel Assumptions'!$L$17 * 12 * (1 + 'Hotel Assumptions'!$L$22)^(R3 - 'Hotel Assumptions'!$L$20)) * 'Hotel Assumptions'!$L$19, 0)</f>
        <v>0</v>
      </c>
      <c r="T14" s="36">
        <f>IF(T4 = "Yes", ('Hotel Assumptions'!$L$17 * 12 * (1 + 'Hotel Assumptions'!$L$22)^(S3 - 'Hotel Assumptions'!$L$20)) * 'Hotel Assumptions'!$L$19, 0)</f>
        <v>0</v>
      </c>
      <c r="U14" s="36">
        <f>IF(U4 = "Yes", ('Hotel Assumptions'!$L$17 * 12 * (1 + 'Hotel Assumptions'!$L$22)^(T3 - 'Hotel Assumptions'!$L$20)) * 'Hotel Assumptions'!$L$19, 0)</f>
        <v>0</v>
      </c>
      <c r="V14" s="36">
        <f>IF(V4 = "Yes", ('Hotel Assumptions'!$L$17 * 12 * (1 + 'Hotel Assumptions'!$L$22)^(U3 - 'Hotel Assumptions'!$L$20)) * 'Hotel Assumptions'!$L$19, 0)</f>
        <v>0</v>
      </c>
      <c r="W14" s="36">
        <f>IF(W4 = "Yes", ('Hotel Assumptions'!$L$17 * 12 * (1 + 'Hotel Assumptions'!$L$22)^(V3 - 'Hotel Assumptions'!$L$20)) * 'Hotel Assumptions'!$L$19, 0)</f>
        <v>0</v>
      </c>
      <c r="X14" s="36">
        <f>IF(X4 = "Yes", ('Hotel Assumptions'!$L$17 * 12 * (1 + 'Hotel Assumptions'!$L$22)^(W3 - 'Hotel Assumptions'!$L$20)) * 'Hotel Assumptions'!$L$19, 0)</f>
        <v>0</v>
      </c>
      <c r="Y14" s="36">
        <f>IF(Y4 = "Yes", ('Hotel Assumptions'!$L$17 * 12 * (1 + 'Hotel Assumptions'!$L$22)^(X3 - 'Hotel Assumptions'!$L$20)) * 'Hotel Assumptions'!$L$19, 0)</f>
        <v>0</v>
      </c>
      <c r="Z14" s="36">
        <f>IF(Z4 = "Yes", ('Hotel Assumptions'!$L$17 * 12 * (1 + 'Hotel Assumptions'!$L$22)^(Y3 - 'Hotel Assumptions'!$L$20)) * 'Hotel Assumptions'!$L$19, 0)</f>
        <v>0</v>
      </c>
      <c r="AA14" s="36">
        <f>IF(AA4 = "Yes", ('Hotel Assumptions'!$L$17 * 12 * (1 + 'Hotel Assumptions'!$L$22)^(Z3 - 'Hotel Assumptions'!$L$20)) * 'Hotel Assumptions'!$L$19, 0)</f>
        <v>0</v>
      </c>
      <c r="AB14" s="36">
        <f>IF(AB4 = "Yes", ('Hotel Assumptions'!$L$17 * 12 * (1 + 'Hotel Assumptions'!$L$22)^(AA3 - 'Hotel Assumptions'!$L$20)) * 'Hotel Assumptions'!$L$19, 0)</f>
        <v>0</v>
      </c>
      <c r="AC14" s="36">
        <f>IF(AC4 = "Yes", ('Hotel Assumptions'!$L$17 * 12 * (1 + 'Hotel Assumptions'!$L$22)^(AB3 - 'Hotel Assumptions'!$L$20)) * 'Hotel Assumptions'!$L$19, 0)</f>
        <v>0</v>
      </c>
      <c r="AD14" s="36">
        <f>IF(AD4 = "Yes", ('Hotel Assumptions'!$L$17 * 12 * (1 + 'Hotel Assumptions'!$L$22)^(AC3 - 'Hotel Assumptions'!$L$20)) * 'Hotel Assumptions'!$L$19, 0)</f>
        <v>0</v>
      </c>
      <c r="AE14" s="36">
        <f>IF(AE4 = "Yes", ('Hotel Assumptions'!$L$17 * 12 * (1 + 'Hotel Assumptions'!$L$22)^(AD3 - 'Hotel Assumptions'!$L$20)) * 'Hotel Assumptions'!$L$19, 0)</f>
        <v>0</v>
      </c>
      <c r="AF14" s="36">
        <f>IF(AF4 = "Yes", ('Hotel Assumptions'!$L$17 * 12 * (1 + 'Hotel Assumptions'!$L$22)^(AE3 - 'Hotel Assumptions'!$L$20)) * 'Hotel Assumptions'!$L$19, 0)</f>
        <v>0</v>
      </c>
      <c r="AG14" s="36">
        <f>IF(AG4 = "Yes", ('Hotel Assumptions'!$L$17 * 12 * (1 + 'Hotel Assumptions'!$L$22)^(AF3 - 'Hotel Assumptions'!$L$20)) * 'Hotel Assumptions'!$L$19, 0)</f>
        <v>0</v>
      </c>
      <c r="AH14" s="36">
        <f>IF(AH4 = "Yes", ('Hotel Assumptions'!$L$17 * 12 * (1 + 'Hotel Assumptions'!$L$22)^(AG3 - 'Hotel Assumptions'!$L$20)) * 'Hotel Assumptions'!$L$19, 0)</f>
        <v>0</v>
      </c>
      <c r="AI14" s="36">
        <f>IF(AI4 = "Yes", ('Hotel Assumptions'!$L$17 * 12 * (1 + 'Hotel Assumptions'!$L$22)^(AH3 - 'Hotel Assumptions'!$L$20)) * 'Hotel Assumptions'!$L$19, 0)</f>
        <v>0</v>
      </c>
      <c r="AJ14" s="36">
        <f>IF(AJ4 = "Yes", ('Hotel Assumptions'!$L$17 * 12 * (1 + 'Hotel Assumptions'!$L$22)^(AI3 - 'Hotel Assumptions'!$L$20)) * 'Hotel Assumptions'!$L$19, 0)</f>
        <v>0</v>
      </c>
      <c r="AK14" s="36">
        <f>IF(AK4 = "Yes", ('Hotel Assumptions'!$L$17 * 12 * (1 + 'Hotel Assumptions'!$L$22)^(AJ3 - 'Hotel Assumptions'!$L$20)) * 'Hotel Assumptions'!$L$19, 0)</f>
        <v>0</v>
      </c>
      <c r="AL14" s="36">
        <f>IF(AL4 = "Yes", ('Hotel Assumptions'!$L$17 * 12 * (1 + 'Hotel Assumptions'!$L$22)^(AK3 - 'Hotel Assumptions'!$L$20)) * 'Hotel Assumptions'!$L$19, 0)</f>
        <v>0</v>
      </c>
      <c r="AM14" s="36">
        <f>IF(AM4 = "Yes", ('Hotel Assumptions'!$L$17 * 12 * (1 + 'Hotel Assumptions'!$L$22)^(AL3 - 'Hotel Assumptions'!$L$20)) * 'Hotel Assumptions'!$L$19, 0)</f>
        <v>0</v>
      </c>
      <c r="AN14" s="36">
        <f>IF(AN4 = "Yes", ('Hotel Assumptions'!$L$17 * 12 * (1 + 'Hotel Assumptions'!$L$22)^(AM3 - 'Hotel Assumptions'!$L$20)) * 'Hotel Assumptions'!$L$19, 0)</f>
        <v>0</v>
      </c>
      <c r="AO14" s="36">
        <f>IF(AO4 = "Yes", ('Hotel Assumptions'!$L$17 * 12 * (1 + 'Hotel Assumptions'!$L$22)^(AN3 - 'Hotel Assumptions'!$L$20)) * 'Hotel Assumptions'!$L$19, 0)</f>
        <v>0</v>
      </c>
      <c r="AP14" s="36">
        <f>IF(AP4 = "Yes", ('Hotel Assumptions'!$L$17 * 12 * (1 + 'Hotel Assumptions'!$L$22)^(AO3 - 'Hotel Assumptions'!$L$20)) * 'Hotel Assumptions'!$L$19, 0)</f>
        <v>0</v>
      </c>
      <c r="AQ14" s="36">
        <f>IF(AQ4 = "Yes", ('Hotel Assumptions'!$L$17 * 12 * (1 + 'Hotel Assumptions'!$L$22)^(AP3 - 'Hotel Assumptions'!$L$20)) * 'Hotel Assumptions'!$L$19, 0)</f>
        <v>0</v>
      </c>
      <c r="AR14" s="36">
        <f>IF(AR4 = "Yes", ('Hotel Assumptions'!$L$17 * 12 * (1 + 'Hotel Assumptions'!$L$22)^(AQ3 - 'Hotel Assumptions'!$L$20)) * 'Hotel Assumptions'!$L$19, 0)</f>
        <v>0</v>
      </c>
      <c r="AS14" s="36">
        <f>IF(AS4 = "Yes", ('Hotel Assumptions'!$L$17 * 12 * (1 + 'Hotel Assumptions'!$L$22)^(AR3 - 'Hotel Assumptions'!$L$20)) * 'Hotel Assumptions'!$L$19, 0)</f>
        <v>0</v>
      </c>
      <c r="AT14" s="36">
        <f>IF(AT4 = "Yes", ('Hotel Assumptions'!$L$17 * 12 * (1 + 'Hotel Assumptions'!$L$22)^(AS3 - 'Hotel Assumptions'!$L$20)) * 'Hotel Assumptions'!$L$19, 0)</f>
        <v>0</v>
      </c>
      <c r="AU14" s="36">
        <f>IF(AU4 = "Yes", ('Hotel Assumptions'!$L$17 * 12 * (1 + 'Hotel Assumptions'!$L$22)^(AT3 - 'Hotel Assumptions'!$L$20)) * 'Hotel Assumptions'!$L$19, 0)</f>
        <v>0</v>
      </c>
      <c r="AV14" s="36">
        <f>IF(AV4 = "Yes", ('Hotel Assumptions'!$L$17 * 12 * (1 + 'Hotel Assumptions'!$L$22)^(AU3 - 'Hotel Assumptions'!$L$20)) * 'Hotel Assumptions'!$L$19, 0)</f>
        <v>0</v>
      </c>
      <c r="AW14" s="36">
        <f>IF(AW4 = "Yes", ('Hotel Assumptions'!$L$17 * 12 * (1 + 'Hotel Assumptions'!$L$22)^(AV3 - 'Hotel Assumptions'!$L$20)) * 'Hotel Assumptions'!$L$19, 0)</f>
        <v>0</v>
      </c>
      <c r="AX14" s="36">
        <f>IF(AX4 = "Yes", ('Hotel Assumptions'!$L$17 * 12 * (1 + 'Hotel Assumptions'!$L$22)^(AW3 - 'Hotel Assumptions'!$L$20)) * 'Hotel Assumptions'!$L$19, 0)</f>
        <v>0</v>
      </c>
      <c r="AY14" s="36">
        <f>IF(AY4 = "Yes", ('Hotel Assumptions'!$L$17 * 12 * (1 + 'Hotel Assumptions'!$L$22)^(AX3 - 'Hotel Assumptions'!$L$20)) * 'Hotel Assumptions'!$L$19, 0)</f>
        <v>0</v>
      </c>
      <c r="AZ14" s="36">
        <f>IF(AZ4 = "Yes", ('Hotel Assumptions'!$L$17 * 12 * (1 + 'Hotel Assumptions'!$L$22)^(AY3 - 'Hotel Assumptions'!$L$20)) * 'Hotel Assumptions'!$L$19, 0)</f>
        <v>0</v>
      </c>
      <c r="BA14" s="36">
        <f>IF(BA4 = "Yes", ('Hotel Assumptions'!$L$17 * 12 * (1 + 'Hotel Assumptions'!$L$22)^(AZ3 - 'Hotel Assumptions'!$L$20)) * 'Hotel Assumptions'!$L$19, 0)</f>
        <v>0</v>
      </c>
      <c r="BB14" s="36">
        <f>IF(BB4 = "Yes", ('Hotel Assumptions'!$L$17 * 12 * (1 + 'Hotel Assumptions'!$L$22)^(BA3 - 'Hotel Assumptions'!$L$20)) * 'Hotel Assumptions'!$L$19, 0)</f>
        <v>0</v>
      </c>
      <c r="BC14" s="36">
        <f>IF(BC4 = "Yes", ('Hotel Assumptions'!$L$17 * 12 * (1 + 'Hotel Assumptions'!$L$22)^(BB3 - 'Hotel Assumptions'!$L$20)) * 'Hotel Assumptions'!$L$19, 0)</f>
        <v>0</v>
      </c>
      <c r="BD14" s="36">
        <f>IF(BD4 = "Yes", ('Hotel Assumptions'!$L$17 * 12 * (1 + 'Hotel Assumptions'!$L$22)^(BC3 - 'Hotel Assumptions'!$L$20)) * 'Hotel Assumptions'!$L$19, 0)</f>
        <v>0</v>
      </c>
      <c r="BE14" s="36">
        <f>IF(BE4 = "Yes", ('Hotel Assumptions'!$L$17 * 12 * (1 + 'Hotel Assumptions'!$L$22)^(BD3 - 'Hotel Assumptions'!$L$20)) * 'Hotel Assumptions'!$L$19, 0)</f>
        <v>0</v>
      </c>
      <c r="BF14" s="36">
        <f>IF(BF4 = "Yes", ('Hotel Assumptions'!$L$17 * 12 * (1 + 'Hotel Assumptions'!$L$22)^(BE3 - 'Hotel Assumptions'!$L$20)) * 'Hotel Assumptions'!$L$19, 0)</f>
        <v>0</v>
      </c>
      <c r="BG14" s="36">
        <f>IF(BG4 = "Yes", ('Hotel Assumptions'!$L$17 * 12 * (1 + 'Hotel Assumptions'!$L$22)^(BF3 - 'Hotel Assumptions'!$L$20)) * 'Hotel Assumptions'!$L$19, 0)</f>
        <v>0</v>
      </c>
      <c r="BH14" s="36">
        <f>IF(BH4 = "Yes", ('Hotel Assumptions'!$L$17 * 12 * (1 + 'Hotel Assumptions'!$L$22)^(BG3 - 'Hotel Assumptions'!$L$20)) * 'Hotel Assumptions'!$L$19, 0)</f>
        <v>0</v>
      </c>
      <c r="BI14" s="36">
        <f>IF(BI4 = "Yes", ('Hotel Assumptions'!$L$17 * 12 * (1 + 'Hotel Assumptions'!$L$22)^(BH3 - 'Hotel Assumptions'!$L$20)) * 'Hotel Assumptions'!$L$19, 0)</f>
        <v>0</v>
      </c>
      <c r="BJ14" s="36">
        <f>IF(BJ4 = "Yes", ('Hotel Assumptions'!$L$17 * 12 * (1 + 'Hotel Assumptions'!$L$22)^(BI3 - 'Hotel Assumptions'!$L$20)) * 'Hotel Assumptions'!$L$19, 0)</f>
        <v>0</v>
      </c>
      <c r="BK14" s="36">
        <f>IF(BK4 = "Yes", ('Hotel Assumptions'!$L$17 * 12 * (1 + 'Hotel Assumptions'!$L$22)^(BJ3 - 'Hotel Assumptions'!$L$20)) * 'Hotel Assumptions'!$L$19, 0)</f>
        <v>0</v>
      </c>
      <c r="BL14" s="36">
        <f>IF(BL4 = "Yes", ('Hotel Assumptions'!$L$17 * 12 * (1 + 'Hotel Assumptions'!$L$22)^(BK3 - 'Hotel Assumptions'!$L$20)) * 'Hotel Assumptions'!$L$19, 0)</f>
        <v>0</v>
      </c>
      <c r="BM14" s="36">
        <f>IF(BM4 = "Yes", ('Hotel Assumptions'!$L$17 * 12 * (1 + 'Hotel Assumptions'!$L$22)^(BL3 - 'Hotel Assumptions'!$L$20)) * 'Hotel Assumptions'!$L$19, 0)</f>
        <v>0</v>
      </c>
      <c r="BN14" s="36">
        <f>IF(BN4 = "Yes", ('Hotel Assumptions'!$L$17 * 12 * (1 + 'Hotel Assumptions'!$L$22)^(BM3 - 'Hotel Assumptions'!$L$20)) * 'Hotel Assumptions'!$L$19, 0)</f>
        <v>0</v>
      </c>
      <c r="BO14" s="36">
        <f>IF(BO4 = "Yes", ('Hotel Assumptions'!$L$17 * 12 * (1 + 'Hotel Assumptions'!$L$22)^(BN3 - 'Hotel Assumptions'!$L$20)) * 'Hotel Assumptions'!$L$19, 0)</f>
        <v>0</v>
      </c>
      <c r="BP14" s="36">
        <f>IF(BP4 = "Yes", ('Hotel Assumptions'!$L$17 * 12 * (1 + 'Hotel Assumptions'!$L$22)^(BO3 - 'Hotel Assumptions'!$L$20)) * 'Hotel Assumptions'!$L$19, 0)</f>
        <v>0</v>
      </c>
      <c r="BQ14" s="36">
        <f>IF(BQ4 = "Yes", ('Hotel Assumptions'!$L$17 * 12 * (1 + 'Hotel Assumptions'!$L$22)^(BP3 - 'Hotel Assumptions'!$L$20)) * 'Hotel Assumptions'!$L$19, 0)</f>
        <v>0</v>
      </c>
      <c r="BR14" s="36">
        <f>IF(BR4 = "Yes", ('Hotel Assumptions'!$L$17 * 12 * (1 + 'Hotel Assumptions'!$L$22)^(BQ3 - 'Hotel Assumptions'!$L$20)) * 'Hotel Assumptions'!$L$19, 0)</f>
        <v>0</v>
      </c>
      <c r="BS14" s="36">
        <f>IF(BS4 = "Yes", ('Hotel Assumptions'!$L$17 * 12 * (1 + 'Hotel Assumptions'!$L$22)^(BR3 - 'Hotel Assumptions'!$L$20)) * 'Hotel Assumptions'!$L$19, 0)</f>
        <v>0</v>
      </c>
      <c r="BT14" s="36">
        <f>IF(BT4 = "Yes", ('Hotel Assumptions'!$L$17 * 12 * (1 + 'Hotel Assumptions'!$L$22)^(BS3 - 'Hotel Assumptions'!$L$20)) * 'Hotel Assumptions'!$L$19, 0)</f>
        <v>0</v>
      </c>
      <c r="BU14" s="36">
        <f>IF(BU4 = "Yes", ('Hotel Assumptions'!$L$17 * 12 * (1 + 'Hotel Assumptions'!$L$22)^(BT3 - 'Hotel Assumptions'!$L$20)) * 'Hotel Assumptions'!$L$19, 0)</f>
        <v>0</v>
      </c>
      <c r="BV14" s="36">
        <f>IF(BV4 = "Yes", ('Hotel Assumptions'!$L$17 * 12 * (1 + 'Hotel Assumptions'!$L$22)^(BU3 - 'Hotel Assumptions'!$L$20)) * 'Hotel Assumptions'!$L$19, 0)</f>
        <v>0</v>
      </c>
      <c r="BW14" s="36">
        <f>IF(BW4 = "Yes", ('Hotel Assumptions'!$L$17 * 12 * (1 + 'Hotel Assumptions'!$L$22)^(BV3 - 'Hotel Assumptions'!$L$20)) * 'Hotel Assumptions'!$L$19, 0)</f>
        <v>0</v>
      </c>
      <c r="BX14" s="36">
        <f>IF(BX4 = "Yes", ('Hotel Assumptions'!$L$17 * 12 * (1 + 'Hotel Assumptions'!$L$22)^(BW3 - 'Hotel Assumptions'!$L$20)) * 'Hotel Assumptions'!$L$19, 0)</f>
        <v>0</v>
      </c>
      <c r="BY14" s="36">
        <f>IF(BY4 = "Yes", ('Hotel Assumptions'!$L$17 * 12 * (1 + 'Hotel Assumptions'!$L$22)^(BX3 - 'Hotel Assumptions'!$L$20)) * 'Hotel Assumptions'!$L$19, 0)</f>
        <v>0</v>
      </c>
      <c r="BZ14" s="36">
        <f>IF(BZ4 = "Yes", ('Hotel Assumptions'!$L$17 * 12 * (1 + 'Hotel Assumptions'!$L$22)^(BY3 - 'Hotel Assumptions'!$L$20)) * 'Hotel Assumptions'!$L$19, 0)</f>
        <v>0</v>
      </c>
      <c r="CA14" s="36">
        <f>IF(CA4 = "Yes", ('Hotel Assumptions'!$L$17 * 12 * (1 + 'Hotel Assumptions'!$L$22)^(BZ3 - 'Hotel Assumptions'!$L$20)) * 'Hotel Assumptions'!$L$19, 0)</f>
        <v>0</v>
      </c>
      <c r="CB14" s="36">
        <f>IF(CB4 = "Yes", ('Hotel Assumptions'!$L$17 * 12 * (1 + 'Hotel Assumptions'!$L$22)^(CA3 - 'Hotel Assumptions'!$L$20)) * 'Hotel Assumptions'!$L$19, 0)</f>
        <v>0</v>
      </c>
      <c r="CC14" s="36">
        <f>IF(CC4 = "Yes", ('Hotel Assumptions'!$L$17 * 12 * (1 + 'Hotel Assumptions'!$L$22)^(CB3 - 'Hotel Assumptions'!$L$20)) * 'Hotel Assumptions'!$L$19, 0)</f>
        <v>0</v>
      </c>
      <c r="CD14" s="36">
        <f>IF(CD4 = "Yes", ('Hotel Assumptions'!$L$17 * 12 * (1 + 'Hotel Assumptions'!$L$22)^(CC3 - 'Hotel Assumptions'!$L$20)) * 'Hotel Assumptions'!$L$19, 0)</f>
        <v>0</v>
      </c>
      <c r="CE14" s="36">
        <f>IF(CE4 = "Yes", ('Hotel Assumptions'!$L$17 * 12 * (1 + 'Hotel Assumptions'!$L$22)^(CD3 - 'Hotel Assumptions'!$L$20)) * 'Hotel Assumptions'!$L$19, 0)</f>
        <v>0</v>
      </c>
      <c r="CF14" s="36">
        <f>IF(CF4 = "Yes", ('Hotel Assumptions'!$L$17 * 12 * (1 + 'Hotel Assumptions'!$L$22)^(CE3 - 'Hotel Assumptions'!$L$20)) * 'Hotel Assumptions'!$L$19, 0)</f>
        <v>0</v>
      </c>
      <c r="CG14" s="36">
        <f>IF(CG4 = "Yes", ('Hotel Assumptions'!$L$17 * 12 * (1 + 'Hotel Assumptions'!$L$22)^(CF3 - 'Hotel Assumptions'!$L$20)) * 'Hotel Assumptions'!$L$19, 0)</f>
        <v>0</v>
      </c>
      <c r="CH14" s="36">
        <f>IF(CH4 = "Yes", ('Hotel Assumptions'!$L$17 * 12 * (1 + 'Hotel Assumptions'!$L$22)^(CG3 - 'Hotel Assumptions'!$L$20)) * 'Hotel Assumptions'!$L$19, 0)</f>
        <v>0</v>
      </c>
      <c r="CI14" s="36">
        <f>IF(CI4 = "Yes", ('Hotel Assumptions'!$L$17 * 12 * (1 + 'Hotel Assumptions'!$L$22)^(CH3 - 'Hotel Assumptions'!$L$20)) * 'Hotel Assumptions'!$L$19, 0)</f>
        <v>0</v>
      </c>
      <c r="CJ14" s="36">
        <f>IF(CJ4 = "Yes", ('Hotel Assumptions'!$L$17 * 12 * (1 + 'Hotel Assumptions'!$L$22)^(CI3 - 'Hotel Assumptions'!$L$20)) * 'Hotel Assumptions'!$L$19, 0)</f>
        <v>0</v>
      </c>
      <c r="CK14" s="36">
        <f>IF(CK4 = "Yes", ('Hotel Assumptions'!$L$17 * 12 * (1 + 'Hotel Assumptions'!$L$22)^(CJ3 - 'Hotel Assumptions'!$L$20)) * 'Hotel Assumptions'!$L$19, 0)</f>
        <v>0</v>
      </c>
      <c r="CL14" s="36">
        <f>IF(CL4 = "Yes", ('Hotel Assumptions'!$L$17 * 12 * (1 + 'Hotel Assumptions'!$L$22)^(CK3 - 'Hotel Assumptions'!$L$20)) * 'Hotel Assumptions'!$L$19, 0)</f>
        <v>0</v>
      </c>
      <c r="CM14" s="36">
        <f>IF(CM4 = "Yes", ('Hotel Assumptions'!$L$17 * 12 * (1 + 'Hotel Assumptions'!$L$22)^(CL3 - 'Hotel Assumptions'!$L$20)) * 'Hotel Assumptions'!$L$19, 0)</f>
        <v>0</v>
      </c>
      <c r="CN14" s="36">
        <f>IF(CN4 = "Yes", ('Hotel Assumptions'!$L$17 * 12 * (1 + 'Hotel Assumptions'!$L$22)^(CM3 - 'Hotel Assumptions'!$L$20)) * 'Hotel Assumptions'!$L$19, 0)</f>
        <v>0</v>
      </c>
      <c r="CO14" s="36">
        <f>IF(CO4 = "Yes", ('Hotel Assumptions'!$L$17 * 12 * (1 + 'Hotel Assumptions'!$L$22)^(CN3 - 'Hotel Assumptions'!$L$20)) * 'Hotel Assumptions'!$L$19, 0)</f>
        <v>0</v>
      </c>
      <c r="CP14" s="36">
        <f>IF(CP4 = "Yes", ('Hotel Assumptions'!$L$17 * 12 * (1 + 'Hotel Assumptions'!$L$22)^(CO3 - 'Hotel Assumptions'!$L$20)) * 'Hotel Assumptions'!$L$19, 0)</f>
        <v>0</v>
      </c>
      <c r="CQ14" s="36">
        <f>IF(CQ4 = "Yes", ('Hotel Assumptions'!$L$17 * 12 * (1 + 'Hotel Assumptions'!$L$22)^(CP3 - 'Hotel Assumptions'!$L$20)) * 'Hotel Assumptions'!$L$19, 0)</f>
        <v>0</v>
      </c>
      <c r="CR14" s="36">
        <f>IF(CR4 = "Yes", ('Hotel Assumptions'!$L$17 * 12 * (1 + 'Hotel Assumptions'!$L$22)^(CQ3 - 'Hotel Assumptions'!$L$20)) * 'Hotel Assumptions'!$L$19, 0)</f>
        <v>0</v>
      </c>
      <c r="CS14" s="36">
        <f>IF(CS4 = "Yes", ('Hotel Assumptions'!$L$17 * 12 * (1 + 'Hotel Assumptions'!$L$22)^(CR3 - 'Hotel Assumptions'!$L$20)) * 'Hotel Assumptions'!$L$19, 0)</f>
        <v>0</v>
      </c>
      <c r="CT14" s="36">
        <f>IF(CT4 = "Yes", ('Hotel Assumptions'!$L$17 * 12 * (1 + 'Hotel Assumptions'!$L$22)^(CS3 - 'Hotel Assumptions'!$L$20)) * 'Hotel Assumptions'!$L$19, 0)</f>
        <v>0</v>
      </c>
      <c r="CU14" s="36">
        <f>IF(CU4 = "Yes", ('Hotel Assumptions'!$L$17 * 12 * (1 + 'Hotel Assumptions'!$L$22)^(CT3 - 'Hotel Assumptions'!$L$20)) * 'Hotel Assumptions'!$L$19, 0)</f>
        <v>0</v>
      </c>
      <c r="CV14" s="36">
        <f>IF(CV4 = "Yes", ('Hotel Assumptions'!$L$17 * 12 * (1 + 'Hotel Assumptions'!$L$22)^(CU3 - 'Hotel Assumptions'!$L$20)) * 'Hotel Assumptions'!$L$19, 0)</f>
        <v>0</v>
      </c>
    </row>
    <row r="15" spans="1:105" ht="18" customHeight="1">
      <c r="C15" s="20" t="s">
        <v>74</v>
      </c>
    </row>
    <row r="16" spans="1:105" s="16" customFormat="1" ht="18" customHeight="1">
      <c r="A16"/>
      <c r="B16"/>
      <c r="C16" s="20"/>
      <c r="D16" s="16" t="s">
        <v>72</v>
      </c>
      <c r="E16" s="36">
        <f>E6-E11</f>
        <v>0</v>
      </c>
      <c r="F16" s="36">
        <f t="shared" ref="F16:T16" si="0">F6-F11</f>
        <v>0</v>
      </c>
      <c r="G16" s="36">
        <f t="shared" si="0"/>
        <v>0</v>
      </c>
      <c r="H16" s="36">
        <f>H6-H11</f>
        <v>1585598.4555984554</v>
      </c>
      <c r="I16" s="36">
        <f>I6-I11</f>
        <v>1642680</v>
      </c>
      <c r="J16" s="36">
        <f t="shared" si="0"/>
        <v>1701816.4800000002</v>
      </c>
      <c r="K16" s="36">
        <f t="shared" si="0"/>
        <v>1763081.8732800002</v>
      </c>
      <c r="L16" s="36">
        <f t="shared" si="0"/>
        <v>1826552.8207180803</v>
      </c>
      <c r="M16" s="36">
        <f t="shared" si="0"/>
        <v>1892308.7222639313</v>
      </c>
      <c r="N16" s="36">
        <f t="shared" si="0"/>
        <v>1960431.8362654326</v>
      </c>
      <c r="O16" s="36">
        <f t="shared" si="0"/>
        <v>2031007.3823709881</v>
      </c>
      <c r="P16" s="36">
        <f t="shared" si="0"/>
        <v>2104123.6481363438</v>
      </c>
      <c r="Q16" s="36">
        <f t="shared" si="0"/>
        <v>2179872.0994692524</v>
      </c>
      <c r="R16" s="36">
        <f t="shared" si="0"/>
        <v>2258347.4950501453</v>
      </c>
      <c r="S16" s="36">
        <f t="shared" si="0"/>
        <v>2339648.0048719505</v>
      </c>
      <c r="T16" s="36">
        <f t="shared" si="0"/>
        <v>2423875.3330473411</v>
      </c>
      <c r="U16" s="36">
        <f t="shared" ref="U16:AZ16" si="1">U6-U11</f>
        <v>2511134.845037045</v>
      </c>
      <c r="V16" s="36">
        <f t="shared" si="1"/>
        <v>2601535.6994583793</v>
      </c>
      <c r="W16" s="36">
        <f t="shared" si="1"/>
        <v>2695190.9846388809</v>
      </c>
      <c r="X16" s="36">
        <f t="shared" si="1"/>
        <v>2792217.8600858804</v>
      </c>
      <c r="Y16" s="36">
        <f t="shared" si="1"/>
        <v>2892737.7030489719</v>
      </c>
      <c r="Z16" s="36">
        <f t="shared" si="1"/>
        <v>2996876.2603587355</v>
      </c>
      <c r="AA16" s="36">
        <f t="shared" si="1"/>
        <v>3104763.80573165</v>
      </c>
      <c r="AB16" s="36">
        <f t="shared" si="1"/>
        <v>3216535.3027379895</v>
      </c>
      <c r="AC16" s="36">
        <f t="shared" si="1"/>
        <v>3332330.5736365574</v>
      </c>
      <c r="AD16" s="36">
        <f t="shared" si="1"/>
        <v>3452294.4742874736</v>
      </c>
      <c r="AE16" s="36">
        <f t="shared" si="1"/>
        <v>3576577.0753618218</v>
      </c>
      <c r="AF16" s="36">
        <f t="shared" si="1"/>
        <v>3705333.8500748482</v>
      </c>
      <c r="AG16" s="36">
        <f t="shared" si="1"/>
        <v>3838725.8686775425</v>
      </c>
      <c r="AH16" s="36">
        <f t="shared" si="1"/>
        <v>3976919.999949934</v>
      </c>
      <c r="AI16" s="36">
        <f t="shared" si="1"/>
        <v>4120089.1199481315</v>
      </c>
      <c r="AJ16" s="36">
        <f t="shared" si="1"/>
        <v>4268412.3282662649</v>
      </c>
      <c r="AK16" s="36">
        <f t="shared" si="1"/>
        <v>4422075.17208385</v>
      </c>
      <c r="AL16" s="36">
        <f t="shared" si="1"/>
        <v>4581269.8782788692</v>
      </c>
      <c r="AM16" s="36">
        <f t="shared" si="1"/>
        <v>4746195.5938969087</v>
      </c>
      <c r="AN16" s="36">
        <f t="shared" si="1"/>
        <v>4917058.6352771968</v>
      </c>
      <c r="AO16" s="36">
        <f t="shared" si="1"/>
        <v>5094072.7461471772</v>
      </c>
      <c r="AP16" s="36">
        <f t="shared" si="1"/>
        <v>5277459.3650084753</v>
      </c>
      <c r="AQ16" s="36">
        <f t="shared" si="1"/>
        <v>5467447.9021487804</v>
      </c>
      <c r="AR16" s="36">
        <f t="shared" si="1"/>
        <v>5664276.0266261371</v>
      </c>
      <c r="AS16" s="36">
        <f t="shared" si="1"/>
        <v>5868189.9635846782</v>
      </c>
      <c r="AT16" s="36">
        <f t="shared" si="1"/>
        <v>6079444.8022737261</v>
      </c>
      <c r="AU16" s="36">
        <f t="shared" si="1"/>
        <v>6298304.8151555806</v>
      </c>
      <c r="AV16" s="36">
        <f t="shared" si="1"/>
        <v>6525043.7885011816</v>
      </c>
      <c r="AW16" s="36">
        <f t="shared" si="1"/>
        <v>6759945.3648872236</v>
      </c>
      <c r="AX16" s="36">
        <f t="shared" si="1"/>
        <v>7003303.3980231648</v>
      </c>
      <c r="AY16" s="36">
        <f t="shared" si="1"/>
        <v>7255422.3203519974</v>
      </c>
      <c r="AZ16" s="36">
        <f t="shared" si="1"/>
        <v>7516617.5238846708</v>
      </c>
      <c r="BA16" s="36">
        <f t="shared" ref="BA16:CF16" si="2">BA6-BA11</f>
        <v>7787215.7547445195</v>
      </c>
      <c r="BB16" s="36">
        <f t="shared" si="2"/>
        <v>8067555.5219153231</v>
      </c>
      <c r="BC16" s="36">
        <f t="shared" si="2"/>
        <v>8357987.5207042722</v>
      </c>
      <c r="BD16" s="36">
        <f t="shared" si="2"/>
        <v>8658875.0714496262</v>
      </c>
      <c r="BE16" s="36">
        <f t="shared" si="2"/>
        <v>8970594.5740218163</v>
      </c>
      <c r="BF16" s="36">
        <f t="shared" si="2"/>
        <v>9293535.9786866009</v>
      </c>
      <c r="BG16" s="36">
        <f t="shared" si="2"/>
        <v>9628103.2739193179</v>
      </c>
      <c r="BH16" s="36">
        <f t="shared" si="2"/>
        <v>9974714.9917804152</v>
      </c>
      <c r="BI16" s="36">
        <f t="shared" si="2"/>
        <v>10333804.73148451</v>
      </c>
      <c r="BJ16" s="36">
        <f t="shared" si="2"/>
        <v>0</v>
      </c>
      <c r="BK16" s="36">
        <f t="shared" si="2"/>
        <v>0</v>
      </c>
      <c r="BL16" s="36">
        <f t="shared" si="2"/>
        <v>0</v>
      </c>
      <c r="BM16" s="36">
        <f t="shared" si="2"/>
        <v>0</v>
      </c>
      <c r="BN16" s="36">
        <f t="shared" si="2"/>
        <v>0</v>
      </c>
      <c r="BO16" s="36">
        <f t="shared" si="2"/>
        <v>0</v>
      </c>
      <c r="BP16" s="36">
        <f t="shared" si="2"/>
        <v>0</v>
      </c>
      <c r="BQ16" s="36">
        <f t="shared" si="2"/>
        <v>0</v>
      </c>
      <c r="BR16" s="36">
        <f t="shared" si="2"/>
        <v>0</v>
      </c>
      <c r="BS16" s="36">
        <f t="shared" si="2"/>
        <v>0</v>
      </c>
      <c r="BT16" s="36">
        <f t="shared" si="2"/>
        <v>0</v>
      </c>
      <c r="BU16" s="36">
        <f t="shared" si="2"/>
        <v>0</v>
      </c>
      <c r="BV16" s="36">
        <f t="shared" si="2"/>
        <v>0</v>
      </c>
      <c r="BW16" s="36">
        <f t="shared" si="2"/>
        <v>0</v>
      </c>
      <c r="BX16" s="36">
        <f t="shared" si="2"/>
        <v>0</v>
      </c>
      <c r="BY16" s="36">
        <f t="shared" si="2"/>
        <v>0</v>
      </c>
      <c r="BZ16" s="36">
        <f t="shared" si="2"/>
        <v>0</v>
      </c>
      <c r="CA16" s="36">
        <f t="shared" si="2"/>
        <v>0</v>
      </c>
      <c r="CB16" s="36">
        <f t="shared" si="2"/>
        <v>0</v>
      </c>
      <c r="CC16" s="36">
        <f t="shared" si="2"/>
        <v>0</v>
      </c>
      <c r="CD16" s="36">
        <f t="shared" si="2"/>
        <v>0</v>
      </c>
      <c r="CE16" s="36">
        <f t="shared" si="2"/>
        <v>0</v>
      </c>
      <c r="CF16" s="36">
        <f t="shared" si="2"/>
        <v>0</v>
      </c>
      <c r="CG16" s="36">
        <f t="shared" ref="CG16:CV16" si="3">CG6-CG11</f>
        <v>0</v>
      </c>
      <c r="CH16" s="36">
        <f t="shared" si="3"/>
        <v>0</v>
      </c>
      <c r="CI16" s="36">
        <f t="shared" si="3"/>
        <v>0</v>
      </c>
      <c r="CJ16" s="36">
        <f t="shared" si="3"/>
        <v>0</v>
      </c>
      <c r="CK16" s="36">
        <f t="shared" si="3"/>
        <v>0</v>
      </c>
      <c r="CL16" s="36">
        <f t="shared" si="3"/>
        <v>0</v>
      </c>
      <c r="CM16" s="36">
        <f t="shared" si="3"/>
        <v>0</v>
      </c>
      <c r="CN16" s="36">
        <f t="shared" si="3"/>
        <v>0</v>
      </c>
      <c r="CO16" s="36">
        <f t="shared" si="3"/>
        <v>0</v>
      </c>
      <c r="CP16" s="36">
        <f t="shared" si="3"/>
        <v>0</v>
      </c>
      <c r="CQ16" s="36">
        <f t="shared" si="3"/>
        <v>0</v>
      </c>
      <c r="CR16" s="36">
        <f t="shared" si="3"/>
        <v>0</v>
      </c>
      <c r="CS16" s="36">
        <f t="shared" si="3"/>
        <v>0</v>
      </c>
      <c r="CT16" s="36">
        <f t="shared" si="3"/>
        <v>0</v>
      </c>
      <c r="CU16" s="36">
        <f t="shared" si="3"/>
        <v>0</v>
      </c>
      <c r="CV16" s="36">
        <f t="shared" si="3"/>
        <v>0</v>
      </c>
    </row>
    <row r="17" spans="1:100" ht="18" customHeight="1">
      <c r="C17" s="20"/>
      <c r="E17" s="37">
        <f t="shared" ref="E17:T17" si="4">E7-E12</f>
        <v>0</v>
      </c>
      <c r="F17" s="37">
        <f t="shared" si="4"/>
        <v>0</v>
      </c>
      <c r="G17" s="37">
        <f t="shared" si="4"/>
        <v>0</v>
      </c>
      <c r="H17" s="37">
        <f t="shared" si="4"/>
        <v>0</v>
      </c>
      <c r="I17" s="37">
        <f t="shared" si="4"/>
        <v>0</v>
      </c>
      <c r="J17" s="37">
        <f t="shared" si="4"/>
        <v>0</v>
      </c>
      <c r="K17" s="37">
        <f t="shared" si="4"/>
        <v>0</v>
      </c>
      <c r="L17" s="37">
        <f t="shared" si="4"/>
        <v>0</v>
      </c>
      <c r="M17" s="37">
        <f t="shared" si="4"/>
        <v>0</v>
      </c>
      <c r="N17" s="37">
        <f t="shared" si="4"/>
        <v>0</v>
      </c>
      <c r="O17" s="37">
        <f t="shared" si="4"/>
        <v>0</v>
      </c>
      <c r="P17" s="37">
        <f t="shared" si="4"/>
        <v>0</v>
      </c>
      <c r="Q17" s="37">
        <f t="shared" si="4"/>
        <v>0</v>
      </c>
      <c r="R17" s="37">
        <f t="shared" si="4"/>
        <v>0</v>
      </c>
      <c r="S17" s="37">
        <f t="shared" si="4"/>
        <v>0</v>
      </c>
      <c r="T17" s="37">
        <f t="shared" si="4"/>
        <v>0</v>
      </c>
      <c r="U17" s="37">
        <f t="shared" ref="U17:AZ17" si="5">U7-U12</f>
        <v>0</v>
      </c>
      <c r="V17" s="37">
        <f t="shared" si="5"/>
        <v>0</v>
      </c>
      <c r="W17" s="37">
        <f t="shared" si="5"/>
        <v>0</v>
      </c>
      <c r="X17" s="37">
        <f t="shared" si="5"/>
        <v>0</v>
      </c>
      <c r="Y17" s="37">
        <f t="shared" si="5"/>
        <v>0</v>
      </c>
      <c r="Z17" s="37">
        <f t="shared" si="5"/>
        <v>0</v>
      </c>
      <c r="AA17" s="37">
        <f t="shared" si="5"/>
        <v>0</v>
      </c>
      <c r="AB17" s="37">
        <f t="shared" si="5"/>
        <v>0</v>
      </c>
      <c r="AC17" s="37">
        <f t="shared" si="5"/>
        <v>0</v>
      </c>
      <c r="AD17" s="37">
        <f t="shared" si="5"/>
        <v>0</v>
      </c>
      <c r="AE17" s="37">
        <f t="shared" si="5"/>
        <v>0</v>
      </c>
      <c r="AF17" s="37">
        <f t="shared" si="5"/>
        <v>0</v>
      </c>
      <c r="AG17" s="37">
        <f t="shared" si="5"/>
        <v>0</v>
      </c>
      <c r="AH17" s="37">
        <f t="shared" si="5"/>
        <v>0</v>
      </c>
      <c r="AI17" s="37">
        <f t="shared" si="5"/>
        <v>0</v>
      </c>
      <c r="AJ17" s="37">
        <f t="shared" si="5"/>
        <v>0</v>
      </c>
      <c r="AK17" s="37">
        <f t="shared" si="5"/>
        <v>0</v>
      </c>
      <c r="AL17" s="37">
        <f t="shared" si="5"/>
        <v>0</v>
      </c>
      <c r="AM17" s="37">
        <f t="shared" si="5"/>
        <v>0</v>
      </c>
      <c r="AN17" s="37">
        <f t="shared" si="5"/>
        <v>0</v>
      </c>
      <c r="AO17" s="37">
        <f t="shared" si="5"/>
        <v>0</v>
      </c>
      <c r="AP17" s="37">
        <f t="shared" si="5"/>
        <v>0</v>
      </c>
      <c r="AQ17" s="37">
        <f t="shared" si="5"/>
        <v>0</v>
      </c>
      <c r="AR17" s="37">
        <f t="shared" si="5"/>
        <v>0</v>
      </c>
      <c r="AS17" s="37">
        <f t="shared" si="5"/>
        <v>0</v>
      </c>
      <c r="AT17" s="37">
        <f t="shared" si="5"/>
        <v>0</v>
      </c>
      <c r="AU17" s="37">
        <f t="shared" si="5"/>
        <v>0</v>
      </c>
      <c r="AV17" s="37">
        <f t="shared" si="5"/>
        <v>0</v>
      </c>
      <c r="AW17" s="37">
        <f t="shared" si="5"/>
        <v>0</v>
      </c>
      <c r="AX17" s="37">
        <f t="shared" si="5"/>
        <v>0</v>
      </c>
      <c r="AY17" s="37">
        <f t="shared" si="5"/>
        <v>0</v>
      </c>
      <c r="AZ17" s="37">
        <f t="shared" si="5"/>
        <v>0</v>
      </c>
      <c r="BA17" s="37">
        <f t="shared" ref="BA17:CF17" si="6">BA7-BA12</f>
        <v>0</v>
      </c>
      <c r="BB17" s="37">
        <f t="shared" si="6"/>
        <v>0</v>
      </c>
      <c r="BC17" s="37">
        <f t="shared" si="6"/>
        <v>0</v>
      </c>
      <c r="BD17" s="37">
        <f t="shared" si="6"/>
        <v>0</v>
      </c>
      <c r="BE17" s="37">
        <f t="shared" si="6"/>
        <v>0</v>
      </c>
      <c r="BF17" s="37">
        <f t="shared" si="6"/>
        <v>0</v>
      </c>
      <c r="BG17" s="37">
        <f t="shared" si="6"/>
        <v>0</v>
      </c>
      <c r="BH17" s="37">
        <f t="shared" si="6"/>
        <v>0</v>
      </c>
      <c r="BI17" s="37">
        <f t="shared" si="6"/>
        <v>0</v>
      </c>
      <c r="BJ17" s="37">
        <f t="shared" si="6"/>
        <v>0</v>
      </c>
      <c r="BK17" s="37">
        <f t="shared" si="6"/>
        <v>0</v>
      </c>
      <c r="BL17" s="37">
        <f t="shared" si="6"/>
        <v>0</v>
      </c>
      <c r="BM17" s="37">
        <f t="shared" si="6"/>
        <v>0</v>
      </c>
      <c r="BN17" s="37">
        <f t="shared" si="6"/>
        <v>0</v>
      </c>
      <c r="BO17" s="37">
        <f t="shared" si="6"/>
        <v>0</v>
      </c>
      <c r="BP17" s="37">
        <f t="shared" si="6"/>
        <v>0</v>
      </c>
      <c r="BQ17" s="37">
        <f t="shared" si="6"/>
        <v>0</v>
      </c>
      <c r="BR17" s="37">
        <f t="shared" si="6"/>
        <v>0</v>
      </c>
      <c r="BS17" s="37">
        <f t="shared" si="6"/>
        <v>0</v>
      </c>
      <c r="BT17" s="37">
        <f t="shared" si="6"/>
        <v>0</v>
      </c>
      <c r="BU17" s="37">
        <f t="shared" si="6"/>
        <v>0</v>
      </c>
      <c r="BV17" s="37">
        <f t="shared" si="6"/>
        <v>0</v>
      </c>
      <c r="BW17" s="37">
        <f t="shared" si="6"/>
        <v>0</v>
      </c>
      <c r="BX17" s="37">
        <f t="shared" si="6"/>
        <v>0</v>
      </c>
      <c r="BY17" s="37">
        <f t="shared" si="6"/>
        <v>0</v>
      </c>
      <c r="BZ17" s="37">
        <f t="shared" si="6"/>
        <v>0</v>
      </c>
      <c r="CA17" s="37">
        <f t="shared" si="6"/>
        <v>0</v>
      </c>
      <c r="CB17" s="37">
        <f t="shared" si="6"/>
        <v>0</v>
      </c>
      <c r="CC17" s="37">
        <f t="shared" si="6"/>
        <v>0</v>
      </c>
      <c r="CD17" s="37">
        <f t="shared" si="6"/>
        <v>0</v>
      </c>
      <c r="CE17" s="37">
        <f t="shared" si="6"/>
        <v>0</v>
      </c>
      <c r="CF17" s="37">
        <f t="shared" si="6"/>
        <v>0</v>
      </c>
      <c r="CG17" s="37">
        <f t="shared" ref="CG17:CV17" si="7">CG7-CG12</f>
        <v>0</v>
      </c>
      <c r="CH17" s="37">
        <f t="shared" si="7"/>
        <v>0</v>
      </c>
      <c r="CI17" s="37">
        <f t="shared" si="7"/>
        <v>0</v>
      </c>
      <c r="CJ17" s="37">
        <f t="shared" si="7"/>
        <v>0</v>
      </c>
      <c r="CK17" s="37">
        <f t="shared" si="7"/>
        <v>0</v>
      </c>
      <c r="CL17" s="37">
        <f t="shared" si="7"/>
        <v>0</v>
      </c>
      <c r="CM17" s="37">
        <f t="shared" si="7"/>
        <v>0</v>
      </c>
      <c r="CN17" s="37">
        <f t="shared" si="7"/>
        <v>0</v>
      </c>
      <c r="CO17" s="37">
        <f t="shared" si="7"/>
        <v>0</v>
      </c>
      <c r="CP17" s="37">
        <f t="shared" si="7"/>
        <v>0</v>
      </c>
      <c r="CQ17" s="37">
        <f t="shared" si="7"/>
        <v>0</v>
      </c>
      <c r="CR17" s="37">
        <f t="shared" si="7"/>
        <v>0</v>
      </c>
      <c r="CS17" s="37">
        <f t="shared" si="7"/>
        <v>0</v>
      </c>
      <c r="CT17" s="37">
        <f t="shared" si="7"/>
        <v>0</v>
      </c>
      <c r="CU17" s="37">
        <f t="shared" si="7"/>
        <v>0</v>
      </c>
      <c r="CV17" s="37">
        <f t="shared" si="7"/>
        <v>0</v>
      </c>
    </row>
    <row r="18" spans="1:100" s="16" customFormat="1" ht="18" customHeight="1">
      <c r="A18"/>
      <c r="B18"/>
      <c r="C18" s="20"/>
      <c r="E18" s="36">
        <f t="shared" ref="E18:T18" si="8">E8-E13</f>
        <v>0</v>
      </c>
      <c r="F18" s="36">
        <f t="shared" si="8"/>
        <v>0</v>
      </c>
      <c r="G18" s="36">
        <f t="shared" si="8"/>
        <v>0</v>
      </c>
      <c r="H18" s="36">
        <f t="shared" si="8"/>
        <v>0</v>
      </c>
      <c r="I18" s="36">
        <f t="shared" si="8"/>
        <v>0</v>
      </c>
      <c r="J18" s="36">
        <f t="shared" si="8"/>
        <v>0</v>
      </c>
      <c r="K18" s="36">
        <f t="shared" si="8"/>
        <v>0</v>
      </c>
      <c r="L18" s="36">
        <f t="shared" si="8"/>
        <v>0</v>
      </c>
      <c r="M18" s="36">
        <f t="shared" si="8"/>
        <v>0</v>
      </c>
      <c r="N18" s="36">
        <f t="shared" si="8"/>
        <v>0</v>
      </c>
      <c r="O18" s="36">
        <f t="shared" si="8"/>
        <v>0</v>
      </c>
      <c r="P18" s="36">
        <f t="shared" si="8"/>
        <v>0</v>
      </c>
      <c r="Q18" s="36">
        <f t="shared" si="8"/>
        <v>0</v>
      </c>
      <c r="R18" s="36">
        <f t="shared" si="8"/>
        <v>0</v>
      </c>
      <c r="S18" s="36">
        <f t="shared" si="8"/>
        <v>0</v>
      </c>
      <c r="T18" s="36">
        <f t="shared" si="8"/>
        <v>0</v>
      </c>
      <c r="U18" s="36">
        <f t="shared" ref="U18:AZ18" si="9">U8-U13</f>
        <v>0</v>
      </c>
      <c r="V18" s="36">
        <f t="shared" si="9"/>
        <v>0</v>
      </c>
      <c r="W18" s="36">
        <f t="shared" si="9"/>
        <v>0</v>
      </c>
      <c r="X18" s="36">
        <f t="shared" si="9"/>
        <v>0</v>
      </c>
      <c r="Y18" s="36">
        <f t="shared" si="9"/>
        <v>0</v>
      </c>
      <c r="Z18" s="36">
        <f t="shared" si="9"/>
        <v>0</v>
      </c>
      <c r="AA18" s="36">
        <f t="shared" si="9"/>
        <v>0</v>
      </c>
      <c r="AB18" s="36">
        <f t="shared" si="9"/>
        <v>0</v>
      </c>
      <c r="AC18" s="36">
        <f t="shared" si="9"/>
        <v>0</v>
      </c>
      <c r="AD18" s="36">
        <f t="shared" si="9"/>
        <v>0</v>
      </c>
      <c r="AE18" s="36">
        <f t="shared" si="9"/>
        <v>0</v>
      </c>
      <c r="AF18" s="36">
        <f t="shared" si="9"/>
        <v>0</v>
      </c>
      <c r="AG18" s="36">
        <f t="shared" si="9"/>
        <v>0</v>
      </c>
      <c r="AH18" s="36">
        <f t="shared" si="9"/>
        <v>0</v>
      </c>
      <c r="AI18" s="36">
        <f t="shared" si="9"/>
        <v>0</v>
      </c>
      <c r="AJ18" s="36">
        <f t="shared" si="9"/>
        <v>0</v>
      </c>
      <c r="AK18" s="36">
        <f t="shared" si="9"/>
        <v>0</v>
      </c>
      <c r="AL18" s="36">
        <f t="shared" si="9"/>
        <v>0</v>
      </c>
      <c r="AM18" s="36">
        <f t="shared" si="9"/>
        <v>0</v>
      </c>
      <c r="AN18" s="36">
        <f t="shared" si="9"/>
        <v>0</v>
      </c>
      <c r="AO18" s="36">
        <f t="shared" si="9"/>
        <v>0</v>
      </c>
      <c r="AP18" s="36">
        <f t="shared" si="9"/>
        <v>0</v>
      </c>
      <c r="AQ18" s="36">
        <f t="shared" si="9"/>
        <v>0</v>
      </c>
      <c r="AR18" s="36">
        <f t="shared" si="9"/>
        <v>0</v>
      </c>
      <c r="AS18" s="36">
        <f t="shared" si="9"/>
        <v>0</v>
      </c>
      <c r="AT18" s="36">
        <f t="shared" si="9"/>
        <v>0</v>
      </c>
      <c r="AU18" s="36">
        <f t="shared" si="9"/>
        <v>0</v>
      </c>
      <c r="AV18" s="36">
        <f t="shared" si="9"/>
        <v>0</v>
      </c>
      <c r="AW18" s="36">
        <f t="shared" si="9"/>
        <v>0</v>
      </c>
      <c r="AX18" s="36">
        <f t="shared" si="9"/>
        <v>0</v>
      </c>
      <c r="AY18" s="36">
        <f t="shared" si="9"/>
        <v>0</v>
      </c>
      <c r="AZ18" s="36">
        <f t="shared" si="9"/>
        <v>0</v>
      </c>
      <c r="BA18" s="36">
        <f t="shared" ref="BA18:CF18" si="10">BA8-BA13</f>
        <v>0</v>
      </c>
      <c r="BB18" s="36">
        <f t="shared" si="10"/>
        <v>0</v>
      </c>
      <c r="BC18" s="36">
        <f t="shared" si="10"/>
        <v>0</v>
      </c>
      <c r="BD18" s="36">
        <f t="shared" si="10"/>
        <v>0</v>
      </c>
      <c r="BE18" s="36">
        <f t="shared" si="10"/>
        <v>0</v>
      </c>
      <c r="BF18" s="36">
        <f t="shared" si="10"/>
        <v>0</v>
      </c>
      <c r="BG18" s="36">
        <f t="shared" si="10"/>
        <v>0</v>
      </c>
      <c r="BH18" s="36">
        <f t="shared" si="10"/>
        <v>0</v>
      </c>
      <c r="BI18" s="36">
        <f t="shared" si="10"/>
        <v>0</v>
      </c>
      <c r="BJ18" s="36">
        <f t="shared" si="10"/>
        <v>0</v>
      </c>
      <c r="BK18" s="36">
        <f t="shared" si="10"/>
        <v>0</v>
      </c>
      <c r="BL18" s="36">
        <f t="shared" si="10"/>
        <v>0</v>
      </c>
      <c r="BM18" s="36">
        <f t="shared" si="10"/>
        <v>0</v>
      </c>
      <c r="BN18" s="36">
        <f t="shared" si="10"/>
        <v>0</v>
      </c>
      <c r="BO18" s="36">
        <f t="shared" si="10"/>
        <v>0</v>
      </c>
      <c r="BP18" s="36">
        <f t="shared" si="10"/>
        <v>0</v>
      </c>
      <c r="BQ18" s="36">
        <f t="shared" si="10"/>
        <v>0</v>
      </c>
      <c r="BR18" s="36">
        <f t="shared" si="10"/>
        <v>0</v>
      </c>
      <c r="BS18" s="36">
        <f t="shared" si="10"/>
        <v>0</v>
      </c>
      <c r="BT18" s="36">
        <f t="shared" si="10"/>
        <v>0</v>
      </c>
      <c r="BU18" s="36">
        <f t="shared" si="10"/>
        <v>0</v>
      </c>
      <c r="BV18" s="36">
        <f t="shared" si="10"/>
        <v>0</v>
      </c>
      <c r="BW18" s="36">
        <f t="shared" si="10"/>
        <v>0</v>
      </c>
      <c r="BX18" s="36">
        <f t="shared" si="10"/>
        <v>0</v>
      </c>
      <c r="BY18" s="36">
        <f t="shared" si="10"/>
        <v>0</v>
      </c>
      <c r="BZ18" s="36">
        <f t="shared" si="10"/>
        <v>0</v>
      </c>
      <c r="CA18" s="36">
        <f t="shared" si="10"/>
        <v>0</v>
      </c>
      <c r="CB18" s="36">
        <f t="shared" si="10"/>
        <v>0</v>
      </c>
      <c r="CC18" s="36">
        <f t="shared" si="10"/>
        <v>0</v>
      </c>
      <c r="CD18" s="36">
        <f t="shared" si="10"/>
        <v>0</v>
      </c>
      <c r="CE18" s="36">
        <f t="shared" si="10"/>
        <v>0</v>
      </c>
      <c r="CF18" s="36">
        <f t="shared" si="10"/>
        <v>0</v>
      </c>
      <c r="CG18" s="36">
        <f t="shared" ref="CG18:CV18" si="11">CG8-CG13</f>
        <v>0</v>
      </c>
      <c r="CH18" s="36">
        <f t="shared" si="11"/>
        <v>0</v>
      </c>
      <c r="CI18" s="36">
        <f t="shared" si="11"/>
        <v>0</v>
      </c>
      <c r="CJ18" s="36">
        <f t="shared" si="11"/>
        <v>0</v>
      </c>
      <c r="CK18" s="36">
        <f t="shared" si="11"/>
        <v>0</v>
      </c>
      <c r="CL18" s="36">
        <f t="shared" si="11"/>
        <v>0</v>
      </c>
      <c r="CM18" s="36">
        <f t="shared" si="11"/>
        <v>0</v>
      </c>
      <c r="CN18" s="36">
        <f t="shared" si="11"/>
        <v>0</v>
      </c>
      <c r="CO18" s="36">
        <f t="shared" si="11"/>
        <v>0</v>
      </c>
      <c r="CP18" s="36">
        <f t="shared" si="11"/>
        <v>0</v>
      </c>
      <c r="CQ18" s="36">
        <f t="shared" si="11"/>
        <v>0</v>
      </c>
      <c r="CR18" s="36">
        <f t="shared" si="11"/>
        <v>0</v>
      </c>
      <c r="CS18" s="36">
        <f t="shared" si="11"/>
        <v>0</v>
      </c>
      <c r="CT18" s="36">
        <f t="shared" si="11"/>
        <v>0</v>
      </c>
      <c r="CU18" s="36">
        <f t="shared" si="11"/>
        <v>0</v>
      </c>
      <c r="CV18" s="36">
        <f t="shared" si="11"/>
        <v>0</v>
      </c>
    </row>
    <row r="19" spans="1:100" ht="18" customHeight="1">
      <c r="C19" s="20"/>
      <c r="E19" s="37">
        <f t="shared" ref="E19:T19" si="12">E9-E14</f>
        <v>0</v>
      </c>
      <c r="F19" s="37">
        <f t="shared" si="12"/>
        <v>0</v>
      </c>
      <c r="G19" s="37">
        <f t="shared" si="12"/>
        <v>0</v>
      </c>
      <c r="H19" s="37">
        <f t="shared" si="12"/>
        <v>0</v>
      </c>
      <c r="I19" s="37">
        <f t="shared" si="12"/>
        <v>0</v>
      </c>
      <c r="J19" s="37">
        <f t="shared" si="12"/>
        <v>0</v>
      </c>
      <c r="K19" s="37">
        <f t="shared" si="12"/>
        <v>0</v>
      </c>
      <c r="L19" s="37">
        <f t="shared" si="12"/>
        <v>0</v>
      </c>
      <c r="M19" s="37">
        <f t="shared" si="12"/>
        <v>0</v>
      </c>
      <c r="N19" s="37">
        <f t="shared" si="12"/>
        <v>0</v>
      </c>
      <c r="O19" s="37">
        <f t="shared" si="12"/>
        <v>0</v>
      </c>
      <c r="P19" s="37">
        <f t="shared" si="12"/>
        <v>0</v>
      </c>
      <c r="Q19" s="37">
        <f t="shared" si="12"/>
        <v>0</v>
      </c>
      <c r="R19" s="37">
        <f t="shared" si="12"/>
        <v>0</v>
      </c>
      <c r="S19" s="37">
        <f t="shared" si="12"/>
        <v>0</v>
      </c>
      <c r="T19" s="37">
        <f t="shared" si="12"/>
        <v>0</v>
      </c>
      <c r="U19" s="37">
        <f t="shared" ref="U19:AZ19" si="13">U9-U14</f>
        <v>0</v>
      </c>
      <c r="V19" s="37">
        <f t="shared" si="13"/>
        <v>0</v>
      </c>
      <c r="W19" s="37">
        <f t="shared" si="13"/>
        <v>0</v>
      </c>
      <c r="X19" s="37">
        <f t="shared" si="13"/>
        <v>0</v>
      </c>
      <c r="Y19" s="37">
        <f t="shared" si="13"/>
        <v>0</v>
      </c>
      <c r="Z19" s="37">
        <f t="shared" si="13"/>
        <v>0</v>
      </c>
      <c r="AA19" s="37">
        <f t="shared" si="13"/>
        <v>0</v>
      </c>
      <c r="AB19" s="37">
        <f t="shared" si="13"/>
        <v>0</v>
      </c>
      <c r="AC19" s="37">
        <f t="shared" si="13"/>
        <v>0</v>
      </c>
      <c r="AD19" s="37">
        <f t="shared" si="13"/>
        <v>0</v>
      </c>
      <c r="AE19" s="37">
        <f t="shared" si="13"/>
        <v>0</v>
      </c>
      <c r="AF19" s="37">
        <f t="shared" si="13"/>
        <v>0</v>
      </c>
      <c r="AG19" s="37">
        <f t="shared" si="13"/>
        <v>0</v>
      </c>
      <c r="AH19" s="37">
        <f t="shared" si="13"/>
        <v>0</v>
      </c>
      <c r="AI19" s="37">
        <f t="shared" si="13"/>
        <v>0</v>
      </c>
      <c r="AJ19" s="37">
        <f t="shared" si="13"/>
        <v>0</v>
      </c>
      <c r="AK19" s="37">
        <f t="shared" si="13"/>
        <v>0</v>
      </c>
      <c r="AL19" s="37">
        <f t="shared" si="13"/>
        <v>0</v>
      </c>
      <c r="AM19" s="37">
        <f t="shared" si="13"/>
        <v>0</v>
      </c>
      <c r="AN19" s="37">
        <f t="shared" si="13"/>
        <v>0</v>
      </c>
      <c r="AO19" s="37">
        <f t="shared" si="13"/>
        <v>0</v>
      </c>
      <c r="AP19" s="37">
        <f t="shared" si="13"/>
        <v>0</v>
      </c>
      <c r="AQ19" s="37">
        <f t="shared" si="13"/>
        <v>0</v>
      </c>
      <c r="AR19" s="37">
        <f t="shared" si="13"/>
        <v>0</v>
      </c>
      <c r="AS19" s="37">
        <f t="shared" si="13"/>
        <v>0</v>
      </c>
      <c r="AT19" s="37">
        <f t="shared" si="13"/>
        <v>0</v>
      </c>
      <c r="AU19" s="37">
        <f t="shared" si="13"/>
        <v>0</v>
      </c>
      <c r="AV19" s="37">
        <f t="shared" si="13"/>
        <v>0</v>
      </c>
      <c r="AW19" s="37">
        <f t="shared" si="13"/>
        <v>0</v>
      </c>
      <c r="AX19" s="37">
        <f t="shared" si="13"/>
        <v>0</v>
      </c>
      <c r="AY19" s="37">
        <f t="shared" si="13"/>
        <v>0</v>
      </c>
      <c r="AZ19" s="37">
        <f t="shared" si="13"/>
        <v>0</v>
      </c>
      <c r="BA19" s="37">
        <f t="shared" ref="BA19:CF19" si="14">BA9-BA14</f>
        <v>0</v>
      </c>
      <c r="BB19" s="37">
        <f t="shared" si="14"/>
        <v>0</v>
      </c>
      <c r="BC19" s="37">
        <f t="shared" si="14"/>
        <v>0</v>
      </c>
      <c r="BD19" s="37">
        <f t="shared" si="14"/>
        <v>0</v>
      </c>
      <c r="BE19" s="37">
        <f t="shared" si="14"/>
        <v>0</v>
      </c>
      <c r="BF19" s="37">
        <f t="shared" si="14"/>
        <v>0</v>
      </c>
      <c r="BG19" s="37">
        <f t="shared" si="14"/>
        <v>0</v>
      </c>
      <c r="BH19" s="37">
        <f t="shared" si="14"/>
        <v>0</v>
      </c>
      <c r="BI19" s="37">
        <f t="shared" si="14"/>
        <v>0</v>
      </c>
      <c r="BJ19" s="37">
        <f t="shared" si="14"/>
        <v>0</v>
      </c>
      <c r="BK19" s="37">
        <f t="shared" si="14"/>
        <v>0</v>
      </c>
      <c r="BL19" s="37">
        <f t="shared" si="14"/>
        <v>0</v>
      </c>
      <c r="BM19" s="37">
        <f t="shared" si="14"/>
        <v>0</v>
      </c>
      <c r="BN19" s="37">
        <f t="shared" si="14"/>
        <v>0</v>
      </c>
      <c r="BO19" s="37">
        <f t="shared" si="14"/>
        <v>0</v>
      </c>
      <c r="BP19" s="37">
        <f t="shared" si="14"/>
        <v>0</v>
      </c>
      <c r="BQ19" s="37">
        <f t="shared" si="14"/>
        <v>0</v>
      </c>
      <c r="BR19" s="37">
        <f t="shared" si="14"/>
        <v>0</v>
      </c>
      <c r="BS19" s="37">
        <f t="shared" si="14"/>
        <v>0</v>
      </c>
      <c r="BT19" s="37">
        <f t="shared" si="14"/>
        <v>0</v>
      </c>
      <c r="BU19" s="37">
        <f t="shared" si="14"/>
        <v>0</v>
      </c>
      <c r="BV19" s="37">
        <f t="shared" si="14"/>
        <v>0</v>
      </c>
      <c r="BW19" s="37">
        <f t="shared" si="14"/>
        <v>0</v>
      </c>
      <c r="BX19" s="37">
        <f t="shared" si="14"/>
        <v>0</v>
      </c>
      <c r="BY19" s="37">
        <f t="shared" si="14"/>
        <v>0</v>
      </c>
      <c r="BZ19" s="37">
        <f t="shared" si="14"/>
        <v>0</v>
      </c>
      <c r="CA19" s="37">
        <f t="shared" si="14"/>
        <v>0</v>
      </c>
      <c r="CB19" s="37">
        <f t="shared" si="14"/>
        <v>0</v>
      </c>
      <c r="CC19" s="37">
        <f t="shared" si="14"/>
        <v>0</v>
      </c>
      <c r="CD19" s="37">
        <f t="shared" si="14"/>
        <v>0</v>
      </c>
      <c r="CE19" s="37">
        <f t="shared" si="14"/>
        <v>0</v>
      </c>
      <c r="CF19" s="37">
        <f t="shared" si="14"/>
        <v>0</v>
      </c>
      <c r="CG19" s="37">
        <f t="shared" ref="CG19:CV19" si="15">CG9-CG14</f>
        <v>0</v>
      </c>
      <c r="CH19" s="37">
        <f t="shared" si="15"/>
        <v>0</v>
      </c>
      <c r="CI19" s="37">
        <f t="shared" si="15"/>
        <v>0</v>
      </c>
      <c r="CJ19" s="37">
        <f t="shared" si="15"/>
        <v>0</v>
      </c>
      <c r="CK19" s="37">
        <f t="shared" si="15"/>
        <v>0</v>
      </c>
      <c r="CL19" s="37">
        <f t="shared" si="15"/>
        <v>0</v>
      </c>
      <c r="CM19" s="37">
        <f t="shared" si="15"/>
        <v>0</v>
      </c>
      <c r="CN19" s="37">
        <f t="shared" si="15"/>
        <v>0</v>
      </c>
      <c r="CO19" s="37">
        <f t="shared" si="15"/>
        <v>0</v>
      </c>
      <c r="CP19" s="37">
        <f t="shared" si="15"/>
        <v>0</v>
      </c>
      <c r="CQ19" s="37">
        <f t="shared" si="15"/>
        <v>0</v>
      </c>
      <c r="CR19" s="37">
        <f t="shared" si="15"/>
        <v>0</v>
      </c>
      <c r="CS19" s="37">
        <f t="shared" si="15"/>
        <v>0</v>
      </c>
      <c r="CT19" s="37">
        <f t="shared" si="15"/>
        <v>0</v>
      </c>
      <c r="CU19" s="37">
        <f t="shared" si="15"/>
        <v>0</v>
      </c>
      <c r="CV19" s="37">
        <f t="shared" si="15"/>
        <v>0</v>
      </c>
    </row>
    <row r="20" spans="1:100" s="16" customFormat="1" ht="18" customHeight="1">
      <c r="A20"/>
      <c r="B20"/>
      <c r="C20" s="20" t="s">
        <v>75</v>
      </c>
    </row>
    <row r="21" spans="1:100" ht="18" customHeight="1">
      <c r="C21" s="20"/>
      <c r="D21" t="s">
        <v>72</v>
      </c>
      <c r="E21" s="37">
        <f>IF(E4 = "Yes", ('Hotel Assumptions'!$C$15 * 12 * (1 + 'Hotel Assumptions'!$C$20)^(D3 - 'Hotel Assumptions'!$C$18)) * 'Hotel Assumptions'!$C$16, 0)</f>
        <v>0</v>
      </c>
      <c r="F21" s="37">
        <f>IF(F4 = "Yes", ('Hotel Assumptions'!$C$15 * 12 * (1 + 'Hotel Assumptions'!$C$20)^(E3 - 'Hotel Assumptions'!$C$18)) * 'Hotel Assumptions'!$C$16, 0)</f>
        <v>0</v>
      </c>
      <c r="G21" s="37">
        <f>IF(G4 = "Yes", ('Hotel Assumptions'!$C$15 * 12 * (1 + 'Hotel Assumptions'!$C$20)^(F3 - 'Hotel Assumptions'!$C$18)) * 'Hotel Assumptions'!$C$16, 0)</f>
        <v>0</v>
      </c>
      <c r="H21" s="37">
        <f>IF(H4 = "Yes", ('Hotel Assumptions'!$C$15 * 12 * (1 + 'Hotel Assumptions'!$C$20)^(G3 - 'Hotel Assumptions'!$C$18)) * 'Hotel Assumptions'!$C$16, 0)</f>
        <v>487876.44787644781</v>
      </c>
      <c r="I21" s="37">
        <f>IF(I4 = "Yes", ('Hotel Assumptions'!$C$15 * 12 * (1 + 'Hotel Assumptions'!$C$20)^(H3 - 'Hotel Assumptions'!$C$18)) * 'Hotel Assumptions'!$C$16, 0)</f>
        <v>505440</v>
      </c>
      <c r="J21" s="37">
        <f>IF(J4 = "Yes", ('Hotel Assumptions'!$C$15 * 12 * (1 + 'Hotel Assumptions'!$C$20)^(I3 - 'Hotel Assumptions'!$C$18)) * 'Hotel Assumptions'!$C$16, 0)</f>
        <v>523635.84000000008</v>
      </c>
      <c r="K21" s="37">
        <f>IF(K4 = "Yes", ('Hotel Assumptions'!$C$15 * 12 * (1 + 'Hotel Assumptions'!$C$20)^(J3 - 'Hotel Assumptions'!$C$18)) * 'Hotel Assumptions'!$C$16, 0)</f>
        <v>542486.73024000006</v>
      </c>
      <c r="L21" s="37">
        <f>IF(L4 = "Yes", ('Hotel Assumptions'!$C$15 * 12 * (1 + 'Hotel Assumptions'!$C$20)^(K3 - 'Hotel Assumptions'!$C$18)) * 'Hotel Assumptions'!$C$16, 0)</f>
        <v>562016.25252864009</v>
      </c>
      <c r="M21" s="37">
        <f>IF(M4 = "Yes", ('Hotel Assumptions'!$C$15 * 12 * (1 + 'Hotel Assumptions'!$C$20)^(L3 - 'Hotel Assumptions'!$C$18)) * 'Hotel Assumptions'!$C$16, 0)</f>
        <v>582248.83761967113</v>
      </c>
      <c r="N21" s="37">
        <f>IF(N4 = "Yes", ('Hotel Assumptions'!$C$15 * 12 * (1 + 'Hotel Assumptions'!$C$20)^(M3 - 'Hotel Assumptions'!$C$18)) * 'Hotel Assumptions'!$C$16, 0)</f>
        <v>603209.79577397928</v>
      </c>
      <c r="O21" s="37">
        <f>IF(O4 = "Yes", ('Hotel Assumptions'!$C$15 * 12 * (1 + 'Hotel Assumptions'!$C$20)^(N3 - 'Hotel Assumptions'!$C$18)) * 'Hotel Assumptions'!$C$16, 0)</f>
        <v>624925.34842184256</v>
      </c>
      <c r="P21" s="37">
        <f>IF(P4 = "Yes", ('Hotel Assumptions'!$C$15 * 12 * (1 + 'Hotel Assumptions'!$C$20)^(O3 - 'Hotel Assumptions'!$C$18)) * 'Hotel Assumptions'!$C$16, 0)</f>
        <v>647422.66096502892</v>
      </c>
      <c r="Q21" s="37">
        <f>IF(Q4 = "Yes", ('Hotel Assumptions'!$C$15 * 12 * (1 + 'Hotel Assumptions'!$C$20)^(P3 - 'Hotel Assumptions'!$C$18)) * 'Hotel Assumptions'!$C$16, 0)</f>
        <v>670729.87675976998</v>
      </c>
      <c r="R21" s="37">
        <f>IF(R4 = "Yes", ('Hotel Assumptions'!$C$15 * 12 * (1 + 'Hotel Assumptions'!$C$20)^(Q3 - 'Hotel Assumptions'!$C$18)) * 'Hotel Assumptions'!$C$16, 0)</f>
        <v>694876.15232312167</v>
      </c>
      <c r="S21" s="37">
        <f>IF(S4 = "Yes", ('Hotel Assumptions'!$C$15 * 12 * (1 + 'Hotel Assumptions'!$C$20)^(R3 - 'Hotel Assumptions'!$C$18)) * 'Hotel Assumptions'!$C$16, 0)</f>
        <v>719891.69380675408</v>
      </c>
      <c r="T21" s="37">
        <f>IF(T4 = "Yes", ('Hotel Assumptions'!$C$15 * 12 * (1 + 'Hotel Assumptions'!$C$20)^(S3 - 'Hotel Assumptions'!$C$18)) * 'Hotel Assumptions'!$C$16, 0)</f>
        <v>745807.79478379723</v>
      </c>
      <c r="U21" s="37">
        <f>IF(U4 = "Yes", ('Hotel Assumptions'!$C$15 * 12 * (1 + 'Hotel Assumptions'!$C$20)^(T3 - 'Hotel Assumptions'!$C$18)) * 'Hotel Assumptions'!$C$16, 0)</f>
        <v>772656.87539601396</v>
      </c>
      <c r="V21" s="37">
        <f>IF(V4 = "Yes", ('Hotel Assumptions'!$C$15 * 12 * (1 + 'Hotel Assumptions'!$C$20)^(U3 - 'Hotel Assumptions'!$C$18)) * 'Hotel Assumptions'!$C$16, 0)</f>
        <v>800472.52291027049</v>
      </c>
      <c r="W21" s="37">
        <f>IF(W4 = "Yes", ('Hotel Assumptions'!$C$15 * 12 * (1 + 'Hotel Assumptions'!$C$20)^(V3 - 'Hotel Assumptions'!$C$18)) * 'Hotel Assumptions'!$C$16, 0)</f>
        <v>829289.53373504023</v>
      </c>
      <c r="X21" s="37">
        <f>IF(X4 = "Yes", ('Hotel Assumptions'!$C$15 * 12 * (1 + 'Hotel Assumptions'!$C$20)^(W3 - 'Hotel Assumptions'!$C$18)) * 'Hotel Assumptions'!$C$16, 0)</f>
        <v>859143.95694950176</v>
      </c>
      <c r="Y21" s="37">
        <f>IF(Y4 = "Yes", ('Hotel Assumptions'!$C$15 * 12 * (1 + 'Hotel Assumptions'!$C$20)^(X3 - 'Hotel Assumptions'!$C$18)) * 'Hotel Assumptions'!$C$16, 0)</f>
        <v>890073.13939968369</v>
      </c>
      <c r="Z21" s="37">
        <f>IF(Z4 = "Yes", ('Hotel Assumptions'!$C$15 * 12 * (1 + 'Hotel Assumptions'!$C$20)^(Y3 - 'Hotel Assumptions'!$C$18)) * 'Hotel Assumptions'!$C$16, 0)</f>
        <v>922115.77241807245</v>
      </c>
      <c r="AA21" s="37">
        <f>IF(AA4 = "Yes", ('Hotel Assumptions'!$C$15 * 12 * (1 + 'Hotel Assumptions'!$C$20)^(Z3 - 'Hotel Assumptions'!$C$18)) * 'Hotel Assumptions'!$C$16, 0)</f>
        <v>955311.94022512308</v>
      </c>
      <c r="AB21" s="37">
        <f>IF(AB4 = "Yes", ('Hotel Assumptions'!$C$15 * 12 * (1 + 'Hotel Assumptions'!$C$20)^(AA3 - 'Hotel Assumptions'!$C$18)) * 'Hotel Assumptions'!$C$16, 0)</f>
        <v>989703.17007322749</v>
      </c>
      <c r="AC21" s="37">
        <f>IF(AC4 = "Yes", ('Hotel Assumptions'!$C$15 * 12 * (1 + 'Hotel Assumptions'!$C$20)^(AB3 - 'Hotel Assumptions'!$C$18)) * 'Hotel Assumptions'!$C$16, 0)</f>
        <v>1025332.4841958638</v>
      </c>
      <c r="AD21" s="37">
        <f>IF(AD4 = "Yes", ('Hotel Assumptions'!$C$15 * 12 * (1 + 'Hotel Assumptions'!$C$20)^(AC3 - 'Hotel Assumptions'!$C$18)) * 'Hotel Assumptions'!$C$16, 0)</f>
        <v>1062244.4536269149</v>
      </c>
      <c r="AE21" s="37">
        <f>IF(AE4 = "Yes", ('Hotel Assumptions'!$C$15 * 12 * (1 + 'Hotel Assumptions'!$C$20)^(AD3 - 'Hotel Assumptions'!$C$18)) * 'Hotel Assumptions'!$C$16, 0)</f>
        <v>1100485.2539574837</v>
      </c>
      <c r="AF21" s="37">
        <f>IF(AF4 = "Yes", ('Hotel Assumptions'!$C$15 * 12 * (1 + 'Hotel Assumptions'!$C$20)^(AE3 - 'Hotel Assumptions'!$C$18)) * 'Hotel Assumptions'!$C$16, 0)</f>
        <v>1140102.7230999533</v>
      </c>
      <c r="AG21" s="37">
        <f>IF(AG4 = "Yes", ('Hotel Assumptions'!$C$15 * 12 * (1 + 'Hotel Assumptions'!$C$20)^(AF3 - 'Hotel Assumptions'!$C$18)) * 'Hotel Assumptions'!$C$16, 0)</f>
        <v>1181146.4211315515</v>
      </c>
      <c r="AH21" s="37">
        <f>IF(AH4 = "Yes", ('Hotel Assumptions'!$C$15 * 12 * (1 + 'Hotel Assumptions'!$C$20)^(AG3 - 'Hotel Assumptions'!$C$18)) * 'Hotel Assumptions'!$C$16, 0)</f>
        <v>1223667.6922922875</v>
      </c>
      <c r="AI21" s="37">
        <f>IF(AI4 = "Yes", ('Hotel Assumptions'!$C$15 * 12 * (1 + 'Hotel Assumptions'!$C$20)^(AH3 - 'Hotel Assumptions'!$C$18)) * 'Hotel Assumptions'!$C$16, 0)</f>
        <v>1267719.7292148098</v>
      </c>
      <c r="AJ21" s="37">
        <f>IF(AJ4 = "Yes", ('Hotel Assumptions'!$C$15 * 12 * (1 + 'Hotel Assumptions'!$C$20)^(AI3 - 'Hotel Assumptions'!$C$18)) * 'Hotel Assumptions'!$C$16, 0)</f>
        <v>1313357.639466543</v>
      </c>
      <c r="AK21" s="37">
        <f>IF(AK4 = "Yes", ('Hotel Assumptions'!$C$15 * 12 * (1 + 'Hotel Assumptions'!$C$20)^(AJ3 - 'Hotel Assumptions'!$C$18)) * 'Hotel Assumptions'!$C$16, 0)</f>
        <v>1360638.5144873385</v>
      </c>
      <c r="AL21" s="37">
        <f>IF(AL4 = "Yes", ('Hotel Assumptions'!$C$15 * 12 * (1 + 'Hotel Assumptions'!$C$20)^(AK3 - 'Hotel Assumptions'!$C$18)) * 'Hotel Assumptions'!$C$16, 0)</f>
        <v>1409621.5010088829</v>
      </c>
      <c r="AM21" s="37">
        <f>IF(AM4 = "Yes", ('Hotel Assumptions'!$C$15 * 12 * (1 + 'Hotel Assumptions'!$C$20)^(AL3 - 'Hotel Assumptions'!$C$18)) * 'Hotel Assumptions'!$C$16, 0)</f>
        <v>1460367.8750452027</v>
      </c>
      <c r="AN21" s="37">
        <f>IF(AN4 = "Yes", ('Hotel Assumptions'!$C$15 * 12 * (1 + 'Hotel Assumptions'!$C$20)^(AM3 - 'Hotel Assumptions'!$C$18)) * 'Hotel Assumptions'!$C$16, 0)</f>
        <v>1512941.11854683</v>
      </c>
      <c r="AO21" s="37">
        <f>IF(AO4 = "Yes", ('Hotel Assumptions'!$C$15 * 12 * (1 + 'Hotel Assumptions'!$C$20)^(AN3 - 'Hotel Assumptions'!$C$18)) * 'Hotel Assumptions'!$C$16, 0)</f>
        <v>1567406.998814516</v>
      </c>
      <c r="AP21" s="37">
        <f>IF(AP4 = "Yes", ('Hotel Assumptions'!$C$15 * 12 * (1 + 'Hotel Assumptions'!$C$20)^(AO3 - 'Hotel Assumptions'!$C$18)) * 'Hotel Assumptions'!$C$16, 0)</f>
        <v>1623833.6507718386</v>
      </c>
      <c r="AQ21" s="37">
        <f>IF(AQ4 = "Yes", ('Hotel Assumptions'!$C$15 * 12 * (1 + 'Hotel Assumptions'!$C$20)^(AP3 - 'Hotel Assumptions'!$C$18)) * 'Hotel Assumptions'!$C$16, 0)</f>
        <v>1682291.6621996248</v>
      </c>
      <c r="AR21" s="37">
        <f>IF(AR4 = "Yes", ('Hotel Assumptions'!$C$15 * 12 * (1 + 'Hotel Assumptions'!$C$20)^(AQ3 - 'Hotel Assumptions'!$C$18)) * 'Hotel Assumptions'!$C$16, 0)</f>
        <v>1742854.1620388115</v>
      </c>
      <c r="AS21" s="37">
        <f>IF(AS4 = "Yes", ('Hotel Assumptions'!$C$15 * 12 * (1 + 'Hotel Assumptions'!$C$20)^(AR3 - 'Hotel Assumptions'!$C$18)) * 'Hotel Assumptions'!$C$16, 0)</f>
        <v>1805596.9118722086</v>
      </c>
      <c r="AT21" s="37">
        <f>IF(AT4 = "Yes", ('Hotel Assumptions'!$C$15 * 12 * (1 + 'Hotel Assumptions'!$C$20)^(AS3 - 'Hotel Assumptions'!$C$18)) * 'Hotel Assumptions'!$C$16, 0)</f>
        <v>1870598.400699608</v>
      </c>
      <c r="AU21" s="37">
        <f>IF(AU4 = "Yes", ('Hotel Assumptions'!$C$15 * 12 * (1 + 'Hotel Assumptions'!$C$20)^(AT3 - 'Hotel Assumptions'!$C$18)) * 'Hotel Assumptions'!$C$16, 0)</f>
        <v>1937939.9431247939</v>
      </c>
      <c r="AV21" s="37">
        <f>IF(AV4 = "Yes", ('Hotel Assumptions'!$C$15 * 12 * (1 + 'Hotel Assumptions'!$C$20)^(AU3 - 'Hotel Assumptions'!$C$18)) * 'Hotel Assumptions'!$C$16, 0)</f>
        <v>2007705.7810772867</v>
      </c>
      <c r="AW21" s="37">
        <f>IF(AW4 = "Yes", ('Hotel Assumptions'!$C$15 * 12 * (1 + 'Hotel Assumptions'!$C$20)^(AV3 - 'Hotel Assumptions'!$C$18)) * 'Hotel Assumptions'!$C$16, 0)</f>
        <v>2079983.1891960688</v>
      </c>
      <c r="AX21" s="37">
        <f>IF(AX4 = "Yes", ('Hotel Assumptions'!$C$15 * 12 * (1 + 'Hotel Assumptions'!$C$20)^(AW3 - 'Hotel Assumptions'!$C$18)) * 'Hotel Assumptions'!$C$16, 0)</f>
        <v>2154862.5840071277</v>
      </c>
      <c r="AY21" s="37">
        <f>IF(AY4 = "Yes", ('Hotel Assumptions'!$C$15 * 12 * (1 + 'Hotel Assumptions'!$C$20)^(AX3 - 'Hotel Assumptions'!$C$18)) * 'Hotel Assumptions'!$C$16, 0)</f>
        <v>2232437.6370313838</v>
      </c>
      <c r="AZ21" s="37">
        <f>IF(AZ4 = "Yes", ('Hotel Assumptions'!$C$15 * 12 * (1 + 'Hotel Assumptions'!$C$20)^(AY3 - 'Hotel Assumptions'!$C$18)) * 'Hotel Assumptions'!$C$16, 0)</f>
        <v>2312805.3919645143</v>
      </c>
      <c r="BA21" s="37">
        <f>IF(BA4 = "Yes", ('Hotel Assumptions'!$C$15 * 12 * (1 + 'Hotel Assumptions'!$C$20)^(AZ3 - 'Hotel Assumptions'!$C$18)) * 'Hotel Assumptions'!$C$16, 0)</f>
        <v>2396066.3860752368</v>
      </c>
      <c r="BB21" s="37">
        <f>IF(BB4 = "Yes", ('Hotel Assumptions'!$C$15 * 12 * (1 + 'Hotel Assumptions'!$C$20)^(BA3 - 'Hotel Assumptions'!$C$18)) * 'Hotel Assumptions'!$C$16, 0)</f>
        <v>2482324.7759739454</v>
      </c>
      <c r="BC21" s="37">
        <f>IF(BC4 = "Yes", ('Hotel Assumptions'!$C$15 * 12 * (1 + 'Hotel Assumptions'!$C$20)^(BB3 - 'Hotel Assumptions'!$C$18)) * 'Hotel Assumptions'!$C$16, 0)</f>
        <v>2571688.4679090069</v>
      </c>
      <c r="BD21" s="37">
        <f>IF(BD4 = "Yes", ('Hotel Assumptions'!$C$15 * 12 * (1 + 'Hotel Assumptions'!$C$20)^(BC3 - 'Hotel Assumptions'!$C$18)) * 'Hotel Assumptions'!$C$16, 0)</f>
        <v>2664269.2527537313</v>
      </c>
      <c r="BE21" s="37">
        <f>IF(BE4 = "Yes", ('Hotel Assumptions'!$C$15 * 12 * (1 + 'Hotel Assumptions'!$C$20)^(BD3 - 'Hotel Assumptions'!$C$18)) * 'Hotel Assumptions'!$C$16, 0)</f>
        <v>2760182.9458528664</v>
      </c>
      <c r="BF21" s="37">
        <f>IF(BF4 = "Yes", ('Hotel Assumptions'!$C$15 * 12 * (1 + 'Hotel Assumptions'!$C$20)^(BE3 - 'Hotel Assumptions'!$C$18)) * 'Hotel Assumptions'!$C$16, 0)</f>
        <v>2859549.5319035691</v>
      </c>
      <c r="BG21" s="37">
        <f>IF(BG4 = "Yes", ('Hotel Assumptions'!$C$15 * 12 * (1 + 'Hotel Assumptions'!$C$20)^(BF3 - 'Hotel Assumptions'!$C$18)) * 'Hotel Assumptions'!$C$16, 0)</f>
        <v>2962493.3150520977</v>
      </c>
      <c r="BH21" s="37">
        <f>IF(BH4 = "Yes", ('Hotel Assumptions'!$C$15 * 12 * (1 + 'Hotel Assumptions'!$C$20)^(BG3 - 'Hotel Assumptions'!$C$18)) * 'Hotel Assumptions'!$C$16, 0)</f>
        <v>3069143.0743939737</v>
      </c>
      <c r="BI21" s="37">
        <f>IF(BI4 = "Yes", ('Hotel Assumptions'!$C$15 * 12 * (1 + 'Hotel Assumptions'!$C$20)^(BH3 - 'Hotel Assumptions'!$C$18)) * 'Hotel Assumptions'!$C$16, 0)</f>
        <v>3179632.2250721566</v>
      </c>
      <c r="BJ21" s="37">
        <f>IF(BJ4 = "Yes", ('Hotel Assumptions'!$C$15 * 12 * (1 + 'Hotel Assumptions'!$C$20)^(BI3 - 'Hotel Assumptions'!$C$18)) * 'Hotel Assumptions'!$C$16, 0)</f>
        <v>0</v>
      </c>
      <c r="BK21" s="37">
        <f>IF(BK4 = "Yes", ('Hotel Assumptions'!$C$15 * 12 * (1 + 'Hotel Assumptions'!$C$20)^(BJ3 - 'Hotel Assumptions'!$C$18)) * 'Hotel Assumptions'!$C$16, 0)</f>
        <v>0</v>
      </c>
      <c r="BL21" s="37">
        <f>IF(BL4 = "Yes", ('Hotel Assumptions'!$C$15 * 12 * (1 + 'Hotel Assumptions'!$C$20)^(BK3 - 'Hotel Assumptions'!$C$18)) * 'Hotel Assumptions'!$C$16, 0)</f>
        <v>0</v>
      </c>
      <c r="BM21" s="37">
        <f>IF(BM4 = "Yes", ('Hotel Assumptions'!$C$15 * 12 * (1 + 'Hotel Assumptions'!$C$20)^(BL3 - 'Hotel Assumptions'!$C$18)) * 'Hotel Assumptions'!$C$16, 0)</f>
        <v>0</v>
      </c>
      <c r="BN21" s="37">
        <f>IF(BN4 = "Yes", ('Hotel Assumptions'!$C$15 * 12 * (1 + 'Hotel Assumptions'!$C$20)^(BM3 - 'Hotel Assumptions'!$C$18)) * 'Hotel Assumptions'!$C$16, 0)</f>
        <v>0</v>
      </c>
      <c r="BO21" s="37">
        <f>IF(BO4 = "Yes", ('Hotel Assumptions'!$C$15 * 12 * (1 + 'Hotel Assumptions'!$C$20)^(BN3 - 'Hotel Assumptions'!$C$18)) * 'Hotel Assumptions'!$C$16, 0)</f>
        <v>0</v>
      </c>
      <c r="BP21" s="37">
        <f>IF(BP4 = "Yes", ('Hotel Assumptions'!$C$15 * 12 * (1 + 'Hotel Assumptions'!$C$20)^(BO3 - 'Hotel Assumptions'!$C$18)) * 'Hotel Assumptions'!$C$16, 0)</f>
        <v>0</v>
      </c>
      <c r="BQ21" s="37">
        <f>IF(BQ4 = "Yes", ('Hotel Assumptions'!$C$15 * 12 * (1 + 'Hotel Assumptions'!$C$20)^(BP3 - 'Hotel Assumptions'!$C$18)) * 'Hotel Assumptions'!$C$16, 0)</f>
        <v>0</v>
      </c>
      <c r="BR21" s="37">
        <f>IF(BR4 = "Yes", ('Hotel Assumptions'!$C$15 * 12 * (1 + 'Hotel Assumptions'!$C$20)^(BQ3 - 'Hotel Assumptions'!$C$18)) * 'Hotel Assumptions'!$C$16, 0)</f>
        <v>0</v>
      </c>
      <c r="BS21" s="37">
        <f>IF(BS4 = "Yes", ('Hotel Assumptions'!$C$15 * 12 * (1 + 'Hotel Assumptions'!$C$20)^(BR3 - 'Hotel Assumptions'!$C$18)) * 'Hotel Assumptions'!$C$16, 0)</f>
        <v>0</v>
      </c>
      <c r="BT21" s="37">
        <f>IF(BT4 = "Yes", ('Hotel Assumptions'!$C$15 * 12 * (1 + 'Hotel Assumptions'!$C$20)^(BS3 - 'Hotel Assumptions'!$C$18)) * 'Hotel Assumptions'!$C$16, 0)</f>
        <v>0</v>
      </c>
      <c r="BU21" s="37">
        <f>IF(BU4 = "Yes", ('Hotel Assumptions'!$C$15 * 12 * (1 + 'Hotel Assumptions'!$C$20)^(BT3 - 'Hotel Assumptions'!$C$18)) * 'Hotel Assumptions'!$C$16, 0)</f>
        <v>0</v>
      </c>
      <c r="BV21" s="37">
        <f>IF(BV4 = "Yes", ('Hotel Assumptions'!$C$15 * 12 * (1 + 'Hotel Assumptions'!$C$20)^(BU3 - 'Hotel Assumptions'!$C$18)) * 'Hotel Assumptions'!$C$16, 0)</f>
        <v>0</v>
      </c>
      <c r="BW21" s="37">
        <f>IF(BW4 = "Yes", ('Hotel Assumptions'!$C$15 * 12 * (1 + 'Hotel Assumptions'!$C$20)^(BV3 - 'Hotel Assumptions'!$C$18)) * 'Hotel Assumptions'!$C$16, 0)</f>
        <v>0</v>
      </c>
      <c r="BX21" s="37">
        <f>IF(BX4 = "Yes", ('Hotel Assumptions'!$C$15 * 12 * (1 + 'Hotel Assumptions'!$C$20)^(BW3 - 'Hotel Assumptions'!$C$18)) * 'Hotel Assumptions'!$C$16, 0)</f>
        <v>0</v>
      </c>
      <c r="BY21" s="37">
        <f>IF(BY4 = "Yes", ('Hotel Assumptions'!$C$15 * 12 * (1 + 'Hotel Assumptions'!$C$20)^(BX3 - 'Hotel Assumptions'!$C$18)) * 'Hotel Assumptions'!$C$16, 0)</f>
        <v>0</v>
      </c>
      <c r="BZ21" s="37">
        <f>IF(BZ4 = "Yes", ('Hotel Assumptions'!$C$15 * 12 * (1 + 'Hotel Assumptions'!$C$20)^(BY3 - 'Hotel Assumptions'!$C$18)) * 'Hotel Assumptions'!$C$16, 0)</f>
        <v>0</v>
      </c>
      <c r="CA21" s="37">
        <f>IF(CA4 = "Yes", ('Hotel Assumptions'!$C$15 * 12 * (1 + 'Hotel Assumptions'!$C$20)^(BZ3 - 'Hotel Assumptions'!$C$18)) * 'Hotel Assumptions'!$C$16, 0)</f>
        <v>0</v>
      </c>
      <c r="CB21" s="37">
        <f>IF(CB4 = "Yes", ('Hotel Assumptions'!$C$15 * 12 * (1 + 'Hotel Assumptions'!$C$20)^(CA3 - 'Hotel Assumptions'!$C$18)) * 'Hotel Assumptions'!$C$16, 0)</f>
        <v>0</v>
      </c>
      <c r="CC21" s="37">
        <f>IF(CC4 = "Yes", ('Hotel Assumptions'!$C$15 * 12 * (1 + 'Hotel Assumptions'!$C$20)^(CB3 - 'Hotel Assumptions'!$C$18)) * 'Hotel Assumptions'!$C$16, 0)</f>
        <v>0</v>
      </c>
      <c r="CD21" s="37">
        <f>IF(CD4 = "Yes", ('Hotel Assumptions'!$C$15 * 12 * (1 + 'Hotel Assumptions'!$C$20)^(CC3 - 'Hotel Assumptions'!$C$18)) * 'Hotel Assumptions'!$C$16, 0)</f>
        <v>0</v>
      </c>
      <c r="CE21" s="37">
        <f>IF(CE4 = "Yes", ('Hotel Assumptions'!$C$15 * 12 * (1 + 'Hotel Assumptions'!$C$20)^(CD3 - 'Hotel Assumptions'!$C$18)) * 'Hotel Assumptions'!$C$16, 0)</f>
        <v>0</v>
      </c>
      <c r="CF21" s="37">
        <f>IF(CF4 = "Yes", ('Hotel Assumptions'!$C$15 * 12 * (1 + 'Hotel Assumptions'!$C$20)^(CE3 - 'Hotel Assumptions'!$C$18)) * 'Hotel Assumptions'!$C$16, 0)</f>
        <v>0</v>
      </c>
      <c r="CG21" s="37">
        <f>IF(CG4 = "Yes", ('Hotel Assumptions'!$C$15 * 12 * (1 + 'Hotel Assumptions'!$C$20)^(CF3 - 'Hotel Assumptions'!$C$18)) * 'Hotel Assumptions'!$C$16, 0)</f>
        <v>0</v>
      </c>
      <c r="CH21" s="37">
        <f>IF(CH4 = "Yes", ('Hotel Assumptions'!$C$15 * 12 * (1 + 'Hotel Assumptions'!$C$20)^(CG3 - 'Hotel Assumptions'!$C$18)) * 'Hotel Assumptions'!$C$16, 0)</f>
        <v>0</v>
      </c>
      <c r="CI21" s="37">
        <f>IF(CI4 = "Yes", ('Hotel Assumptions'!$C$15 * 12 * (1 + 'Hotel Assumptions'!$C$20)^(CH3 - 'Hotel Assumptions'!$C$18)) * 'Hotel Assumptions'!$C$16, 0)</f>
        <v>0</v>
      </c>
      <c r="CJ21" s="37">
        <f>IF(CJ4 = "Yes", ('Hotel Assumptions'!$C$15 * 12 * (1 + 'Hotel Assumptions'!$C$20)^(CI3 - 'Hotel Assumptions'!$C$18)) * 'Hotel Assumptions'!$C$16, 0)</f>
        <v>0</v>
      </c>
      <c r="CK21" s="37">
        <f>IF(CK4 = "Yes", ('Hotel Assumptions'!$C$15 * 12 * (1 + 'Hotel Assumptions'!$C$20)^(CJ3 - 'Hotel Assumptions'!$C$18)) * 'Hotel Assumptions'!$C$16, 0)</f>
        <v>0</v>
      </c>
      <c r="CL21" s="37">
        <f>IF(CL4 = "Yes", ('Hotel Assumptions'!$C$15 * 12 * (1 + 'Hotel Assumptions'!$C$20)^(CK3 - 'Hotel Assumptions'!$C$18)) * 'Hotel Assumptions'!$C$16, 0)</f>
        <v>0</v>
      </c>
      <c r="CM21" s="37">
        <f>IF(CM4 = "Yes", ('Hotel Assumptions'!$C$15 * 12 * (1 + 'Hotel Assumptions'!$C$20)^(CL3 - 'Hotel Assumptions'!$C$18)) * 'Hotel Assumptions'!$C$16, 0)</f>
        <v>0</v>
      </c>
      <c r="CN21" s="37">
        <f>IF(CN4 = "Yes", ('Hotel Assumptions'!$C$15 * 12 * (1 + 'Hotel Assumptions'!$C$20)^(CM3 - 'Hotel Assumptions'!$C$18)) * 'Hotel Assumptions'!$C$16, 0)</f>
        <v>0</v>
      </c>
      <c r="CO21" s="37">
        <f>IF(CO4 = "Yes", ('Hotel Assumptions'!$C$15 * 12 * (1 + 'Hotel Assumptions'!$C$20)^(CN3 - 'Hotel Assumptions'!$C$18)) * 'Hotel Assumptions'!$C$16, 0)</f>
        <v>0</v>
      </c>
      <c r="CP21" s="37">
        <f>IF(CP4 = "Yes", ('Hotel Assumptions'!$C$15 * 12 * (1 + 'Hotel Assumptions'!$C$20)^(CO3 - 'Hotel Assumptions'!$C$18)) * 'Hotel Assumptions'!$C$16, 0)</f>
        <v>0</v>
      </c>
      <c r="CQ21" s="37">
        <f>IF(CQ4 = "Yes", ('Hotel Assumptions'!$C$15 * 12 * (1 + 'Hotel Assumptions'!$C$20)^(CP3 - 'Hotel Assumptions'!$C$18)) * 'Hotel Assumptions'!$C$16, 0)</f>
        <v>0</v>
      </c>
      <c r="CR21" s="37">
        <f>IF(CR4 = "Yes", ('Hotel Assumptions'!$C$15 * 12 * (1 + 'Hotel Assumptions'!$C$20)^(CQ3 - 'Hotel Assumptions'!$C$18)) * 'Hotel Assumptions'!$C$16, 0)</f>
        <v>0</v>
      </c>
      <c r="CS21" s="37">
        <f>IF(CS4 = "Yes", ('Hotel Assumptions'!$C$15 * 12 * (1 + 'Hotel Assumptions'!$C$20)^(CR3 - 'Hotel Assumptions'!$C$18)) * 'Hotel Assumptions'!$C$16, 0)</f>
        <v>0</v>
      </c>
      <c r="CT21" s="37">
        <f>IF(CT4 = "Yes", ('Hotel Assumptions'!$C$15 * 12 * (1 + 'Hotel Assumptions'!$C$20)^(CS3 - 'Hotel Assumptions'!$C$18)) * 'Hotel Assumptions'!$C$16, 0)</f>
        <v>0</v>
      </c>
      <c r="CU21" s="37">
        <f>IF(CU4 = "Yes", ('Hotel Assumptions'!$C$15 * 12 * (1 + 'Hotel Assumptions'!$C$20)^(CT3 - 'Hotel Assumptions'!$C$18)) * 'Hotel Assumptions'!$C$16, 0)</f>
        <v>0</v>
      </c>
      <c r="CV21" s="37">
        <f>IF(CV4 = "Yes", ('Hotel Assumptions'!$C$15 * 12 * (1 + 'Hotel Assumptions'!$C$20)^(CU3 - 'Hotel Assumptions'!$C$18)) * 'Hotel Assumptions'!$C$16, 0)</f>
        <v>0</v>
      </c>
    </row>
    <row r="22" spans="1:100" s="16" customFormat="1" ht="18" customHeight="1">
      <c r="A22"/>
      <c r="B22"/>
      <c r="C22" s="20"/>
      <c r="E22" s="36">
        <f>IF(E4 = "Yes", ('Hotel Assumptions'!$F$17 * 12 * (1 + 'Hotel Assumptions'!$F$22)^(D3 - 'Hotel Assumptions'!$F$20)) * 'Hotel Assumptions'!$F$18, 0)</f>
        <v>0</v>
      </c>
      <c r="F22" s="36">
        <f>IF(F4 = "Yes", ('Hotel Assumptions'!$F$17 * 12 * (1 + 'Hotel Assumptions'!$F$22)^(E3 - 'Hotel Assumptions'!$F$20)) * 'Hotel Assumptions'!$F$18, 0)</f>
        <v>0</v>
      </c>
      <c r="G22" s="36">
        <f>IF(G4 = "Yes", ('Hotel Assumptions'!$F$17 * 12 * (1 + 'Hotel Assumptions'!$F$22)^(F3 - 'Hotel Assumptions'!$F$20)) * 'Hotel Assumptions'!$F$18, 0)</f>
        <v>0</v>
      </c>
      <c r="H22" s="36">
        <f>IF(H4 = "Yes", ('Hotel Assumptions'!$F$17 * 12 * (1 + 'Hotel Assumptions'!$F$22)^(G3 - 'Hotel Assumptions'!$F$20)) * 'Hotel Assumptions'!$F$18, 0)</f>
        <v>0</v>
      </c>
      <c r="I22" s="36">
        <f>IF(I4 = "Yes", ('Hotel Assumptions'!$F$17 * 12 * (1 + 'Hotel Assumptions'!$F$22)^(H3 - 'Hotel Assumptions'!$F$20)) * 'Hotel Assumptions'!$F$18, 0)</f>
        <v>0</v>
      </c>
      <c r="J22" s="36">
        <f>IF(J4 = "Yes", ('Hotel Assumptions'!$F$17 * 12 * (1 + 'Hotel Assumptions'!$F$22)^(I3 - 'Hotel Assumptions'!$F$20)) * 'Hotel Assumptions'!$F$18, 0)</f>
        <v>0</v>
      </c>
      <c r="K22" s="36">
        <f>IF(K4 = "Yes", ('Hotel Assumptions'!$F$17 * 12 * (1 + 'Hotel Assumptions'!$F$22)^(J3 - 'Hotel Assumptions'!$F$20)) * 'Hotel Assumptions'!$F$18, 0)</f>
        <v>0</v>
      </c>
      <c r="L22" s="36">
        <f>IF(L4 = "Yes", ('Hotel Assumptions'!$F$17 * 12 * (1 + 'Hotel Assumptions'!$F$22)^(K3 - 'Hotel Assumptions'!$F$20)) * 'Hotel Assumptions'!$F$18, 0)</f>
        <v>0</v>
      </c>
      <c r="M22" s="36">
        <f>IF(M4 = "Yes", ('Hotel Assumptions'!$F$17 * 12 * (1 + 'Hotel Assumptions'!$F$22)^(L3 - 'Hotel Assumptions'!$F$20)) * 'Hotel Assumptions'!$F$18, 0)</f>
        <v>0</v>
      </c>
      <c r="N22" s="36">
        <f>IF(N4 = "Yes", ('Hotel Assumptions'!$F$17 * 12 * (1 + 'Hotel Assumptions'!$F$22)^(M3 - 'Hotel Assumptions'!$F$20)) * 'Hotel Assumptions'!$F$18, 0)</f>
        <v>0</v>
      </c>
      <c r="O22" s="36">
        <f>IF(O4 = "Yes", ('Hotel Assumptions'!$F$17 * 12 * (1 + 'Hotel Assumptions'!$F$22)^(N3 - 'Hotel Assumptions'!$F$20)) * 'Hotel Assumptions'!$F$18, 0)</f>
        <v>0</v>
      </c>
      <c r="P22" s="36">
        <f>IF(P4 = "Yes", ('Hotel Assumptions'!$F$17 * 12 * (1 + 'Hotel Assumptions'!$F$22)^(O3 - 'Hotel Assumptions'!$F$20)) * 'Hotel Assumptions'!$F$18, 0)</f>
        <v>0</v>
      </c>
      <c r="Q22" s="36">
        <f>IF(Q4 = "Yes", ('Hotel Assumptions'!$F$17 * 12 * (1 + 'Hotel Assumptions'!$F$22)^(P3 - 'Hotel Assumptions'!$F$20)) * 'Hotel Assumptions'!$F$18, 0)</f>
        <v>0</v>
      </c>
      <c r="R22" s="36">
        <f>IF(R4 = "Yes", ('Hotel Assumptions'!$F$17 * 12 * (1 + 'Hotel Assumptions'!$F$22)^(Q3 - 'Hotel Assumptions'!$F$20)) * 'Hotel Assumptions'!$F$18, 0)</f>
        <v>0</v>
      </c>
      <c r="S22" s="36">
        <f>IF(S4 = "Yes", ('Hotel Assumptions'!$F$17 * 12 * (1 + 'Hotel Assumptions'!$F$22)^(R3 - 'Hotel Assumptions'!$F$20)) * 'Hotel Assumptions'!$F$18, 0)</f>
        <v>0</v>
      </c>
      <c r="T22" s="36">
        <f>IF(T4 = "Yes", ('Hotel Assumptions'!$F$17 * 12 * (1 + 'Hotel Assumptions'!$F$22)^(S3 - 'Hotel Assumptions'!$F$20)) * 'Hotel Assumptions'!$F$18, 0)</f>
        <v>0</v>
      </c>
      <c r="U22" s="36">
        <f>IF(U4 = "Yes", ('Hotel Assumptions'!$F$17 * 12 * (1 + 'Hotel Assumptions'!$F$22)^(T3 - 'Hotel Assumptions'!$F$20)) * 'Hotel Assumptions'!$F$18, 0)</f>
        <v>0</v>
      </c>
      <c r="V22" s="36">
        <f>IF(V4 = "Yes", ('Hotel Assumptions'!$F$17 * 12 * (1 + 'Hotel Assumptions'!$F$22)^(U3 - 'Hotel Assumptions'!$F$20)) * 'Hotel Assumptions'!$F$18, 0)</f>
        <v>0</v>
      </c>
      <c r="W22" s="36">
        <f>IF(W4 = "Yes", ('Hotel Assumptions'!$F$17 * 12 * (1 + 'Hotel Assumptions'!$F$22)^(V3 - 'Hotel Assumptions'!$F$20)) * 'Hotel Assumptions'!$F$18, 0)</f>
        <v>0</v>
      </c>
      <c r="X22" s="36">
        <f>IF(X4 = "Yes", ('Hotel Assumptions'!$F$17 * 12 * (1 + 'Hotel Assumptions'!$F$22)^(W3 - 'Hotel Assumptions'!$F$20)) * 'Hotel Assumptions'!$F$18, 0)</f>
        <v>0</v>
      </c>
      <c r="Y22" s="36">
        <f>IF(Y4 = "Yes", ('Hotel Assumptions'!$F$17 * 12 * (1 + 'Hotel Assumptions'!$F$22)^(X3 - 'Hotel Assumptions'!$F$20)) * 'Hotel Assumptions'!$F$18, 0)</f>
        <v>0</v>
      </c>
      <c r="Z22" s="36">
        <f>IF(Z4 = "Yes", ('Hotel Assumptions'!$F$17 * 12 * (1 + 'Hotel Assumptions'!$F$22)^(Y3 - 'Hotel Assumptions'!$F$20)) * 'Hotel Assumptions'!$F$18, 0)</f>
        <v>0</v>
      </c>
      <c r="AA22" s="36">
        <f>IF(AA4 = "Yes", ('Hotel Assumptions'!$F$17 * 12 * (1 + 'Hotel Assumptions'!$F$22)^(Z3 - 'Hotel Assumptions'!$F$20)) * 'Hotel Assumptions'!$F$18, 0)</f>
        <v>0</v>
      </c>
      <c r="AB22" s="36">
        <f>IF(AB4 = "Yes", ('Hotel Assumptions'!$F$17 * 12 * (1 + 'Hotel Assumptions'!$F$22)^(AA3 - 'Hotel Assumptions'!$F$20)) * 'Hotel Assumptions'!$F$18, 0)</f>
        <v>0</v>
      </c>
      <c r="AC22" s="36">
        <f>IF(AC4 = "Yes", ('Hotel Assumptions'!$F$17 * 12 * (1 + 'Hotel Assumptions'!$F$22)^(AB3 - 'Hotel Assumptions'!$F$20)) * 'Hotel Assumptions'!$F$18, 0)</f>
        <v>0</v>
      </c>
      <c r="AD22" s="36">
        <f>IF(AD4 = "Yes", ('Hotel Assumptions'!$F$17 * 12 * (1 + 'Hotel Assumptions'!$F$22)^(AC3 - 'Hotel Assumptions'!$F$20)) * 'Hotel Assumptions'!$F$18, 0)</f>
        <v>0</v>
      </c>
      <c r="AE22" s="36">
        <f>IF(AE4 = "Yes", ('Hotel Assumptions'!$F$17 * 12 * (1 + 'Hotel Assumptions'!$F$22)^(AD3 - 'Hotel Assumptions'!$F$20)) * 'Hotel Assumptions'!$F$18, 0)</f>
        <v>0</v>
      </c>
      <c r="AF22" s="36">
        <f>IF(AF4 = "Yes", ('Hotel Assumptions'!$F$17 * 12 * (1 + 'Hotel Assumptions'!$F$22)^(AE3 - 'Hotel Assumptions'!$F$20)) * 'Hotel Assumptions'!$F$18, 0)</f>
        <v>0</v>
      </c>
      <c r="AG22" s="36">
        <f>IF(AG4 = "Yes", ('Hotel Assumptions'!$F$17 * 12 * (1 + 'Hotel Assumptions'!$F$22)^(AF3 - 'Hotel Assumptions'!$F$20)) * 'Hotel Assumptions'!$F$18, 0)</f>
        <v>0</v>
      </c>
      <c r="AH22" s="36">
        <f>IF(AH4 = "Yes", ('Hotel Assumptions'!$F$17 * 12 * (1 + 'Hotel Assumptions'!$F$22)^(AG3 - 'Hotel Assumptions'!$F$20)) * 'Hotel Assumptions'!$F$18, 0)</f>
        <v>0</v>
      </c>
      <c r="AI22" s="36">
        <f>IF(AI4 = "Yes", ('Hotel Assumptions'!$F$17 * 12 * (1 + 'Hotel Assumptions'!$F$22)^(AH3 - 'Hotel Assumptions'!$F$20)) * 'Hotel Assumptions'!$F$18, 0)</f>
        <v>0</v>
      </c>
      <c r="AJ22" s="36">
        <f>IF(AJ4 = "Yes", ('Hotel Assumptions'!$F$17 * 12 * (1 + 'Hotel Assumptions'!$F$22)^(AI3 - 'Hotel Assumptions'!$F$20)) * 'Hotel Assumptions'!$F$18, 0)</f>
        <v>0</v>
      </c>
      <c r="AK22" s="36">
        <f>IF(AK4 = "Yes", ('Hotel Assumptions'!$F$17 * 12 * (1 + 'Hotel Assumptions'!$F$22)^(AJ3 - 'Hotel Assumptions'!$F$20)) * 'Hotel Assumptions'!$F$18, 0)</f>
        <v>0</v>
      </c>
      <c r="AL22" s="36">
        <f>IF(AL4 = "Yes", ('Hotel Assumptions'!$F$17 * 12 * (1 + 'Hotel Assumptions'!$F$22)^(AK3 - 'Hotel Assumptions'!$F$20)) * 'Hotel Assumptions'!$F$18, 0)</f>
        <v>0</v>
      </c>
      <c r="AM22" s="36">
        <f>IF(AM4 = "Yes", ('Hotel Assumptions'!$F$17 * 12 * (1 + 'Hotel Assumptions'!$F$22)^(AL3 - 'Hotel Assumptions'!$F$20)) * 'Hotel Assumptions'!$F$18, 0)</f>
        <v>0</v>
      </c>
      <c r="AN22" s="36">
        <f>IF(AN4 = "Yes", ('Hotel Assumptions'!$F$17 * 12 * (1 + 'Hotel Assumptions'!$F$22)^(AM3 - 'Hotel Assumptions'!$F$20)) * 'Hotel Assumptions'!$F$18, 0)</f>
        <v>0</v>
      </c>
      <c r="AO22" s="36">
        <f>IF(AO4 = "Yes", ('Hotel Assumptions'!$F$17 * 12 * (1 + 'Hotel Assumptions'!$F$22)^(AN3 - 'Hotel Assumptions'!$F$20)) * 'Hotel Assumptions'!$F$18, 0)</f>
        <v>0</v>
      </c>
      <c r="AP22" s="36">
        <f>IF(AP4 = "Yes", ('Hotel Assumptions'!$F$17 * 12 * (1 + 'Hotel Assumptions'!$F$22)^(AO3 - 'Hotel Assumptions'!$F$20)) * 'Hotel Assumptions'!$F$18, 0)</f>
        <v>0</v>
      </c>
      <c r="AQ22" s="36">
        <f>IF(AQ4 = "Yes", ('Hotel Assumptions'!$F$17 * 12 * (1 + 'Hotel Assumptions'!$F$22)^(AP3 - 'Hotel Assumptions'!$F$20)) * 'Hotel Assumptions'!$F$18, 0)</f>
        <v>0</v>
      </c>
      <c r="AR22" s="36">
        <f>IF(AR4 = "Yes", ('Hotel Assumptions'!$F$17 * 12 * (1 + 'Hotel Assumptions'!$F$22)^(AQ3 - 'Hotel Assumptions'!$F$20)) * 'Hotel Assumptions'!$F$18, 0)</f>
        <v>0</v>
      </c>
      <c r="AS22" s="36">
        <f>IF(AS4 = "Yes", ('Hotel Assumptions'!$F$17 * 12 * (1 + 'Hotel Assumptions'!$F$22)^(AR3 - 'Hotel Assumptions'!$F$20)) * 'Hotel Assumptions'!$F$18, 0)</f>
        <v>0</v>
      </c>
      <c r="AT22" s="36">
        <f>IF(AT4 = "Yes", ('Hotel Assumptions'!$F$17 * 12 * (1 + 'Hotel Assumptions'!$F$22)^(AS3 - 'Hotel Assumptions'!$F$20)) * 'Hotel Assumptions'!$F$18, 0)</f>
        <v>0</v>
      </c>
      <c r="AU22" s="36">
        <f>IF(AU4 = "Yes", ('Hotel Assumptions'!$F$17 * 12 * (1 + 'Hotel Assumptions'!$F$22)^(AT3 - 'Hotel Assumptions'!$F$20)) * 'Hotel Assumptions'!$F$18, 0)</f>
        <v>0</v>
      </c>
      <c r="AV22" s="36">
        <f>IF(AV4 = "Yes", ('Hotel Assumptions'!$F$17 * 12 * (1 + 'Hotel Assumptions'!$F$22)^(AU3 - 'Hotel Assumptions'!$F$20)) * 'Hotel Assumptions'!$F$18, 0)</f>
        <v>0</v>
      </c>
      <c r="AW22" s="36">
        <f>IF(AW4 = "Yes", ('Hotel Assumptions'!$F$17 * 12 * (1 + 'Hotel Assumptions'!$F$22)^(AV3 - 'Hotel Assumptions'!$F$20)) * 'Hotel Assumptions'!$F$18, 0)</f>
        <v>0</v>
      </c>
      <c r="AX22" s="36">
        <f>IF(AX4 = "Yes", ('Hotel Assumptions'!$F$17 * 12 * (1 + 'Hotel Assumptions'!$F$22)^(AW3 - 'Hotel Assumptions'!$F$20)) * 'Hotel Assumptions'!$F$18, 0)</f>
        <v>0</v>
      </c>
      <c r="AY22" s="36">
        <f>IF(AY4 = "Yes", ('Hotel Assumptions'!$F$17 * 12 * (1 + 'Hotel Assumptions'!$F$22)^(AX3 - 'Hotel Assumptions'!$F$20)) * 'Hotel Assumptions'!$F$18, 0)</f>
        <v>0</v>
      </c>
      <c r="AZ22" s="36">
        <f>IF(AZ4 = "Yes", ('Hotel Assumptions'!$F$17 * 12 * (1 + 'Hotel Assumptions'!$F$22)^(AY3 - 'Hotel Assumptions'!$F$20)) * 'Hotel Assumptions'!$F$18, 0)</f>
        <v>0</v>
      </c>
      <c r="BA22" s="36">
        <f>IF(BA4 = "Yes", ('Hotel Assumptions'!$F$17 * 12 * (1 + 'Hotel Assumptions'!$F$22)^(AZ3 - 'Hotel Assumptions'!$F$20)) * 'Hotel Assumptions'!$F$18, 0)</f>
        <v>0</v>
      </c>
      <c r="BB22" s="36">
        <f>IF(BB4 = "Yes", ('Hotel Assumptions'!$F$17 * 12 * (1 + 'Hotel Assumptions'!$F$22)^(BA3 - 'Hotel Assumptions'!$F$20)) * 'Hotel Assumptions'!$F$18, 0)</f>
        <v>0</v>
      </c>
      <c r="BC22" s="36">
        <f>IF(BC4 = "Yes", ('Hotel Assumptions'!$F$17 * 12 * (1 + 'Hotel Assumptions'!$F$22)^(BB3 - 'Hotel Assumptions'!$F$20)) * 'Hotel Assumptions'!$F$18, 0)</f>
        <v>0</v>
      </c>
      <c r="BD22" s="36">
        <f>IF(BD4 = "Yes", ('Hotel Assumptions'!$F$17 * 12 * (1 + 'Hotel Assumptions'!$F$22)^(BC3 - 'Hotel Assumptions'!$F$20)) * 'Hotel Assumptions'!$F$18, 0)</f>
        <v>0</v>
      </c>
      <c r="BE22" s="36">
        <f>IF(BE4 = "Yes", ('Hotel Assumptions'!$F$17 * 12 * (1 + 'Hotel Assumptions'!$F$22)^(BD3 - 'Hotel Assumptions'!$F$20)) * 'Hotel Assumptions'!$F$18, 0)</f>
        <v>0</v>
      </c>
      <c r="BF22" s="36">
        <f>IF(BF4 = "Yes", ('Hotel Assumptions'!$F$17 * 12 * (1 + 'Hotel Assumptions'!$F$22)^(BE3 - 'Hotel Assumptions'!$F$20)) * 'Hotel Assumptions'!$F$18, 0)</f>
        <v>0</v>
      </c>
      <c r="BG22" s="36">
        <f>IF(BG4 = "Yes", ('Hotel Assumptions'!$F$17 * 12 * (1 + 'Hotel Assumptions'!$F$22)^(BF3 - 'Hotel Assumptions'!$F$20)) * 'Hotel Assumptions'!$F$18, 0)</f>
        <v>0</v>
      </c>
      <c r="BH22" s="36">
        <f>IF(BH4 = "Yes", ('Hotel Assumptions'!$F$17 * 12 * (1 + 'Hotel Assumptions'!$F$22)^(BG3 - 'Hotel Assumptions'!$F$20)) * 'Hotel Assumptions'!$F$18, 0)</f>
        <v>0</v>
      </c>
      <c r="BI22" s="36">
        <f>IF(BI4 = "Yes", ('Hotel Assumptions'!$F$17 * 12 * (1 + 'Hotel Assumptions'!$F$22)^(BH3 - 'Hotel Assumptions'!$F$20)) * 'Hotel Assumptions'!$F$18, 0)</f>
        <v>0</v>
      </c>
      <c r="BJ22" s="36">
        <f>IF(BJ4 = "Yes", ('Hotel Assumptions'!$F$17 * 12 * (1 + 'Hotel Assumptions'!$F$22)^(BI3 - 'Hotel Assumptions'!$F$20)) * 'Hotel Assumptions'!$F$18, 0)</f>
        <v>0</v>
      </c>
      <c r="BK22" s="36">
        <f>IF(BK4 = "Yes", ('Hotel Assumptions'!$F$17 * 12 * (1 + 'Hotel Assumptions'!$F$22)^(BJ3 - 'Hotel Assumptions'!$F$20)) * 'Hotel Assumptions'!$F$18, 0)</f>
        <v>0</v>
      </c>
      <c r="BL22" s="36">
        <f>IF(BL4 = "Yes", ('Hotel Assumptions'!$F$17 * 12 * (1 + 'Hotel Assumptions'!$F$22)^(BK3 - 'Hotel Assumptions'!$F$20)) * 'Hotel Assumptions'!$F$18, 0)</f>
        <v>0</v>
      </c>
      <c r="BM22" s="36">
        <f>IF(BM4 = "Yes", ('Hotel Assumptions'!$F$17 * 12 * (1 + 'Hotel Assumptions'!$F$22)^(BL3 - 'Hotel Assumptions'!$F$20)) * 'Hotel Assumptions'!$F$18, 0)</f>
        <v>0</v>
      </c>
      <c r="BN22" s="36">
        <f>IF(BN4 = "Yes", ('Hotel Assumptions'!$F$17 * 12 * (1 + 'Hotel Assumptions'!$F$22)^(BM3 - 'Hotel Assumptions'!$F$20)) * 'Hotel Assumptions'!$F$18, 0)</f>
        <v>0</v>
      </c>
      <c r="BO22" s="36">
        <f>IF(BO4 = "Yes", ('Hotel Assumptions'!$F$17 * 12 * (1 + 'Hotel Assumptions'!$F$22)^(BN3 - 'Hotel Assumptions'!$F$20)) * 'Hotel Assumptions'!$F$18, 0)</f>
        <v>0</v>
      </c>
      <c r="BP22" s="36">
        <f>IF(BP4 = "Yes", ('Hotel Assumptions'!$F$17 * 12 * (1 + 'Hotel Assumptions'!$F$22)^(BO3 - 'Hotel Assumptions'!$F$20)) * 'Hotel Assumptions'!$F$18, 0)</f>
        <v>0</v>
      </c>
      <c r="BQ22" s="36">
        <f>IF(BQ4 = "Yes", ('Hotel Assumptions'!$F$17 * 12 * (1 + 'Hotel Assumptions'!$F$22)^(BP3 - 'Hotel Assumptions'!$F$20)) * 'Hotel Assumptions'!$F$18, 0)</f>
        <v>0</v>
      </c>
      <c r="BR22" s="36">
        <f>IF(BR4 = "Yes", ('Hotel Assumptions'!$F$17 * 12 * (1 + 'Hotel Assumptions'!$F$22)^(BQ3 - 'Hotel Assumptions'!$F$20)) * 'Hotel Assumptions'!$F$18, 0)</f>
        <v>0</v>
      </c>
      <c r="BS22" s="36">
        <f>IF(BS4 = "Yes", ('Hotel Assumptions'!$F$17 * 12 * (1 + 'Hotel Assumptions'!$F$22)^(BR3 - 'Hotel Assumptions'!$F$20)) * 'Hotel Assumptions'!$F$18, 0)</f>
        <v>0</v>
      </c>
      <c r="BT22" s="36">
        <f>IF(BT4 = "Yes", ('Hotel Assumptions'!$F$17 * 12 * (1 + 'Hotel Assumptions'!$F$22)^(BS3 - 'Hotel Assumptions'!$F$20)) * 'Hotel Assumptions'!$F$18, 0)</f>
        <v>0</v>
      </c>
      <c r="BU22" s="36">
        <f>IF(BU4 = "Yes", ('Hotel Assumptions'!$F$17 * 12 * (1 + 'Hotel Assumptions'!$F$22)^(BT3 - 'Hotel Assumptions'!$F$20)) * 'Hotel Assumptions'!$F$18, 0)</f>
        <v>0</v>
      </c>
      <c r="BV22" s="36">
        <f>IF(BV4 = "Yes", ('Hotel Assumptions'!$F$17 * 12 * (1 + 'Hotel Assumptions'!$F$22)^(BU3 - 'Hotel Assumptions'!$F$20)) * 'Hotel Assumptions'!$F$18, 0)</f>
        <v>0</v>
      </c>
      <c r="BW22" s="36">
        <f>IF(BW4 = "Yes", ('Hotel Assumptions'!$F$17 * 12 * (1 + 'Hotel Assumptions'!$F$22)^(BV3 - 'Hotel Assumptions'!$F$20)) * 'Hotel Assumptions'!$F$18, 0)</f>
        <v>0</v>
      </c>
      <c r="BX22" s="36">
        <f>IF(BX4 = "Yes", ('Hotel Assumptions'!$F$17 * 12 * (1 + 'Hotel Assumptions'!$F$22)^(BW3 - 'Hotel Assumptions'!$F$20)) * 'Hotel Assumptions'!$F$18, 0)</f>
        <v>0</v>
      </c>
      <c r="BY22" s="36">
        <f>IF(BY4 = "Yes", ('Hotel Assumptions'!$F$17 * 12 * (1 + 'Hotel Assumptions'!$F$22)^(BX3 - 'Hotel Assumptions'!$F$20)) * 'Hotel Assumptions'!$F$18, 0)</f>
        <v>0</v>
      </c>
      <c r="BZ22" s="36">
        <f>IF(BZ4 = "Yes", ('Hotel Assumptions'!$F$17 * 12 * (1 + 'Hotel Assumptions'!$F$22)^(BY3 - 'Hotel Assumptions'!$F$20)) * 'Hotel Assumptions'!$F$18, 0)</f>
        <v>0</v>
      </c>
      <c r="CA22" s="36">
        <f>IF(CA4 = "Yes", ('Hotel Assumptions'!$F$17 * 12 * (1 + 'Hotel Assumptions'!$F$22)^(BZ3 - 'Hotel Assumptions'!$F$20)) * 'Hotel Assumptions'!$F$18, 0)</f>
        <v>0</v>
      </c>
      <c r="CB22" s="36">
        <f>IF(CB4 = "Yes", ('Hotel Assumptions'!$F$17 * 12 * (1 + 'Hotel Assumptions'!$F$22)^(CA3 - 'Hotel Assumptions'!$F$20)) * 'Hotel Assumptions'!$F$18, 0)</f>
        <v>0</v>
      </c>
      <c r="CC22" s="36">
        <f>IF(CC4 = "Yes", ('Hotel Assumptions'!$F$17 * 12 * (1 + 'Hotel Assumptions'!$F$22)^(CB3 - 'Hotel Assumptions'!$F$20)) * 'Hotel Assumptions'!$F$18, 0)</f>
        <v>0</v>
      </c>
      <c r="CD22" s="36">
        <f>IF(CD4 = "Yes", ('Hotel Assumptions'!$F$17 * 12 * (1 + 'Hotel Assumptions'!$F$22)^(CC3 - 'Hotel Assumptions'!$F$20)) * 'Hotel Assumptions'!$F$18, 0)</f>
        <v>0</v>
      </c>
      <c r="CE22" s="36">
        <f>IF(CE4 = "Yes", ('Hotel Assumptions'!$F$17 * 12 * (1 + 'Hotel Assumptions'!$F$22)^(CD3 - 'Hotel Assumptions'!$F$20)) * 'Hotel Assumptions'!$F$18, 0)</f>
        <v>0</v>
      </c>
      <c r="CF22" s="36">
        <f>IF(CF4 = "Yes", ('Hotel Assumptions'!$F$17 * 12 * (1 + 'Hotel Assumptions'!$F$22)^(CE3 - 'Hotel Assumptions'!$F$20)) * 'Hotel Assumptions'!$F$18, 0)</f>
        <v>0</v>
      </c>
      <c r="CG22" s="36">
        <f>IF(CG4 = "Yes", ('Hotel Assumptions'!$F$17 * 12 * (1 + 'Hotel Assumptions'!$F$22)^(CF3 - 'Hotel Assumptions'!$F$20)) * 'Hotel Assumptions'!$F$18, 0)</f>
        <v>0</v>
      </c>
      <c r="CH22" s="36">
        <f>IF(CH4 = "Yes", ('Hotel Assumptions'!$F$17 * 12 * (1 + 'Hotel Assumptions'!$F$22)^(CG3 - 'Hotel Assumptions'!$F$20)) * 'Hotel Assumptions'!$F$18, 0)</f>
        <v>0</v>
      </c>
      <c r="CI22" s="36">
        <f>IF(CI4 = "Yes", ('Hotel Assumptions'!$F$17 * 12 * (1 + 'Hotel Assumptions'!$F$22)^(CH3 - 'Hotel Assumptions'!$F$20)) * 'Hotel Assumptions'!$F$18, 0)</f>
        <v>0</v>
      </c>
      <c r="CJ22" s="36">
        <f>IF(CJ4 = "Yes", ('Hotel Assumptions'!$F$17 * 12 * (1 + 'Hotel Assumptions'!$F$22)^(CI3 - 'Hotel Assumptions'!$F$20)) * 'Hotel Assumptions'!$F$18, 0)</f>
        <v>0</v>
      </c>
      <c r="CK22" s="36">
        <f>IF(CK4 = "Yes", ('Hotel Assumptions'!$F$17 * 12 * (1 + 'Hotel Assumptions'!$F$22)^(CJ3 - 'Hotel Assumptions'!$F$20)) * 'Hotel Assumptions'!$F$18, 0)</f>
        <v>0</v>
      </c>
      <c r="CL22" s="36">
        <f>IF(CL4 = "Yes", ('Hotel Assumptions'!$F$17 * 12 * (1 + 'Hotel Assumptions'!$F$22)^(CK3 - 'Hotel Assumptions'!$F$20)) * 'Hotel Assumptions'!$F$18, 0)</f>
        <v>0</v>
      </c>
      <c r="CM22" s="36">
        <f>IF(CM4 = "Yes", ('Hotel Assumptions'!$F$17 * 12 * (1 + 'Hotel Assumptions'!$F$22)^(CL3 - 'Hotel Assumptions'!$F$20)) * 'Hotel Assumptions'!$F$18, 0)</f>
        <v>0</v>
      </c>
      <c r="CN22" s="36">
        <f>IF(CN4 = "Yes", ('Hotel Assumptions'!$F$17 * 12 * (1 + 'Hotel Assumptions'!$F$22)^(CM3 - 'Hotel Assumptions'!$F$20)) * 'Hotel Assumptions'!$F$18, 0)</f>
        <v>0</v>
      </c>
      <c r="CO22" s="36">
        <f>IF(CO4 = "Yes", ('Hotel Assumptions'!$F$17 * 12 * (1 + 'Hotel Assumptions'!$F$22)^(CN3 - 'Hotel Assumptions'!$F$20)) * 'Hotel Assumptions'!$F$18, 0)</f>
        <v>0</v>
      </c>
      <c r="CP22" s="36">
        <f>IF(CP4 = "Yes", ('Hotel Assumptions'!$F$17 * 12 * (1 + 'Hotel Assumptions'!$F$22)^(CO3 - 'Hotel Assumptions'!$F$20)) * 'Hotel Assumptions'!$F$18, 0)</f>
        <v>0</v>
      </c>
      <c r="CQ22" s="36">
        <f>IF(CQ4 = "Yes", ('Hotel Assumptions'!$F$17 * 12 * (1 + 'Hotel Assumptions'!$F$22)^(CP3 - 'Hotel Assumptions'!$F$20)) * 'Hotel Assumptions'!$F$18, 0)</f>
        <v>0</v>
      </c>
      <c r="CR22" s="36">
        <f>IF(CR4 = "Yes", ('Hotel Assumptions'!$F$17 * 12 * (1 + 'Hotel Assumptions'!$F$22)^(CQ3 - 'Hotel Assumptions'!$F$20)) * 'Hotel Assumptions'!$F$18, 0)</f>
        <v>0</v>
      </c>
      <c r="CS22" s="36">
        <f>IF(CS4 = "Yes", ('Hotel Assumptions'!$F$17 * 12 * (1 + 'Hotel Assumptions'!$F$22)^(CR3 - 'Hotel Assumptions'!$F$20)) * 'Hotel Assumptions'!$F$18, 0)</f>
        <v>0</v>
      </c>
      <c r="CT22" s="36">
        <f>IF(CT4 = "Yes", ('Hotel Assumptions'!$F$17 * 12 * (1 + 'Hotel Assumptions'!$F$22)^(CS3 - 'Hotel Assumptions'!$F$20)) * 'Hotel Assumptions'!$F$18, 0)</f>
        <v>0</v>
      </c>
      <c r="CU22" s="36">
        <f>IF(CU4 = "Yes", ('Hotel Assumptions'!$F$17 * 12 * (1 + 'Hotel Assumptions'!$F$22)^(CT3 - 'Hotel Assumptions'!$F$20)) * 'Hotel Assumptions'!$F$18, 0)</f>
        <v>0</v>
      </c>
      <c r="CV22" s="36">
        <f>IF(CV4 = "Yes", ('Hotel Assumptions'!$F$17 * 12 * (1 + 'Hotel Assumptions'!$F$22)^(CU3 - 'Hotel Assumptions'!$F$20)) * 'Hotel Assumptions'!$F$18, 0)</f>
        <v>0</v>
      </c>
    </row>
    <row r="23" spans="1:100" ht="18" customHeight="1">
      <c r="C23" s="20"/>
      <c r="E23" s="37">
        <f>IF(E4 = "Yes", ('Hotel Assumptions'!$I$17 * 12 * (1 + 'Hotel Assumptions'!$I$22)^(D3 - 'Hotel Assumptions'!$I$20)) * 'Hotel Assumptions'!$I$18, 0)</f>
        <v>0</v>
      </c>
      <c r="F23" s="37">
        <f>IF(F4 = "Yes", ('Hotel Assumptions'!$I$17 * 12 * (1 + 'Hotel Assumptions'!$I$22)^(E3 - 'Hotel Assumptions'!$I$20)) * 'Hotel Assumptions'!$I$18, 0)</f>
        <v>0</v>
      </c>
      <c r="G23" s="37">
        <f>IF(G4 = "Yes", ('Hotel Assumptions'!$I$17 * 12 * (1 + 'Hotel Assumptions'!$I$22)^(F3 - 'Hotel Assumptions'!$I$20)) * 'Hotel Assumptions'!$I$18, 0)</f>
        <v>0</v>
      </c>
      <c r="H23" s="37">
        <f>IF(H4 = "Yes", ('Hotel Assumptions'!$I$17 * 12 * (1 + 'Hotel Assumptions'!$I$22)^(G3 - 'Hotel Assumptions'!$I$20)) * 'Hotel Assumptions'!$I$18, 0)</f>
        <v>0</v>
      </c>
      <c r="I23" s="37">
        <f>IF(I4 = "Yes", ('Hotel Assumptions'!$I$17 * 12 * (1 + 'Hotel Assumptions'!$I$22)^(H3 - 'Hotel Assumptions'!$I$20)) * 'Hotel Assumptions'!$I$18, 0)</f>
        <v>0</v>
      </c>
      <c r="J23" s="37">
        <f>IF(J4 = "Yes", ('Hotel Assumptions'!$I$17 * 12 * (1 + 'Hotel Assumptions'!$I$22)^(I3 - 'Hotel Assumptions'!$I$20)) * 'Hotel Assumptions'!$I$18, 0)</f>
        <v>0</v>
      </c>
      <c r="K23" s="37">
        <f>IF(K4 = "Yes", ('Hotel Assumptions'!$I$17 * 12 * (1 + 'Hotel Assumptions'!$I$22)^(J3 - 'Hotel Assumptions'!$I$20)) * 'Hotel Assumptions'!$I$18, 0)</f>
        <v>0</v>
      </c>
      <c r="L23" s="37">
        <f>IF(L4 = "Yes", ('Hotel Assumptions'!$I$17 * 12 * (1 + 'Hotel Assumptions'!$I$22)^(K3 - 'Hotel Assumptions'!$I$20)) * 'Hotel Assumptions'!$I$18, 0)</f>
        <v>0</v>
      </c>
      <c r="M23" s="37">
        <f>IF(M4 = "Yes", ('Hotel Assumptions'!$I$17 * 12 * (1 + 'Hotel Assumptions'!$I$22)^(L3 - 'Hotel Assumptions'!$I$20)) * 'Hotel Assumptions'!$I$18, 0)</f>
        <v>0</v>
      </c>
      <c r="N23" s="37">
        <f>IF(N4 = "Yes", ('Hotel Assumptions'!$I$17 * 12 * (1 + 'Hotel Assumptions'!$I$22)^(M3 - 'Hotel Assumptions'!$I$20)) * 'Hotel Assumptions'!$I$18, 0)</f>
        <v>0</v>
      </c>
      <c r="O23" s="37">
        <f>IF(O4 = "Yes", ('Hotel Assumptions'!$I$17 * 12 * (1 + 'Hotel Assumptions'!$I$22)^(N3 - 'Hotel Assumptions'!$I$20)) * 'Hotel Assumptions'!$I$18, 0)</f>
        <v>0</v>
      </c>
      <c r="P23" s="37">
        <f>IF(P4 = "Yes", ('Hotel Assumptions'!$I$17 * 12 * (1 + 'Hotel Assumptions'!$I$22)^(O3 - 'Hotel Assumptions'!$I$20)) * 'Hotel Assumptions'!$I$18, 0)</f>
        <v>0</v>
      </c>
      <c r="Q23" s="37">
        <f>IF(Q4 = "Yes", ('Hotel Assumptions'!$I$17 * 12 * (1 + 'Hotel Assumptions'!$I$22)^(P3 - 'Hotel Assumptions'!$I$20)) * 'Hotel Assumptions'!$I$18, 0)</f>
        <v>0</v>
      </c>
      <c r="R23" s="37">
        <f>IF(R4 = "Yes", ('Hotel Assumptions'!$I$17 * 12 * (1 + 'Hotel Assumptions'!$I$22)^(Q3 - 'Hotel Assumptions'!$I$20)) * 'Hotel Assumptions'!$I$18, 0)</f>
        <v>0</v>
      </c>
      <c r="S23" s="37">
        <f>IF(S4 = "Yes", ('Hotel Assumptions'!$I$17 * 12 * (1 + 'Hotel Assumptions'!$I$22)^(R3 - 'Hotel Assumptions'!$I$20)) * 'Hotel Assumptions'!$I$18, 0)</f>
        <v>0</v>
      </c>
      <c r="T23" s="37">
        <f>IF(T4 = "Yes", ('Hotel Assumptions'!$I$17 * 12 * (1 + 'Hotel Assumptions'!$I$22)^(S3 - 'Hotel Assumptions'!$I$20)) * 'Hotel Assumptions'!$I$18, 0)</f>
        <v>0</v>
      </c>
      <c r="U23" s="37">
        <f>IF(U4 = "Yes", ('Hotel Assumptions'!$I$17 * 12 * (1 + 'Hotel Assumptions'!$I$22)^(T3 - 'Hotel Assumptions'!$I$20)) * 'Hotel Assumptions'!$I$18, 0)</f>
        <v>0</v>
      </c>
      <c r="V23" s="37">
        <f>IF(V4 = "Yes", ('Hotel Assumptions'!$I$17 * 12 * (1 + 'Hotel Assumptions'!$I$22)^(U3 - 'Hotel Assumptions'!$I$20)) * 'Hotel Assumptions'!$I$18, 0)</f>
        <v>0</v>
      </c>
      <c r="W23" s="37">
        <f>IF(W4 = "Yes", ('Hotel Assumptions'!$I$17 * 12 * (1 + 'Hotel Assumptions'!$I$22)^(V3 - 'Hotel Assumptions'!$I$20)) * 'Hotel Assumptions'!$I$18, 0)</f>
        <v>0</v>
      </c>
      <c r="X23" s="37">
        <f>IF(X4 = "Yes", ('Hotel Assumptions'!$I$17 * 12 * (1 + 'Hotel Assumptions'!$I$22)^(W3 - 'Hotel Assumptions'!$I$20)) * 'Hotel Assumptions'!$I$18, 0)</f>
        <v>0</v>
      </c>
      <c r="Y23" s="37">
        <f>IF(Y4 = "Yes", ('Hotel Assumptions'!$I$17 * 12 * (1 + 'Hotel Assumptions'!$I$22)^(X3 - 'Hotel Assumptions'!$I$20)) * 'Hotel Assumptions'!$I$18, 0)</f>
        <v>0</v>
      </c>
      <c r="Z23" s="37">
        <f>IF(Z4 = "Yes", ('Hotel Assumptions'!$I$17 * 12 * (1 + 'Hotel Assumptions'!$I$22)^(Y3 - 'Hotel Assumptions'!$I$20)) * 'Hotel Assumptions'!$I$18, 0)</f>
        <v>0</v>
      </c>
      <c r="AA23" s="37">
        <f>IF(AA4 = "Yes", ('Hotel Assumptions'!$I$17 * 12 * (1 + 'Hotel Assumptions'!$I$22)^(Z3 - 'Hotel Assumptions'!$I$20)) * 'Hotel Assumptions'!$I$18, 0)</f>
        <v>0</v>
      </c>
      <c r="AB23" s="37">
        <f>IF(AB4 = "Yes", ('Hotel Assumptions'!$I$17 * 12 * (1 + 'Hotel Assumptions'!$I$22)^(AA3 - 'Hotel Assumptions'!$I$20)) * 'Hotel Assumptions'!$I$18, 0)</f>
        <v>0</v>
      </c>
      <c r="AC23" s="37">
        <f>IF(AC4 = "Yes", ('Hotel Assumptions'!$I$17 * 12 * (1 + 'Hotel Assumptions'!$I$22)^(AB3 - 'Hotel Assumptions'!$I$20)) * 'Hotel Assumptions'!$I$18, 0)</f>
        <v>0</v>
      </c>
      <c r="AD23" s="37">
        <f>IF(AD4 = "Yes", ('Hotel Assumptions'!$I$17 * 12 * (1 + 'Hotel Assumptions'!$I$22)^(AC3 - 'Hotel Assumptions'!$I$20)) * 'Hotel Assumptions'!$I$18, 0)</f>
        <v>0</v>
      </c>
      <c r="AE23" s="37">
        <f>IF(AE4 = "Yes", ('Hotel Assumptions'!$I$17 * 12 * (1 + 'Hotel Assumptions'!$I$22)^(AD3 - 'Hotel Assumptions'!$I$20)) * 'Hotel Assumptions'!$I$18, 0)</f>
        <v>0</v>
      </c>
      <c r="AF23" s="37">
        <f>IF(AF4 = "Yes", ('Hotel Assumptions'!$I$17 * 12 * (1 + 'Hotel Assumptions'!$I$22)^(AE3 - 'Hotel Assumptions'!$I$20)) * 'Hotel Assumptions'!$I$18, 0)</f>
        <v>0</v>
      </c>
      <c r="AG23" s="37">
        <f>IF(AG4 = "Yes", ('Hotel Assumptions'!$I$17 * 12 * (1 + 'Hotel Assumptions'!$I$22)^(AF3 - 'Hotel Assumptions'!$I$20)) * 'Hotel Assumptions'!$I$18, 0)</f>
        <v>0</v>
      </c>
      <c r="AH23" s="37">
        <f>IF(AH4 = "Yes", ('Hotel Assumptions'!$I$17 * 12 * (1 + 'Hotel Assumptions'!$I$22)^(AG3 - 'Hotel Assumptions'!$I$20)) * 'Hotel Assumptions'!$I$18, 0)</f>
        <v>0</v>
      </c>
      <c r="AI23" s="37">
        <f>IF(AI4 = "Yes", ('Hotel Assumptions'!$I$17 * 12 * (1 + 'Hotel Assumptions'!$I$22)^(AH3 - 'Hotel Assumptions'!$I$20)) * 'Hotel Assumptions'!$I$18, 0)</f>
        <v>0</v>
      </c>
      <c r="AJ23" s="37">
        <f>IF(AJ4 = "Yes", ('Hotel Assumptions'!$I$17 * 12 * (1 + 'Hotel Assumptions'!$I$22)^(AI3 - 'Hotel Assumptions'!$I$20)) * 'Hotel Assumptions'!$I$18, 0)</f>
        <v>0</v>
      </c>
      <c r="AK23" s="37">
        <f>IF(AK4 = "Yes", ('Hotel Assumptions'!$I$17 * 12 * (1 + 'Hotel Assumptions'!$I$22)^(AJ3 - 'Hotel Assumptions'!$I$20)) * 'Hotel Assumptions'!$I$18, 0)</f>
        <v>0</v>
      </c>
      <c r="AL23" s="37">
        <f>IF(AL4 = "Yes", ('Hotel Assumptions'!$I$17 * 12 * (1 + 'Hotel Assumptions'!$I$22)^(AK3 - 'Hotel Assumptions'!$I$20)) * 'Hotel Assumptions'!$I$18, 0)</f>
        <v>0</v>
      </c>
      <c r="AM23" s="37">
        <f>IF(AM4 = "Yes", ('Hotel Assumptions'!$I$17 * 12 * (1 + 'Hotel Assumptions'!$I$22)^(AL3 - 'Hotel Assumptions'!$I$20)) * 'Hotel Assumptions'!$I$18, 0)</f>
        <v>0</v>
      </c>
      <c r="AN23" s="37">
        <f>IF(AN4 = "Yes", ('Hotel Assumptions'!$I$17 * 12 * (1 + 'Hotel Assumptions'!$I$22)^(AM3 - 'Hotel Assumptions'!$I$20)) * 'Hotel Assumptions'!$I$18, 0)</f>
        <v>0</v>
      </c>
      <c r="AO23" s="37">
        <f>IF(AO4 = "Yes", ('Hotel Assumptions'!$I$17 * 12 * (1 + 'Hotel Assumptions'!$I$22)^(AN3 - 'Hotel Assumptions'!$I$20)) * 'Hotel Assumptions'!$I$18, 0)</f>
        <v>0</v>
      </c>
      <c r="AP23" s="37">
        <f>IF(AP4 = "Yes", ('Hotel Assumptions'!$I$17 * 12 * (1 + 'Hotel Assumptions'!$I$22)^(AO3 - 'Hotel Assumptions'!$I$20)) * 'Hotel Assumptions'!$I$18, 0)</f>
        <v>0</v>
      </c>
      <c r="AQ23" s="37">
        <f>IF(AQ4 = "Yes", ('Hotel Assumptions'!$I$17 * 12 * (1 + 'Hotel Assumptions'!$I$22)^(AP3 - 'Hotel Assumptions'!$I$20)) * 'Hotel Assumptions'!$I$18, 0)</f>
        <v>0</v>
      </c>
      <c r="AR23" s="37">
        <f>IF(AR4 = "Yes", ('Hotel Assumptions'!$I$17 * 12 * (1 + 'Hotel Assumptions'!$I$22)^(AQ3 - 'Hotel Assumptions'!$I$20)) * 'Hotel Assumptions'!$I$18, 0)</f>
        <v>0</v>
      </c>
      <c r="AS23" s="37">
        <f>IF(AS4 = "Yes", ('Hotel Assumptions'!$I$17 * 12 * (1 + 'Hotel Assumptions'!$I$22)^(AR3 - 'Hotel Assumptions'!$I$20)) * 'Hotel Assumptions'!$I$18, 0)</f>
        <v>0</v>
      </c>
      <c r="AT23" s="37">
        <f>IF(AT4 = "Yes", ('Hotel Assumptions'!$I$17 * 12 * (1 + 'Hotel Assumptions'!$I$22)^(AS3 - 'Hotel Assumptions'!$I$20)) * 'Hotel Assumptions'!$I$18, 0)</f>
        <v>0</v>
      </c>
      <c r="AU23" s="37">
        <f>IF(AU4 = "Yes", ('Hotel Assumptions'!$I$17 * 12 * (1 + 'Hotel Assumptions'!$I$22)^(AT3 - 'Hotel Assumptions'!$I$20)) * 'Hotel Assumptions'!$I$18, 0)</f>
        <v>0</v>
      </c>
      <c r="AV23" s="37">
        <f>IF(AV4 = "Yes", ('Hotel Assumptions'!$I$17 * 12 * (1 + 'Hotel Assumptions'!$I$22)^(AU3 - 'Hotel Assumptions'!$I$20)) * 'Hotel Assumptions'!$I$18, 0)</f>
        <v>0</v>
      </c>
      <c r="AW23" s="37">
        <f>IF(AW4 = "Yes", ('Hotel Assumptions'!$I$17 * 12 * (1 + 'Hotel Assumptions'!$I$22)^(AV3 - 'Hotel Assumptions'!$I$20)) * 'Hotel Assumptions'!$I$18, 0)</f>
        <v>0</v>
      </c>
      <c r="AX23" s="37">
        <f>IF(AX4 = "Yes", ('Hotel Assumptions'!$I$17 * 12 * (1 + 'Hotel Assumptions'!$I$22)^(AW3 - 'Hotel Assumptions'!$I$20)) * 'Hotel Assumptions'!$I$18, 0)</f>
        <v>0</v>
      </c>
      <c r="AY23" s="37">
        <f>IF(AY4 = "Yes", ('Hotel Assumptions'!$I$17 * 12 * (1 + 'Hotel Assumptions'!$I$22)^(AX3 - 'Hotel Assumptions'!$I$20)) * 'Hotel Assumptions'!$I$18, 0)</f>
        <v>0</v>
      </c>
      <c r="AZ23" s="37">
        <f>IF(AZ4 = "Yes", ('Hotel Assumptions'!$I$17 * 12 * (1 + 'Hotel Assumptions'!$I$22)^(AY3 - 'Hotel Assumptions'!$I$20)) * 'Hotel Assumptions'!$I$18, 0)</f>
        <v>0</v>
      </c>
      <c r="BA23" s="37">
        <f>IF(BA4 = "Yes", ('Hotel Assumptions'!$I$17 * 12 * (1 + 'Hotel Assumptions'!$I$22)^(AZ3 - 'Hotel Assumptions'!$I$20)) * 'Hotel Assumptions'!$I$18, 0)</f>
        <v>0</v>
      </c>
      <c r="BB23" s="37">
        <f>IF(BB4 = "Yes", ('Hotel Assumptions'!$I$17 * 12 * (1 + 'Hotel Assumptions'!$I$22)^(BA3 - 'Hotel Assumptions'!$I$20)) * 'Hotel Assumptions'!$I$18, 0)</f>
        <v>0</v>
      </c>
      <c r="BC23" s="37">
        <f>IF(BC4 = "Yes", ('Hotel Assumptions'!$I$17 * 12 * (1 + 'Hotel Assumptions'!$I$22)^(BB3 - 'Hotel Assumptions'!$I$20)) * 'Hotel Assumptions'!$I$18, 0)</f>
        <v>0</v>
      </c>
      <c r="BD23" s="37">
        <f>IF(BD4 = "Yes", ('Hotel Assumptions'!$I$17 * 12 * (1 + 'Hotel Assumptions'!$I$22)^(BC3 - 'Hotel Assumptions'!$I$20)) * 'Hotel Assumptions'!$I$18, 0)</f>
        <v>0</v>
      </c>
      <c r="BE23" s="37">
        <f>IF(BE4 = "Yes", ('Hotel Assumptions'!$I$17 * 12 * (1 + 'Hotel Assumptions'!$I$22)^(BD3 - 'Hotel Assumptions'!$I$20)) * 'Hotel Assumptions'!$I$18, 0)</f>
        <v>0</v>
      </c>
      <c r="BF23" s="37">
        <f>IF(BF4 = "Yes", ('Hotel Assumptions'!$I$17 * 12 * (1 + 'Hotel Assumptions'!$I$22)^(BE3 - 'Hotel Assumptions'!$I$20)) * 'Hotel Assumptions'!$I$18, 0)</f>
        <v>0</v>
      </c>
      <c r="BG23" s="37">
        <f>IF(BG4 = "Yes", ('Hotel Assumptions'!$I$17 * 12 * (1 + 'Hotel Assumptions'!$I$22)^(BF3 - 'Hotel Assumptions'!$I$20)) * 'Hotel Assumptions'!$I$18, 0)</f>
        <v>0</v>
      </c>
      <c r="BH23" s="37">
        <f>IF(BH4 = "Yes", ('Hotel Assumptions'!$I$17 * 12 * (1 + 'Hotel Assumptions'!$I$22)^(BG3 - 'Hotel Assumptions'!$I$20)) * 'Hotel Assumptions'!$I$18, 0)</f>
        <v>0</v>
      </c>
      <c r="BI23" s="37">
        <f>IF(BI4 = "Yes", ('Hotel Assumptions'!$I$17 * 12 * (1 + 'Hotel Assumptions'!$I$22)^(BH3 - 'Hotel Assumptions'!$I$20)) * 'Hotel Assumptions'!$I$18, 0)</f>
        <v>0</v>
      </c>
      <c r="BJ23" s="37">
        <f>IF(BJ4 = "Yes", ('Hotel Assumptions'!$I$17 * 12 * (1 + 'Hotel Assumptions'!$I$22)^(BI3 - 'Hotel Assumptions'!$I$20)) * 'Hotel Assumptions'!$I$18, 0)</f>
        <v>0</v>
      </c>
      <c r="BK23" s="37">
        <f>IF(BK4 = "Yes", ('Hotel Assumptions'!$I$17 * 12 * (1 + 'Hotel Assumptions'!$I$22)^(BJ3 - 'Hotel Assumptions'!$I$20)) * 'Hotel Assumptions'!$I$18, 0)</f>
        <v>0</v>
      </c>
      <c r="BL23" s="37">
        <f>IF(BL4 = "Yes", ('Hotel Assumptions'!$I$17 * 12 * (1 + 'Hotel Assumptions'!$I$22)^(BK3 - 'Hotel Assumptions'!$I$20)) * 'Hotel Assumptions'!$I$18, 0)</f>
        <v>0</v>
      </c>
      <c r="BM23" s="37">
        <f>IF(BM4 = "Yes", ('Hotel Assumptions'!$I$17 * 12 * (1 + 'Hotel Assumptions'!$I$22)^(BL3 - 'Hotel Assumptions'!$I$20)) * 'Hotel Assumptions'!$I$18, 0)</f>
        <v>0</v>
      </c>
      <c r="BN23" s="37">
        <f>IF(BN4 = "Yes", ('Hotel Assumptions'!$I$17 * 12 * (1 + 'Hotel Assumptions'!$I$22)^(BM3 - 'Hotel Assumptions'!$I$20)) * 'Hotel Assumptions'!$I$18, 0)</f>
        <v>0</v>
      </c>
      <c r="BO23" s="37">
        <f>IF(BO4 = "Yes", ('Hotel Assumptions'!$I$17 * 12 * (1 + 'Hotel Assumptions'!$I$22)^(BN3 - 'Hotel Assumptions'!$I$20)) * 'Hotel Assumptions'!$I$18, 0)</f>
        <v>0</v>
      </c>
      <c r="BP23" s="37">
        <f>IF(BP4 = "Yes", ('Hotel Assumptions'!$I$17 * 12 * (1 + 'Hotel Assumptions'!$I$22)^(BO3 - 'Hotel Assumptions'!$I$20)) * 'Hotel Assumptions'!$I$18, 0)</f>
        <v>0</v>
      </c>
      <c r="BQ23" s="37">
        <f>IF(BQ4 = "Yes", ('Hotel Assumptions'!$I$17 * 12 * (1 + 'Hotel Assumptions'!$I$22)^(BP3 - 'Hotel Assumptions'!$I$20)) * 'Hotel Assumptions'!$I$18, 0)</f>
        <v>0</v>
      </c>
      <c r="BR23" s="37">
        <f>IF(BR4 = "Yes", ('Hotel Assumptions'!$I$17 * 12 * (1 + 'Hotel Assumptions'!$I$22)^(BQ3 - 'Hotel Assumptions'!$I$20)) * 'Hotel Assumptions'!$I$18, 0)</f>
        <v>0</v>
      </c>
      <c r="BS23" s="37">
        <f>IF(BS4 = "Yes", ('Hotel Assumptions'!$I$17 * 12 * (1 + 'Hotel Assumptions'!$I$22)^(BR3 - 'Hotel Assumptions'!$I$20)) * 'Hotel Assumptions'!$I$18, 0)</f>
        <v>0</v>
      </c>
      <c r="BT23" s="37">
        <f>IF(BT4 = "Yes", ('Hotel Assumptions'!$I$17 * 12 * (1 + 'Hotel Assumptions'!$I$22)^(BS3 - 'Hotel Assumptions'!$I$20)) * 'Hotel Assumptions'!$I$18, 0)</f>
        <v>0</v>
      </c>
      <c r="BU23" s="37">
        <f>IF(BU4 = "Yes", ('Hotel Assumptions'!$I$17 * 12 * (1 + 'Hotel Assumptions'!$I$22)^(BT3 - 'Hotel Assumptions'!$I$20)) * 'Hotel Assumptions'!$I$18, 0)</f>
        <v>0</v>
      </c>
      <c r="BV23" s="37">
        <f>IF(BV4 = "Yes", ('Hotel Assumptions'!$I$17 * 12 * (1 + 'Hotel Assumptions'!$I$22)^(BU3 - 'Hotel Assumptions'!$I$20)) * 'Hotel Assumptions'!$I$18, 0)</f>
        <v>0</v>
      </c>
      <c r="BW23" s="37">
        <f>IF(BW4 = "Yes", ('Hotel Assumptions'!$I$17 * 12 * (1 + 'Hotel Assumptions'!$I$22)^(BV3 - 'Hotel Assumptions'!$I$20)) * 'Hotel Assumptions'!$I$18, 0)</f>
        <v>0</v>
      </c>
      <c r="BX23" s="37">
        <f>IF(BX4 = "Yes", ('Hotel Assumptions'!$I$17 * 12 * (1 + 'Hotel Assumptions'!$I$22)^(BW3 - 'Hotel Assumptions'!$I$20)) * 'Hotel Assumptions'!$I$18, 0)</f>
        <v>0</v>
      </c>
      <c r="BY23" s="37">
        <f>IF(BY4 = "Yes", ('Hotel Assumptions'!$I$17 * 12 * (1 + 'Hotel Assumptions'!$I$22)^(BX3 - 'Hotel Assumptions'!$I$20)) * 'Hotel Assumptions'!$I$18, 0)</f>
        <v>0</v>
      </c>
      <c r="BZ23" s="37">
        <f>IF(BZ4 = "Yes", ('Hotel Assumptions'!$I$17 * 12 * (1 + 'Hotel Assumptions'!$I$22)^(BY3 - 'Hotel Assumptions'!$I$20)) * 'Hotel Assumptions'!$I$18, 0)</f>
        <v>0</v>
      </c>
      <c r="CA23" s="37">
        <f>IF(CA4 = "Yes", ('Hotel Assumptions'!$I$17 * 12 * (1 + 'Hotel Assumptions'!$I$22)^(BZ3 - 'Hotel Assumptions'!$I$20)) * 'Hotel Assumptions'!$I$18, 0)</f>
        <v>0</v>
      </c>
      <c r="CB23" s="37">
        <f>IF(CB4 = "Yes", ('Hotel Assumptions'!$I$17 * 12 * (1 + 'Hotel Assumptions'!$I$22)^(CA3 - 'Hotel Assumptions'!$I$20)) * 'Hotel Assumptions'!$I$18, 0)</f>
        <v>0</v>
      </c>
      <c r="CC23" s="37">
        <f>IF(CC4 = "Yes", ('Hotel Assumptions'!$I$17 * 12 * (1 + 'Hotel Assumptions'!$I$22)^(CB3 - 'Hotel Assumptions'!$I$20)) * 'Hotel Assumptions'!$I$18, 0)</f>
        <v>0</v>
      </c>
      <c r="CD23" s="37">
        <f>IF(CD4 = "Yes", ('Hotel Assumptions'!$I$17 * 12 * (1 + 'Hotel Assumptions'!$I$22)^(CC3 - 'Hotel Assumptions'!$I$20)) * 'Hotel Assumptions'!$I$18, 0)</f>
        <v>0</v>
      </c>
      <c r="CE23" s="37">
        <f>IF(CE4 = "Yes", ('Hotel Assumptions'!$I$17 * 12 * (1 + 'Hotel Assumptions'!$I$22)^(CD3 - 'Hotel Assumptions'!$I$20)) * 'Hotel Assumptions'!$I$18, 0)</f>
        <v>0</v>
      </c>
      <c r="CF23" s="37">
        <f>IF(CF4 = "Yes", ('Hotel Assumptions'!$I$17 * 12 * (1 + 'Hotel Assumptions'!$I$22)^(CE3 - 'Hotel Assumptions'!$I$20)) * 'Hotel Assumptions'!$I$18, 0)</f>
        <v>0</v>
      </c>
      <c r="CG23" s="37">
        <f>IF(CG4 = "Yes", ('Hotel Assumptions'!$I$17 * 12 * (1 + 'Hotel Assumptions'!$I$22)^(CF3 - 'Hotel Assumptions'!$I$20)) * 'Hotel Assumptions'!$I$18, 0)</f>
        <v>0</v>
      </c>
      <c r="CH23" s="37">
        <f>IF(CH4 = "Yes", ('Hotel Assumptions'!$I$17 * 12 * (1 + 'Hotel Assumptions'!$I$22)^(CG3 - 'Hotel Assumptions'!$I$20)) * 'Hotel Assumptions'!$I$18, 0)</f>
        <v>0</v>
      </c>
      <c r="CI23" s="37">
        <f>IF(CI4 = "Yes", ('Hotel Assumptions'!$I$17 * 12 * (1 + 'Hotel Assumptions'!$I$22)^(CH3 - 'Hotel Assumptions'!$I$20)) * 'Hotel Assumptions'!$I$18, 0)</f>
        <v>0</v>
      </c>
      <c r="CJ23" s="37">
        <f>IF(CJ4 = "Yes", ('Hotel Assumptions'!$I$17 * 12 * (1 + 'Hotel Assumptions'!$I$22)^(CI3 - 'Hotel Assumptions'!$I$20)) * 'Hotel Assumptions'!$I$18, 0)</f>
        <v>0</v>
      </c>
      <c r="CK23" s="37">
        <f>IF(CK4 = "Yes", ('Hotel Assumptions'!$I$17 * 12 * (1 + 'Hotel Assumptions'!$I$22)^(CJ3 - 'Hotel Assumptions'!$I$20)) * 'Hotel Assumptions'!$I$18, 0)</f>
        <v>0</v>
      </c>
      <c r="CL23" s="37">
        <f>IF(CL4 = "Yes", ('Hotel Assumptions'!$I$17 * 12 * (1 + 'Hotel Assumptions'!$I$22)^(CK3 - 'Hotel Assumptions'!$I$20)) * 'Hotel Assumptions'!$I$18, 0)</f>
        <v>0</v>
      </c>
      <c r="CM23" s="37">
        <f>IF(CM4 = "Yes", ('Hotel Assumptions'!$I$17 * 12 * (1 + 'Hotel Assumptions'!$I$22)^(CL3 - 'Hotel Assumptions'!$I$20)) * 'Hotel Assumptions'!$I$18, 0)</f>
        <v>0</v>
      </c>
      <c r="CN23" s="37">
        <f>IF(CN4 = "Yes", ('Hotel Assumptions'!$I$17 * 12 * (1 + 'Hotel Assumptions'!$I$22)^(CM3 - 'Hotel Assumptions'!$I$20)) * 'Hotel Assumptions'!$I$18, 0)</f>
        <v>0</v>
      </c>
      <c r="CO23" s="37">
        <f>IF(CO4 = "Yes", ('Hotel Assumptions'!$I$17 * 12 * (1 + 'Hotel Assumptions'!$I$22)^(CN3 - 'Hotel Assumptions'!$I$20)) * 'Hotel Assumptions'!$I$18, 0)</f>
        <v>0</v>
      </c>
      <c r="CP23" s="37">
        <f>IF(CP4 = "Yes", ('Hotel Assumptions'!$I$17 * 12 * (1 + 'Hotel Assumptions'!$I$22)^(CO3 - 'Hotel Assumptions'!$I$20)) * 'Hotel Assumptions'!$I$18, 0)</f>
        <v>0</v>
      </c>
      <c r="CQ23" s="37">
        <f>IF(CQ4 = "Yes", ('Hotel Assumptions'!$I$17 * 12 * (1 + 'Hotel Assumptions'!$I$22)^(CP3 - 'Hotel Assumptions'!$I$20)) * 'Hotel Assumptions'!$I$18, 0)</f>
        <v>0</v>
      </c>
      <c r="CR23" s="37">
        <f>IF(CR4 = "Yes", ('Hotel Assumptions'!$I$17 * 12 * (1 + 'Hotel Assumptions'!$I$22)^(CQ3 - 'Hotel Assumptions'!$I$20)) * 'Hotel Assumptions'!$I$18, 0)</f>
        <v>0</v>
      </c>
      <c r="CS23" s="37">
        <f>IF(CS4 = "Yes", ('Hotel Assumptions'!$I$17 * 12 * (1 + 'Hotel Assumptions'!$I$22)^(CR3 - 'Hotel Assumptions'!$I$20)) * 'Hotel Assumptions'!$I$18, 0)</f>
        <v>0</v>
      </c>
      <c r="CT23" s="37">
        <f>IF(CT4 = "Yes", ('Hotel Assumptions'!$I$17 * 12 * (1 + 'Hotel Assumptions'!$I$22)^(CS3 - 'Hotel Assumptions'!$I$20)) * 'Hotel Assumptions'!$I$18, 0)</f>
        <v>0</v>
      </c>
      <c r="CU23" s="37">
        <f>IF(CU4 = "Yes", ('Hotel Assumptions'!$I$17 * 12 * (1 + 'Hotel Assumptions'!$I$22)^(CT3 - 'Hotel Assumptions'!$I$20)) * 'Hotel Assumptions'!$I$18, 0)</f>
        <v>0</v>
      </c>
      <c r="CV23" s="37">
        <f>IF(CV4 = "Yes", ('Hotel Assumptions'!$I$17 * 12 * (1 + 'Hotel Assumptions'!$I$22)^(CU3 - 'Hotel Assumptions'!$I$20)) * 'Hotel Assumptions'!$I$18, 0)</f>
        <v>0</v>
      </c>
    </row>
    <row r="24" spans="1:100" s="16" customFormat="1" ht="18" customHeight="1">
      <c r="A24"/>
      <c r="B24"/>
      <c r="C24" s="20"/>
      <c r="E24" s="36">
        <f>IF(E4 = "Yes", ('Hotel Assumptions'!$L$17 * 12 * (1 + 'Hotel Assumptions'!$L$22)^(D3 - 'Hotel Assumptions'!$L$20)) * 'Hotel Assumptions'!$L$18, 0)</f>
        <v>0</v>
      </c>
      <c r="F24" s="36">
        <f>IF(F4 = "Yes", ('Hotel Assumptions'!$L$17 * 12 * (1 + 'Hotel Assumptions'!$L$22)^(E3 - 'Hotel Assumptions'!$L$20)) * 'Hotel Assumptions'!$L$18, 0)</f>
        <v>0</v>
      </c>
      <c r="G24" s="36">
        <f>IF(G4 = "Yes", ('Hotel Assumptions'!$L$17 * 12 * (1 + 'Hotel Assumptions'!$L$22)^(F3 - 'Hotel Assumptions'!$L$20)) * 'Hotel Assumptions'!$L$18, 0)</f>
        <v>0</v>
      </c>
      <c r="H24" s="36">
        <f>IF(H4 = "Yes", ('Hotel Assumptions'!$L$17 * 12 * (1 + 'Hotel Assumptions'!$L$22)^(G3 - 'Hotel Assumptions'!$L$20)) * 'Hotel Assumptions'!$L$18, 0)</f>
        <v>0</v>
      </c>
      <c r="I24" s="36">
        <f>IF(I4 = "Yes", ('Hotel Assumptions'!$L$17 * 12 * (1 + 'Hotel Assumptions'!$L$22)^(H3 - 'Hotel Assumptions'!$L$20)) * 'Hotel Assumptions'!$L$18, 0)</f>
        <v>0</v>
      </c>
      <c r="J24" s="36">
        <f>IF(J4 = "Yes", ('Hotel Assumptions'!$L$17 * 12 * (1 + 'Hotel Assumptions'!$L$22)^(I3 - 'Hotel Assumptions'!$L$20)) * 'Hotel Assumptions'!$L$18, 0)</f>
        <v>0</v>
      </c>
      <c r="K24" s="36">
        <f>IF(K4 = "Yes", ('Hotel Assumptions'!$L$17 * 12 * (1 + 'Hotel Assumptions'!$L$22)^(J3 - 'Hotel Assumptions'!$L$20)) * 'Hotel Assumptions'!$L$18, 0)</f>
        <v>0</v>
      </c>
      <c r="L24" s="36">
        <f>IF(L4 = "Yes", ('Hotel Assumptions'!$L$17 * 12 * (1 + 'Hotel Assumptions'!$L$22)^(K3 - 'Hotel Assumptions'!$L$20)) * 'Hotel Assumptions'!$L$18, 0)</f>
        <v>0</v>
      </c>
      <c r="M24" s="36">
        <f>IF(M4 = "Yes", ('Hotel Assumptions'!$L$17 * 12 * (1 + 'Hotel Assumptions'!$L$22)^(L3 - 'Hotel Assumptions'!$L$20)) * 'Hotel Assumptions'!$L$18, 0)</f>
        <v>0</v>
      </c>
      <c r="N24" s="36">
        <f>IF(N4 = "Yes", ('Hotel Assumptions'!$L$17 * 12 * (1 + 'Hotel Assumptions'!$L$22)^(M3 - 'Hotel Assumptions'!$L$20)) * 'Hotel Assumptions'!$L$18, 0)</f>
        <v>0</v>
      </c>
      <c r="O24" s="36">
        <f>IF(O4 = "Yes", ('Hotel Assumptions'!$L$17 * 12 * (1 + 'Hotel Assumptions'!$L$22)^(N3 - 'Hotel Assumptions'!$L$20)) * 'Hotel Assumptions'!$L$18, 0)</f>
        <v>0</v>
      </c>
      <c r="P24" s="36">
        <f>IF(P4 = "Yes", ('Hotel Assumptions'!$L$17 * 12 * (1 + 'Hotel Assumptions'!$L$22)^(O3 - 'Hotel Assumptions'!$L$20)) * 'Hotel Assumptions'!$L$18, 0)</f>
        <v>0</v>
      </c>
      <c r="Q24" s="36">
        <f>IF(Q4 = "Yes", ('Hotel Assumptions'!$L$17 * 12 * (1 + 'Hotel Assumptions'!$L$22)^(P3 - 'Hotel Assumptions'!$L$20)) * 'Hotel Assumptions'!$L$18, 0)</f>
        <v>0</v>
      </c>
      <c r="R24" s="36">
        <f>IF(R4 = "Yes", ('Hotel Assumptions'!$L$17 * 12 * (1 + 'Hotel Assumptions'!$L$22)^(Q3 - 'Hotel Assumptions'!$L$20)) * 'Hotel Assumptions'!$L$18, 0)</f>
        <v>0</v>
      </c>
      <c r="S24" s="36">
        <f>IF(S4 = "Yes", ('Hotel Assumptions'!$L$17 * 12 * (1 + 'Hotel Assumptions'!$L$22)^(R3 - 'Hotel Assumptions'!$L$20)) * 'Hotel Assumptions'!$L$18, 0)</f>
        <v>0</v>
      </c>
      <c r="T24" s="36">
        <f>IF(T4 = "Yes", ('Hotel Assumptions'!$L$17 * 12 * (1 + 'Hotel Assumptions'!$L$22)^(S3 - 'Hotel Assumptions'!$L$20)) * 'Hotel Assumptions'!$L$18, 0)</f>
        <v>0</v>
      </c>
      <c r="U24" s="36">
        <f>IF(U4 = "Yes", ('Hotel Assumptions'!$L$17 * 12 * (1 + 'Hotel Assumptions'!$L$22)^(T3 - 'Hotel Assumptions'!$L$20)) * 'Hotel Assumptions'!$L$18, 0)</f>
        <v>0</v>
      </c>
      <c r="V24" s="36">
        <f>IF(V4 = "Yes", ('Hotel Assumptions'!$L$17 * 12 * (1 + 'Hotel Assumptions'!$L$22)^(U3 - 'Hotel Assumptions'!$L$20)) * 'Hotel Assumptions'!$L$18, 0)</f>
        <v>0</v>
      </c>
      <c r="W24" s="36">
        <f>IF(W4 = "Yes", ('Hotel Assumptions'!$L$17 * 12 * (1 + 'Hotel Assumptions'!$L$22)^(V3 - 'Hotel Assumptions'!$L$20)) * 'Hotel Assumptions'!$L$18, 0)</f>
        <v>0</v>
      </c>
      <c r="X24" s="36">
        <f>IF(X4 = "Yes", ('Hotel Assumptions'!$L$17 * 12 * (1 + 'Hotel Assumptions'!$L$22)^(W3 - 'Hotel Assumptions'!$L$20)) * 'Hotel Assumptions'!$L$18, 0)</f>
        <v>0</v>
      </c>
      <c r="Y24" s="36">
        <f>IF(Y4 = "Yes", ('Hotel Assumptions'!$L$17 * 12 * (1 + 'Hotel Assumptions'!$L$22)^(X3 - 'Hotel Assumptions'!$L$20)) * 'Hotel Assumptions'!$L$18, 0)</f>
        <v>0</v>
      </c>
      <c r="Z24" s="36">
        <f>IF(Z4 = "Yes", ('Hotel Assumptions'!$L$17 * 12 * (1 + 'Hotel Assumptions'!$L$22)^(Y3 - 'Hotel Assumptions'!$L$20)) * 'Hotel Assumptions'!$L$18, 0)</f>
        <v>0</v>
      </c>
      <c r="AA24" s="36">
        <f>IF(AA4 = "Yes", ('Hotel Assumptions'!$L$17 * 12 * (1 + 'Hotel Assumptions'!$L$22)^(Z3 - 'Hotel Assumptions'!$L$20)) * 'Hotel Assumptions'!$L$18, 0)</f>
        <v>0</v>
      </c>
      <c r="AB24" s="36">
        <f>IF(AB4 = "Yes", ('Hotel Assumptions'!$L$17 * 12 * (1 + 'Hotel Assumptions'!$L$22)^(AA3 - 'Hotel Assumptions'!$L$20)) * 'Hotel Assumptions'!$L$18, 0)</f>
        <v>0</v>
      </c>
      <c r="AC24" s="36">
        <f>IF(AC4 = "Yes", ('Hotel Assumptions'!$L$17 * 12 * (1 + 'Hotel Assumptions'!$L$22)^(AB3 - 'Hotel Assumptions'!$L$20)) * 'Hotel Assumptions'!$L$18, 0)</f>
        <v>0</v>
      </c>
      <c r="AD24" s="36">
        <f>IF(AD4 = "Yes", ('Hotel Assumptions'!$L$17 * 12 * (1 + 'Hotel Assumptions'!$L$22)^(AC3 - 'Hotel Assumptions'!$L$20)) * 'Hotel Assumptions'!$L$18, 0)</f>
        <v>0</v>
      </c>
      <c r="AE24" s="36">
        <f>IF(AE4 = "Yes", ('Hotel Assumptions'!$L$17 * 12 * (1 + 'Hotel Assumptions'!$L$22)^(AD3 - 'Hotel Assumptions'!$L$20)) * 'Hotel Assumptions'!$L$18, 0)</f>
        <v>0</v>
      </c>
      <c r="AF24" s="36">
        <f>IF(AF4 = "Yes", ('Hotel Assumptions'!$L$17 * 12 * (1 + 'Hotel Assumptions'!$L$22)^(AE3 - 'Hotel Assumptions'!$L$20)) * 'Hotel Assumptions'!$L$18, 0)</f>
        <v>0</v>
      </c>
      <c r="AG24" s="36">
        <f>IF(AG4 = "Yes", ('Hotel Assumptions'!$L$17 * 12 * (1 + 'Hotel Assumptions'!$L$22)^(AF3 - 'Hotel Assumptions'!$L$20)) * 'Hotel Assumptions'!$L$18, 0)</f>
        <v>0</v>
      </c>
      <c r="AH24" s="36">
        <f>IF(AH4 = "Yes", ('Hotel Assumptions'!$L$17 * 12 * (1 + 'Hotel Assumptions'!$L$22)^(AG3 - 'Hotel Assumptions'!$L$20)) * 'Hotel Assumptions'!$L$18, 0)</f>
        <v>0</v>
      </c>
      <c r="AI24" s="36">
        <f>IF(AI4 = "Yes", ('Hotel Assumptions'!$L$17 * 12 * (1 + 'Hotel Assumptions'!$L$22)^(AH3 - 'Hotel Assumptions'!$L$20)) * 'Hotel Assumptions'!$L$18, 0)</f>
        <v>0</v>
      </c>
      <c r="AJ24" s="36">
        <f>IF(AJ4 = "Yes", ('Hotel Assumptions'!$L$17 * 12 * (1 + 'Hotel Assumptions'!$L$22)^(AI3 - 'Hotel Assumptions'!$L$20)) * 'Hotel Assumptions'!$L$18, 0)</f>
        <v>0</v>
      </c>
      <c r="AK24" s="36">
        <f>IF(AK4 = "Yes", ('Hotel Assumptions'!$L$17 * 12 * (1 + 'Hotel Assumptions'!$L$22)^(AJ3 - 'Hotel Assumptions'!$L$20)) * 'Hotel Assumptions'!$L$18, 0)</f>
        <v>0</v>
      </c>
      <c r="AL24" s="36">
        <f>IF(AL4 = "Yes", ('Hotel Assumptions'!$L$17 * 12 * (1 + 'Hotel Assumptions'!$L$22)^(AK3 - 'Hotel Assumptions'!$L$20)) * 'Hotel Assumptions'!$L$18, 0)</f>
        <v>0</v>
      </c>
      <c r="AM24" s="36">
        <f>IF(AM4 = "Yes", ('Hotel Assumptions'!$L$17 * 12 * (1 + 'Hotel Assumptions'!$L$22)^(AL3 - 'Hotel Assumptions'!$L$20)) * 'Hotel Assumptions'!$L$18, 0)</f>
        <v>0</v>
      </c>
      <c r="AN24" s="36">
        <f>IF(AN4 = "Yes", ('Hotel Assumptions'!$L$17 * 12 * (1 + 'Hotel Assumptions'!$L$22)^(AM3 - 'Hotel Assumptions'!$L$20)) * 'Hotel Assumptions'!$L$18, 0)</f>
        <v>0</v>
      </c>
      <c r="AO24" s="36">
        <f>IF(AO4 = "Yes", ('Hotel Assumptions'!$L$17 * 12 * (1 + 'Hotel Assumptions'!$L$22)^(AN3 - 'Hotel Assumptions'!$L$20)) * 'Hotel Assumptions'!$L$18, 0)</f>
        <v>0</v>
      </c>
      <c r="AP24" s="36">
        <f>IF(AP4 = "Yes", ('Hotel Assumptions'!$L$17 * 12 * (1 + 'Hotel Assumptions'!$L$22)^(AO3 - 'Hotel Assumptions'!$L$20)) * 'Hotel Assumptions'!$L$18, 0)</f>
        <v>0</v>
      </c>
      <c r="AQ24" s="36">
        <f>IF(AQ4 = "Yes", ('Hotel Assumptions'!$L$17 * 12 * (1 + 'Hotel Assumptions'!$L$22)^(AP3 - 'Hotel Assumptions'!$L$20)) * 'Hotel Assumptions'!$L$18, 0)</f>
        <v>0</v>
      </c>
      <c r="AR24" s="36">
        <f>IF(AR4 = "Yes", ('Hotel Assumptions'!$L$17 * 12 * (1 + 'Hotel Assumptions'!$L$22)^(AQ3 - 'Hotel Assumptions'!$L$20)) * 'Hotel Assumptions'!$L$18, 0)</f>
        <v>0</v>
      </c>
      <c r="AS24" s="36">
        <f>IF(AS4 = "Yes", ('Hotel Assumptions'!$L$17 * 12 * (1 + 'Hotel Assumptions'!$L$22)^(AR3 - 'Hotel Assumptions'!$L$20)) * 'Hotel Assumptions'!$L$18, 0)</f>
        <v>0</v>
      </c>
      <c r="AT24" s="36">
        <f>IF(AT4 = "Yes", ('Hotel Assumptions'!$L$17 * 12 * (1 + 'Hotel Assumptions'!$L$22)^(AS3 - 'Hotel Assumptions'!$L$20)) * 'Hotel Assumptions'!$L$18, 0)</f>
        <v>0</v>
      </c>
      <c r="AU24" s="36">
        <f>IF(AU4 = "Yes", ('Hotel Assumptions'!$L$17 * 12 * (1 + 'Hotel Assumptions'!$L$22)^(AT3 - 'Hotel Assumptions'!$L$20)) * 'Hotel Assumptions'!$L$18, 0)</f>
        <v>0</v>
      </c>
      <c r="AV24" s="36">
        <f>IF(AV4 = "Yes", ('Hotel Assumptions'!$L$17 * 12 * (1 + 'Hotel Assumptions'!$L$22)^(AU3 - 'Hotel Assumptions'!$L$20)) * 'Hotel Assumptions'!$L$18, 0)</f>
        <v>0</v>
      </c>
      <c r="AW24" s="36">
        <f>IF(AW4 = "Yes", ('Hotel Assumptions'!$L$17 * 12 * (1 + 'Hotel Assumptions'!$L$22)^(AV3 - 'Hotel Assumptions'!$L$20)) * 'Hotel Assumptions'!$L$18, 0)</f>
        <v>0</v>
      </c>
      <c r="AX24" s="36">
        <f>IF(AX4 = "Yes", ('Hotel Assumptions'!$L$17 * 12 * (1 + 'Hotel Assumptions'!$L$22)^(AW3 - 'Hotel Assumptions'!$L$20)) * 'Hotel Assumptions'!$L$18, 0)</f>
        <v>0</v>
      </c>
      <c r="AY24" s="36">
        <f>IF(AY4 = "Yes", ('Hotel Assumptions'!$L$17 * 12 * (1 + 'Hotel Assumptions'!$L$22)^(AX3 - 'Hotel Assumptions'!$L$20)) * 'Hotel Assumptions'!$L$18, 0)</f>
        <v>0</v>
      </c>
      <c r="AZ24" s="36">
        <f>IF(AZ4 = "Yes", ('Hotel Assumptions'!$L$17 * 12 * (1 + 'Hotel Assumptions'!$L$22)^(AY3 - 'Hotel Assumptions'!$L$20)) * 'Hotel Assumptions'!$L$18, 0)</f>
        <v>0</v>
      </c>
      <c r="BA24" s="36">
        <f>IF(BA4 = "Yes", ('Hotel Assumptions'!$L$17 * 12 * (1 + 'Hotel Assumptions'!$L$22)^(AZ3 - 'Hotel Assumptions'!$L$20)) * 'Hotel Assumptions'!$L$18, 0)</f>
        <v>0</v>
      </c>
      <c r="BB24" s="36">
        <f>IF(BB4 = "Yes", ('Hotel Assumptions'!$L$17 * 12 * (1 + 'Hotel Assumptions'!$L$22)^(BA3 - 'Hotel Assumptions'!$L$20)) * 'Hotel Assumptions'!$L$18, 0)</f>
        <v>0</v>
      </c>
      <c r="BC24" s="36">
        <f>IF(BC4 = "Yes", ('Hotel Assumptions'!$L$17 * 12 * (1 + 'Hotel Assumptions'!$L$22)^(BB3 - 'Hotel Assumptions'!$L$20)) * 'Hotel Assumptions'!$L$18, 0)</f>
        <v>0</v>
      </c>
      <c r="BD24" s="36">
        <f>IF(BD4 = "Yes", ('Hotel Assumptions'!$L$17 * 12 * (1 + 'Hotel Assumptions'!$L$22)^(BC3 - 'Hotel Assumptions'!$L$20)) * 'Hotel Assumptions'!$L$18, 0)</f>
        <v>0</v>
      </c>
      <c r="BE24" s="36">
        <f>IF(BE4 = "Yes", ('Hotel Assumptions'!$L$17 * 12 * (1 + 'Hotel Assumptions'!$L$22)^(BD3 - 'Hotel Assumptions'!$L$20)) * 'Hotel Assumptions'!$L$18, 0)</f>
        <v>0</v>
      </c>
      <c r="BF24" s="36">
        <f>IF(BF4 = "Yes", ('Hotel Assumptions'!$L$17 * 12 * (1 + 'Hotel Assumptions'!$L$22)^(BE3 - 'Hotel Assumptions'!$L$20)) * 'Hotel Assumptions'!$L$18, 0)</f>
        <v>0</v>
      </c>
      <c r="BG24" s="36">
        <f>IF(BG4 = "Yes", ('Hotel Assumptions'!$L$17 * 12 * (1 + 'Hotel Assumptions'!$L$22)^(BF3 - 'Hotel Assumptions'!$L$20)) * 'Hotel Assumptions'!$L$18, 0)</f>
        <v>0</v>
      </c>
      <c r="BH24" s="36">
        <f>IF(BH4 = "Yes", ('Hotel Assumptions'!$L$17 * 12 * (1 + 'Hotel Assumptions'!$L$22)^(BG3 - 'Hotel Assumptions'!$L$20)) * 'Hotel Assumptions'!$L$18, 0)</f>
        <v>0</v>
      </c>
      <c r="BI24" s="36">
        <f>IF(BI4 = "Yes", ('Hotel Assumptions'!$L$17 * 12 * (1 + 'Hotel Assumptions'!$L$22)^(BH3 - 'Hotel Assumptions'!$L$20)) * 'Hotel Assumptions'!$L$18, 0)</f>
        <v>0</v>
      </c>
      <c r="BJ24" s="36">
        <f>IF(BJ4 = "Yes", ('Hotel Assumptions'!$L$17 * 12 * (1 + 'Hotel Assumptions'!$L$22)^(BI3 - 'Hotel Assumptions'!$L$20)) * 'Hotel Assumptions'!$L$18, 0)</f>
        <v>0</v>
      </c>
      <c r="BK24" s="36">
        <f>IF(BK4 = "Yes", ('Hotel Assumptions'!$L$17 * 12 * (1 + 'Hotel Assumptions'!$L$22)^(BJ3 - 'Hotel Assumptions'!$L$20)) * 'Hotel Assumptions'!$L$18, 0)</f>
        <v>0</v>
      </c>
      <c r="BL24" s="36">
        <f>IF(BL4 = "Yes", ('Hotel Assumptions'!$L$17 * 12 * (1 + 'Hotel Assumptions'!$L$22)^(BK3 - 'Hotel Assumptions'!$L$20)) * 'Hotel Assumptions'!$L$18, 0)</f>
        <v>0</v>
      </c>
      <c r="BM24" s="36">
        <f>IF(BM4 = "Yes", ('Hotel Assumptions'!$L$17 * 12 * (1 + 'Hotel Assumptions'!$L$22)^(BL3 - 'Hotel Assumptions'!$L$20)) * 'Hotel Assumptions'!$L$18, 0)</f>
        <v>0</v>
      </c>
      <c r="BN24" s="36">
        <f>IF(BN4 = "Yes", ('Hotel Assumptions'!$L$17 * 12 * (1 + 'Hotel Assumptions'!$L$22)^(BM3 - 'Hotel Assumptions'!$L$20)) * 'Hotel Assumptions'!$L$18, 0)</f>
        <v>0</v>
      </c>
      <c r="BO24" s="36">
        <f>IF(BO4 = "Yes", ('Hotel Assumptions'!$L$17 * 12 * (1 + 'Hotel Assumptions'!$L$22)^(BN3 - 'Hotel Assumptions'!$L$20)) * 'Hotel Assumptions'!$L$18, 0)</f>
        <v>0</v>
      </c>
      <c r="BP24" s="36">
        <f>IF(BP4 = "Yes", ('Hotel Assumptions'!$L$17 * 12 * (1 + 'Hotel Assumptions'!$L$22)^(BO3 - 'Hotel Assumptions'!$L$20)) * 'Hotel Assumptions'!$L$18, 0)</f>
        <v>0</v>
      </c>
      <c r="BQ24" s="36">
        <f>IF(BQ4 = "Yes", ('Hotel Assumptions'!$L$17 * 12 * (1 + 'Hotel Assumptions'!$L$22)^(BP3 - 'Hotel Assumptions'!$L$20)) * 'Hotel Assumptions'!$L$18, 0)</f>
        <v>0</v>
      </c>
      <c r="BR24" s="36">
        <f>IF(BR4 = "Yes", ('Hotel Assumptions'!$L$17 * 12 * (1 + 'Hotel Assumptions'!$L$22)^(BQ3 - 'Hotel Assumptions'!$L$20)) * 'Hotel Assumptions'!$L$18, 0)</f>
        <v>0</v>
      </c>
      <c r="BS24" s="36">
        <f>IF(BS4 = "Yes", ('Hotel Assumptions'!$L$17 * 12 * (1 + 'Hotel Assumptions'!$L$22)^(BR3 - 'Hotel Assumptions'!$L$20)) * 'Hotel Assumptions'!$L$18, 0)</f>
        <v>0</v>
      </c>
      <c r="BT24" s="36">
        <f>IF(BT4 = "Yes", ('Hotel Assumptions'!$L$17 * 12 * (1 + 'Hotel Assumptions'!$L$22)^(BS3 - 'Hotel Assumptions'!$L$20)) * 'Hotel Assumptions'!$L$18, 0)</f>
        <v>0</v>
      </c>
      <c r="BU24" s="36">
        <f>IF(BU4 = "Yes", ('Hotel Assumptions'!$L$17 * 12 * (1 + 'Hotel Assumptions'!$L$22)^(BT3 - 'Hotel Assumptions'!$L$20)) * 'Hotel Assumptions'!$L$18, 0)</f>
        <v>0</v>
      </c>
      <c r="BV24" s="36">
        <f>IF(BV4 = "Yes", ('Hotel Assumptions'!$L$17 * 12 * (1 + 'Hotel Assumptions'!$L$22)^(BU3 - 'Hotel Assumptions'!$L$20)) * 'Hotel Assumptions'!$L$18, 0)</f>
        <v>0</v>
      </c>
      <c r="BW24" s="36">
        <f>IF(BW4 = "Yes", ('Hotel Assumptions'!$L$17 * 12 * (1 + 'Hotel Assumptions'!$L$22)^(BV3 - 'Hotel Assumptions'!$L$20)) * 'Hotel Assumptions'!$L$18, 0)</f>
        <v>0</v>
      </c>
      <c r="BX24" s="36">
        <f>IF(BX4 = "Yes", ('Hotel Assumptions'!$L$17 * 12 * (1 + 'Hotel Assumptions'!$L$22)^(BW3 - 'Hotel Assumptions'!$L$20)) * 'Hotel Assumptions'!$L$18, 0)</f>
        <v>0</v>
      </c>
      <c r="BY24" s="36">
        <f>IF(BY4 = "Yes", ('Hotel Assumptions'!$L$17 * 12 * (1 + 'Hotel Assumptions'!$L$22)^(BX3 - 'Hotel Assumptions'!$L$20)) * 'Hotel Assumptions'!$L$18, 0)</f>
        <v>0</v>
      </c>
      <c r="BZ24" s="36">
        <f>IF(BZ4 = "Yes", ('Hotel Assumptions'!$L$17 * 12 * (1 + 'Hotel Assumptions'!$L$22)^(BY3 - 'Hotel Assumptions'!$L$20)) * 'Hotel Assumptions'!$L$18, 0)</f>
        <v>0</v>
      </c>
      <c r="CA24" s="36">
        <f>IF(CA4 = "Yes", ('Hotel Assumptions'!$L$17 * 12 * (1 + 'Hotel Assumptions'!$L$22)^(BZ3 - 'Hotel Assumptions'!$L$20)) * 'Hotel Assumptions'!$L$18, 0)</f>
        <v>0</v>
      </c>
      <c r="CB24" s="36">
        <f>IF(CB4 = "Yes", ('Hotel Assumptions'!$L$17 * 12 * (1 + 'Hotel Assumptions'!$L$22)^(CA3 - 'Hotel Assumptions'!$L$20)) * 'Hotel Assumptions'!$L$18, 0)</f>
        <v>0</v>
      </c>
      <c r="CC24" s="36">
        <f>IF(CC4 = "Yes", ('Hotel Assumptions'!$L$17 * 12 * (1 + 'Hotel Assumptions'!$L$22)^(CB3 - 'Hotel Assumptions'!$L$20)) * 'Hotel Assumptions'!$L$18, 0)</f>
        <v>0</v>
      </c>
      <c r="CD24" s="36">
        <f>IF(CD4 = "Yes", ('Hotel Assumptions'!$L$17 * 12 * (1 + 'Hotel Assumptions'!$L$22)^(CC3 - 'Hotel Assumptions'!$L$20)) * 'Hotel Assumptions'!$L$18, 0)</f>
        <v>0</v>
      </c>
      <c r="CE24" s="36">
        <f>IF(CE4 = "Yes", ('Hotel Assumptions'!$L$17 * 12 * (1 + 'Hotel Assumptions'!$L$22)^(CD3 - 'Hotel Assumptions'!$L$20)) * 'Hotel Assumptions'!$L$18, 0)</f>
        <v>0</v>
      </c>
      <c r="CF24" s="36">
        <f>IF(CF4 = "Yes", ('Hotel Assumptions'!$L$17 * 12 * (1 + 'Hotel Assumptions'!$L$22)^(CE3 - 'Hotel Assumptions'!$L$20)) * 'Hotel Assumptions'!$L$18, 0)</f>
        <v>0</v>
      </c>
      <c r="CG24" s="36">
        <f>IF(CG4 = "Yes", ('Hotel Assumptions'!$L$17 * 12 * (1 + 'Hotel Assumptions'!$L$22)^(CF3 - 'Hotel Assumptions'!$L$20)) * 'Hotel Assumptions'!$L$18, 0)</f>
        <v>0</v>
      </c>
      <c r="CH24" s="36">
        <f>IF(CH4 = "Yes", ('Hotel Assumptions'!$L$17 * 12 * (1 + 'Hotel Assumptions'!$L$22)^(CG3 - 'Hotel Assumptions'!$L$20)) * 'Hotel Assumptions'!$L$18, 0)</f>
        <v>0</v>
      </c>
      <c r="CI24" s="36">
        <f>IF(CI4 = "Yes", ('Hotel Assumptions'!$L$17 * 12 * (1 + 'Hotel Assumptions'!$L$22)^(CH3 - 'Hotel Assumptions'!$L$20)) * 'Hotel Assumptions'!$L$18, 0)</f>
        <v>0</v>
      </c>
      <c r="CJ24" s="36">
        <f>IF(CJ4 = "Yes", ('Hotel Assumptions'!$L$17 * 12 * (1 + 'Hotel Assumptions'!$L$22)^(CI3 - 'Hotel Assumptions'!$L$20)) * 'Hotel Assumptions'!$L$18, 0)</f>
        <v>0</v>
      </c>
      <c r="CK24" s="36">
        <f>IF(CK4 = "Yes", ('Hotel Assumptions'!$L$17 * 12 * (1 + 'Hotel Assumptions'!$L$22)^(CJ3 - 'Hotel Assumptions'!$L$20)) * 'Hotel Assumptions'!$L$18, 0)</f>
        <v>0</v>
      </c>
      <c r="CL24" s="36">
        <f>IF(CL4 = "Yes", ('Hotel Assumptions'!$L$17 * 12 * (1 + 'Hotel Assumptions'!$L$22)^(CK3 - 'Hotel Assumptions'!$L$20)) * 'Hotel Assumptions'!$L$18, 0)</f>
        <v>0</v>
      </c>
      <c r="CM24" s="36">
        <f>IF(CM4 = "Yes", ('Hotel Assumptions'!$L$17 * 12 * (1 + 'Hotel Assumptions'!$L$22)^(CL3 - 'Hotel Assumptions'!$L$20)) * 'Hotel Assumptions'!$L$18, 0)</f>
        <v>0</v>
      </c>
      <c r="CN24" s="36">
        <f>IF(CN4 = "Yes", ('Hotel Assumptions'!$L$17 * 12 * (1 + 'Hotel Assumptions'!$L$22)^(CM3 - 'Hotel Assumptions'!$L$20)) * 'Hotel Assumptions'!$L$18, 0)</f>
        <v>0</v>
      </c>
      <c r="CO24" s="36">
        <f>IF(CO4 = "Yes", ('Hotel Assumptions'!$L$17 * 12 * (1 + 'Hotel Assumptions'!$L$22)^(CN3 - 'Hotel Assumptions'!$L$20)) * 'Hotel Assumptions'!$L$18, 0)</f>
        <v>0</v>
      </c>
      <c r="CP24" s="36">
        <f>IF(CP4 = "Yes", ('Hotel Assumptions'!$L$17 * 12 * (1 + 'Hotel Assumptions'!$L$22)^(CO3 - 'Hotel Assumptions'!$L$20)) * 'Hotel Assumptions'!$L$18, 0)</f>
        <v>0</v>
      </c>
      <c r="CQ24" s="36">
        <f>IF(CQ4 = "Yes", ('Hotel Assumptions'!$L$17 * 12 * (1 + 'Hotel Assumptions'!$L$22)^(CP3 - 'Hotel Assumptions'!$L$20)) * 'Hotel Assumptions'!$L$18, 0)</f>
        <v>0</v>
      </c>
      <c r="CR24" s="36">
        <f>IF(CR4 = "Yes", ('Hotel Assumptions'!$L$17 * 12 * (1 + 'Hotel Assumptions'!$L$22)^(CQ3 - 'Hotel Assumptions'!$L$20)) * 'Hotel Assumptions'!$L$18, 0)</f>
        <v>0</v>
      </c>
      <c r="CS24" s="36">
        <f>IF(CS4 = "Yes", ('Hotel Assumptions'!$L$17 * 12 * (1 + 'Hotel Assumptions'!$L$22)^(CR3 - 'Hotel Assumptions'!$L$20)) * 'Hotel Assumptions'!$L$18, 0)</f>
        <v>0</v>
      </c>
      <c r="CT24" s="36">
        <f>IF(CT4 = "Yes", ('Hotel Assumptions'!$L$17 * 12 * (1 + 'Hotel Assumptions'!$L$22)^(CS3 - 'Hotel Assumptions'!$L$20)) * 'Hotel Assumptions'!$L$18, 0)</f>
        <v>0</v>
      </c>
      <c r="CU24" s="36">
        <f>IF(CU4 = "Yes", ('Hotel Assumptions'!$L$17 * 12 * (1 + 'Hotel Assumptions'!$L$22)^(CT3 - 'Hotel Assumptions'!$L$20)) * 'Hotel Assumptions'!$L$18, 0)</f>
        <v>0</v>
      </c>
      <c r="CV24" s="36">
        <f>IF(CV4 = "Yes", ('Hotel Assumptions'!$L$17 * 12 * (1 + 'Hotel Assumptions'!$L$22)^(CU3 - 'Hotel Assumptions'!$L$20)) * 'Hotel Assumptions'!$L$18, 0)</f>
        <v>0</v>
      </c>
    </row>
    <row r="25" spans="1:100" ht="18" customHeight="1">
      <c r="C25" s="20" t="s">
        <v>76</v>
      </c>
    </row>
    <row r="26" spans="1:100" s="16" customFormat="1" ht="18" customHeight="1">
      <c r="A26"/>
      <c r="B26"/>
      <c r="C26" s="20"/>
      <c r="D26" s="16" t="s">
        <v>77</v>
      </c>
      <c r="E26" s="36">
        <f>E16-E21</f>
        <v>0</v>
      </c>
      <c r="F26" s="36">
        <f t="shared" ref="F26:T26" si="16">F16-F21</f>
        <v>0</v>
      </c>
      <c r="G26" s="36">
        <f>G16-G21</f>
        <v>0</v>
      </c>
      <c r="H26" s="36">
        <f>H16-H21</f>
        <v>1097722.0077220076</v>
      </c>
      <c r="I26" s="36">
        <f>I16-I21</f>
        <v>1137240</v>
      </c>
      <c r="J26" s="36">
        <f>J16-J21</f>
        <v>1178180.6400000001</v>
      </c>
      <c r="K26" s="36">
        <f t="shared" si="16"/>
        <v>1220595.14304</v>
      </c>
      <c r="L26" s="36">
        <f t="shared" si="16"/>
        <v>1264536.5681894403</v>
      </c>
      <c r="M26" s="36">
        <f t="shared" si="16"/>
        <v>1310059.8846442602</v>
      </c>
      <c r="N26" s="36">
        <f t="shared" si="16"/>
        <v>1357222.0404914534</v>
      </c>
      <c r="O26" s="36">
        <f t="shared" si="16"/>
        <v>1406082.0339491456</v>
      </c>
      <c r="P26" s="36">
        <f t="shared" si="16"/>
        <v>1456700.9871713149</v>
      </c>
      <c r="Q26" s="36">
        <f t="shared" si="16"/>
        <v>1509142.2227094825</v>
      </c>
      <c r="R26" s="36">
        <f t="shared" si="16"/>
        <v>1563471.3427270236</v>
      </c>
      <c r="S26" s="36">
        <f t="shared" si="16"/>
        <v>1619756.3110651965</v>
      </c>
      <c r="T26" s="36">
        <f t="shared" si="16"/>
        <v>1678067.538263544</v>
      </c>
      <c r="U26" s="36">
        <f t="shared" ref="U26:AZ26" si="17">U16-U21</f>
        <v>1738477.969641031</v>
      </c>
      <c r="V26" s="36">
        <f t="shared" si="17"/>
        <v>1801063.1765481089</v>
      </c>
      <c r="W26" s="36">
        <f t="shared" si="17"/>
        <v>1865901.4509038408</v>
      </c>
      <c r="X26" s="36">
        <f t="shared" si="17"/>
        <v>1933073.9031363786</v>
      </c>
      <c r="Y26" s="36">
        <f t="shared" si="17"/>
        <v>2002664.5636492884</v>
      </c>
      <c r="Z26" s="36">
        <f t="shared" si="17"/>
        <v>2074760.487940663</v>
      </c>
      <c r="AA26" s="36">
        <f t="shared" si="17"/>
        <v>2149451.865506527</v>
      </c>
      <c r="AB26" s="36">
        <f t="shared" si="17"/>
        <v>2226832.132664762</v>
      </c>
      <c r="AC26" s="36">
        <f t="shared" si="17"/>
        <v>2306998.0894406936</v>
      </c>
      <c r="AD26" s="36">
        <f t="shared" si="17"/>
        <v>2390050.0206605587</v>
      </c>
      <c r="AE26" s="36">
        <f t="shared" si="17"/>
        <v>2476091.8214043379</v>
      </c>
      <c r="AF26" s="36">
        <f t="shared" si="17"/>
        <v>2565231.1269748947</v>
      </c>
      <c r="AG26" s="36">
        <f t="shared" si="17"/>
        <v>2657579.4475459913</v>
      </c>
      <c r="AH26" s="36">
        <f t="shared" si="17"/>
        <v>2753252.3076576465</v>
      </c>
      <c r="AI26" s="36">
        <f t="shared" si="17"/>
        <v>2852369.3907333217</v>
      </c>
      <c r="AJ26" s="36">
        <f t="shared" si="17"/>
        <v>2955054.6887997221</v>
      </c>
      <c r="AK26" s="36">
        <f t="shared" si="17"/>
        <v>3061436.6575965118</v>
      </c>
      <c r="AL26" s="36">
        <f t="shared" si="17"/>
        <v>3171648.3772699861</v>
      </c>
      <c r="AM26" s="36">
        <f t="shared" si="17"/>
        <v>3285827.718851706</v>
      </c>
      <c r="AN26" s="36">
        <f t="shared" si="17"/>
        <v>3404117.5167303667</v>
      </c>
      <c r="AO26" s="36">
        <f t="shared" si="17"/>
        <v>3526665.7473326614</v>
      </c>
      <c r="AP26" s="36">
        <f t="shared" si="17"/>
        <v>3653625.7142366366</v>
      </c>
      <c r="AQ26" s="36">
        <f t="shared" si="17"/>
        <v>3785156.2399491556</v>
      </c>
      <c r="AR26" s="36">
        <f t="shared" si="17"/>
        <v>3921421.8645873256</v>
      </c>
      <c r="AS26" s="36">
        <f t="shared" si="17"/>
        <v>4062593.0517124697</v>
      </c>
      <c r="AT26" s="36">
        <f t="shared" si="17"/>
        <v>4208846.4015741181</v>
      </c>
      <c r="AU26" s="36">
        <f t="shared" si="17"/>
        <v>4360364.8720307872</v>
      </c>
      <c r="AV26" s="36">
        <f t="shared" si="17"/>
        <v>4517338.0074238945</v>
      </c>
      <c r="AW26" s="36">
        <f t="shared" si="17"/>
        <v>4679962.1756911548</v>
      </c>
      <c r="AX26" s="36">
        <f t="shared" si="17"/>
        <v>4848440.8140160367</v>
      </c>
      <c r="AY26" s="36">
        <f t="shared" si="17"/>
        <v>5022984.6833206136</v>
      </c>
      <c r="AZ26" s="36">
        <f t="shared" si="17"/>
        <v>5203812.131920157</v>
      </c>
      <c r="BA26" s="36">
        <f t="shared" ref="BA26:CF26" si="18">BA16-BA21</f>
        <v>5391149.3686692826</v>
      </c>
      <c r="BB26" s="36">
        <f t="shared" si="18"/>
        <v>5585230.7459413782</v>
      </c>
      <c r="BC26" s="36">
        <f t="shared" si="18"/>
        <v>5786299.0527952649</v>
      </c>
      <c r="BD26" s="36">
        <f t="shared" si="18"/>
        <v>5994605.8186958954</v>
      </c>
      <c r="BE26" s="36">
        <f t="shared" si="18"/>
        <v>6210411.6281689499</v>
      </c>
      <c r="BF26" s="36">
        <f t="shared" si="18"/>
        <v>6433986.4467830323</v>
      </c>
      <c r="BG26" s="36">
        <f t="shared" si="18"/>
        <v>6665609.9588672202</v>
      </c>
      <c r="BH26" s="36">
        <f t="shared" si="18"/>
        <v>6905571.9173864415</v>
      </c>
      <c r="BI26" s="36">
        <f t="shared" si="18"/>
        <v>7154172.5064123534</v>
      </c>
      <c r="BJ26" s="36">
        <f t="shared" si="18"/>
        <v>0</v>
      </c>
      <c r="BK26" s="36">
        <f t="shared" si="18"/>
        <v>0</v>
      </c>
      <c r="BL26" s="36">
        <f t="shared" si="18"/>
        <v>0</v>
      </c>
      <c r="BM26" s="36">
        <f t="shared" si="18"/>
        <v>0</v>
      </c>
      <c r="BN26" s="36">
        <f t="shared" si="18"/>
        <v>0</v>
      </c>
      <c r="BO26" s="36">
        <f t="shared" si="18"/>
        <v>0</v>
      </c>
      <c r="BP26" s="36">
        <f t="shared" si="18"/>
        <v>0</v>
      </c>
      <c r="BQ26" s="36">
        <f t="shared" si="18"/>
        <v>0</v>
      </c>
      <c r="BR26" s="36">
        <f t="shared" si="18"/>
        <v>0</v>
      </c>
      <c r="BS26" s="36">
        <f t="shared" si="18"/>
        <v>0</v>
      </c>
      <c r="BT26" s="36">
        <f t="shared" si="18"/>
        <v>0</v>
      </c>
      <c r="BU26" s="36">
        <f t="shared" si="18"/>
        <v>0</v>
      </c>
      <c r="BV26" s="36">
        <f t="shared" si="18"/>
        <v>0</v>
      </c>
      <c r="BW26" s="36">
        <f t="shared" si="18"/>
        <v>0</v>
      </c>
      <c r="BX26" s="36">
        <f t="shared" si="18"/>
        <v>0</v>
      </c>
      <c r="BY26" s="36">
        <f t="shared" si="18"/>
        <v>0</v>
      </c>
      <c r="BZ26" s="36">
        <f t="shared" si="18"/>
        <v>0</v>
      </c>
      <c r="CA26" s="36">
        <f t="shared" si="18"/>
        <v>0</v>
      </c>
      <c r="CB26" s="36">
        <f t="shared" si="18"/>
        <v>0</v>
      </c>
      <c r="CC26" s="36">
        <f t="shared" si="18"/>
        <v>0</v>
      </c>
      <c r="CD26" s="36">
        <f t="shared" si="18"/>
        <v>0</v>
      </c>
      <c r="CE26" s="36">
        <f t="shared" si="18"/>
        <v>0</v>
      </c>
      <c r="CF26" s="36">
        <f t="shared" si="18"/>
        <v>0</v>
      </c>
      <c r="CG26" s="36">
        <f t="shared" ref="CG26:CV26" si="19">CG16-CG21</f>
        <v>0</v>
      </c>
      <c r="CH26" s="36">
        <f t="shared" si="19"/>
        <v>0</v>
      </c>
      <c r="CI26" s="36">
        <f t="shared" si="19"/>
        <v>0</v>
      </c>
      <c r="CJ26" s="36">
        <f t="shared" si="19"/>
        <v>0</v>
      </c>
      <c r="CK26" s="36">
        <f t="shared" si="19"/>
        <v>0</v>
      </c>
      <c r="CL26" s="36">
        <f t="shared" si="19"/>
        <v>0</v>
      </c>
      <c r="CM26" s="36">
        <f t="shared" si="19"/>
        <v>0</v>
      </c>
      <c r="CN26" s="36">
        <f t="shared" si="19"/>
        <v>0</v>
      </c>
      <c r="CO26" s="36">
        <f t="shared" si="19"/>
        <v>0</v>
      </c>
      <c r="CP26" s="36">
        <f t="shared" si="19"/>
        <v>0</v>
      </c>
      <c r="CQ26" s="36">
        <f t="shared" si="19"/>
        <v>0</v>
      </c>
      <c r="CR26" s="36">
        <f t="shared" si="19"/>
        <v>0</v>
      </c>
      <c r="CS26" s="36">
        <f t="shared" si="19"/>
        <v>0</v>
      </c>
      <c r="CT26" s="36">
        <f t="shared" si="19"/>
        <v>0</v>
      </c>
      <c r="CU26" s="36">
        <f t="shared" si="19"/>
        <v>0</v>
      </c>
      <c r="CV26" s="36">
        <f t="shared" si="19"/>
        <v>0</v>
      </c>
    </row>
    <row r="27" spans="1:100" ht="18" customHeight="1">
      <c r="C27" s="20"/>
      <c r="E27" s="37">
        <f t="shared" ref="E27:T27" si="20">E17-E22</f>
        <v>0</v>
      </c>
      <c r="F27" s="37">
        <f t="shared" si="20"/>
        <v>0</v>
      </c>
      <c r="G27" s="37">
        <f t="shared" si="20"/>
        <v>0</v>
      </c>
      <c r="H27" s="37">
        <f t="shared" si="20"/>
        <v>0</v>
      </c>
      <c r="I27" s="37">
        <f t="shared" si="20"/>
        <v>0</v>
      </c>
      <c r="J27" s="37">
        <f t="shared" si="20"/>
        <v>0</v>
      </c>
      <c r="K27" s="37">
        <f t="shared" si="20"/>
        <v>0</v>
      </c>
      <c r="L27" s="37">
        <f t="shared" si="20"/>
        <v>0</v>
      </c>
      <c r="M27" s="37">
        <f t="shared" si="20"/>
        <v>0</v>
      </c>
      <c r="N27" s="37">
        <f t="shared" si="20"/>
        <v>0</v>
      </c>
      <c r="O27" s="37">
        <f t="shared" si="20"/>
        <v>0</v>
      </c>
      <c r="P27" s="37">
        <f t="shared" si="20"/>
        <v>0</v>
      </c>
      <c r="Q27" s="37">
        <f t="shared" si="20"/>
        <v>0</v>
      </c>
      <c r="R27" s="37">
        <f t="shared" si="20"/>
        <v>0</v>
      </c>
      <c r="S27" s="37">
        <f t="shared" si="20"/>
        <v>0</v>
      </c>
      <c r="T27" s="37">
        <f t="shared" si="20"/>
        <v>0</v>
      </c>
      <c r="U27" s="37">
        <f t="shared" ref="U27:AZ27" si="21">U17-U22</f>
        <v>0</v>
      </c>
      <c r="V27" s="37">
        <f t="shared" si="21"/>
        <v>0</v>
      </c>
      <c r="W27" s="37">
        <f t="shared" si="21"/>
        <v>0</v>
      </c>
      <c r="X27" s="37">
        <f t="shared" si="21"/>
        <v>0</v>
      </c>
      <c r="Y27" s="37">
        <f t="shared" si="21"/>
        <v>0</v>
      </c>
      <c r="Z27" s="37">
        <f t="shared" si="21"/>
        <v>0</v>
      </c>
      <c r="AA27" s="37">
        <f t="shared" si="21"/>
        <v>0</v>
      </c>
      <c r="AB27" s="37">
        <f t="shared" si="21"/>
        <v>0</v>
      </c>
      <c r="AC27" s="37">
        <f t="shared" si="21"/>
        <v>0</v>
      </c>
      <c r="AD27" s="37">
        <f t="shared" si="21"/>
        <v>0</v>
      </c>
      <c r="AE27" s="37">
        <f t="shared" si="21"/>
        <v>0</v>
      </c>
      <c r="AF27" s="37">
        <f t="shared" si="21"/>
        <v>0</v>
      </c>
      <c r="AG27" s="37">
        <f t="shared" si="21"/>
        <v>0</v>
      </c>
      <c r="AH27" s="37">
        <f t="shared" si="21"/>
        <v>0</v>
      </c>
      <c r="AI27" s="37">
        <f t="shared" si="21"/>
        <v>0</v>
      </c>
      <c r="AJ27" s="37">
        <f t="shared" si="21"/>
        <v>0</v>
      </c>
      <c r="AK27" s="37">
        <f t="shared" si="21"/>
        <v>0</v>
      </c>
      <c r="AL27" s="37">
        <f t="shared" si="21"/>
        <v>0</v>
      </c>
      <c r="AM27" s="37">
        <f t="shared" si="21"/>
        <v>0</v>
      </c>
      <c r="AN27" s="37">
        <f t="shared" si="21"/>
        <v>0</v>
      </c>
      <c r="AO27" s="37">
        <f t="shared" si="21"/>
        <v>0</v>
      </c>
      <c r="AP27" s="37">
        <f t="shared" si="21"/>
        <v>0</v>
      </c>
      <c r="AQ27" s="37">
        <f t="shared" si="21"/>
        <v>0</v>
      </c>
      <c r="AR27" s="37">
        <f t="shared" si="21"/>
        <v>0</v>
      </c>
      <c r="AS27" s="37">
        <f t="shared" si="21"/>
        <v>0</v>
      </c>
      <c r="AT27" s="37">
        <f t="shared" si="21"/>
        <v>0</v>
      </c>
      <c r="AU27" s="37">
        <f t="shared" si="21"/>
        <v>0</v>
      </c>
      <c r="AV27" s="37">
        <f t="shared" si="21"/>
        <v>0</v>
      </c>
      <c r="AW27" s="37">
        <f t="shared" si="21"/>
        <v>0</v>
      </c>
      <c r="AX27" s="37">
        <f t="shared" si="21"/>
        <v>0</v>
      </c>
      <c r="AY27" s="37">
        <f t="shared" si="21"/>
        <v>0</v>
      </c>
      <c r="AZ27" s="37">
        <f t="shared" si="21"/>
        <v>0</v>
      </c>
      <c r="BA27" s="37">
        <f t="shared" ref="BA27:CF27" si="22">BA17-BA22</f>
        <v>0</v>
      </c>
      <c r="BB27" s="37">
        <f t="shared" si="22"/>
        <v>0</v>
      </c>
      <c r="BC27" s="37">
        <f t="shared" si="22"/>
        <v>0</v>
      </c>
      <c r="BD27" s="37">
        <f t="shared" si="22"/>
        <v>0</v>
      </c>
      <c r="BE27" s="37">
        <f t="shared" si="22"/>
        <v>0</v>
      </c>
      <c r="BF27" s="37">
        <f t="shared" si="22"/>
        <v>0</v>
      </c>
      <c r="BG27" s="37">
        <f t="shared" si="22"/>
        <v>0</v>
      </c>
      <c r="BH27" s="37">
        <f t="shared" si="22"/>
        <v>0</v>
      </c>
      <c r="BI27" s="37">
        <f t="shared" si="22"/>
        <v>0</v>
      </c>
      <c r="BJ27" s="37">
        <f t="shared" si="22"/>
        <v>0</v>
      </c>
      <c r="BK27" s="37">
        <f t="shared" si="22"/>
        <v>0</v>
      </c>
      <c r="BL27" s="37">
        <f t="shared" si="22"/>
        <v>0</v>
      </c>
      <c r="BM27" s="37">
        <f t="shared" si="22"/>
        <v>0</v>
      </c>
      <c r="BN27" s="37">
        <f t="shared" si="22"/>
        <v>0</v>
      </c>
      <c r="BO27" s="37">
        <f t="shared" si="22"/>
        <v>0</v>
      </c>
      <c r="BP27" s="37">
        <f t="shared" si="22"/>
        <v>0</v>
      </c>
      <c r="BQ27" s="37">
        <f t="shared" si="22"/>
        <v>0</v>
      </c>
      <c r="BR27" s="37">
        <f t="shared" si="22"/>
        <v>0</v>
      </c>
      <c r="BS27" s="37">
        <f t="shared" si="22"/>
        <v>0</v>
      </c>
      <c r="BT27" s="37">
        <f t="shared" si="22"/>
        <v>0</v>
      </c>
      <c r="BU27" s="37">
        <f t="shared" si="22"/>
        <v>0</v>
      </c>
      <c r="BV27" s="37">
        <f t="shared" si="22"/>
        <v>0</v>
      </c>
      <c r="BW27" s="37">
        <f t="shared" si="22"/>
        <v>0</v>
      </c>
      <c r="BX27" s="37">
        <f t="shared" si="22"/>
        <v>0</v>
      </c>
      <c r="BY27" s="37">
        <f t="shared" si="22"/>
        <v>0</v>
      </c>
      <c r="BZ27" s="37">
        <f t="shared" si="22"/>
        <v>0</v>
      </c>
      <c r="CA27" s="37">
        <f t="shared" si="22"/>
        <v>0</v>
      </c>
      <c r="CB27" s="37">
        <f t="shared" si="22"/>
        <v>0</v>
      </c>
      <c r="CC27" s="37">
        <f t="shared" si="22"/>
        <v>0</v>
      </c>
      <c r="CD27" s="37">
        <f t="shared" si="22"/>
        <v>0</v>
      </c>
      <c r="CE27" s="37">
        <f t="shared" si="22"/>
        <v>0</v>
      </c>
      <c r="CF27" s="37">
        <f t="shared" si="22"/>
        <v>0</v>
      </c>
      <c r="CG27" s="37">
        <f t="shared" ref="CG27:CV27" si="23">CG17-CG22</f>
        <v>0</v>
      </c>
      <c r="CH27" s="37">
        <f t="shared" si="23"/>
        <v>0</v>
      </c>
      <c r="CI27" s="37">
        <f t="shared" si="23"/>
        <v>0</v>
      </c>
      <c r="CJ27" s="37">
        <f t="shared" si="23"/>
        <v>0</v>
      </c>
      <c r="CK27" s="37">
        <f t="shared" si="23"/>
        <v>0</v>
      </c>
      <c r="CL27" s="37">
        <f t="shared" si="23"/>
        <v>0</v>
      </c>
      <c r="CM27" s="37">
        <f t="shared" si="23"/>
        <v>0</v>
      </c>
      <c r="CN27" s="37">
        <f t="shared" si="23"/>
        <v>0</v>
      </c>
      <c r="CO27" s="37">
        <f t="shared" si="23"/>
        <v>0</v>
      </c>
      <c r="CP27" s="37">
        <f t="shared" si="23"/>
        <v>0</v>
      </c>
      <c r="CQ27" s="37">
        <f t="shared" si="23"/>
        <v>0</v>
      </c>
      <c r="CR27" s="37">
        <f t="shared" si="23"/>
        <v>0</v>
      </c>
      <c r="CS27" s="37">
        <f t="shared" si="23"/>
        <v>0</v>
      </c>
      <c r="CT27" s="37">
        <f t="shared" si="23"/>
        <v>0</v>
      </c>
      <c r="CU27" s="37">
        <f t="shared" si="23"/>
        <v>0</v>
      </c>
      <c r="CV27" s="37">
        <f t="shared" si="23"/>
        <v>0</v>
      </c>
    </row>
    <row r="28" spans="1:100" s="16" customFormat="1" ht="18" customHeight="1">
      <c r="A28"/>
      <c r="B28"/>
      <c r="C28" s="20"/>
      <c r="E28" s="36">
        <f t="shared" ref="E28:T28" si="24">E18-E23</f>
        <v>0</v>
      </c>
      <c r="F28" s="36">
        <f t="shared" si="24"/>
        <v>0</v>
      </c>
      <c r="G28" s="36">
        <f t="shared" si="24"/>
        <v>0</v>
      </c>
      <c r="H28" s="36">
        <f t="shared" si="24"/>
        <v>0</v>
      </c>
      <c r="I28" s="36">
        <f t="shared" si="24"/>
        <v>0</v>
      </c>
      <c r="J28" s="36">
        <f t="shared" si="24"/>
        <v>0</v>
      </c>
      <c r="K28" s="36">
        <f t="shared" si="24"/>
        <v>0</v>
      </c>
      <c r="L28" s="36">
        <f t="shared" si="24"/>
        <v>0</v>
      </c>
      <c r="M28" s="36">
        <f t="shared" si="24"/>
        <v>0</v>
      </c>
      <c r="N28" s="36">
        <f t="shared" si="24"/>
        <v>0</v>
      </c>
      <c r="O28" s="36">
        <f t="shared" si="24"/>
        <v>0</v>
      </c>
      <c r="P28" s="36">
        <f t="shared" si="24"/>
        <v>0</v>
      </c>
      <c r="Q28" s="36">
        <f t="shared" si="24"/>
        <v>0</v>
      </c>
      <c r="R28" s="36">
        <f t="shared" si="24"/>
        <v>0</v>
      </c>
      <c r="S28" s="36">
        <f t="shared" si="24"/>
        <v>0</v>
      </c>
      <c r="T28" s="36">
        <f t="shared" si="24"/>
        <v>0</v>
      </c>
      <c r="U28" s="36">
        <f t="shared" ref="U28:AZ28" si="25">U18-U23</f>
        <v>0</v>
      </c>
      <c r="V28" s="36">
        <f t="shared" si="25"/>
        <v>0</v>
      </c>
      <c r="W28" s="36">
        <f t="shared" si="25"/>
        <v>0</v>
      </c>
      <c r="X28" s="36">
        <f t="shared" si="25"/>
        <v>0</v>
      </c>
      <c r="Y28" s="36">
        <f t="shared" si="25"/>
        <v>0</v>
      </c>
      <c r="Z28" s="36">
        <f t="shared" si="25"/>
        <v>0</v>
      </c>
      <c r="AA28" s="36">
        <f t="shared" si="25"/>
        <v>0</v>
      </c>
      <c r="AB28" s="36">
        <f t="shared" si="25"/>
        <v>0</v>
      </c>
      <c r="AC28" s="36">
        <f t="shared" si="25"/>
        <v>0</v>
      </c>
      <c r="AD28" s="36">
        <f t="shared" si="25"/>
        <v>0</v>
      </c>
      <c r="AE28" s="36">
        <f t="shared" si="25"/>
        <v>0</v>
      </c>
      <c r="AF28" s="36">
        <f t="shared" si="25"/>
        <v>0</v>
      </c>
      <c r="AG28" s="36">
        <f t="shared" si="25"/>
        <v>0</v>
      </c>
      <c r="AH28" s="36">
        <f t="shared" si="25"/>
        <v>0</v>
      </c>
      <c r="AI28" s="36">
        <f t="shared" si="25"/>
        <v>0</v>
      </c>
      <c r="AJ28" s="36">
        <f t="shared" si="25"/>
        <v>0</v>
      </c>
      <c r="AK28" s="36">
        <f t="shared" si="25"/>
        <v>0</v>
      </c>
      <c r="AL28" s="36">
        <f t="shared" si="25"/>
        <v>0</v>
      </c>
      <c r="AM28" s="36">
        <f t="shared" si="25"/>
        <v>0</v>
      </c>
      <c r="AN28" s="36">
        <f t="shared" si="25"/>
        <v>0</v>
      </c>
      <c r="AO28" s="36">
        <f t="shared" si="25"/>
        <v>0</v>
      </c>
      <c r="AP28" s="36">
        <f t="shared" si="25"/>
        <v>0</v>
      </c>
      <c r="AQ28" s="36">
        <f t="shared" si="25"/>
        <v>0</v>
      </c>
      <c r="AR28" s="36">
        <f t="shared" si="25"/>
        <v>0</v>
      </c>
      <c r="AS28" s="36">
        <f t="shared" si="25"/>
        <v>0</v>
      </c>
      <c r="AT28" s="36">
        <f t="shared" si="25"/>
        <v>0</v>
      </c>
      <c r="AU28" s="36">
        <f t="shared" si="25"/>
        <v>0</v>
      </c>
      <c r="AV28" s="36">
        <f t="shared" si="25"/>
        <v>0</v>
      </c>
      <c r="AW28" s="36">
        <f t="shared" si="25"/>
        <v>0</v>
      </c>
      <c r="AX28" s="36">
        <f t="shared" si="25"/>
        <v>0</v>
      </c>
      <c r="AY28" s="36">
        <f t="shared" si="25"/>
        <v>0</v>
      </c>
      <c r="AZ28" s="36">
        <f t="shared" si="25"/>
        <v>0</v>
      </c>
      <c r="BA28" s="36">
        <f t="shared" ref="BA28:CF28" si="26">BA18-BA23</f>
        <v>0</v>
      </c>
      <c r="BB28" s="36">
        <f t="shared" si="26"/>
        <v>0</v>
      </c>
      <c r="BC28" s="36">
        <f t="shared" si="26"/>
        <v>0</v>
      </c>
      <c r="BD28" s="36">
        <f t="shared" si="26"/>
        <v>0</v>
      </c>
      <c r="BE28" s="36">
        <f t="shared" si="26"/>
        <v>0</v>
      </c>
      <c r="BF28" s="36">
        <f t="shared" si="26"/>
        <v>0</v>
      </c>
      <c r="BG28" s="36">
        <f t="shared" si="26"/>
        <v>0</v>
      </c>
      <c r="BH28" s="36">
        <f t="shared" si="26"/>
        <v>0</v>
      </c>
      <c r="BI28" s="36">
        <f t="shared" si="26"/>
        <v>0</v>
      </c>
      <c r="BJ28" s="36">
        <f t="shared" si="26"/>
        <v>0</v>
      </c>
      <c r="BK28" s="36">
        <f t="shared" si="26"/>
        <v>0</v>
      </c>
      <c r="BL28" s="36">
        <f t="shared" si="26"/>
        <v>0</v>
      </c>
      <c r="BM28" s="36">
        <f t="shared" si="26"/>
        <v>0</v>
      </c>
      <c r="BN28" s="36">
        <f t="shared" si="26"/>
        <v>0</v>
      </c>
      <c r="BO28" s="36">
        <f t="shared" si="26"/>
        <v>0</v>
      </c>
      <c r="BP28" s="36">
        <f t="shared" si="26"/>
        <v>0</v>
      </c>
      <c r="BQ28" s="36">
        <f t="shared" si="26"/>
        <v>0</v>
      </c>
      <c r="BR28" s="36">
        <f t="shared" si="26"/>
        <v>0</v>
      </c>
      <c r="BS28" s="36">
        <f t="shared" si="26"/>
        <v>0</v>
      </c>
      <c r="BT28" s="36">
        <f t="shared" si="26"/>
        <v>0</v>
      </c>
      <c r="BU28" s="36">
        <f t="shared" si="26"/>
        <v>0</v>
      </c>
      <c r="BV28" s="36">
        <f t="shared" si="26"/>
        <v>0</v>
      </c>
      <c r="BW28" s="36">
        <f t="shared" si="26"/>
        <v>0</v>
      </c>
      <c r="BX28" s="36">
        <f t="shared" si="26"/>
        <v>0</v>
      </c>
      <c r="BY28" s="36">
        <f t="shared" si="26"/>
        <v>0</v>
      </c>
      <c r="BZ28" s="36">
        <f t="shared" si="26"/>
        <v>0</v>
      </c>
      <c r="CA28" s="36">
        <f t="shared" si="26"/>
        <v>0</v>
      </c>
      <c r="CB28" s="36">
        <f t="shared" si="26"/>
        <v>0</v>
      </c>
      <c r="CC28" s="36">
        <f t="shared" si="26"/>
        <v>0</v>
      </c>
      <c r="CD28" s="36">
        <f t="shared" si="26"/>
        <v>0</v>
      </c>
      <c r="CE28" s="36">
        <f t="shared" si="26"/>
        <v>0</v>
      </c>
      <c r="CF28" s="36">
        <f t="shared" si="26"/>
        <v>0</v>
      </c>
      <c r="CG28" s="36">
        <f t="shared" ref="CG28:CV28" si="27">CG18-CG23</f>
        <v>0</v>
      </c>
      <c r="CH28" s="36">
        <f t="shared" si="27"/>
        <v>0</v>
      </c>
      <c r="CI28" s="36">
        <f t="shared" si="27"/>
        <v>0</v>
      </c>
      <c r="CJ28" s="36">
        <f t="shared" si="27"/>
        <v>0</v>
      </c>
      <c r="CK28" s="36">
        <f t="shared" si="27"/>
        <v>0</v>
      </c>
      <c r="CL28" s="36">
        <f t="shared" si="27"/>
        <v>0</v>
      </c>
      <c r="CM28" s="36">
        <f t="shared" si="27"/>
        <v>0</v>
      </c>
      <c r="CN28" s="36">
        <f t="shared" si="27"/>
        <v>0</v>
      </c>
      <c r="CO28" s="36">
        <f t="shared" si="27"/>
        <v>0</v>
      </c>
      <c r="CP28" s="36">
        <f t="shared" si="27"/>
        <v>0</v>
      </c>
      <c r="CQ28" s="36">
        <f t="shared" si="27"/>
        <v>0</v>
      </c>
      <c r="CR28" s="36">
        <f t="shared" si="27"/>
        <v>0</v>
      </c>
      <c r="CS28" s="36">
        <f t="shared" si="27"/>
        <v>0</v>
      </c>
      <c r="CT28" s="36">
        <f t="shared" si="27"/>
        <v>0</v>
      </c>
      <c r="CU28" s="36">
        <f t="shared" si="27"/>
        <v>0</v>
      </c>
      <c r="CV28" s="36">
        <f t="shared" si="27"/>
        <v>0</v>
      </c>
    </row>
    <row r="29" spans="1:100" ht="18" customHeight="1">
      <c r="C29" s="20"/>
      <c r="E29" s="37">
        <f t="shared" ref="E29:T29" si="28">E19-E24</f>
        <v>0</v>
      </c>
      <c r="F29" s="37">
        <f t="shared" si="28"/>
        <v>0</v>
      </c>
      <c r="G29" s="37">
        <f t="shared" si="28"/>
        <v>0</v>
      </c>
      <c r="H29" s="37">
        <f t="shared" si="28"/>
        <v>0</v>
      </c>
      <c r="I29" s="37">
        <f t="shared" si="28"/>
        <v>0</v>
      </c>
      <c r="J29" s="37">
        <f t="shared" si="28"/>
        <v>0</v>
      </c>
      <c r="K29" s="37">
        <f t="shared" si="28"/>
        <v>0</v>
      </c>
      <c r="L29" s="37">
        <f t="shared" si="28"/>
        <v>0</v>
      </c>
      <c r="M29" s="37">
        <f t="shared" si="28"/>
        <v>0</v>
      </c>
      <c r="N29" s="37">
        <f t="shared" si="28"/>
        <v>0</v>
      </c>
      <c r="O29" s="37">
        <f t="shared" si="28"/>
        <v>0</v>
      </c>
      <c r="P29" s="37">
        <f t="shared" si="28"/>
        <v>0</v>
      </c>
      <c r="Q29" s="37">
        <f t="shared" si="28"/>
        <v>0</v>
      </c>
      <c r="R29" s="37">
        <f t="shared" si="28"/>
        <v>0</v>
      </c>
      <c r="S29" s="37">
        <f t="shared" si="28"/>
        <v>0</v>
      </c>
      <c r="T29" s="37">
        <f t="shared" si="28"/>
        <v>0</v>
      </c>
      <c r="U29" s="37">
        <f t="shared" ref="U29:AZ29" si="29">U19-U24</f>
        <v>0</v>
      </c>
      <c r="V29" s="37">
        <f t="shared" si="29"/>
        <v>0</v>
      </c>
      <c r="W29" s="37">
        <f t="shared" si="29"/>
        <v>0</v>
      </c>
      <c r="X29" s="37">
        <f t="shared" si="29"/>
        <v>0</v>
      </c>
      <c r="Y29" s="37">
        <f t="shared" si="29"/>
        <v>0</v>
      </c>
      <c r="Z29" s="37">
        <f t="shared" si="29"/>
        <v>0</v>
      </c>
      <c r="AA29" s="37">
        <f t="shared" si="29"/>
        <v>0</v>
      </c>
      <c r="AB29" s="37">
        <f t="shared" si="29"/>
        <v>0</v>
      </c>
      <c r="AC29" s="37">
        <f t="shared" si="29"/>
        <v>0</v>
      </c>
      <c r="AD29" s="37">
        <f t="shared" si="29"/>
        <v>0</v>
      </c>
      <c r="AE29" s="37">
        <f t="shared" si="29"/>
        <v>0</v>
      </c>
      <c r="AF29" s="37">
        <f t="shared" si="29"/>
        <v>0</v>
      </c>
      <c r="AG29" s="37">
        <f t="shared" si="29"/>
        <v>0</v>
      </c>
      <c r="AH29" s="37">
        <f t="shared" si="29"/>
        <v>0</v>
      </c>
      <c r="AI29" s="37">
        <f t="shared" si="29"/>
        <v>0</v>
      </c>
      <c r="AJ29" s="37">
        <f t="shared" si="29"/>
        <v>0</v>
      </c>
      <c r="AK29" s="37">
        <f t="shared" si="29"/>
        <v>0</v>
      </c>
      <c r="AL29" s="37">
        <f t="shared" si="29"/>
        <v>0</v>
      </c>
      <c r="AM29" s="37">
        <f t="shared" si="29"/>
        <v>0</v>
      </c>
      <c r="AN29" s="37">
        <f t="shared" si="29"/>
        <v>0</v>
      </c>
      <c r="AO29" s="37">
        <f t="shared" si="29"/>
        <v>0</v>
      </c>
      <c r="AP29" s="37">
        <f t="shared" si="29"/>
        <v>0</v>
      </c>
      <c r="AQ29" s="37">
        <f t="shared" si="29"/>
        <v>0</v>
      </c>
      <c r="AR29" s="37">
        <f t="shared" si="29"/>
        <v>0</v>
      </c>
      <c r="AS29" s="37">
        <f t="shared" si="29"/>
        <v>0</v>
      </c>
      <c r="AT29" s="37">
        <f t="shared" si="29"/>
        <v>0</v>
      </c>
      <c r="AU29" s="37">
        <f t="shared" si="29"/>
        <v>0</v>
      </c>
      <c r="AV29" s="37">
        <f t="shared" si="29"/>
        <v>0</v>
      </c>
      <c r="AW29" s="37">
        <f t="shared" si="29"/>
        <v>0</v>
      </c>
      <c r="AX29" s="37">
        <f t="shared" si="29"/>
        <v>0</v>
      </c>
      <c r="AY29" s="37">
        <f t="shared" si="29"/>
        <v>0</v>
      </c>
      <c r="AZ29" s="37">
        <f t="shared" si="29"/>
        <v>0</v>
      </c>
      <c r="BA29" s="37">
        <f t="shared" ref="BA29:CF29" si="30">BA19-BA24</f>
        <v>0</v>
      </c>
      <c r="BB29" s="37">
        <f t="shared" si="30"/>
        <v>0</v>
      </c>
      <c r="BC29" s="37">
        <f t="shared" si="30"/>
        <v>0</v>
      </c>
      <c r="BD29" s="37">
        <f t="shared" si="30"/>
        <v>0</v>
      </c>
      <c r="BE29" s="37">
        <f t="shared" si="30"/>
        <v>0</v>
      </c>
      <c r="BF29" s="37">
        <f t="shared" si="30"/>
        <v>0</v>
      </c>
      <c r="BG29" s="37">
        <f t="shared" si="30"/>
        <v>0</v>
      </c>
      <c r="BH29" s="37">
        <f t="shared" si="30"/>
        <v>0</v>
      </c>
      <c r="BI29" s="37">
        <f t="shared" si="30"/>
        <v>0</v>
      </c>
      <c r="BJ29" s="37">
        <f t="shared" si="30"/>
        <v>0</v>
      </c>
      <c r="BK29" s="37">
        <f t="shared" si="30"/>
        <v>0</v>
      </c>
      <c r="BL29" s="37">
        <f t="shared" si="30"/>
        <v>0</v>
      </c>
      <c r="BM29" s="37">
        <f t="shared" si="30"/>
        <v>0</v>
      </c>
      <c r="BN29" s="37">
        <f t="shared" si="30"/>
        <v>0</v>
      </c>
      <c r="BO29" s="37">
        <f t="shared" si="30"/>
        <v>0</v>
      </c>
      <c r="BP29" s="37">
        <f t="shared" si="30"/>
        <v>0</v>
      </c>
      <c r="BQ29" s="37">
        <f t="shared" si="30"/>
        <v>0</v>
      </c>
      <c r="BR29" s="37">
        <f t="shared" si="30"/>
        <v>0</v>
      </c>
      <c r="BS29" s="37">
        <f t="shared" si="30"/>
        <v>0</v>
      </c>
      <c r="BT29" s="37">
        <f t="shared" si="30"/>
        <v>0</v>
      </c>
      <c r="BU29" s="37">
        <f t="shared" si="30"/>
        <v>0</v>
      </c>
      <c r="BV29" s="37">
        <f t="shared" si="30"/>
        <v>0</v>
      </c>
      <c r="BW29" s="37">
        <f t="shared" si="30"/>
        <v>0</v>
      </c>
      <c r="BX29" s="37">
        <f t="shared" si="30"/>
        <v>0</v>
      </c>
      <c r="BY29" s="37">
        <f t="shared" si="30"/>
        <v>0</v>
      </c>
      <c r="BZ29" s="37">
        <f t="shared" si="30"/>
        <v>0</v>
      </c>
      <c r="CA29" s="37">
        <f t="shared" si="30"/>
        <v>0</v>
      </c>
      <c r="CB29" s="37">
        <f t="shared" si="30"/>
        <v>0</v>
      </c>
      <c r="CC29" s="37">
        <f t="shared" si="30"/>
        <v>0</v>
      </c>
      <c r="CD29" s="37">
        <f t="shared" si="30"/>
        <v>0</v>
      </c>
      <c r="CE29" s="37">
        <f t="shared" si="30"/>
        <v>0</v>
      </c>
      <c r="CF29" s="37">
        <f t="shared" si="30"/>
        <v>0</v>
      </c>
      <c r="CG29" s="37">
        <f t="shared" ref="CG29:CV29" si="31">CG19-CG24</f>
        <v>0</v>
      </c>
      <c r="CH29" s="37">
        <f t="shared" si="31"/>
        <v>0</v>
      </c>
      <c r="CI29" s="37">
        <f t="shared" si="31"/>
        <v>0</v>
      </c>
      <c r="CJ29" s="37">
        <f t="shared" si="31"/>
        <v>0</v>
      </c>
      <c r="CK29" s="37">
        <f t="shared" si="31"/>
        <v>0</v>
      </c>
      <c r="CL29" s="37">
        <f t="shared" si="31"/>
        <v>0</v>
      </c>
      <c r="CM29" s="37">
        <f t="shared" si="31"/>
        <v>0</v>
      </c>
      <c r="CN29" s="37">
        <f t="shared" si="31"/>
        <v>0</v>
      </c>
      <c r="CO29" s="37">
        <f t="shared" si="31"/>
        <v>0</v>
      </c>
      <c r="CP29" s="37">
        <f t="shared" si="31"/>
        <v>0</v>
      </c>
      <c r="CQ29" s="37">
        <f t="shared" si="31"/>
        <v>0</v>
      </c>
      <c r="CR29" s="37">
        <f t="shared" si="31"/>
        <v>0</v>
      </c>
      <c r="CS29" s="37">
        <f t="shared" si="31"/>
        <v>0</v>
      </c>
      <c r="CT29" s="37">
        <f t="shared" si="31"/>
        <v>0</v>
      </c>
      <c r="CU29" s="37">
        <f t="shared" si="31"/>
        <v>0</v>
      </c>
      <c r="CV29" s="37">
        <f t="shared" si="31"/>
        <v>0</v>
      </c>
    </row>
    <row r="30" spans="1:100" s="16" customFormat="1" ht="18" customHeight="1">
      <c r="A30"/>
      <c r="B30"/>
      <c r="C30" s="20" t="s">
        <v>78</v>
      </c>
    </row>
    <row r="31" spans="1:100" ht="18" customHeight="1">
      <c r="C31" s="20"/>
      <c r="D31" t="s">
        <v>79</v>
      </c>
      <c r="E31" s="37">
        <f>SUM(E26:E29)</f>
        <v>0</v>
      </c>
      <c r="F31" s="37">
        <f t="shared" ref="F31:T31" si="32">SUM(F26:F29)</f>
        <v>0</v>
      </c>
      <c r="G31" s="37">
        <f>SUM(G26:G29)</f>
        <v>0</v>
      </c>
      <c r="H31" s="37">
        <f t="shared" si="32"/>
        <v>1097722.0077220076</v>
      </c>
      <c r="I31" s="37">
        <f>SUM(I26:I29)</f>
        <v>1137240</v>
      </c>
      <c r="J31" s="37">
        <f t="shared" si="32"/>
        <v>1178180.6400000001</v>
      </c>
      <c r="K31" s="37">
        <f t="shared" si="32"/>
        <v>1220595.14304</v>
      </c>
      <c r="L31" s="37">
        <f t="shared" si="32"/>
        <v>1264536.5681894403</v>
      </c>
      <c r="M31" s="37">
        <f t="shared" si="32"/>
        <v>1310059.8846442602</v>
      </c>
      <c r="N31" s="37">
        <f t="shared" si="32"/>
        <v>1357222.0404914534</v>
      </c>
      <c r="O31" s="37">
        <f t="shared" si="32"/>
        <v>1406082.0339491456</v>
      </c>
      <c r="P31" s="37">
        <f t="shared" si="32"/>
        <v>1456700.9871713149</v>
      </c>
      <c r="Q31" s="37">
        <f t="shared" si="32"/>
        <v>1509142.2227094825</v>
      </c>
      <c r="R31" s="37">
        <f t="shared" si="32"/>
        <v>1563471.3427270236</v>
      </c>
      <c r="S31" s="37">
        <f t="shared" si="32"/>
        <v>1619756.3110651965</v>
      </c>
      <c r="T31" s="37">
        <f t="shared" si="32"/>
        <v>1678067.538263544</v>
      </c>
      <c r="U31" s="37">
        <f t="shared" ref="U31:AZ31" si="33">SUM(U26:U29)</f>
        <v>1738477.969641031</v>
      </c>
      <c r="V31" s="37">
        <f t="shared" si="33"/>
        <v>1801063.1765481089</v>
      </c>
      <c r="W31" s="37">
        <f t="shared" si="33"/>
        <v>1865901.4509038408</v>
      </c>
      <c r="X31" s="37">
        <f t="shared" si="33"/>
        <v>1933073.9031363786</v>
      </c>
      <c r="Y31" s="37">
        <f t="shared" si="33"/>
        <v>2002664.5636492884</v>
      </c>
      <c r="Z31" s="37">
        <f t="shared" si="33"/>
        <v>2074760.487940663</v>
      </c>
      <c r="AA31" s="37">
        <f t="shared" si="33"/>
        <v>2149451.865506527</v>
      </c>
      <c r="AB31" s="37">
        <f t="shared" si="33"/>
        <v>2226832.132664762</v>
      </c>
      <c r="AC31" s="37">
        <f t="shared" si="33"/>
        <v>2306998.0894406936</v>
      </c>
      <c r="AD31" s="37">
        <f t="shared" si="33"/>
        <v>2390050.0206605587</v>
      </c>
      <c r="AE31" s="37">
        <f t="shared" si="33"/>
        <v>2476091.8214043379</v>
      </c>
      <c r="AF31" s="37">
        <f t="shared" si="33"/>
        <v>2565231.1269748947</v>
      </c>
      <c r="AG31" s="37">
        <f t="shared" si="33"/>
        <v>2657579.4475459913</v>
      </c>
      <c r="AH31" s="37">
        <f t="shared" si="33"/>
        <v>2753252.3076576465</v>
      </c>
      <c r="AI31" s="37">
        <f t="shared" si="33"/>
        <v>2852369.3907333217</v>
      </c>
      <c r="AJ31" s="37">
        <f t="shared" si="33"/>
        <v>2955054.6887997221</v>
      </c>
      <c r="AK31" s="37">
        <f t="shared" si="33"/>
        <v>3061436.6575965118</v>
      </c>
      <c r="AL31" s="37">
        <f t="shared" si="33"/>
        <v>3171648.3772699861</v>
      </c>
      <c r="AM31" s="37">
        <f t="shared" si="33"/>
        <v>3285827.718851706</v>
      </c>
      <c r="AN31" s="37">
        <f t="shared" si="33"/>
        <v>3404117.5167303667</v>
      </c>
      <c r="AO31" s="37">
        <f t="shared" si="33"/>
        <v>3526665.7473326614</v>
      </c>
      <c r="AP31" s="37">
        <f t="shared" si="33"/>
        <v>3653625.7142366366</v>
      </c>
      <c r="AQ31" s="37">
        <f t="shared" si="33"/>
        <v>3785156.2399491556</v>
      </c>
      <c r="AR31" s="37">
        <f t="shared" si="33"/>
        <v>3921421.8645873256</v>
      </c>
      <c r="AS31" s="37">
        <f t="shared" si="33"/>
        <v>4062593.0517124697</v>
      </c>
      <c r="AT31" s="37">
        <f t="shared" si="33"/>
        <v>4208846.4015741181</v>
      </c>
      <c r="AU31" s="37">
        <f t="shared" si="33"/>
        <v>4360364.8720307872</v>
      </c>
      <c r="AV31" s="37">
        <f t="shared" si="33"/>
        <v>4517338.0074238945</v>
      </c>
      <c r="AW31" s="37">
        <f t="shared" si="33"/>
        <v>4679962.1756911548</v>
      </c>
      <c r="AX31" s="37">
        <f t="shared" si="33"/>
        <v>4848440.8140160367</v>
      </c>
      <c r="AY31" s="37">
        <f t="shared" si="33"/>
        <v>5022984.6833206136</v>
      </c>
      <c r="AZ31" s="37">
        <f t="shared" si="33"/>
        <v>5203812.131920157</v>
      </c>
      <c r="BA31" s="37">
        <f t="shared" ref="BA31:CF31" si="34">SUM(BA26:BA29)</f>
        <v>5391149.3686692826</v>
      </c>
      <c r="BB31" s="37">
        <f t="shared" si="34"/>
        <v>5585230.7459413782</v>
      </c>
      <c r="BC31" s="37">
        <f t="shared" si="34"/>
        <v>5786299.0527952649</v>
      </c>
      <c r="BD31" s="37">
        <f t="shared" si="34"/>
        <v>5994605.8186958954</v>
      </c>
      <c r="BE31" s="37">
        <f t="shared" si="34"/>
        <v>6210411.6281689499</v>
      </c>
      <c r="BF31" s="37">
        <f t="shared" si="34"/>
        <v>6433986.4467830323</v>
      </c>
      <c r="BG31" s="37">
        <f t="shared" si="34"/>
        <v>6665609.9588672202</v>
      </c>
      <c r="BH31" s="37">
        <f t="shared" si="34"/>
        <v>6905571.9173864415</v>
      </c>
      <c r="BI31" s="37">
        <f t="shared" si="34"/>
        <v>7154172.5064123534</v>
      </c>
      <c r="BJ31" s="37">
        <f t="shared" si="34"/>
        <v>0</v>
      </c>
      <c r="BK31" s="37">
        <f t="shared" si="34"/>
        <v>0</v>
      </c>
      <c r="BL31" s="37">
        <f t="shared" si="34"/>
        <v>0</v>
      </c>
      <c r="BM31" s="37">
        <f t="shared" si="34"/>
        <v>0</v>
      </c>
      <c r="BN31" s="37">
        <f t="shared" si="34"/>
        <v>0</v>
      </c>
      <c r="BO31" s="37">
        <f t="shared" si="34"/>
        <v>0</v>
      </c>
      <c r="BP31" s="37">
        <f t="shared" si="34"/>
        <v>0</v>
      </c>
      <c r="BQ31" s="37">
        <f t="shared" si="34"/>
        <v>0</v>
      </c>
      <c r="BR31" s="37">
        <f t="shared" si="34"/>
        <v>0</v>
      </c>
      <c r="BS31" s="37">
        <f t="shared" si="34"/>
        <v>0</v>
      </c>
      <c r="BT31" s="37">
        <f t="shared" si="34"/>
        <v>0</v>
      </c>
      <c r="BU31" s="37">
        <f t="shared" si="34"/>
        <v>0</v>
      </c>
      <c r="BV31" s="37">
        <f t="shared" si="34"/>
        <v>0</v>
      </c>
      <c r="BW31" s="37">
        <f t="shared" si="34"/>
        <v>0</v>
      </c>
      <c r="BX31" s="37">
        <f t="shared" si="34"/>
        <v>0</v>
      </c>
      <c r="BY31" s="37">
        <f t="shared" si="34"/>
        <v>0</v>
      </c>
      <c r="BZ31" s="37">
        <f t="shared" si="34"/>
        <v>0</v>
      </c>
      <c r="CA31" s="37">
        <f t="shared" si="34"/>
        <v>0</v>
      </c>
      <c r="CB31" s="37">
        <f t="shared" si="34"/>
        <v>0</v>
      </c>
      <c r="CC31" s="37">
        <f t="shared" si="34"/>
        <v>0</v>
      </c>
      <c r="CD31" s="37">
        <f t="shared" si="34"/>
        <v>0</v>
      </c>
      <c r="CE31" s="37">
        <f t="shared" si="34"/>
        <v>0</v>
      </c>
      <c r="CF31" s="37">
        <f t="shared" si="34"/>
        <v>0</v>
      </c>
      <c r="CG31" s="37">
        <f t="shared" ref="CG31:CV31" si="35">SUM(CG26:CG29)</f>
        <v>0</v>
      </c>
      <c r="CH31" s="37">
        <f t="shared" si="35"/>
        <v>0</v>
      </c>
      <c r="CI31" s="37">
        <f t="shared" si="35"/>
        <v>0</v>
      </c>
      <c r="CJ31" s="37">
        <f t="shared" si="35"/>
        <v>0</v>
      </c>
      <c r="CK31" s="37">
        <f t="shared" si="35"/>
        <v>0</v>
      </c>
      <c r="CL31" s="37">
        <f t="shared" si="35"/>
        <v>0</v>
      </c>
      <c r="CM31" s="37">
        <f t="shared" si="35"/>
        <v>0</v>
      </c>
      <c r="CN31" s="37">
        <f t="shared" si="35"/>
        <v>0</v>
      </c>
      <c r="CO31" s="37">
        <f t="shared" si="35"/>
        <v>0</v>
      </c>
      <c r="CP31" s="37">
        <f t="shared" si="35"/>
        <v>0</v>
      </c>
      <c r="CQ31" s="37">
        <f t="shared" si="35"/>
        <v>0</v>
      </c>
      <c r="CR31" s="37">
        <f t="shared" si="35"/>
        <v>0</v>
      </c>
      <c r="CS31" s="37">
        <f t="shared" si="35"/>
        <v>0</v>
      </c>
      <c r="CT31" s="37">
        <f t="shared" si="35"/>
        <v>0</v>
      </c>
      <c r="CU31" s="37">
        <f t="shared" si="35"/>
        <v>0</v>
      </c>
      <c r="CV31" s="37">
        <f t="shared" si="35"/>
        <v>0</v>
      </c>
    </row>
    <row r="32" spans="1:100" s="16" customFormat="1" ht="18" customHeight="1">
      <c r="A32"/>
      <c r="B32"/>
      <c r="C32" s="20" t="s">
        <v>80</v>
      </c>
    </row>
    <row r="33" spans="1:100" s="37" customFormat="1" ht="18" customHeight="1">
      <c r="C33" s="38"/>
      <c r="D33" s="37" t="s">
        <v>81</v>
      </c>
      <c r="E33" s="37">
        <f>IF(COLUMN()-COLUMN($E$1) = 'Hotel Assumptions'!$F$7, F31 / 'Hotel Assumptions'!$F$4, 0)</f>
        <v>0</v>
      </c>
      <c r="F33" s="37">
        <f>IF(COLUMN()-COLUMN($E$1) = 'Hotel Assumptions'!$F$7, G31 / 'Hotel Assumptions'!$F$4, 0)</f>
        <v>0</v>
      </c>
      <c r="G33" s="37">
        <f>IF(COLUMN()-COLUMN($E$1) = 'Hotel Assumptions'!$F$7, H31 / 'Hotel Assumptions'!$F$4, 0)</f>
        <v>0</v>
      </c>
      <c r="H33" s="37">
        <f>IF(COLUMN()-COLUMN($E$1) = 'Hotel Assumptions'!$F$7, I31 / 'Hotel Assumptions'!$F$4, 0)</f>
        <v>0</v>
      </c>
      <c r="I33" s="37">
        <f>IF(COLUMN()-COLUMN($E$1) = 'Hotel Assumptions'!$F$7, J31 / 'Hotel Assumptions'!$F$4, 0)</f>
        <v>0</v>
      </c>
      <c r="J33" s="37">
        <f>IF(COLUMN()-COLUMN($E$1) = 'Hotel Assumptions'!$F$7, K31 / 'Hotel Assumptions'!$F$4, 0)</f>
        <v>0</v>
      </c>
      <c r="K33" s="37">
        <f>IF(COLUMN()-COLUMN($E$1) = 'Hotel Assumptions'!$F$7, L31 / 'Hotel Assumptions'!$F$4, 0)</f>
        <v>0</v>
      </c>
      <c r="L33" s="37">
        <f>IF(COLUMN()-COLUMN($E$1) = 'Hotel Assumptions'!$F$7, M31 / 'Hotel Assumptions'!$F$4, 0)</f>
        <v>0</v>
      </c>
      <c r="M33" s="37">
        <f>IF(COLUMN()-COLUMN($E$1) = 'Hotel Assumptions'!$F$7, N31 / 'Hotel Assumptions'!$F$4, 0)</f>
        <v>0</v>
      </c>
      <c r="N33" s="37">
        <f>IF(COLUMN()-COLUMN($E$1) = 'Hotel Assumptions'!$F$7, O31 / 'Hotel Assumptions'!$F$4, 0)</f>
        <v>0</v>
      </c>
      <c r="O33" s="37">
        <f>IF(COLUMN()-COLUMN($E$1) = 'Hotel Assumptions'!$F$7, P31 / 'Hotel Assumptions'!$F$4, 0)</f>
        <v>0</v>
      </c>
      <c r="P33" s="37">
        <f>IF(COLUMN()-COLUMN($E$1) = 'Hotel Assumptions'!$F$7, Q31 / 'Hotel Assumptions'!$F$4, 0)</f>
        <v>0</v>
      </c>
      <c r="Q33" s="37">
        <f>IF(COLUMN()-COLUMN($E$1) = 'Hotel Assumptions'!$F$7, R31 / 'Hotel Assumptions'!$F$4, 0)</f>
        <v>0</v>
      </c>
      <c r="R33" s="37">
        <f>IF(COLUMN()-COLUMN($E$1) = 'Hotel Assumptions'!$F$7, S31 / 'Hotel Assumptions'!$F$4, 0)</f>
        <v>0</v>
      </c>
      <c r="S33" s="37">
        <f>IF(COLUMN()-COLUMN($E$1) = 'Hotel Assumptions'!$F$7, T31 / 'Hotel Assumptions'!$F$4, 0)</f>
        <v>0</v>
      </c>
      <c r="T33" s="37">
        <f>IF(COLUMN()-COLUMN($E$1) = 'Hotel Assumptions'!$F$7, U31 / 'Hotel Assumptions'!$F$4, 0)</f>
        <v>0</v>
      </c>
      <c r="U33" s="37">
        <f>IF(COLUMN()-COLUMN($E$1) = 'Hotel Assumptions'!$F$7, V31 / 'Hotel Assumptions'!$F$4, 0)</f>
        <v>0</v>
      </c>
      <c r="V33" s="37">
        <f>IF(COLUMN()-COLUMN($E$1) = 'Hotel Assumptions'!$F$7, W31 / 'Hotel Assumptions'!$F$4, 0)</f>
        <v>0</v>
      </c>
      <c r="W33" s="37">
        <f>IF(COLUMN()-COLUMN($E$1) = 'Hotel Assumptions'!$F$7, X31 / 'Hotel Assumptions'!$F$4, 0)</f>
        <v>0</v>
      </c>
      <c r="X33" s="37">
        <f>IF(COLUMN()-COLUMN($E$1) = 'Hotel Assumptions'!$F$7, Y31 / 'Hotel Assumptions'!$F$4, 0)</f>
        <v>0</v>
      </c>
      <c r="Y33" s="37">
        <f>IF(COLUMN()-COLUMN($E$1) = 'Hotel Assumptions'!$F$7, Z31 / 'Hotel Assumptions'!$F$4, 0)</f>
        <v>0</v>
      </c>
      <c r="Z33" s="37">
        <f>IF(COLUMN()-COLUMN($E$1) = 'Hotel Assumptions'!$F$7, AA31 / 'Hotel Assumptions'!$F$4, 0)</f>
        <v>0</v>
      </c>
      <c r="AA33" s="37">
        <f>IF(COLUMN()-COLUMN($E$1) = 'Hotel Assumptions'!$F$7, AB31 / 'Hotel Assumptions'!$F$4, 0)</f>
        <v>0</v>
      </c>
      <c r="AB33" s="37">
        <f>IF(COLUMN()-COLUMN($E$1) = 'Hotel Assumptions'!$F$7, AC31 / 'Hotel Assumptions'!$F$4, 0)</f>
        <v>0</v>
      </c>
      <c r="AC33" s="37">
        <f>IF(COLUMN()-COLUMN($E$1) = 'Hotel Assumptions'!$F$7, AD31 / 'Hotel Assumptions'!$F$4, 0)</f>
        <v>0</v>
      </c>
      <c r="AD33" s="37">
        <f>IF(COLUMN()-COLUMN($E$1) = 'Hotel Assumptions'!$F$7, AE31 / 'Hotel Assumptions'!$F$4, 0)</f>
        <v>0</v>
      </c>
      <c r="AE33" s="37">
        <f>IF(COLUMN()-COLUMN($E$1) = 'Hotel Assumptions'!$F$7, AF31 / 'Hotel Assumptions'!$F$4, 0)</f>
        <v>0</v>
      </c>
      <c r="AF33" s="37">
        <f>IF(COLUMN()-COLUMN($E$1) = 'Hotel Assumptions'!$F$7, AG31 / 'Hotel Assumptions'!$F$4, 0)</f>
        <v>0</v>
      </c>
      <c r="AG33" s="37">
        <f>IF(COLUMN()-COLUMN($E$1) = 'Hotel Assumptions'!$F$7, AH31 / 'Hotel Assumptions'!$F$4, 0)</f>
        <v>0</v>
      </c>
      <c r="AH33" s="37">
        <f>IF(COLUMN()-COLUMN($E$1) = 'Hotel Assumptions'!$F$7, AI31 / 'Hotel Assumptions'!$F$4, 0)</f>
        <v>0</v>
      </c>
      <c r="AI33" s="37">
        <f>IF(COLUMN()-COLUMN($E$1) = 'Hotel Assumptions'!$F$7, AJ31 / 'Hotel Assumptions'!$F$4, 0)</f>
        <v>0</v>
      </c>
      <c r="AJ33" s="37">
        <f>IF(COLUMN()-COLUMN($E$1) = 'Hotel Assumptions'!$F$7, AK31 / 'Hotel Assumptions'!$F$4, 0)</f>
        <v>0</v>
      </c>
      <c r="AK33" s="37">
        <f>IF(COLUMN()-COLUMN($E$1) = 'Hotel Assumptions'!$F$7, AL31 / 'Hotel Assumptions'!$F$4, 0)</f>
        <v>0</v>
      </c>
      <c r="AL33" s="37">
        <f>IF(COLUMN()-COLUMN($E$1) = 'Hotel Assumptions'!$F$7, AM31 / 'Hotel Assumptions'!$F$4, 0)</f>
        <v>0</v>
      </c>
      <c r="AM33" s="37">
        <f>IF(COLUMN()-COLUMN($E$1) = 'Hotel Assumptions'!$F$7, AN31 / 'Hotel Assumptions'!$F$4, 0)</f>
        <v>0</v>
      </c>
      <c r="AN33" s="37">
        <f>IF(COLUMN()-COLUMN($E$1) = 'Hotel Assumptions'!$F$7, AO31 / 'Hotel Assumptions'!$F$4, 0)</f>
        <v>0</v>
      </c>
      <c r="AO33" s="37">
        <f>IF(COLUMN()-COLUMN($E$1) = 'Hotel Assumptions'!$F$7, AP31 / 'Hotel Assumptions'!$F$4, 0)</f>
        <v>0</v>
      </c>
      <c r="AP33" s="37">
        <f>IF(COLUMN()-COLUMN($E$1) = 'Hotel Assumptions'!$F$7, AQ31 / 'Hotel Assumptions'!$F$4, 0)</f>
        <v>0</v>
      </c>
      <c r="AQ33" s="37">
        <f>IF(COLUMN()-COLUMN($E$1) = 'Hotel Assumptions'!$F$7, AR31 / 'Hotel Assumptions'!$F$4, 0)</f>
        <v>0</v>
      </c>
      <c r="AR33" s="37">
        <f>IF(COLUMN()-COLUMN($E$1) = 'Hotel Assumptions'!$F$7, AS31 / 'Hotel Assumptions'!$F$4, 0)</f>
        <v>0</v>
      </c>
      <c r="AS33" s="37">
        <f>IF(COLUMN()-COLUMN($E$1) = 'Hotel Assumptions'!$F$7, AT31 / 'Hotel Assumptions'!$F$4, 0)</f>
        <v>0</v>
      </c>
      <c r="AT33" s="37">
        <f>IF(COLUMN()-COLUMN($E$1) = 'Hotel Assumptions'!$F$7, AU31 / 'Hotel Assumptions'!$F$4, 0)</f>
        <v>0</v>
      </c>
      <c r="AU33" s="37">
        <f>IF(COLUMN()-COLUMN($E$1) = 'Hotel Assumptions'!$F$7, AV31 / 'Hotel Assumptions'!$F$4, 0)</f>
        <v>0</v>
      </c>
      <c r="AV33" s="37">
        <f>IF(COLUMN()-COLUMN($E$1) = 'Hotel Assumptions'!$F$7, AW31 / 'Hotel Assumptions'!$F$4, 0)</f>
        <v>0</v>
      </c>
      <c r="AW33" s="37">
        <f>IF(COLUMN()-COLUMN($E$1) = 'Hotel Assumptions'!$F$7, AX31 / 'Hotel Assumptions'!$F$4, 0)</f>
        <v>0</v>
      </c>
      <c r="AX33" s="37">
        <f>IF(COLUMN()-COLUMN($E$1) = 'Hotel Assumptions'!$F$7, AY31 / 'Hotel Assumptions'!$F$4, 0)</f>
        <v>0</v>
      </c>
      <c r="AY33" s="37">
        <f>IF(COLUMN()-COLUMN($E$1) = 'Hotel Assumptions'!$F$7, AZ31 / 'Hotel Assumptions'!$F$4, 0)</f>
        <v>0</v>
      </c>
      <c r="AZ33" s="37">
        <f>IF(COLUMN()-COLUMN($E$1) = 'Hotel Assumptions'!$F$7, BA31 / 'Hotel Assumptions'!$F$4, 0)</f>
        <v>0</v>
      </c>
      <c r="BA33" s="37">
        <f>IF(COLUMN()-COLUMN($E$1) = 'Hotel Assumptions'!$F$7, BB31 / 'Hotel Assumptions'!$F$4, 0)</f>
        <v>0</v>
      </c>
      <c r="BB33" s="37">
        <f>IF(COLUMN()-COLUMN($E$1) = 'Hotel Assumptions'!$F$7, BC31 / 'Hotel Assumptions'!$F$4, 0)</f>
        <v>0</v>
      </c>
      <c r="BC33" s="37">
        <f>IF(COLUMN()-COLUMN($E$1) = 'Hotel Assumptions'!$F$7, BD31 / 'Hotel Assumptions'!$F$4, 0)</f>
        <v>0</v>
      </c>
      <c r="BD33" s="37">
        <f>IF(COLUMN()-COLUMN($E$1) = 'Hotel Assumptions'!$F$7, BE31 / 'Hotel Assumptions'!$F$4, 0)</f>
        <v>0</v>
      </c>
      <c r="BE33" s="37">
        <f>IF(COLUMN()-COLUMN($E$1) = 'Hotel Assumptions'!$F$7, BF31 / 'Hotel Assumptions'!$F$4, 0)</f>
        <v>0</v>
      </c>
      <c r="BF33" s="37">
        <f>IF(COLUMN()-COLUMN($E$1) = 'Hotel Assumptions'!$F$7, BG31 / 'Hotel Assumptions'!$F$4, 0)</f>
        <v>0</v>
      </c>
      <c r="BG33" s="37">
        <f>IF(COLUMN()-COLUMN($E$1) = 'Hotel Assumptions'!$F$7, BH31 / 'Hotel Assumptions'!$F$4, 0)</f>
        <v>0</v>
      </c>
      <c r="BH33" s="37">
        <f>IF(COLUMN()-COLUMN($E$1) = 'Hotel Assumptions'!$F$7, BI31 / 'Hotel Assumptions'!$F$4, 0)</f>
        <v>119236208.44020589</v>
      </c>
      <c r="BI33" s="37">
        <f>IF(COLUMN()-COLUMN($E$1) = 'Hotel Assumptions'!$F$7, BJ31 / 'Hotel Assumptions'!$F$4, 0)</f>
        <v>0</v>
      </c>
      <c r="BJ33" s="37">
        <f>IF(COLUMN()-COLUMN($E$1) = 'Hotel Assumptions'!$F$7, BK31 / 'Hotel Assumptions'!$F$4, 0)</f>
        <v>0</v>
      </c>
      <c r="BK33" s="37">
        <f>IF(COLUMN()-COLUMN($E$1) = 'Hotel Assumptions'!$F$7, BL31 / 'Hotel Assumptions'!$F$4, 0)</f>
        <v>0</v>
      </c>
      <c r="BL33" s="37">
        <f>IF(COLUMN()-COLUMN($E$1) = 'Hotel Assumptions'!$F$7, BM31 / 'Hotel Assumptions'!$F$4, 0)</f>
        <v>0</v>
      </c>
      <c r="BM33" s="37">
        <f>IF(COLUMN()-COLUMN($E$1) = 'Hotel Assumptions'!$F$7, BN31 / 'Hotel Assumptions'!$F$4, 0)</f>
        <v>0</v>
      </c>
      <c r="BN33" s="37">
        <f>IF(COLUMN()-COLUMN($E$1) = 'Hotel Assumptions'!$F$7, BO31 / 'Hotel Assumptions'!$F$4, 0)</f>
        <v>0</v>
      </c>
      <c r="BO33" s="37">
        <f>IF(COLUMN()-COLUMN($E$1) = 'Hotel Assumptions'!$F$7, BP31 / 'Hotel Assumptions'!$F$4, 0)</f>
        <v>0</v>
      </c>
      <c r="BP33" s="37">
        <f>IF(COLUMN()-COLUMN($E$1) = 'Hotel Assumptions'!$F$7, BQ31 / 'Hotel Assumptions'!$F$4, 0)</f>
        <v>0</v>
      </c>
      <c r="BQ33" s="37">
        <f>IF(COLUMN()-COLUMN($E$1) = 'Hotel Assumptions'!$F$7, BR31 / 'Hotel Assumptions'!$F$4, 0)</f>
        <v>0</v>
      </c>
      <c r="BR33" s="37">
        <f>IF(COLUMN()-COLUMN($E$1) = 'Hotel Assumptions'!$F$7, BS31 / 'Hotel Assumptions'!$F$4, 0)</f>
        <v>0</v>
      </c>
      <c r="BS33" s="37">
        <f>IF(COLUMN()-COLUMN($E$1) = 'Hotel Assumptions'!$F$7, BT31 / 'Hotel Assumptions'!$F$4, 0)</f>
        <v>0</v>
      </c>
      <c r="BT33" s="37">
        <f>IF(COLUMN()-COLUMN($E$1) = 'Hotel Assumptions'!$F$7, BU31 / 'Hotel Assumptions'!$F$4, 0)</f>
        <v>0</v>
      </c>
      <c r="BU33" s="37">
        <f>IF(COLUMN()-COLUMN($E$1) = 'Hotel Assumptions'!$F$7, BV31 / 'Hotel Assumptions'!$F$4, 0)</f>
        <v>0</v>
      </c>
      <c r="BV33" s="37">
        <f>IF(COLUMN()-COLUMN($E$1) = 'Hotel Assumptions'!$F$7, BW31 / 'Hotel Assumptions'!$F$4, 0)</f>
        <v>0</v>
      </c>
      <c r="BW33" s="37">
        <f>IF(COLUMN()-COLUMN($E$1) = 'Hotel Assumptions'!$F$7, BX31 / 'Hotel Assumptions'!$F$4, 0)</f>
        <v>0</v>
      </c>
      <c r="BX33" s="37">
        <f>IF(COLUMN()-COLUMN($E$1) = 'Hotel Assumptions'!$F$7, BY31 / 'Hotel Assumptions'!$F$4, 0)</f>
        <v>0</v>
      </c>
      <c r="BY33" s="37">
        <f>IF(COLUMN()-COLUMN($E$1) = 'Hotel Assumptions'!$F$7, BZ31 / 'Hotel Assumptions'!$F$4, 0)</f>
        <v>0</v>
      </c>
      <c r="BZ33" s="37">
        <f>IF(COLUMN()-COLUMN($E$1) = 'Hotel Assumptions'!$F$7, CA31 / 'Hotel Assumptions'!$F$4, 0)</f>
        <v>0</v>
      </c>
      <c r="CA33" s="37">
        <f>IF(COLUMN()-COLUMN($E$1) = 'Hotel Assumptions'!$F$7, CB31 / 'Hotel Assumptions'!$F$4, 0)</f>
        <v>0</v>
      </c>
      <c r="CB33" s="37">
        <f>IF(COLUMN()-COLUMN($E$1) = 'Hotel Assumptions'!$F$7, CC31 / 'Hotel Assumptions'!$F$4, 0)</f>
        <v>0</v>
      </c>
      <c r="CC33" s="37">
        <f>IF(COLUMN()-COLUMN($E$1) = 'Hotel Assumptions'!$F$7, CD31 / 'Hotel Assumptions'!$F$4, 0)</f>
        <v>0</v>
      </c>
      <c r="CD33" s="37">
        <f>IF(COLUMN()-COLUMN($E$1) = 'Hotel Assumptions'!$F$7, CE31 / 'Hotel Assumptions'!$F$4, 0)</f>
        <v>0</v>
      </c>
      <c r="CE33" s="37">
        <f>IF(COLUMN()-COLUMN($E$1) = 'Hotel Assumptions'!$F$7, CF31 / 'Hotel Assumptions'!$F$4, 0)</f>
        <v>0</v>
      </c>
      <c r="CF33" s="37">
        <f>IF(COLUMN()-COLUMN($E$1) = 'Hotel Assumptions'!$F$7, CG31 / 'Hotel Assumptions'!$F$4, 0)</f>
        <v>0</v>
      </c>
      <c r="CG33" s="37">
        <f>IF(COLUMN()-COLUMN($E$1) = 'Hotel Assumptions'!$F$7, CH31 / 'Hotel Assumptions'!$F$4, 0)</f>
        <v>0</v>
      </c>
      <c r="CH33" s="37">
        <f>IF(COLUMN()-COLUMN($E$1) = 'Hotel Assumptions'!$F$7, CI31 / 'Hotel Assumptions'!$F$4, 0)</f>
        <v>0</v>
      </c>
      <c r="CI33" s="37">
        <f>IF(COLUMN()-COLUMN($E$1) = 'Hotel Assumptions'!$F$7, CJ31 / 'Hotel Assumptions'!$F$4, 0)</f>
        <v>0</v>
      </c>
      <c r="CJ33" s="37">
        <f>IF(COLUMN()-COLUMN($E$1) = 'Hotel Assumptions'!$F$7, CK31 / 'Hotel Assumptions'!$F$4, 0)</f>
        <v>0</v>
      </c>
      <c r="CK33" s="37">
        <f>IF(COLUMN()-COLUMN($E$1) = 'Hotel Assumptions'!$F$7, CL31 / 'Hotel Assumptions'!$F$4, 0)</f>
        <v>0</v>
      </c>
      <c r="CL33" s="37">
        <f>IF(COLUMN()-COLUMN($E$1) = 'Hotel Assumptions'!$F$7, CM31 / 'Hotel Assumptions'!$F$4, 0)</f>
        <v>0</v>
      </c>
      <c r="CM33" s="37">
        <f>IF(COLUMN()-COLUMN($E$1) = 'Hotel Assumptions'!$F$7, CN31 / 'Hotel Assumptions'!$F$4, 0)</f>
        <v>0</v>
      </c>
      <c r="CN33" s="37">
        <f>IF(COLUMN()-COLUMN($E$1) = 'Hotel Assumptions'!$F$7, CO31 / 'Hotel Assumptions'!$F$4, 0)</f>
        <v>0</v>
      </c>
      <c r="CO33" s="37">
        <f>IF(COLUMN()-COLUMN($E$1) = 'Hotel Assumptions'!$F$7, CP31 / 'Hotel Assumptions'!$F$4, 0)</f>
        <v>0</v>
      </c>
      <c r="CP33" s="37">
        <f>IF(COLUMN()-COLUMN($E$1) = 'Hotel Assumptions'!$F$7, CQ31 / 'Hotel Assumptions'!$F$4, 0)</f>
        <v>0</v>
      </c>
      <c r="CQ33" s="37">
        <f>IF(COLUMN()-COLUMN($E$1) = 'Hotel Assumptions'!$F$7, CR31 / 'Hotel Assumptions'!$F$4, 0)</f>
        <v>0</v>
      </c>
      <c r="CR33" s="37">
        <f>IF(COLUMN()-COLUMN($E$1) = 'Hotel Assumptions'!$F$7, CS31 / 'Hotel Assumptions'!$F$4, 0)</f>
        <v>0</v>
      </c>
      <c r="CS33" s="37">
        <f>IF(COLUMN()-COLUMN($E$1) = 'Hotel Assumptions'!$F$7, CT31 / 'Hotel Assumptions'!$F$4, 0)</f>
        <v>0</v>
      </c>
      <c r="CT33" s="37">
        <f>IF(COLUMN()-COLUMN($E$1) = 'Hotel Assumptions'!$F$7, CU31 / 'Hotel Assumptions'!$F$4, 0)</f>
        <v>0</v>
      </c>
      <c r="CU33" s="37">
        <f>IF(COLUMN()-COLUMN($E$1) = 'Hotel Assumptions'!$F$7, CV31 / 'Hotel Assumptions'!$F$4, 0)</f>
        <v>0</v>
      </c>
      <c r="CV33" s="37">
        <f>IF(COLUMN()-COLUMN($E$1) = 'Hotel Assumptions'!$F$7, CW31 / 'Hotel Assumptions'!$F$4, 0)</f>
        <v>0</v>
      </c>
    </row>
    <row r="34" spans="1:100" s="16" customFormat="1" ht="18" customHeight="1">
      <c r="A34"/>
      <c r="B34"/>
      <c r="C34" s="20" t="s">
        <v>82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</row>
    <row r="35" spans="1:100" ht="18" customHeight="1">
      <c r="C35" s="20"/>
      <c r="D35" t="s">
        <v>83</v>
      </c>
      <c r="E35" s="37">
        <f>IF(COLUMN()-COLUMN($E$1) &lt;= 'Hotel Assumptions'!$F$7,E31+E33,0)</f>
        <v>0</v>
      </c>
      <c r="F35" s="37">
        <f>IF(COLUMN()-COLUMN($E$1) &lt;= 'Hotel Assumptions'!$F$7,F31+F33,0)</f>
        <v>0</v>
      </c>
      <c r="G35" s="37">
        <f>IF(COLUMN()-COLUMN($E$1) &lt;= 'Hotel Assumptions'!$F$7,G31+G33,0)</f>
        <v>0</v>
      </c>
      <c r="H35" s="37">
        <f>IF(COLUMN()-COLUMN($E$1) &lt;= 'Hotel Assumptions'!$F$7,H31+H33,0)</f>
        <v>1097722.0077220076</v>
      </c>
      <c r="I35" s="37">
        <f>IF(COLUMN()-COLUMN($E$1) &lt;= 'Hotel Assumptions'!$F$7,I31+I33,0)</f>
        <v>1137240</v>
      </c>
      <c r="J35" s="37">
        <f>IF(COLUMN()-COLUMN($E$1) &lt;= 'Hotel Assumptions'!$F$7,J31+J33,0)</f>
        <v>1178180.6400000001</v>
      </c>
      <c r="K35" s="37">
        <f>IF(COLUMN()-COLUMN($E$1) &lt;= 'Hotel Assumptions'!$F$7,K31+K33,0)</f>
        <v>1220595.14304</v>
      </c>
      <c r="L35" s="37">
        <f>IF(COLUMN()-COLUMN($E$1) &lt;= 'Hotel Assumptions'!$F$7,L31+L33,0)</f>
        <v>1264536.5681894403</v>
      </c>
      <c r="M35" s="37">
        <f>IF(COLUMN()-COLUMN($E$1) &lt;= 'Hotel Assumptions'!$F$7,M31+M33,0)</f>
        <v>1310059.8846442602</v>
      </c>
      <c r="N35" s="37">
        <f>IF(COLUMN()-COLUMN($E$1) &lt;= 'Hotel Assumptions'!$F$7,N31+N33,0)</f>
        <v>1357222.0404914534</v>
      </c>
      <c r="O35" s="37">
        <f>IF(COLUMN()-COLUMN($E$1) &lt;= 'Hotel Assumptions'!$F$7,O31+O33,0)</f>
        <v>1406082.0339491456</v>
      </c>
      <c r="P35" s="37">
        <f>IF(COLUMN()-COLUMN($E$1) &lt;= 'Hotel Assumptions'!$F$7,P31+P33,0)</f>
        <v>1456700.9871713149</v>
      </c>
      <c r="Q35" s="37">
        <f>IF(COLUMN()-COLUMN($E$1) &lt;= 'Hotel Assumptions'!$F$7,Q31+Q33,0)</f>
        <v>1509142.2227094825</v>
      </c>
      <c r="R35" s="37">
        <f>IF(COLUMN()-COLUMN($E$1) &lt;= 'Hotel Assumptions'!$F$7,R31+R33,0)</f>
        <v>1563471.3427270236</v>
      </c>
      <c r="S35" s="37">
        <f>IF(COLUMN()-COLUMN($E$1) &lt;= 'Hotel Assumptions'!$F$7,S31+S33,0)</f>
        <v>1619756.3110651965</v>
      </c>
      <c r="T35" s="37">
        <f>IF(COLUMN()-COLUMN($E$1) &lt;= 'Hotel Assumptions'!$F$7,T31+T33,0)</f>
        <v>1678067.538263544</v>
      </c>
      <c r="U35" s="37">
        <f>IF(COLUMN()-COLUMN($E$1) &lt;= 'Hotel Assumptions'!$F$7,U31+U33,0)</f>
        <v>1738477.969641031</v>
      </c>
      <c r="V35" s="37">
        <f>IF(COLUMN()-COLUMN($E$1) &lt;= 'Hotel Assumptions'!$F$7,V31+V33,0)</f>
        <v>1801063.1765481089</v>
      </c>
      <c r="W35" s="37">
        <f>IF(COLUMN()-COLUMN($E$1) &lt;= 'Hotel Assumptions'!$F$7,W31+W33,0)</f>
        <v>1865901.4509038408</v>
      </c>
      <c r="X35" s="37">
        <f>IF(COLUMN()-COLUMN($E$1) &lt;= 'Hotel Assumptions'!$F$7,X31+X33,0)</f>
        <v>1933073.9031363786</v>
      </c>
      <c r="Y35" s="37">
        <f>IF(COLUMN()-COLUMN($E$1) &lt;= 'Hotel Assumptions'!$F$7,Y31+Y33,0)</f>
        <v>2002664.5636492884</v>
      </c>
      <c r="Z35" s="37">
        <f>IF(COLUMN()-COLUMN($E$1) &lt;= 'Hotel Assumptions'!$F$7,Z31+Z33,0)</f>
        <v>2074760.487940663</v>
      </c>
      <c r="AA35" s="37">
        <f>IF(COLUMN()-COLUMN($E$1) &lt;= 'Hotel Assumptions'!$F$7,AA31+AA33,0)</f>
        <v>2149451.865506527</v>
      </c>
      <c r="AB35" s="37">
        <f>IF(COLUMN()-COLUMN($E$1) &lt;= 'Hotel Assumptions'!$F$7,AB31+AB33,0)</f>
        <v>2226832.132664762</v>
      </c>
      <c r="AC35" s="37">
        <f>IF(COLUMN()-COLUMN($E$1) &lt;= 'Hotel Assumptions'!$F$7,AC31+AC33,0)</f>
        <v>2306998.0894406936</v>
      </c>
      <c r="AD35" s="37">
        <f>IF(COLUMN()-COLUMN($E$1) &lt;= 'Hotel Assumptions'!$F$7,AD31+AD33,0)</f>
        <v>2390050.0206605587</v>
      </c>
      <c r="AE35" s="37">
        <f>IF(COLUMN()-COLUMN($E$1) &lt;= 'Hotel Assumptions'!$F$7,AE31+AE33,0)</f>
        <v>2476091.8214043379</v>
      </c>
      <c r="AF35" s="37">
        <f>IF(COLUMN()-COLUMN($E$1) &lt;= 'Hotel Assumptions'!$F$7,AF31+AF33,0)</f>
        <v>2565231.1269748947</v>
      </c>
      <c r="AG35" s="37">
        <f>IF(COLUMN()-COLUMN($E$1) &lt;= 'Hotel Assumptions'!$F$7,AG31+AG33,0)</f>
        <v>2657579.4475459913</v>
      </c>
      <c r="AH35" s="37">
        <f>IF(COLUMN()-COLUMN($E$1) &lt;= 'Hotel Assumptions'!$F$7,AH31+AH33,0)</f>
        <v>2753252.3076576465</v>
      </c>
      <c r="AI35" s="37">
        <f>IF(COLUMN()-COLUMN($E$1) &lt;= 'Hotel Assumptions'!$F$7,AI31+AI33,0)</f>
        <v>2852369.3907333217</v>
      </c>
      <c r="AJ35" s="37">
        <f>IF(COLUMN()-COLUMN($E$1) &lt;= 'Hotel Assumptions'!$F$7,AJ31+AJ33,0)</f>
        <v>2955054.6887997221</v>
      </c>
      <c r="AK35" s="37">
        <f>IF(COLUMN()-COLUMN($E$1) &lt;= 'Hotel Assumptions'!$F$7,AK31+AK33,0)</f>
        <v>3061436.6575965118</v>
      </c>
      <c r="AL35" s="37">
        <f>IF(COLUMN()-COLUMN($E$1) &lt;= 'Hotel Assumptions'!$F$7,AL31+AL33,0)</f>
        <v>3171648.3772699861</v>
      </c>
      <c r="AM35" s="37">
        <f>IF(COLUMN()-COLUMN($E$1) &lt;= 'Hotel Assumptions'!$F$7,AM31+AM33,0)</f>
        <v>3285827.718851706</v>
      </c>
      <c r="AN35" s="37">
        <f>IF(COLUMN()-COLUMN($E$1) &lt;= 'Hotel Assumptions'!$F$7,AN31+AN33,0)</f>
        <v>3404117.5167303667</v>
      </c>
      <c r="AO35" s="37">
        <f>IF(COLUMN()-COLUMN($E$1) &lt;= 'Hotel Assumptions'!$F$7,AO31+AO33,0)</f>
        <v>3526665.7473326614</v>
      </c>
      <c r="AP35" s="37">
        <f>IF(COLUMN()-COLUMN($E$1) &lt;= 'Hotel Assumptions'!$F$7,AP31+AP33,0)</f>
        <v>3653625.7142366366</v>
      </c>
      <c r="AQ35" s="37">
        <f>IF(COLUMN()-COLUMN($E$1) &lt;= 'Hotel Assumptions'!$F$7,AQ31+AQ33,0)</f>
        <v>3785156.2399491556</v>
      </c>
      <c r="AR35" s="37">
        <f>IF(COLUMN()-COLUMN($E$1) &lt;= 'Hotel Assumptions'!$F$7,AR31+AR33,0)</f>
        <v>3921421.8645873256</v>
      </c>
      <c r="AS35" s="37">
        <f>IF(COLUMN()-COLUMN($E$1) &lt;= 'Hotel Assumptions'!$F$7,AS31+AS33,0)</f>
        <v>4062593.0517124697</v>
      </c>
      <c r="AT35" s="37">
        <f>IF(COLUMN()-COLUMN($E$1) &lt;= 'Hotel Assumptions'!$F$7,AT31+AT33,0)</f>
        <v>4208846.4015741181</v>
      </c>
      <c r="AU35" s="37">
        <f>IF(COLUMN()-COLUMN($E$1) &lt;= 'Hotel Assumptions'!$F$7,AU31+AU33,0)</f>
        <v>4360364.8720307872</v>
      </c>
      <c r="AV35" s="37">
        <f>IF(COLUMN()-COLUMN($E$1) &lt;= 'Hotel Assumptions'!$F$7,AV31+AV33,0)</f>
        <v>4517338.0074238945</v>
      </c>
      <c r="AW35" s="37">
        <f>IF(COLUMN()-COLUMN($E$1) &lt;= 'Hotel Assumptions'!$F$7,AW31+AW33,0)</f>
        <v>4679962.1756911548</v>
      </c>
      <c r="AX35" s="37">
        <f>IF(COLUMN()-COLUMN($E$1) &lt;= 'Hotel Assumptions'!$F$7,AX31+AX33,0)</f>
        <v>4848440.8140160367</v>
      </c>
      <c r="AY35" s="37">
        <f>IF(COLUMN()-COLUMN($E$1) &lt;= 'Hotel Assumptions'!$F$7,AY31+AY33,0)</f>
        <v>5022984.6833206136</v>
      </c>
      <c r="AZ35" s="37">
        <f>IF(COLUMN()-COLUMN($E$1) &lt;= 'Hotel Assumptions'!$F$7,AZ31+AZ33,0)</f>
        <v>5203812.131920157</v>
      </c>
      <c r="BA35" s="37">
        <f>IF(COLUMN()-COLUMN($E$1) &lt;= 'Hotel Assumptions'!$F$7,BA31+BA33,0)</f>
        <v>5391149.3686692826</v>
      </c>
      <c r="BB35" s="37">
        <f>IF(COLUMN()-COLUMN($E$1) &lt;= 'Hotel Assumptions'!$F$7,BB31+BB33,0)</f>
        <v>5585230.7459413782</v>
      </c>
      <c r="BC35" s="37">
        <f>IF(COLUMN()-COLUMN($E$1) &lt;= 'Hotel Assumptions'!$F$7,BC31+BC33,0)</f>
        <v>5786299.0527952649</v>
      </c>
      <c r="BD35" s="37">
        <f>IF(COLUMN()-COLUMN($E$1) &lt;= 'Hotel Assumptions'!$F$7,BD31+BD33,0)</f>
        <v>5994605.8186958954</v>
      </c>
      <c r="BE35" s="37">
        <f>IF(COLUMN()-COLUMN($E$1) &lt;= 'Hotel Assumptions'!$F$7,BE31+BE33,0)</f>
        <v>6210411.6281689499</v>
      </c>
      <c r="BF35" s="37">
        <f>IF(COLUMN()-COLUMN($E$1) &lt;= 'Hotel Assumptions'!$F$7,BF31+BF33,0)</f>
        <v>6433986.4467830323</v>
      </c>
      <c r="BG35" s="37">
        <f>IF(COLUMN()-COLUMN($E$1) &lt;= 'Hotel Assumptions'!$F$7,BG31+BG33,0)</f>
        <v>6665609.9588672202</v>
      </c>
      <c r="BH35" s="37">
        <f>IF(COLUMN()-COLUMN($E$1) &lt;= 'Hotel Assumptions'!$F$7,BH31+BH33,0)</f>
        <v>126141780.35759233</v>
      </c>
      <c r="BI35" s="37">
        <f>IF(COLUMN()-COLUMN($E$1) &lt;= 'Hotel Assumptions'!$F$7,BI31+BI33,0)</f>
        <v>0</v>
      </c>
      <c r="BJ35" s="37">
        <f>IF(COLUMN()-COLUMN($E$1) &lt;= 'Hotel Assumptions'!$F$7,BJ31+BJ33,0)</f>
        <v>0</v>
      </c>
      <c r="BK35" s="37">
        <f>IF(COLUMN()-COLUMN($E$1) &lt;= 'Hotel Assumptions'!$F$7,BK31+BK33,0)</f>
        <v>0</v>
      </c>
      <c r="BL35" s="37">
        <f>IF(COLUMN()-COLUMN($E$1) &lt;= 'Hotel Assumptions'!$F$7,BL31+BL33,0)</f>
        <v>0</v>
      </c>
      <c r="BM35" s="37">
        <f>IF(COLUMN()-COLUMN($E$1) &lt;= 'Hotel Assumptions'!$F$7,BM31+BM33,0)</f>
        <v>0</v>
      </c>
      <c r="BN35" s="37">
        <f>IF(COLUMN()-COLUMN($E$1) &lt;= 'Hotel Assumptions'!$F$7,BN31+BN33,0)</f>
        <v>0</v>
      </c>
      <c r="BO35" s="37">
        <f>IF(COLUMN()-COLUMN($E$1) &lt;= 'Hotel Assumptions'!$F$7,BO31+BO33,0)</f>
        <v>0</v>
      </c>
      <c r="BP35" s="37">
        <f>IF(COLUMN()-COLUMN($E$1) &lt;= 'Hotel Assumptions'!$F$7,BP31+BP33,0)</f>
        <v>0</v>
      </c>
      <c r="BQ35" s="37">
        <f>IF(COLUMN()-COLUMN($E$1) &lt;= 'Hotel Assumptions'!$F$7,BQ31+BQ33,0)</f>
        <v>0</v>
      </c>
      <c r="BR35" s="37">
        <f>IF(COLUMN()-COLUMN($E$1) &lt;= 'Hotel Assumptions'!$F$7,BR31+BR33,0)</f>
        <v>0</v>
      </c>
      <c r="BS35" s="37">
        <f>IF(COLUMN()-COLUMN($E$1) &lt;= 'Hotel Assumptions'!$F$7,BS31+BS33,0)</f>
        <v>0</v>
      </c>
      <c r="BT35" s="37">
        <f>IF(COLUMN()-COLUMN($E$1) &lt;= 'Hotel Assumptions'!$F$7,BT31+BT33,0)</f>
        <v>0</v>
      </c>
      <c r="BU35" s="37">
        <f>IF(COLUMN()-COLUMN($E$1) &lt;= 'Hotel Assumptions'!$F$7,BU31+BU33,0)</f>
        <v>0</v>
      </c>
      <c r="BV35" s="37">
        <f>IF(COLUMN()-COLUMN($E$1) &lt;= 'Hotel Assumptions'!$F$7,BV31+BV33,0)</f>
        <v>0</v>
      </c>
      <c r="BW35" s="37">
        <f>IF(COLUMN()-COLUMN($E$1) &lt;= 'Hotel Assumptions'!$F$7,BW31+BW33,0)</f>
        <v>0</v>
      </c>
      <c r="BX35" s="37">
        <f>IF(COLUMN()-COLUMN($E$1) &lt;= 'Hotel Assumptions'!$F$7,BX31+BX33,0)</f>
        <v>0</v>
      </c>
      <c r="BY35" s="37">
        <f>IF(COLUMN()-COLUMN($E$1) &lt;= 'Hotel Assumptions'!$F$7,BY31+BY33,0)</f>
        <v>0</v>
      </c>
      <c r="BZ35" s="37">
        <f>IF(COLUMN()-COLUMN($E$1) &lt;= 'Hotel Assumptions'!$F$7,BZ31+BZ33,0)</f>
        <v>0</v>
      </c>
      <c r="CA35" s="37">
        <f>IF(COLUMN()-COLUMN($E$1) &lt;= 'Hotel Assumptions'!$F$7,CA31+CA33,0)</f>
        <v>0</v>
      </c>
      <c r="CB35" s="37">
        <f>IF(COLUMN()-COLUMN($E$1) &lt;= 'Hotel Assumptions'!$F$7,CB31+CB33,0)</f>
        <v>0</v>
      </c>
      <c r="CC35" s="37">
        <f>IF(COLUMN()-COLUMN($E$1) &lt;= 'Hotel Assumptions'!$F$7,CC31+CC33,0)</f>
        <v>0</v>
      </c>
      <c r="CD35" s="37">
        <f>IF(COLUMN()-COLUMN($E$1) &lt;= 'Hotel Assumptions'!$F$7,CD31+CD33,0)</f>
        <v>0</v>
      </c>
      <c r="CE35" s="37">
        <f>IF(COLUMN()-COLUMN($E$1) &lt;= 'Hotel Assumptions'!$F$7,CE31+CE33,0)</f>
        <v>0</v>
      </c>
      <c r="CF35" s="37">
        <f>IF(COLUMN()-COLUMN($E$1) &lt;= 'Hotel Assumptions'!$F$7,CF31+CF33,0)</f>
        <v>0</v>
      </c>
      <c r="CG35" s="37">
        <f>IF(COLUMN()-COLUMN($E$1) &lt;= 'Hotel Assumptions'!$F$7,CG31+CG33,0)</f>
        <v>0</v>
      </c>
      <c r="CH35" s="37">
        <f>IF(COLUMN()-COLUMN($E$1) &lt;= 'Hotel Assumptions'!$F$7,CH31+CH33,0)</f>
        <v>0</v>
      </c>
      <c r="CI35" s="37">
        <f>IF(COLUMN()-COLUMN($E$1) &lt;= 'Hotel Assumptions'!$F$7,CI31+CI33,0)</f>
        <v>0</v>
      </c>
      <c r="CJ35" s="37">
        <f>IF(COLUMN()-COLUMN($E$1) &lt;= 'Hotel Assumptions'!$F$7,CJ31+CJ33,0)</f>
        <v>0</v>
      </c>
      <c r="CK35" s="37">
        <f>IF(COLUMN()-COLUMN($E$1) &lt;= 'Hotel Assumptions'!$F$7,CK31+CK33,0)</f>
        <v>0</v>
      </c>
      <c r="CL35" s="37">
        <f>IF(COLUMN()-COLUMN($E$1) &lt;= 'Hotel Assumptions'!$F$7,CL31+CL33,0)</f>
        <v>0</v>
      </c>
      <c r="CM35" s="37">
        <f>IF(COLUMN()-COLUMN($E$1) &lt;= 'Hotel Assumptions'!$F$7,CM31+CM33,0)</f>
        <v>0</v>
      </c>
      <c r="CN35" s="37">
        <f>IF(COLUMN()-COLUMN($E$1) &lt;= 'Hotel Assumptions'!$F$7,CN31+CN33,0)</f>
        <v>0</v>
      </c>
      <c r="CO35" s="37">
        <f>IF(COLUMN()-COLUMN($E$1) &lt;= 'Hotel Assumptions'!$F$7,CO31+CO33,0)</f>
        <v>0</v>
      </c>
      <c r="CP35" s="37">
        <f>IF(COLUMN()-COLUMN($E$1) &lt;= 'Hotel Assumptions'!$F$7,CP31+CP33,0)</f>
        <v>0</v>
      </c>
      <c r="CQ35" s="37">
        <f>IF(COLUMN()-COLUMN($E$1) &lt;= 'Hotel Assumptions'!$F$7,CQ31+CQ33,0)</f>
        <v>0</v>
      </c>
      <c r="CR35" s="37">
        <f>IF(COLUMN()-COLUMN($E$1) &lt;= 'Hotel Assumptions'!$F$7,CR31+CR33,0)</f>
        <v>0</v>
      </c>
      <c r="CS35" s="37">
        <f>IF(COLUMN()-COLUMN($E$1) &lt;= 'Hotel Assumptions'!$F$7,CS31+CS33,0)</f>
        <v>0</v>
      </c>
      <c r="CT35" s="37">
        <f>IF(COLUMN()-COLUMN($E$1) &lt;= 'Hotel Assumptions'!$F$7,CT31+CT33,0)</f>
        <v>0</v>
      </c>
      <c r="CU35" s="37">
        <f>IF(COLUMN()-COLUMN($E$1) &lt;= 'Hotel Assumptions'!$F$7,CU31+CU33,0)</f>
        <v>0</v>
      </c>
      <c r="CV35" s="37">
        <f>IF(COLUMN()-COLUMN($E$1) &lt;= 'Hotel Assumptions'!$F$7,CV31+CV33,0)</f>
        <v>0</v>
      </c>
    </row>
    <row r="36" spans="1:100" s="16" customFormat="1" ht="18" customHeight="1">
      <c r="A36"/>
      <c r="B36"/>
      <c r="C36" s="20" t="s">
        <v>84</v>
      </c>
    </row>
    <row r="37" spans="1:100" ht="18" customHeight="1">
      <c r="C37" s="20"/>
      <c r="D37" t="s">
        <v>72</v>
      </c>
      <c r="E37" s="37">
        <f>IF(COLUMN()-COLUMN($E$1) &gt; 'Hotel Assumptions'!$F$7, 0, IF(E4="No",-'Hotel Assumptions'!$C$11*'Hotel Assumptions'!$C$10/'Hotel Assumptions'!$C$18, 0))</f>
        <v>-4583333.333333333</v>
      </c>
      <c r="F37" s="37">
        <f>IF(COLUMN()-COLUMN($E$1) &gt; 'Hotel Assumptions'!$F$7, 0, IF(F4="No",-'Hotel Assumptions'!$C$11*'Hotel Assumptions'!$C$10/'Hotel Assumptions'!$C$18, 0))</f>
        <v>-4583333.333333333</v>
      </c>
      <c r="G37" s="37">
        <f>IF(COLUMN()-COLUMN($E$1) &gt; 'Hotel Assumptions'!$F$7, 0, IF(G4="No",-'Hotel Assumptions'!$C$11*'Hotel Assumptions'!$C$10/'Hotel Assumptions'!$C$18, 0))</f>
        <v>-4583333.333333333</v>
      </c>
      <c r="H37" s="37">
        <f>IF(COLUMN()-COLUMN($E$1) &gt; 'Hotel Assumptions'!$F$7, 0, IF(H4="No",-'Hotel Assumptions'!$C$11*'Hotel Assumptions'!$C$10/'Hotel Assumptions'!$C$18, 0))</f>
        <v>0</v>
      </c>
      <c r="I37" s="37">
        <f>IF(COLUMN()-COLUMN($E$1) &gt; 'Hotel Assumptions'!$F$7, 0, IF(I4="No",-'Hotel Assumptions'!$C$11*'Hotel Assumptions'!$C$10/'Hotel Assumptions'!$C$18, 0))</f>
        <v>0</v>
      </c>
      <c r="J37" s="37">
        <f>IF(COLUMN()-COLUMN($E$1) &gt; 'Hotel Assumptions'!$F$7, 0, IF(J4="No",-'Hotel Assumptions'!$C$11*'Hotel Assumptions'!$C$10/'Hotel Assumptions'!$C$18, 0))</f>
        <v>0</v>
      </c>
      <c r="K37" s="37">
        <f>IF(COLUMN()-COLUMN($E$1) &gt; 'Hotel Assumptions'!$F$7, 0, IF(K4="No",-'Hotel Assumptions'!$C$11*'Hotel Assumptions'!$C$10/'Hotel Assumptions'!$C$18, 0))</f>
        <v>0</v>
      </c>
      <c r="L37" s="37">
        <f>IF(COLUMN()-COLUMN($E$1) &gt; 'Hotel Assumptions'!$F$7, 0, IF(L4="No",-'Hotel Assumptions'!$C$11*'Hotel Assumptions'!$C$10/'Hotel Assumptions'!$C$18, 0))</f>
        <v>0</v>
      </c>
      <c r="M37" s="37">
        <f>IF(COLUMN()-COLUMN($E$1) &gt; 'Hotel Assumptions'!$F$7, 0, IF(M4="No",-'Hotel Assumptions'!$C$11*'Hotel Assumptions'!$C$10/'Hotel Assumptions'!$C$18, 0))</f>
        <v>0</v>
      </c>
      <c r="N37" s="37">
        <f>IF(COLUMN()-COLUMN($E$1) &gt; 'Hotel Assumptions'!$F$7, 0, IF(N4="No",-'Hotel Assumptions'!$C$11*'Hotel Assumptions'!$C$10/'Hotel Assumptions'!$C$18, 0))</f>
        <v>0</v>
      </c>
      <c r="O37" s="37">
        <f>IF(COLUMN()-COLUMN($E$1) &gt; 'Hotel Assumptions'!$F$7, 0, IF(O4="No",-'Hotel Assumptions'!$C$11*'Hotel Assumptions'!$C$10/'Hotel Assumptions'!$C$18, 0))</f>
        <v>0</v>
      </c>
      <c r="P37" s="37">
        <f>IF(COLUMN()-COLUMN($E$1) &gt; 'Hotel Assumptions'!$F$7, 0, IF(P4="No",-'Hotel Assumptions'!$C$11*'Hotel Assumptions'!$C$10/'Hotel Assumptions'!$C$18, 0))</f>
        <v>0</v>
      </c>
      <c r="Q37" s="37">
        <f>IF(COLUMN()-COLUMN($E$1) &gt; 'Hotel Assumptions'!$F$7, 0, IF(Q4="No",-'Hotel Assumptions'!$C$11*'Hotel Assumptions'!$C$10/'Hotel Assumptions'!$C$18, 0))</f>
        <v>0</v>
      </c>
      <c r="R37" s="37">
        <f>IF(COLUMN()-COLUMN($E$1) &gt; 'Hotel Assumptions'!$F$7, 0, IF(R4="No",-'Hotel Assumptions'!$C$11*'Hotel Assumptions'!$C$10/'Hotel Assumptions'!$C$18, 0))</f>
        <v>0</v>
      </c>
      <c r="S37" s="37">
        <f>IF(COLUMN()-COLUMN($E$1) &gt; 'Hotel Assumptions'!$F$7, 0, IF(S4="No",-'Hotel Assumptions'!$C$11*'Hotel Assumptions'!$C$10/'Hotel Assumptions'!$C$18, 0))</f>
        <v>0</v>
      </c>
      <c r="T37" s="37">
        <f>IF(COLUMN()-COLUMN($E$1) &gt; 'Hotel Assumptions'!$F$7, 0, IF(T4="No",-'Hotel Assumptions'!$C$11*'Hotel Assumptions'!$C$10/'Hotel Assumptions'!$C$18, 0))</f>
        <v>0</v>
      </c>
      <c r="U37" s="37">
        <f>IF(COLUMN()-COLUMN($E$1) &gt; 'Hotel Assumptions'!$F$7, 0, IF(U4="No",-'Hotel Assumptions'!$C$11*'Hotel Assumptions'!$C$10/'Hotel Assumptions'!$C$18, 0))</f>
        <v>0</v>
      </c>
      <c r="V37" s="37">
        <f>IF(COLUMN()-COLUMN($E$1) &gt; 'Hotel Assumptions'!$F$7, 0, IF(V4="No",-'Hotel Assumptions'!$C$11*'Hotel Assumptions'!$C$10/'Hotel Assumptions'!$C$18, 0))</f>
        <v>0</v>
      </c>
      <c r="W37" s="37">
        <f>IF(COLUMN()-COLUMN($E$1) &gt; 'Hotel Assumptions'!$F$7, 0, IF(W4="No",-'Hotel Assumptions'!$C$11*'Hotel Assumptions'!$C$10/'Hotel Assumptions'!$C$18, 0))</f>
        <v>0</v>
      </c>
      <c r="X37" s="37">
        <f>IF(COLUMN()-COLUMN($E$1) &gt; 'Hotel Assumptions'!$F$7, 0, IF(X4="No",-'Hotel Assumptions'!$C$11*'Hotel Assumptions'!$C$10/'Hotel Assumptions'!$C$18, 0))</f>
        <v>0</v>
      </c>
      <c r="Y37" s="37">
        <f>IF(COLUMN()-COLUMN($E$1) &gt; 'Hotel Assumptions'!$F$7, 0, IF(Y4="No",-'Hotel Assumptions'!$C$11*'Hotel Assumptions'!$C$10/'Hotel Assumptions'!$C$18, 0))</f>
        <v>0</v>
      </c>
      <c r="Z37" s="37">
        <f>IF(COLUMN()-COLUMN($E$1) &gt; 'Hotel Assumptions'!$F$7, 0, IF(Z4="No",-'Hotel Assumptions'!$C$11*'Hotel Assumptions'!$C$10/'Hotel Assumptions'!$C$18, 0))</f>
        <v>0</v>
      </c>
      <c r="AA37" s="37">
        <f>IF(COLUMN()-COLUMN($E$1) &gt; 'Hotel Assumptions'!$F$7, 0, IF(AA4="No",-'Hotel Assumptions'!$C$11*'Hotel Assumptions'!$C$10/'Hotel Assumptions'!$C$18, 0))</f>
        <v>0</v>
      </c>
      <c r="AB37" s="37">
        <f>IF(COLUMN()-COLUMN($E$1) &gt; 'Hotel Assumptions'!$F$7, 0, IF(AB4="No",-'Hotel Assumptions'!$C$11*'Hotel Assumptions'!$C$10/'Hotel Assumptions'!$C$18, 0))</f>
        <v>0</v>
      </c>
      <c r="AC37" s="37">
        <f>IF(COLUMN()-COLUMN($E$1) &gt; 'Hotel Assumptions'!$F$7, 0, IF(AC4="No",-'Hotel Assumptions'!$C$11*'Hotel Assumptions'!$C$10/'Hotel Assumptions'!$C$18, 0))</f>
        <v>0</v>
      </c>
      <c r="AD37" s="37">
        <f>IF(COLUMN()-COLUMN($E$1) &gt; 'Hotel Assumptions'!$F$7, 0, IF(AD4="No",-'Hotel Assumptions'!$C$11*'Hotel Assumptions'!$C$10/'Hotel Assumptions'!$C$18, 0))</f>
        <v>0</v>
      </c>
      <c r="AE37" s="37">
        <f>IF(COLUMN()-COLUMN($E$1) &gt; 'Hotel Assumptions'!$F$7, 0, IF(AE4="No",-'Hotel Assumptions'!$C$11*'Hotel Assumptions'!$C$10/'Hotel Assumptions'!$C$18, 0))</f>
        <v>0</v>
      </c>
      <c r="AF37" s="37">
        <f>IF(COLUMN()-COLUMN($E$1) &gt; 'Hotel Assumptions'!$F$7, 0, IF(AF4="No",-'Hotel Assumptions'!$C$11*'Hotel Assumptions'!$C$10/'Hotel Assumptions'!$C$18, 0))</f>
        <v>0</v>
      </c>
      <c r="AG37" s="37">
        <f>IF(COLUMN()-COLUMN($E$1) &gt; 'Hotel Assumptions'!$F$7, 0, IF(AG4="No",-'Hotel Assumptions'!$C$11*'Hotel Assumptions'!$C$10/'Hotel Assumptions'!$C$18, 0))</f>
        <v>0</v>
      </c>
      <c r="AH37" s="37">
        <f>IF(COLUMN()-COLUMN($E$1) &gt; 'Hotel Assumptions'!$F$7, 0, IF(AH4="No",-'Hotel Assumptions'!$C$11*'Hotel Assumptions'!$C$10/'Hotel Assumptions'!$C$18, 0))</f>
        <v>0</v>
      </c>
      <c r="AI37" s="37">
        <f>IF(COLUMN()-COLUMN($E$1) &gt; 'Hotel Assumptions'!$F$7, 0, IF(AI4="No",-'Hotel Assumptions'!$C$11*'Hotel Assumptions'!$C$10/'Hotel Assumptions'!$C$18, 0))</f>
        <v>0</v>
      </c>
      <c r="AJ37" s="37">
        <f>IF(COLUMN()-COLUMN($E$1) &gt; 'Hotel Assumptions'!$F$7, 0, IF(AJ4="No",-'Hotel Assumptions'!$C$11*'Hotel Assumptions'!$C$10/'Hotel Assumptions'!$C$18, 0))</f>
        <v>0</v>
      </c>
      <c r="AK37" s="37">
        <f>IF(COLUMN()-COLUMN($E$1) &gt; 'Hotel Assumptions'!$F$7, 0, IF(AK4="No",-'Hotel Assumptions'!$C$11*'Hotel Assumptions'!$C$10/'Hotel Assumptions'!$C$18, 0))</f>
        <v>0</v>
      </c>
      <c r="AL37" s="37">
        <f>IF(COLUMN()-COLUMN($E$1) &gt; 'Hotel Assumptions'!$F$7, 0, IF(AL4="No",-'Hotel Assumptions'!$C$11*'Hotel Assumptions'!$C$10/'Hotel Assumptions'!$C$18, 0))</f>
        <v>0</v>
      </c>
      <c r="AM37" s="37">
        <f>IF(COLUMN()-COLUMN($E$1) &gt; 'Hotel Assumptions'!$F$7, 0, IF(AM4="No",-'Hotel Assumptions'!$C$11*'Hotel Assumptions'!$C$10/'Hotel Assumptions'!$C$18, 0))</f>
        <v>0</v>
      </c>
      <c r="AN37" s="37">
        <f>IF(COLUMN()-COLUMN($E$1) &gt; 'Hotel Assumptions'!$F$7, 0, IF(AN4="No",-'Hotel Assumptions'!$C$11*'Hotel Assumptions'!$C$10/'Hotel Assumptions'!$C$18, 0))</f>
        <v>0</v>
      </c>
      <c r="AO37" s="37">
        <f>IF(COLUMN()-COLUMN($E$1) &gt; 'Hotel Assumptions'!$F$7, 0, IF(AO4="No",-'Hotel Assumptions'!$C$11*'Hotel Assumptions'!$C$10/'Hotel Assumptions'!$C$18, 0))</f>
        <v>0</v>
      </c>
      <c r="AP37" s="37">
        <f>IF(COLUMN()-COLUMN($E$1) &gt; 'Hotel Assumptions'!$F$7, 0, IF(AP4="No",-'Hotel Assumptions'!$C$11*'Hotel Assumptions'!$C$10/'Hotel Assumptions'!$C$18, 0))</f>
        <v>0</v>
      </c>
      <c r="AQ37" s="37">
        <f>IF(COLUMN()-COLUMN($E$1) &gt; 'Hotel Assumptions'!$F$7, 0, IF(AQ4="No",-'Hotel Assumptions'!$C$11*'Hotel Assumptions'!$C$10/'Hotel Assumptions'!$C$18, 0))</f>
        <v>0</v>
      </c>
      <c r="AR37" s="37">
        <f>IF(COLUMN()-COLUMN($E$1) &gt; 'Hotel Assumptions'!$F$7, 0, IF(AR4="No",-'Hotel Assumptions'!$C$11*'Hotel Assumptions'!$C$10/'Hotel Assumptions'!$C$18, 0))</f>
        <v>0</v>
      </c>
      <c r="AS37" s="37">
        <f>IF(COLUMN()-COLUMN($E$1) &gt; 'Hotel Assumptions'!$F$7, 0, IF(AS4="No",-'Hotel Assumptions'!$C$11*'Hotel Assumptions'!$C$10/'Hotel Assumptions'!$C$18, 0))</f>
        <v>0</v>
      </c>
      <c r="AT37" s="37">
        <f>IF(COLUMN()-COLUMN($E$1) &gt; 'Hotel Assumptions'!$F$7, 0, IF(AT4="No",-'Hotel Assumptions'!$C$11*'Hotel Assumptions'!$C$10/'Hotel Assumptions'!$C$18, 0))</f>
        <v>0</v>
      </c>
      <c r="AU37" s="37">
        <f>IF(COLUMN()-COLUMN($E$1) &gt; 'Hotel Assumptions'!$F$7, 0, IF(AU4="No",-'Hotel Assumptions'!$C$11*'Hotel Assumptions'!$C$10/'Hotel Assumptions'!$C$18, 0))</f>
        <v>0</v>
      </c>
      <c r="AV37" s="37">
        <f>IF(COLUMN()-COLUMN($E$1) &gt; 'Hotel Assumptions'!$F$7, 0, IF(AV4="No",-'Hotel Assumptions'!$C$11*'Hotel Assumptions'!$C$10/'Hotel Assumptions'!$C$18, 0))</f>
        <v>0</v>
      </c>
      <c r="AW37" s="37">
        <f>IF(COLUMN()-COLUMN($E$1) &gt; 'Hotel Assumptions'!$F$7, 0, IF(AW4="No",-'Hotel Assumptions'!$C$11*'Hotel Assumptions'!$C$10/'Hotel Assumptions'!$C$18, 0))</f>
        <v>0</v>
      </c>
      <c r="AX37" s="37">
        <f>IF(COLUMN()-COLUMN($E$1) &gt; 'Hotel Assumptions'!$F$7, 0, IF(AX4="No",-'Hotel Assumptions'!$C$11*'Hotel Assumptions'!$C$10/'Hotel Assumptions'!$C$18, 0))</f>
        <v>0</v>
      </c>
      <c r="AY37" s="37">
        <f>IF(COLUMN()-COLUMN($E$1) &gt; 'Hotel Assumptions'!$F$7, 0, IF(AY4="No",-'Hotel Assumptions'!$C$11*'Hotel Assumptions'!$C$10/'Hotel Assumptions'!$C$18, 0))</f>
        <v>0</v>
      </c>
      <c r="AZ37" s="37">
        <f>IF(COLUMN()-COLUMN($E$1) &gt; 'Hotel Assumptions'!$F$7, 0, IF(AZ4="No",-'Hotel Assumptions'!$C$11*'Hotel Assumptions'!$C$10/'Hotel Assumptions'!$C$18, 0))</f>
        <v>0</v>
      </c>
      <c r="BA37" s="37">
        <f>IF(COLUMN()-COLUMN($E$1) &gt; 'Hotel Assumptions'!$F$7, 0, IF(BA4="No",-'Hotel Assumptions'!$C$11*'Hotel Assumptions'!$C$10/'Hotel Assumptions'!$C$18, 0))</f>
        <v>0</v>
      </c>
      <c r="BB37" s="37">
        <f>IF(COLUMN()-COLUMN($E$1) &gt; 'Hotel Assumptions'!$F$7, 0, IF(BB4="No",-'Hotel Assumptions'!$C$11*'Hotel Assumptions'!$C$10/'Hotel Assumptions'!$C$18, 0))</f>
        <v>0</v>
      </c>
      <c r="BC37" s="37">
        <f>IF(COLUMN()-COLUMN($E$1) &gt; 'Hotel Assumptions'!$F$7, 0, IF(BC4="No",-'Hotel Assumptions'!$C$11*'Hotel Assumptions'!$C$10/'Hotel Assumptions'!$C$18, 0))</f>
        <v>0</v>
      </c>
      <c r="BD37" s="37">
        <f>IF(COLUMN()-COLUMN($E$1) &gt; 'Hotel Assumptions'!$F$7, 0, IF(BD4="No",-'Hotel Assumptions'!$C$11*'Hotel Assumptions'!$C$10/'Hotel Assumptions'!$C$18, 0))</f>
        <v>0</v>
      </c>
      <c r="BE37" s="37">
        <f>IF(COLUMN()-COLUMN($E$1) &gt; 'Hotel Assumptions'!$F$7, 0, IF(BE4="No",-'Hotel Assumptions'!$C$11*'Hotel Assumptions'!$C$10/'Hotel Assumptions'!$C$18, 0))</f>
        <v>0</v>
      </c>
      <c r="BF37" s="37">
        <f>IF(COLUMN()-COLUMN($E$1) &gt; 'Hotel Assumptions'!$F$7, 0, IF(BF4="No",-'Hotel Assumptions'!$C$11*'Hotel Assumptions'!$C$10/'Hotel Assumptions'!$C$18, 0))</f>
        <v>0</v>
      </c>
      <c r="BG37" s="37">
        <f>IF(COLUMN()-COLUMN($E$1) &gt; 'Hotel Assumptions'!$F$7, 0, IF(BG4="No",-'Hotel Assumptions'!$C$11*'Hotel Assumptions'!$C$10/'Hotel Assumptions'!$C$18, 0))</f>
        <v>0</v>
      </c>
      <c r="BH37" s="37">
        <f>IF(COLUMN()-COLUMN($E$1) &gt; 'Hotel Assumptions'!$F$7, 0, IF(BH4="No",-'Hotel Assumptions'!$C$11*'Hotel Assumptions'!$C$10/'Hotel Assumptions'!$C$18, 0))</f>
        <v>0</v>
      </c>
      <c r="BI37" s="37">
        <f>IF(COLUMN()-COLUMN($E$1) &gt; 'Hotel Assumptions'!$F$7, 0, IF(BI4="No",-'Hotel Assumptions'!$C$11*'Hotel Assumptions'!$C$10/'Hotel Assumptions'!$C$18, 0))</f>
        <v>0</v>
      </c>
      <c r="BJ37" s="37">
        <f>IF(COLUMN()-COLUMN($E$1) &gt; 'Hotel Assumptions'!$F$7, 0, IF(BJ4="No",-'Hotel Assumptions'!$C$11*'Hotel Assumptions'!$C$10/'Hotel Assumptions'!$C$18, 0))</f>
        <v>0</v>
      </c>
      <c r="BK37" s="37">
        <f>IF(COLUMN()-COLUMN($E$1) &gt; 'Hotel Assumptions'!$F$7, 0, IF(BK4="No",-'Hotel Assumptions'!$C$11*'Hotel Assumptions'!$C$10/'Hotel Assumptions'!$C$18, 0))</f>
        <v>0</v>
      </c>
      <c r="BL37" s="37">
        <f>IF(COLUMN()-COLUMN($E$1) &gt; 'Hotel Assumptions'!$F$7, 0, IF(BL4="No",-'Hotel Assumptions'!$C$11*'Hotel Assumptions'!$C$10/'Hotel Assumptions'!$C$18, 0))</f>
        <v>0</v>
      </c>
      <c r="BM37" s="37">
        <f>IF(COLUMN()-COLUMN($E$1) &gt; 'Hotel Assumptions'!$F$7, 0, IF(BM4="No",-'Hotel Assumptions'!$C$11*'Hotel Assumptions'!$C$10/'Hotel Assumptions'!$C$18, 0))</f>
        <v>0</v>
      </c>
      <c r="BN37" s="37">
        <f>IF(COLUMN()-COLUMN($E$1) &gt; 'Hotel Assumptions'!$F$7, 0, IF(BN4="No",-'Hotel Assumptions'!$C$11*'Hotel Assumptions'!$C$10/'Hotel Assumptions'!$C$18, 0))</f>
        <v>0</v>
      </c>
      <c r="BO37" s="37">
        <f>IF(COLUMN()-COLUMN($E$1) &gt; 'Hotel Assumptions'!$F$7, 0, IF(BO4="No",-'Hotel Assumptions'!$C$11*'Hotel Assumptions'!$C$10/'Hotel Assumptions'!$C$18, 0))</f>
        <v>0</v>
      </c>
      <c r="BP37" s="37">
        <f>IF(COLUMN()-COLUMN($E$1) &gt; 'Hotel Assumptions'!$F$7, 0, IF(BP4="No",-'Hotel Assumptions'!$C$11*'Hotel Assumptions'!$C$10/'Hotel Assumptions'!$C$18, 0))</f>
        <v>0</v>
      </c>
      <c r="BQ37" s="37">
        <f>IF(COLUMN()-COLUMN($E$1) &gt; 'Hotel Assumptions'!$F$7, 0, IF(BQ4="No",-'Hotel Assumptions'!$C$11*'Hotel Assumptions'!$C$10/'Hotel Assumptions'!$C$18, 0))</f>
        <v>0</v>
      </c>
      <c r="BR37" s="37">
        <f>IF(COLUMN()-COLUMN($E$1) &gt; 'Hotel Assumptions'!$F$7, 0, IF(BR4="No",-'Hotel Assumptions'!$C$11*'Hotel Assumptions'!$C$10/'Hotel Assumptions'!$C$18, 0))</f>
        <v>0</v>
      </c>
      <c r="BS37" s="37">
        <f>IF(COLUMN()-COLUMN($E$1) &gt; 'Hotel Assumptions'!$F$7, 0, IF(BS4="No",-'Hotel Assumptions'!$C$11*'Hotel Assumptions'!$C$10/'Hotel Assumptions'!$C$18, 0))</f>
        <v>0</v>
      </c>
      <c r="BT37" s="37">
        <f>IF(COLUMN()-COLUMN($E$1) &gt; 'Hotel Assumptions'!$F$7, 0, IF(BT4="No",-'Hotel Assumptions'!$C$11*'Hotel Assumptions'!$C$10/'Hotel Assumptions'!$C$18, 0))</f>
        <v>0</v>
      </c>
      <c r="BU37" s="37">
        <f>IF(COLUMN()-COLUMN($E$1) &gt; 'Hotel Assumptions'!$F$7, 0, IF(BU4="No",-'Hotel Assumptions'!$C$11*'Hotel Assumptions'!$C$10/'Hotel Assumptions'!$C$18, 0))</f>
        <v>0</v>
      </c>
      <c r="BV37" s="37">
        <f>IF(COLUMN()-COLUMN($E$1) &gt; 'Hotel Assumptions'!$F$7, 0, IF(BV4="No",-'Hotel Assumptions'!$C$11*'Hotel Assumptions'!$C$10/'Hotel Assumptions'!$C$18, 0))</f>
        <v>0</v>
      </c>
      <c r="BW37" s="37">
        <f>IF(COLUMN()-COLUMN($E$1) &gt; 'Hotel Assumptions'!$F$7, 0, IF(BW4="No",-'Hotel Assumptions'!$C$11*'Hotel Assumptions'!$C$10/'Hotel Assumptions'!$C$18, 0))</f>
        <v>0</v>
      </c>
      <c r="BX37" s="37">
        <f>IF(COLUMN()-COLUMN($E$1) &gt; 'Hotel Assumptions'!$F$7, 0, IF(BX4="No",-'Hotel Assumptions'!$C$11*'Hotel Assumptions'!$C$10/'Hotel Assumptions'!$C$18, 0))</f>
        <v>0</v>
      </c>
      <c r="BY37" s="37">
        <f>IF(COLUMN()-COLUMN($E$1) &gt; 'Hotel Assumptions'!$F$7, 0, IF(BY4="No",-'Hotel Assumptions'!$C$11*'Hotel Assumptions'!$C$10/'Hotel Assumptions'!$C$18, 0))</f>
        <v>0</v>
      </c>
      <c r="BZ37" s="37">
        <f>IF(COLUMN()-COLUMN($E$1) &gt; 'Hotel Assumptions'!$F$7, 0, IF(BZ4="No",-'Hotel Assumptions'!$C$11*'Hotel Assumptions'!$C$10/'Hotel Assumptions'!$C$18, 0))</f>
        <v>0</v>
      </c>
      <c r="CA37" s="37">
        <f>IF(COLUMN()-COLUMN($E$1) &gt; 'Hotel Assumptions'!$F$7, 0, IF(CA4="No",-'Hotel Assumptions'!$C$11*'Hotel Assumptions'!$C$10/'Hotel Assumptions'!$C$18, 0))</f>
        <v>0</v>
      </c>
      <c r="CB37" s="37">
        <f>IF(COLUMN()-COLUMN($E$1) &gt; 'Hotel Assumptions'!$F$7, 0, IF(CB4="No",-'Hotel Assumptions'!$C$11*'Hotel Assumptions'!$C$10/'Hotel Assumptions'!$C$18, 0))</f>
        <v>0</v>
      </c>
      <c r="CC37" s="37">
        <f>IF(COLUMN()-COLUMN($E$1) &gt; 'Hotel Assumptions'!$F$7, 0, IF(CC4="No",-'Hotel Assumptions'!$C$11*'Hotel Assumptions'!$C$10/'Hotel Assumptions'!$C$18, 0))</f>
        <v>0</v>
      </c>
      <c r="CD37" s="37">
        <f>IF(COLUMN()-COLUMN($E$1) &gt; 'Hotel Assumptions'!$F$7, 0, IF(CD4="No",-'Hotel Assumptions'!$C$11*'Hotel Assumptions'!$C$10/'Hotel Assumptions'!$C$18, 0))</f>
        <v>0</v>
      </c>
      <c r="CE37" s="37">
        <f>IF(COLUMN()-COLUMN($E$1) &gt; 'Hotel Assumptions'!$F$7, 0, IF(CE4="No",-'Hotel Assumptions'!$C$11*'Hotel Assumptions'!$C$10/'Hotel Assumptions'!$C$18, 0))</f>
        <v>0</v>
      </c>
      <c r="CF37" s="37">
        <f>IF(COLUMN()-COLUMN($E$1) &gt; 'Hotel Assumptions'!$F$7, 0, IF(CF4="No",-'Hotel Assumptions'!$C$11*'Hotel Assumptions'!$C$10/'Hotel Assumptions'!$C$18, 0))</f>
        <v>0</v>
      </c>
      <c r="CG37" s="37">
        <f>IF(COLUMN()-COLUMN($E$1) &gt; 'Hotel Assumptions'!$F$7, 0, IF(CG4="No",-'Hotel Assumptions'!$C$11*'Hotel Assumptions'!$C$10/'Hotel Assumptions'!$C$18, 0))</f>
        <v>0</v>
      </c>
      <c r="CH37" s="37">
        <f>IF(COLUMN()-COLUMN($E$1) &gt; 'Hotel Assumptions'!$F$7, 0, IF(CH4="No",-'Hotel Assumptions'!$C$11*'Hotel Assumptions'!$C$10/'Hotel Assumptions'!$C$18, 0))</f>
        <v>0</v>
      </c>
      <c r="CI37" s="37">
        <f>IF(COLUMN()-COLUMN($E$1) &gt; 'Hotel Assumptions'!$F$7, 0, IF(CI4="No",-'Hotel Assumptions'!$C$11*'Hotel Assumptions'!$C$10/'Hotel Assumptions'!$C$18, 0))</f>
        <v>0</v>
      </c>
      <c r="CJ37" s="37">
        <f>IF(COLUMN()-COLUMN($E$1) &gt; 'Hotel Assumptions'!$F$7, 0, IF(CJ4="No",-'Hotel Assumptions'!$C$11*'Hotel Assumptions'!$C$10/'Hotel Assumptions'!$C$18, 0))</f>
        <v>0</v>
      </c>
      <c r="CK37" s="37">
        <f>IF(COLUMN()-COLUMN($E$1) &gt; 'Hotel Assumptions'!$F$7, 0, IF(CK4="No",-'Hotel Assumptions'!$C$11*'Hotel Assumptions'!$C$10/'Hotel Assumptions'!$C$18, 0))</f>
        <v>0</v>
      </c>
      <c r="CL37" s="37">
        <f>IF(COLUMN()-COLUMN($E$1) &gt; 'Hotel Assumptions'!$F$7, 0, IF(CL4="No",-'Hotel Assumptions'!$C$11*'Hotel Assumptions'!$C$10/'Hotel Assumptions'!$C$18, 0))</f>
        <v>0</v>
      </c>
      <c r="CM37" s="37">
        <f>IF(COLUMN()-COLUMN($E$1) &gt; 'Hotel Assumptions'!$F$7, 0, IF(CM4="No",-'Hotel Assumptions'!$C$11*'Hotel Assumptions'!$C$10/'Hotel Assumptions'!$C$18, 0))</f>
        <v>0</v>
      </c>
      <c r="CN37" s="37">
        <f>IF(COLUMN()-COLUMN($E$1) &gt; 'Hotel Assumptions'!$F$7, 0, IF(CN4="No",-'Hotel Assumptions'!$C$11*'Hotel Assumptions'!$C$10/'Hotel Assumptions'!$C$18, 0))</f>
        <v>0</v>
      </c>
      <c r="CO37" s="37">
        <f>IF(COLUMN()-COLUMN($E$1) &gt; 'Hotel Assumptions'!$F$7, 0, IF(CO4="No",-'Hotel Assumptions'!$C$11*'Hotel Assumptions'!$C$10/'Hotel Assumptions'!$C$18, 0))</f>
        <v>0</v>
      </c>
      <c r="CP37" s="37">
        <f>IF(COLUMN()-COLUMN($E$1) &gt; 'Hotel Assumptions'!$F$7, 0, IF(CP4="No",-'Hotel Assumptions'!$C$11*'Hotel Assumptions'!$C$10/'Hotel Assumptions'!$C$18, 0))</f>
        <v>0</v>
      </c>
      <c r="CQ37" s="37">
        <f>IF(COLUMN()-COLUMN($E$1) &gt; 'Hotel Assumptions'!$F$7, 0, IF(CQ4="No",-'Hotel Assumptions'!$C$11*'Hotel Assumptions'!$C$10/'Hotel Assumptions'!$C$18, 0))</f>
        <v>0</v>
      </c>
      <c r="CR37" s="37">
        <f>IF(COLUMN()-COLUMN($E$1) &gt; 'Hotel Assumptions'!$F$7, 0, IF(CR4="No",-'Hotel Assumptions'!$C$11*'Hotel Assumptions'!$C$10/'Hotel Assumptions'!$C$18, 0))</f>
        <v>0</v>
      </c>
      <c r="CS37" s="37">
        <f>IF(COLUMN()-COLUMN($E$1) &gt; 'Hotel Assumptions'!$F$7, 0, IF(CS4="No",-'Hotel Assumptions'!$C$11*'Hotel Assumptions'!$C$10/'Hotel Assumptions'!$C$18, 0))</f>
        <v>0</v>
      </c>
      <c r="CT37" s="37">
        <f>IF(COLUMN()-COLUMN($E$1) &gt; 'Hotel Assumptions'!$F$7, 0, IF(CT4="No",-'Hotel Assumptions'!$C$11*'Hotel Assumptions'!$C$10/'Hotel Assumptions'!$C$18, 0))</f>
        <v>0</v>
      </c>
      <c r="CU37" s="37">
        <f>IF(COLUMN()-COLUMN($E$1) &gt; 'Hotel Assumptions'!$F$7, 0, IF(CU4="No",-'Hotel Assumptions'!$C$11*'Hotel Assumptions'!$C$10/'Hotel Assumptions'!$C$18, 0))</f>
        <v>0</v>
      </c>
      <c r="CV37" s="37">
        <f>IF(COLUMN()-COLUMN($E$1) &gt; 'Hotel Assumptions'!$F$7, 0, IF(CV4="No",-'Hotel Assumptions'!$C$11*'Hotel Assumptions'!$C$10/'Hotel Assumptions'!$C$18, 0))</f>
        <v>0</v>
      </c>
    </row>
    <row r="38" spans="1:100" s="16" customFormat="1" ht="18" customHeight="1">
      <c r="A38"/>
      <c r="B38"/>
      <c r="C38" s="20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</row>
    <row r="39" spans="1:100" ht="18" customHeight="1">
      <c r="C39" s="20" t="s">
        <v>85</v>
      </c>
    </row>
    <row r="40" spans="1:100" s="16" customFormat="1" ht="18" customHeight="1">
      <c r="A40"/>
      <c r="B40"/>
      <c r="C40" s="20"/>
      <c r="D40" s="16" t="s">
        <v>72</v>
      </c>
      <c r="E40" s="36">
        <f>IF(COLUMN()-COLUMN($E$1) &gt; 'Hotel Assumptions'!$F$7, 0, IF(E4="No",-'Hotel Assumptions'!$C$12*'Hotel Assumptions'!$C$10/'Hotel Assumptions'!$C$18, 0))</f>
        <v>-833333.33333333337</v>
      </c>
      <c r="F40" s="36">
        <f>IF(COLUMN()-COLUMN($E$1) &gt; 'Hotel Assumptions'!$F$7, 0, IF(F4="No",-'Hotel Assumptions'!$C$12*'Hotel Assumptions'!$C$10/'Hotel Assumptions'!$C$18, 0))</f>
        <v>-833333.33333333337</v>
      </c>
      <c r="G40" s="36">
        <f>IF(COLUMN()-COLUMN($E$1) &gt; 'Hotel Assumptions'!$F$7, 0, IF(G4="No",-'Hotel Assumptions'!$C$12*'Hotel Assumptions'!$C$10/'Hotel Assumptions'!$C$18, 0))</f>
        <v>-833333.33333333337</v>
      </c>
      <c r="H40" s="36">
        <f>IF(COLUMN()-COLUMN($E$1) &gt; 'Hotel Assumptions'!$F$7, 0, IF(H4="No",-'Hotel Assumptions'!$C$12*'Hotel Assumptions'!$C$10/'Hotel Assumptions'!$C$18, 0))</f>
        <v>0</v>
      </c>
      <c r="I40" s="36">
        <f>IF(COLUMN()-COLUMN($E$1) &gt; 'Hotel Assumptions'!$F$7, 0, IF(I4="No",-'Hotel Assumptions'!$C$12*'Hotel Assumptions'!$C$10/'Hotel Assumptions'!$C$18, 0))</f>
        <v>0</v>
      </c>
      <c r="J40" s="36">
        <f>IF(COLUMN()-COLUMN($E$1) &gt; 'Hotel Assumptions'!$F$7, 0, IF(J4="No",-'Hotel Assumptions'!$C$12*'Hotel Assumptions'!$C$10/'Hotel Assumptions'!$C$18, 0))</f>
        <v>0</v>
      </c>
      <c r="K40" s="36">
        <f>IF(COLUMN()-COLUMN($E$1) &gt; 'Hotel Assumptions'!$F$7, 0, IF(K4="No",-'Hotel Assumptions'!$C$12*'Hotel Assumptions'!$C$10/'Hotel Assumptions'!$C$18, 0))</f>
        <v>0</v>
      </c>
      <c r="L40" s="36">
        <f>IF(COLUMN()-COLUMN($E$1) &gt; 'Hotel Assumptions'!$F$7, 0, IF(L4="No",-'Hotel Assumptions'!$C$12*'Hotel Assumptions'!$C$10/'Hotel Assumptions'!$C$18, 0))</f>
        <v>0</v>
      </c>
      <c r="M40" s="36">
        <f>IF(COLUMN()-COLUMN($E$1) &gt; 'Hotel Assumptions'!$F$7, 0, IF(M4="No",-'Hotel Assumptions'!$C$12*'Hotel Assumptions'!$C$10/'Hotel Assumptions'!$C$18, 0))</f>
        <v>0</v>
      </c>
      <c r="N40" s="36">
        <f>IF(COLUMN()-COLUMN($E$1) &gt; 'Hotel Assumptions'!$F$7, 0, IF(N4="No",-'Hotel Assumptions'!$C$12*'Hotel Assumptions'!$C$10/'Hotel Assumptions'!$C$18, 0))</f>
        <v>0</v>
      </c>
      <c r="O40" s="36">
        <f>IF(COLUMN()-COLUMN($E$1) &gt; 'Hotel Assumptions'!$F$7, 0, IF(O4="No",-'Hotel Assumptions'!$C$12*'Hotel Assumptions'!$C$10/'Hotel Assumptions'!$C$18, 0))</f>
        <v>0</v>
      </c>
      <c r="P40" s="36">
        <f>IF(COLUMN()-COLUMN($E$1) &gt; 'Hotel Assumptions'!$F$7, 0, IF(P4="No",-'Hotel Assumptions'!$C$12*'Hotel Assumptions'!$C$10/'Hotel Assumptions'!$C$18, 0))</f>
        <v>0</v>
      </c>
      <c r="Q40" s="36">
        <f>IF(COLUMN()-COLUMN($E$1) &gt; 'Hotel Assumptions'!$F$7, 0, IF(Q4="No",-'Hotel Assumptions'!$C$12*'Hotel Assumptions'!$C$10/'Hotel Assumptions'!$C$18, 0))</f>
        <v>0</v>
      </c>
      <c r="R40" s="36">
        <f>IF(COLUMN()-COLUMN($E$1) &gt; 'Hotel Assumptions'!$F$7, 0, IF(R4="No",-'Hotel Assumptions'!$C$12*'Hotel Assumptions'!$C$10/'Hotel Assumptions'!$C$18, 0))</f>
        <v>0</v>
      </c>
      <c r="S40" s="36">
        <f>IF(COLUMN()-COLUMN($E$1) &gt; 'Hotel Assumptions'!$F$7, 0, IF(S4="No",-'Hotel Assumptions'!$C$12*'Hotel Assumptions'!$C$10/'Hotel Assumptions'!$C$18, 0))</f>
        <v>0</v>
      </c>
      <c r="T40" s="36">
        <f>IF(COLUMN()-COLUMN($E$1) &gt; 'Hotel Assumptions'!$F$7, 0, IF(T4="No",-'Hotel Assumptions'!$C$12*'Hotel Assumptions'!$C$10/'Hotel Assumptions'!$C$18, 0))</f>
        <v>0</v>
      </c>
      <c r="U40" s="36">
        <f>IF(COLUMN()-COLUMN($E$1) &gt; 'Hotel Assumptions'!$F$7, 0, IF(U4="No",-'Hotel Assumptions'!$C$12*'Hotel Assumptions'!$C$10/'Hotel Assumptions'!$C$18, 0))</f>
        <v>0</v>
      </c>
      <c r="V40" s="36">
        <f>IF(COLUMN()-COLUMN($E$1) &gt; 'Hotel Assumptions'!$F$7, 0, IF(V4="No",-'Hotel Assumptions'!$C$12*'Hotel Assumptions'!$C$10/'Hotel Assumptions'!$C$18, 0))</f>
        <v>0</v>
      </c>
      <c r="W40" s="36">
        <f>IF(COLUMN()-COLUMN($E$1) &gt; 'Hotel Assumptions'!$F$7, 0, IF(W4="No",-'Hotel Assumptions'!$C$12*'Hotel Assumptions'!$C$10/'Hotel Assumptions'!$C$18, 0))</f>
        <v>0</v>
      </c>
      <c r="X40" s="36">
        <f>IF(COLUMN()-COLUMN($E$1) &gt; 'Hotel Assumptions'!$F$7, 0, IF(X4="No",-'Hotel Assumptions'!$C$12*'Hotel Assumptions'!$C$10/'Hotel Assumptions'!$C$18, 0))</f>
        <v>0</v>
      </c>
      <c r="Y40" s="36">
        <f>IF(COLUMN()-COLUMN($E$1) &gt; 'Hotel Assumptions'!$F$7, 0, IF(Y4="No",-'Hotel Assumptions'!$C$12*'Hotel Assumptions'!$C$10/'Hotel Assumptions'!$C$18, 0))</f>
        <v>0</v>
      </c>
      <c r="Z40" s="36">
        <f>IF(COLUMN()-COLUMN($E$1) &gt; 'Hotel Assumptions'!$F$7, 0, IF(Z4="No",-'Hotel Assumptions'!$C$12*'Hotel Assumptions'!$C$10/'Hotel Assumptions'!$C$18, 0))</f>
        <v>0</v>
      </c>
      <c r="AA40" s="36">
        <f>IF(COLUMN()-COLUMN($E$1) &gt; 'Hotel Assumptions'!$F$7, 0, IF(AA4="No",-'Hotel Assumptions'!$C$12*'Hotel Assumptions'!$C$10/'Hotel Assumptions'!$C$18, 0))</f>
        <v>0</v>
      </c>
      <c r="AB40" s="36">
        <f>IF(COLUMN()-COLUMN($E$1) &gt; 'Hotel Assumptions'!$F$7, 0, IF(AB4="No",-'Hotel Assumptions'!$C$12*'Hotel Assumptions'!$C$10/'Hotel Assumptions'!$C$18, 0))</f>
        <v>0</v>
      </c>
      <c r="AC40" s="36">
        <f>IF(COLUMN()-COLUMN($E$1) &gt; 'Hotel Assumptions'!$F$7, 0, IF(AC4="No",-'Hotel Assumptions'!$C$12*'Hotel Assumptions'!$C$10/'Hotel Assumptions'!$C$18, 0))</f>
        <v>0</v>
      </c>
      <c r="AD40" s="36">
        <f>IF(COLUMN()-COLUMN($E$1) &gt; 'Hotel Assumptions'!$F$7, 0, IF(AD4="No",-'Hotel Assumptions'!$C$12*'Hotel Assumptions'!$C$10/'Hotel Assumptions'!$C$18, 0))</f>
        <v>0</v>
      </c>
      <c r="AE40" s="36">
        <f>IF(COLUMN()-COLUMN($E$1) &gt; 'Hotel Assumptions'!$F$7, 0, IF(AE4="No",-'Hotel Assumptions'!$C$12*'Hotel Assumptions'!$C$10/'Hotel Assumptions'!$C$18, 0))</f>
        <v>0</v>
      </c>
      <c r="AF40" s="36">
        <f>IF(COLUMN()-COLUMN($E$1) &gt; 'Hotel Assumptions'!$F$7, 0, IF(AF4="No",-'Hotel Assumptions'!$C$12*'Hotel Assumptions'!$C$10/'Hotel Assumptions'!$C$18, 0))</f>
        <v>0</v>
      </c>
      <c r="AG40" s="36">
        <f>IF(COLUMN()-COLUMN($E$1) &gt; 'Hotel Assumptions'!$F$7, 0, IF(AG4="No",-'Hotel Assumptions'!$C$12*'Hotel Assumptions'!$C$10/'Hotel Assumptions'!$C$18, 0))</f>
        <v>0</v>
      </c>
      <c r="AH40" s="36">
        <f>IF(COLUMN()-COLUMN($E$1) &gt; 'Hotel Assumptions'!$F$7, 0, IF(AH4="No",-'Hotel Assumptions'!$C$12*'Hotel Assumptions'!$C$10/'Hotel Assumptions'!$C$18, 0))</f>
        <v>0</v>
      </c>
      <c r="AI40" s="36">
        <f>IF(COLUMN()-COLUMN($E$1) &gt; 'Hotel Assumptions'!$F$7, 0, IF(AI4="No",-'Hotel Assumptions'!$C$12*'Hotel Assumptions'!$C$10/'Hotel Assumptions'!$C$18, 0))</f>
        <v>0</v>
      </c>
      <c r="AJ40" s="36">
        <f>IF(COLUMN()-COLUMN($E$1) &gt; 'Hotel Assumptions'!$F$7, 0, IF(AJ4="No",-'Hotel Assumptions'!$C$12*'Hotel Assumptions'!$C$10/'Hotel Assumptions'!$C$18, 0))</f>
        <v>0</v>
      </c>
      <c r="AK40" s="36">
        <f>IF(COLUMN()-COLUMN($E$1) &gt; 'Hotel Assumptions'!$F$7, 0, IF(AK4="No",-'Hotel Assumptions'!$C$12*'Hotel Assumptions'!$C$10/'Hotel Assumptions'!$C$18, 0))</f>
        <v>0</v>
      </c>
      <c r="AL40" s="36">
        <f>IF(COLUMN()-COLUMN($E$1) &gt; 'Hotel Assumptions'!$F$7, 0, IF(AL4="No",-'Hotel Assumptions'!$C$12*'Hotel Assumptions'!$C$10/'Hotel Assumptions'!$C$18, 0))</f>
        <v>0</v>
      </c>
      <c r="AM40" s="36">
        <f>IF(COLUMN()-COLUMN($E$1) &gt; 'Hotel Assumptions'!$F$7, 0, IF(AM4="No",-'Hotel Assumptions'!$C$12*'Hotel Assumptions'!$C$10/'Hotel Assumptions'!$C$18, 0))</f>
        <v>0</v>
      </c>
      <c r="AN40" s="36">
        <f>IF(COLUMN()-COLUMN($E$1) &gt; 'Hotel Assumptions'!$F$7, 0, IF(AN4="No",-'Hotel Assumptions'!$C$12*'Hotel Assumptions'!$C$10/'Hotel Assumptions'!$C$18, 0))</f>
        <v>0</v>
      </c>
      <c r="AO40" s="36">
        <f>IF(COLUMN()-COLUMN($E$1) &gt; 'Hotel Assumptions'!$F$7, 0, IF(AO4="No",-'Hotel Assumptions'!$C$12*'Hotel Assumptions'!$C$10/'Hotel Assumptions'!$C$18, 0))</f>
        <v>0</v>
      </c>
      <c r="AP40" s="36">
        <f>IF(COLUMN()-COLUMN($E$1) &gt; 'Hotel Assumptions'!$F$7, 0, IF(AP4="No",-'Hotel Assumptions'!$C$12*'Hotel Assumptions'!$C$10/'Hotel Assumptions'!$C$18, 0))</f>
        <v>0</v>
      </c>
      <c r="AQ40" s="36">
        <f>IF(COLUMN()-COLUMN($E$1) &gt; 'Hotel Assumptions'!$F$7, 0, IF(AQ4="No",-'Hotel Assumptions'!$C$12*'Hotel Assumptions'!$C$10/'Hotel Assumptions'!$C$18, 0))</f>
        <v>0</v>
      </c>
      <c r="AR40" s="36">
        <f>IF(COLUMN()-COLUMN($E$1) &gt; 'Hotel Assumptions'!$F$7, 0, IF(AR4="No",-'Hotel Assumptions'!$C$12*'Hotel Assumptions'!$C$10/'Hotel Assumptions'!$C$18, 0))</f>
        <v>0</v>
      </c>
      <c r="AS40" s="36">
        <f>IF(COLUMN()-COLUMN($E$1) &gt; 'Hotel Assumptions'!$F$7, 0, IF(AS4="No",-'Hotel Assumptions'!$C$12*'Hotel Assumptions'!$C$10/'Hotel Assumptions'!$C$18, 0))</f>
        <v>0</v>
      </c>
      <c r="AT40" s="36">
        <f>IF(COLUMN()-COLUMN($E$1) &gt; 'Hotel Assumptions'!$F$7, 0, IF(AT4="No",-'Hotel Assumptions'!$C$12*'Hotel Assumptions'!$C$10/'Hotel Assumptions'!$C$18, 0))</f>
        <v>0</v>
      </c>
      <c r="AU40" s="36">
        <f>IF(COLUMN()-COLUMN($E$1) &gt; 'Hotel Assumptions'!$F$7, 0, IF(AU4="No",-'Hotel Assumptions'!$C$12*'Hotel Assumptions'!$C$10/'Hotel Assumptions'!$C$18, 0))</f>
        <v>0</v>
      </c>
      <c r="AV40" s="36">
        <f>IF(COLUMN()-COLUMN($E$1) &gt; 'Hotel Assumptions'!$F$7, 0, IF(AV4="No",-'Hotel Assumptions'!$C$12*'Hotel Assumptions'!$C$10/'Hotel Assumptions'!$C$18, 0))</f>
        <v>0</v>
      </c>
      <c r="AW40" s="36">
        <f>IF(COLUMN()-COLUMN($E$1) &gt; 'Hotel Assumptions'!$F$7, 0, IF(AW4="No",-'Hotel Assumptions'!$C$12*'Hotel Assumptions'!$C$10/'Hotel Assumptions'!$C$18, 0))</f>
        <v>0</v>
      </c>
      <c r="AX40" s="36">
        <f>IF(COLUMN()-COLUMN($E$1) &gt; 'Hotel Assumptions'!$F$7, 0, IF(AX4="No",-'Hotel Assumptions'!$C$12*'Hotel Assumptions'!$C$10/'Hotel Assumptions'!$C$18, 0))</f>
        <v>0</v>
      </c>
      <c r="AY40" s="36">
        <f>IF(COLUMN()-COLUMN($E$1) &gt; 'Hotel Assumptions'!$F$7, 0, IF(AY4="No",-'Hotel Assumptions'!$C$12*'Hotel Assumptions'!$C$10/'Hotel Assumptions'!$C$18, 0))</f>
        <v>0</v>
      </c>
      <c r="AZ40" s="36">
        <f>IF(COLUMN()-COLUMN($E$1) &gt; 'Hotel Assumptions'!$F$7, 0, IF(AZ4="No",-'Hotel Assumptions'!$C$12*'Hotel Assumptions'!$C$10/'Hotel Assumptions'!$C$18, 0))</f>
        <v>0</v>
      </c>
      <c r="BA40" s="36">
        <f>IF(COLUMN()-COLUMN($E$1) &gt; 'Hotel Assumptions'!$F$7, 0, IF(BA4="No",-'Hotel Assumptions'!$C$12*'Hotel Assumptions'!$C$10/'Hotel Assumptions'!$C$18, 0))</f>
        <v>0</v>
      </c>
      <c r="BB40" s="36">
        <f>IF(COLUMN()-COLUMN($E$1) &gt; 'Hotel Assumptions'!$F$7, 0, IF(BB4="No",-'Hotel Assumptions'!$C$12*'Hotel Assumptions'!$C$10/'Hotel Assumptions'!$C$18, 0))</f>
        <v>0</v>
      </c>
      <c r="BC40" s="36">
        <f>IF(COLUMN()-COLUMN($E$1) &gt; 'Hotel Assumptions'!$F$7, 0, IF(BC4="No",-'Hotel Assumptions'!$C$12*'Hotel Assumptions'!$C$10/'Hotel Assumptions'!$C$18, 0))</f>
        <v>0</v>
      </c>
      <c r="BD40" s="36">
        <f>IF(COLUMN()-COLUMN($E$1) &gt; 'Hotel Assumptions'!$F$7, 0, IF(BD4="No",-'Hotel Assumptions'!$C$12*'Hotel Assumptions'!$C$10/'Hotel Assumptions'!$C$18, 0))</f>
        <v>0</v>
      </c>
      <c r="BE40" s="36">
        <f>IF(COLUMN()-COLUMN($E$1) &gt; 'Hotel Assumptions'!$F$7, 0, IF(BE4="No",-'Hotel Assumptions'!$C$12*'Hotel Assumptions'!$C$10/'Hotel Assumptions'!$C$18, 0))</f>
        <v>0</v>
      </c>
      <c r="BF40" s="36">
        <f>IF(COLUMN()-COLUMN($E$1) &gt; 'Hotel Assumptions'!$F$7, 0, IF(BF4="No",-'Hotel Assumptions'!$C$12*'Hotel Assumptions'!$C$10/'Hotel Assumptions'!$C$18, 0))</f>
        <v>0</v>
      </c>
      <c r="BG40" s="36">
        <f>IF(COLUMN()-COLUMN($E$1) &gt; 'Hotel Assumptions'!$F$7, 0, IF(BG4="No",-'Hotel Assumptions'!$C$12*'Hotel Assumptions'!$C$10/'Hotel Assumptions'!$C$18, 0))</f>
        <v>0</v>
      </c>
      <c r="BH40" s="36">
        <f>IF(COLUMN()-COLUMN($E$1) &gt; 'Hotel Assumptions'!$F$7, 0, IF(BH4="No",-'Hotel Assumptions'!$C$12*'Hotel Assumptions'!$C$10/'Hotel Assumptions'!$C$18, 0))</f>
        <v>0</v>
      </c>
      <c r="BI40" s="36">
        <f>IF(COLUMN()-COLUMN($E$1) &gt; 'Hotel Assumptions'!$F$7, 0, IF(BI4="No",-'Hotel Assumptions'!$C$12*'Hotel Assumptions'!$C$10/'Hotel Assumptions'!$C$18, 0))</f>
        <v>0</v>
      </c>
      <c r="BJ40" s="36">
        <f>IF(COLUMN()-COLUMN($E$1) &gt; 'Hotel Assumptions'!$F$7, 0, IF(BJ4="No",-'Hotel Assumptions'!$C$12*'Hotel Assumptions'!$C$10/'Hotel Assumptions'!$C$18, 0))</f>
        <v>0</v>
      </c>
      <c r="BK40" s="36">
        <f>IF(COLUMN()-COLUMN($E$1) &gt; 'Hotel Assumptions'!$F$7, 0, IF(BK4="No",-'Hotel Assumptions'!$C$12*'Hotel Assumptions'!$C$10/'Hotel Assumptions'!$C$18, 0))</f>
        <v>0</v>
      </c>
      <c r="BL40" s="36">
        <f>IF(COLUMN()-COLUMN($E$1) &gt; 'Hotel Assumptions'!$F$7, 0, IF(BL4="No",-'Hotel Assumptions'!$C$12*'Hotel Assumptions'!$C$10/'Hotel Assumptions'!$C$18, 0))</f>
        <v>0</v>
      </c>
      <c r="BM40" s="36">
        <f>IF(COLUMN()-COLUMN($E$1) &gt; 'Hotel Assumptions'!$F$7, 0, IF(BM4="No",-'Hotel Assumptions'!$C$12*'Hotel Assumptions'!$C$10/'Hotel Assumptions'!$C$18, 0))</f>
        <v>0</v>
      </c>
      <c r="BN40" s="36">
        <f>IF(COLUMN()-COLUMN($E$1) &gt; 'Hotel Assumptions'!$F$7, 0, IF(BN4="No",-'Hotel Assumptions'!$C$12*'Hotel Assumptions'!$C$10/'Hotel Assumptions'!$C$18, 0))</f>
        <v>0</v>
      </c>
      <c r="BO40" s="36">
        <f>IF(COLUMN()-COLUMN($E$1) &gt; 'Hotel Assumptions'!$F$7, 0, IF(BO4="No",-'Hotel Assumptions'!$C$12*'Hotel Assumptions'!$C$10/'Hotel Assumptions'!$C$18, 0))</f>
        <v>0</v>
      </c>
      <c r="BP40" s="36">
        <f>IF(COLUMN()-COLUMN($E$1) &gt; 'Hotel Assumptions'!$F$7, 0, IF(BP4="No",-'Hotel Assumptions'!$C$12*'Hotel Assumptions'!$C$10/'Hotel Assumptions'!$C$18, 0))</f>
        <v>0</v>
      </c>
      <c r="BQ40" s="36">
        <f>IF(COLUMN()-COLUMN($E$1) &gt; 'Hotel Assumptions'!$F$7, 0, IF(BQ4="No",-'Hotel Assumptions'!$C$12*'Hotel Assumptions'!$C$10/'Hotel Assumptions'!$C$18, 0))</f>
        <v>0</v>
      </c>
      <c r="BR40" s="36">
        <f>IF(COLUMN()-COLUMN($E$1) &gt; 'Hotel Assumptions'!$F$7, 0, IF(BR4="No",-'Hotel Assumptions'!$C$12*'Hotel Assumptions'!$C$10/'Hotel Assumptions'!$C$18, 0))</f>
        <v>0</v>
      </c>
      <c r="BS40" s="36">
        <f>IF(COLUMN()-COLUMN($E$1) &gt; 'Hotel Assumptions'!$F$7, 0, IF(BS4="No",-'Hotel Assumptions'!$C$12*'Hotel Assumptions'!$C$10/'Hotel Assumptions'!$C$18, 0))</f>
        <v>0</v>
      </c>
      <c r="BT40" s="36">
        <f>IF(COLUMN()-COLUMN($E$1) &gt; 'Hotel Assumptions'!$F$7, 0, IF(BT4="No",-'Hotel Assumptions'!$C$12*'Hotel Assumptions'!$C$10/'Hotel Assumptions'!$C$18, 0))</f>
        <v>0</v>
      </c>
      <c r="BU40" s="36">
        <f>IF(COLUMN()-COLUMN($E$1) &gt; 'Hotel Assumptions'!$F$7, 0, IF(BU4="No",-'Hotel Assumptions'!$C$12*'Hotel Assumptions'!$C$10/'Hotel Assumptions'!$C$18, 0))</f>
        <v>0</v>
      </c>
      <c r="BV40" s="36">
        <f>IF(COLUMN()-COLUMN($E$1) &gt; 'Hotel Assumptions'!$F$7, 0, IF(BV4="No",-'Hotel Assumptions'!$C$12*'Hotel Assumptions'!$C$10/'Hotel Assumptions'!$C$18, 0))</f>
        <v>0</v>
      </c>
      <c r="BW40" s="36">
        <f>IF(COLUMN()-COLUMN($E$1) &gt; 'Hotel Assumptions'!$F$7, 0, IF(BW4="No",-'Hotel Assumptions'!$C$12*'Hotel Assumptions'!$C$10/'Hotel Assumptions'!$C$18, 0))</f>
        <v>0</v>
      </c>
      <c r="BX40" s="36">
        <f>IF(COLUMN()-COLUMN($E$1) &gt; 'Hotel Assumptions'!$F$7, 0, IF(BX4="No",-'Hotel Assumptions'!$C$12*'Hotel Assumptions'!$C$10/'Hotel Assumptions'!$C$18, 0))</f>
        <v>0</v>
      </c>
      <c r="BY40" s="36">
        <f>IF(COLUMN()-COLUMN($E$1) &gt; 'Hotel Assumptions'!$F$7, 0, IF(BY4="No",-'Hotel Assumptions'!$C$12*'Hotel Assumptions'!$C$10/'Hotel Assumptions'!$C$18, 0))</f>
        <v>0</v>
      </c>
      <c r="BZ40" s="36">
        <f>IF(COLUMN()-COLUMN($E$1) &gt; 'Hotel Assumptions'!$F$7, 0, IF(BZ4="No",-'Hotel Assumptions'!$C$12*'Hotel Assumptions'!$C$10/'Hotel Assumptions'!$C$18, 0))</f>
        <v>0</v>
      </c>
      <c r="CA40" s="36">
        <f>IF(COLUMN()-COLUMN($E$1) &gt; 'Hotel Assumptions'!$F$7, 0, IF(CA4="No",-'Hotel Assumptions'!$C$12*'Hotel Assumptions'!$C$10/'Hotel Assumptions'!$C$18, 0))</f>
        <v>0</v>
      </c>
      <c r="CB40" s="36">
        <f>IF(COLUMN()-COLUMN($E$1) &gt; 'Hotel Assumptions'!$F$7, 0, IF(CB4="No",-'Hotel Assumptions'!$C$12*'Hotel Assumptions'!$C$10/'Hotel Assumptions'!$C$18, 0))</f>
        <v>0</v>
      </c>
      <c r="CC40" s="36">
        <f>IF(COLUMN()-COLUMN($E$1) &gt; 'Hotel Assumptions'!$F$7, 0, IF(CC4="No",-'Hotel Assumptions'!$C$12*'Hotel Assumptions'!$C$10/'Hotel Assumptions'!$C$18, 0))</f>
        <v>0</v>
      </c>
      <c r="CD40" s="36">
        <f>IF(COLUMN()-COLUMN($E$1) &gt; 'Hotel Assumptions'!$F$7, 0, IF(CD4="No",-'Hotel Assumptions'!$C$12*'Hotel Assumptions'!$C$10/'Hotel Assumptions'!$C$18, 0))</f>
        <v>0</v>
      </c>
      <c r="CE40" s="36">
        <f>IF(COLUMN()-COLUMN($E$1) &gt; 'Hotel Assumptions'!$F$7, 0, IF(CE4="No",-'Hotel Assumptions'!$C$12*'Hotel Assumptions'!$C$10/'Hotel Assumptions'!$C$18, 0))</f>
        <v>0</v>
      </c>
      <c r="CF40" s="36">
        <f>IF(COLUMN()-COLUMN($E$1) &gt; 'Hotel Assumptions'!$F$7, 0, IF(CF4="No",-'Hotel Assumptions'!$C$12*'Hotel Assumptions'!$C$10/'Hotel Assumptions'!$C$18, 0))</f>
        <v>0</v>
      </c>
      <c r="CG40" s="36">
        <f>IF(COLUMN()-COLUMN($E$1) &gt; 'Hotel Assumptions'!$F$7, 0, IF(CG4="No",-'Hotel Assumptions'!$C$12*'Hotel Assumptions'!$C$10/'Hotel Assumptions'!$C$18, 0))</f>
        <v>0</v>
      </c>
      <c r="CH40" s="36">
        <f>IF(COLUMN()-COLUMN($E$1) &gt; 'Hotel Assumptions'!$F$7, 0, IF(CH4="No",-'Hotel Assumptions'!$C$12*'Hotel Assumptions'!$C$10/'Hotel Assumptions'!$C$18, 0))</f>
        <v>0</v>
      </c>
      <c r="CI40" s="36">
        <f>IF(COLUMN()-COLUMN($E$1) &gt; 'Hotel Assumptions'!$F$7, 0, IF(CI4="No",-'Hotel Assumptions'!$C$12*'Hotel Assumptions'!$C$10/'Hotel Assumptions'!$C$18, 0))</f>
        <v>0</v>
      </c>
      <c r="CJ40" s="36">
        <f>IF(COLUMN()-COLUMN($E$1) &gt; 'Hotel Assumptions'!$F$7, 0, IF(CJ4="No",-'Hotel Assumptions'!$C$12*'Hotel Assumptions'!$C$10/'Hotel Assumptions'!$C$18, 0))</f>
        <v>0</v>
      </c>
      <c r="CK40" s="36">
        <f>IF(COLUMN()-COLUMN($E$1) &gt; 'Hotel Assumptions'!$F$7, 0, IF(CK4="No",-'Hotel Assumptions'!$C$12*'Hotel Assumptions'!$C$10/'Hotel Assumptions'!$C$18, 0))</f>
        <v>0</v>
      </c>
      <c r="CL40" s="36">
        <f>IF(COLUMN()-COLUMN($E$1) &gt; 'Hotel Assumptions'!$F$7, 0, IF(CL4="No",-'Hotel Assumptions'!$C$12*'Hotel Assumptions'!$C$10/'Hotel Assumptions'!$C$18, 0))</f>
        <v>0</v>
      </c>
      <c r="CM40" s="36">
        <f>IF(COLUMN()-COLUMN($E$1) &gt; 'Hotel Assumptions'!$F$7, 0, IF(CM4="No",-'Hotel Assumptions'!$C$12*'Hotel Assumptions'!$C$10/'Hotel Assumptions'!$C$18, 0))</f>
        <v>0</v>
      </c>
      <c r="CN40" s="36">
        <f>IF(COLUMN()-COLUMN($E$1) &gt; 'Hotel Assumptions'!$F$7, 0, IF(CN4="No",-'Hotel Assumptions'!$C$12*'Hotel Assumptions'!$C$10/'Hotel Assumptions'!$C$18, 0))</f>
        <v>0</v>
      </c>
      <c r="CO40" s="36">
        <f>IF(COLUMN()-COLUMN($E$1) &gt; 'Hotel Assumptions'!$F$7, 0, IF(CO4="No",-'Hotel Assumptions'!$C$12*'Hotel Assumptions'!$C$10/'Hotel Assumptions'!$C$18, 0))</f>
        <v>0</v>
      </c>
      <c r="CP40" s="36">
        <f>IF(COLUMN()-COLUMN($E$1) &gt; 'Hotel Assumptions'!$F$7, 0, IF(CP4="No",-'Hotel Assumptions'!$C$12*'Hotel Assumptions'!$C$10/'Hotel Assumptions'!$C$18, 0))</f>
        <v>0</v>
      </c>
      <c r="CQ40" s="36">
        <f>IF(COLUMN()-COLUMN($E$1) &gt; 'Hotel Assumptions'!$F$7, 0, IF(CQ4="No",-'Hotel Assumptions'!$C$12*'Hotel Assumptions'!$C$10/'Hotel Assumptions'!$C$18, 0))</f>
        <v>0</v>
      </c>
      <c r="CR40" s="36">
        <f>IF(COLUMN()-COLUMN($E$1) &gt; 'Hotel Assumptions'!$F$7, 0, IF(CR4="No",-'Hotel Assumptions'!$C$12*'Hotel Assumptions'!$C$10/'Hotel Assumptions'!$C$18, 0))</f>
        <v>0</v>
      </c>
      <c r="CS40" s="36">
        <f>IF(COLUMN()-COLUMN($E$1) &gt; 'Hotel Assumptions'!$F$7, 0, IF(CS4="No",-'Hotel Assumptions'!$C$12*'Hotel Assumptions'!$C$10/'Hotel Assumptions'!$C$18, 0))</f>
        <v>0</v>
      </c>
      <c r="CT40" s="36">
        <f>IF(COLUMN()-COLUMN($E$1) &gt; 'Hotel Assumptions'!$F$7, 0, IF(CT4="No",-'Hotel Assumptions'!$C$12*'Hotel Assumptions'!$C$10/'Hotel Assumptions'!$C$18, 0))</f>
        <v>0</v>
      </c>
      <c r="CU40" s="36">
        <f>IF(COLUMN()-COLUMN($E$1) &gt; 'Hotel Assumptions'!$F$7, 0, IF(CU4="No",-'Hotel Assumptions'!$C$12*'Hotel Assumptions'!$C$10/'Hotel Assumptions'!$C$18, 0))</f>
        <v>0</v>
      </c>
      <c r="CV40" s="36">
        <f>IF(COLUMN()-COLUMN($E$1) &gt; 'Hotel Assumptions'!$F$7, 0, IF(CV4="No",-'Hotel Assumptions'!$C$12*'Hotel Assumptions'!$C$10/'Hotel Assumptions'!$C$18, 0))</f>
        <v>0</v>
      </c>
    </row>
    <row r="41" spans="1:100" ht="18" customHeight="1">
      <c r="C41" s="20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</row>
    <row r="42" spans="1:100" s="16" customFormat="1" ht="18" customHeight="1">
      <c r="A42"/>
      <c r="B42"/>
      <c r="C42" s="20" t="s">
        <v>86</v>
      </c>
    </row>
    <row r="43" spans="1:100" ht="18" customHeight="1">
      <c r="C43" s="20"/>
      <c r="D43" t="s">
        <v>72</v>
      </c>
      <c r="E43" s="37">
        <f>IF(E4 = "Yes",-'Hotel Assumptions'!$F$10*'Hotel Assumptions'!$C$11*'Hotel Assumptions'!$C$10,0)</f>
        <v>0</v>
      </c>
      <c r="F43" s="37">
        <f>IF(F4 = "Yes",-'Hotel Assumptions'!$F$10*'Hotel Assumptions'!$C$11*'Hotel Assumptions'!$C$10,0)</f>
        <v>0</v>
      </c>
      <c r="G43" s="37">
        <f>IF(G4 = "Yes",-'Hotel Assumptions'!$F$10*'Hotel Assumptions'!$C$11*'Hotel Assumptions'!$C$10,0)</f>
        <v>0</v>
      </c>
      <c r="H43" s="37">
        <f>IF(H4 = "Yes",-'Hotel Assumptions'!$F$10*'Hotel Assumptions'!$C$11*'Hotel Assumptions'!$C$10,0)</f>
        <v>0</v>
      </c>
      <c r="I43" s="37">
        <f>IF(I4 = "Yes",-'Hotel Assumptions'!$F$10*'Hotel Assumptions'!$C$11*'Hotel Assumptions'!$C$10,0)</f>
        <v>0</v>
      </c>
      <c r="J43" s="37">
        <f>IF(J4 = "Yes",-'Hotel Assumptions'!$F$10*'Hotel Assumptions'!$C$11*'Hotel Assumptions'!$C$10,0)</f>
        <v>0</v>
      </c>
      <c r="K43" s="37">
        <f>IF(K4 = "Yes",-'Hotel Assumptions'!$F$10*'Hotel Assumptions'!$C$11*'Hotel Assumptions'!$C$10,0)</f>
        <v>0</v>
      </c>
      <c r="L43" s="37">
        <f>IF(L4 = "Yes",-'Hotel Assumptions'!$F$10*'Hotel Assumptions'!$C$11*'Hotel Assumptions'!$C$10,0)</f>
        <v>0</v>
      </c>
      <c r="M43" s="37">
        <f>IF(M4 = "Yes",-'Hotel Assumptions'!$F$10*'Hotel Assumptions'!$C$11*'Hotel Assumptions'!$C$10,0)</f>
        <v>0</v>
      </c>
      <c r="N43" s="37">
        <f>IF(N4 = "Yes",-'Hotel Assumptions'!$F$10*'Hotel Assumptions'!$C$11*'Hotel Assumptions'!$C$10,0)</f>
        <v>0</v>
      </c>
      <c r="O43" s="37">
        <f>IF(O4 = "Yes",-'Hotel Assumptions'!$F$10*'Hotel Assumptions'!$C$11*'Hotel Assumptions'!$C$10,0)</f>
        <v>0</v>
      </c>
      <c r="P43" s="37">
        <f>IF(P4 = "Yes",-'Hotel Assumptions'!$F$10*'Hotel Assumptions'!$C$11*'Hotel Assumptions'!$C$10,0)</f>
        <v>0</v>
      </c>
      <c r="Q43" s="37">
        <f>IF(Q4 = "Yes",-'Hotel Assumptions'!$F$10*'Hotel Assumptions'!$C$11*'Hotel Assumptions'!$C$10,0)</f>
        <v>0</v>
      </c>
      <c r="R43" s="37">
        <f>IF(R4 = "Yes",-'Hotel Assumptions'!$F$10*'Hotel Assumptions'!$C$11*'Hotel Assumptions'!$C$10,0)</f>
        <v>0</v>
      </c>
      <c r="S43" s="37">
        <f>IF(S4 = "Yes",-'Hotel Assumptions'!$F$10*'Hotel Assumptions'!$C$11*'Hotel Assumptions'!$C$10,0)</f>
        <v>0</v>
      </c>
      <c r="T43" s="37">
        <f>IF(T4 = "Yes",-'Hotel Assumptions'!$F$10*'Hotel Assumptions'!$C$11*'Hotel Assumptions'!$C$10,0)</f>
        <v>0</v>
      </c>
      <c r="U43" s="37">
        <f>IF(U4 = "Yes",-'Hotel Assumptions'!$F$10*'Hotel Assumptions'!$C$11*'Hotel Assumptions'!$C$10,0)</f>
        <v>0</v>
      </c>
      <c r="V43" s="37">
        <f>IF(V4 = "Yes",-'Hotel Assumptions'!$F$10*'Hotel Assumptions'!$C$11*'Hotel Assumptions'!$C$10,0)</f>
        <v>0</v>
      </c>
      <c r="W43" s="37">
        <f>IF(W4 = "Yes",-'Hotel Assumptions'!$F$10*'Hotel Assumptions'!$C$11*'Hotel Assumptions'!$C$10,0)</f>
        <v>0</v>
      </c>
      <c r="X43" s="37">
        <f>IF(X4 = "Yes",-'Hotel Assumptions'!$F$10*'Hotel Assumptions'!$C$11*'Hotel Assumptions'!$C$10,0)</f>
        <v>0</v>
      </c>
      <c r="Y43" s="37">
        <f>IF(Y4 = "Yes",-'Hotel Assumptions'!$F$10*'Hotel Assumptions'!$C$11*'Hotel Assumptions'!$C$10,0)</f>
        <v>0</v>
      </c>
      <c r="Z43" s="37">
        <f>IF(Z4 = "Yes",-'Hotel Assumptions'!$F$10*'Hotel Assumptions'!$C$11*'Hotel Assumptions'!$C$10,0)</f>
        <v>0</v>
      </c>
      <c r="AA43" s="37">
        <f>IF(AA4 = "Yes",-'Hotel Assumptions'!$F$10*'Hotel Assumptions'!$C$11*'Hotel Assumptions'!$C$10,0)</f>
        <v>0</v>
      </c>
      <c r="AB43" s="37">
        <f>IF(AB4 = "Yes",-'Hotel Assumptions'!$F$10*'Hotel Assumptions'!$C$11*'Hotel Assumptions'!$C$10,0)</f>
        <v>0</v>
      </c>
      <c r="AC43" s="37">
        <f>IF(AC4 = "Yes",-'Hotel Assumptions'!$F$10*'Hotel Assumptions'!$C$11*'Hotel Assumptions'!$C$10,0)</f>
        <v>0</v>
      </c>
      <c r="AD43" s="37">
        <f>IF(AD4 = "Yes",-'Hotel Assumptions'!$F$10*'Hotel Assumptions'!$C$11*'Hotel Assumptions'!$C$10,0)</f>
        <v>0</v>
      </c>
      <c r="AE43" s="37">
        <f>IF(AE4 = "Yes",-'Hotel Assumptions'!$F$10*'Hotel Assumptions'!$C$11*'Hotel Assumptions'!$C$10,0)</f>
        <v>0</v>
      </c>
      <c r="AF43" s="37">
        <f>IF(AF4 = "Yes",-'Hotel Assumptions'!$F$10*'Hotel Assumptions'!$C$11*'Hotel Assumptions'!$C$10,0)</f>
        <v>0</v>
      </c>
      <c r="AG43" s="37">
        <f>IF(AG4 = "Yes",-'Hotel Assumptions'!$F$10*'Hotel Assumptions'!$C$11*'Hotel Assumptions'!$C$10,0)</f>
        <v>0</v>
      </c>
      <c r="AH43" s="37">
        <f>IF(AH4 = "Yes",-'Hotel Assumptions'!$F$10*'Hotel Assumptions'!$C$11*'Hotel Assumptions'!$C$10,0)</f>
        <v>0</v>
      </c>
      <c r="AI43" s="37">
        <f>IF(AI4 = "Yes",-'Hotel Assumptions'!$F$10*'Hotel Assumptions'!$C$11*'Hotel Assumptions'!$C$10,0)</f>
        <v>0</v>
      </c>
      <c r="AJ43" s="37">
        <f>IF(AJ4 = "Yes",-'Hotel Assumptions'!$F$10*'Hotel Assumptions'!$C$11*'Hotel Assumptions'!$C$10,0)</f>
        <v>0</v>
      </c>
      <c r="AK43" s="37">
        <f>IF(AK4 = "Yes",-'Hotel Assumptions'!$F$10*'Hotel Assumptions'!$C$11*'Hotel Assumptions'!$C$10,0)</f>
        <v>0</v>
      </c>
      <c r="AL43" s="37">
        <f>IF(AL4 = "Yes",-'Hotel Assumptions'!$F$10*'Hotel Assumptions'!$C$11*'Hotel Assumptions'!$C$10,0)</f>
        <v>0</v>
      </c>
      <c r="AM43" s="37">
        <f>IF(AM4 = "Yes",-'Hotel Assumptions'!$F$10*'Hotel Assumptions'!$C$11*'Hotel Assumptions'!$C$10,0)</f>
        <v>0</v>
      </c>
      <c r="AN43" s="37">
        <f>IF(AN4 = "Yes",-'Hotel Assumptions'!$F$10*'Hotel Assumptions'!$C$11*'Hotel Assumptions'!$C$10,0)</f>
        <v>0</v>
      </c>
      <c r="AO43" s="37">
        <f>IF(AO4 = "Yes",-'Hotel Assumptions'!$F$10*'Hotel Assumptions'!$C$11*'Hotel Assumptions'!$C$10,0)</f>
        <v>0</v>
      </c>
      <c r="AP43" s="37">
        <f>IF(AP4 = "Yes",-'Hotel Assumptions'!$F$10*'Hotel Assumptions'!$C$11*'Hotel Assumptions'!$C$10,0)</f>
        <v>0</v>
      </c>
      <c r="AQ43" s="37">
        <f>IF(AQ4 = "Yes",-'Hotel Assumptions'!$F$10*'Hotel Assumptions'!$C$11*'Hotel Assumptions'!$C$10,0)</f>
        <v>0</v>
      </c>
      <c r="AR43" s="37">
        <f>IF(AR4 = "Yes",-'Hotel Assumptions'!$F$10*'Hotel Assumptions'!$C$11*'Hotel Assumptions'!$C$10,0)</f>
        <v>0</v>
      </c>
      <c r="AS43" s="37">
        <f>IF(AS4 = "Yes",-'Hotel Assumptions'!$F$10*'Hotel Assumptions'!$C$11*'Hotel Assumptions'!$C$10,0)</f>
        <v>0</v>
      </c>
      <c r="AT43" s="37">
        <f>IF(AT4 = "Yes",-'Hotel Assumptions'!$F$10*'Hotel Assumptions'!$C$11*'Hotel Assumptions'!$C$10,0)</f>
        <v>0</v>
      </c>
      <c r="AU43" s="37">
        <f>IF(AU4 = "Yes",-'Hotel Assumptions'!$F$10*'Hotel Assumptions'!$C$11*'Hotel Assumptions'!$C$10,0)</f>
        <v>0</v>
      </c>
      <c r="AV43" s="37">
        <f>IF(AV4 = "Yes",-'Hotel Assumptions'!$F$10*'Hotel Assumptions'!$C$11*'Hotel Assumptions'!$C$10,0)</f>
        <v>0</v>
      </c>
      <c r="AW43" s="37">
        <f>IF(AW4 = "Yes",-'Hotel Assumptions'!$F$10*'Hotel Assumptions'!$C$11*'Hotel Assumptions'!$C$10,0)</f>
        <v>0</v>
      </c>
      <c r="AX43" s="37">
        <f>IF(AX4 = "Yes",-'Hotel Assumptions'!$F$10*'Hotel Assumptions'!$C$11*'Hotel Assumptions'!$C$10,0)</f>
        <v>0</v>
      </c>
      <c r="AY43" s="37">
        <f>IF(AY4 = "Yes",-'Hotel Assumptions'!$F$10*'Hotel Assumptions'!$C$11*'Hotel Assumptions'!$C$10,0)</f>
        <v>0</v>
      </c>
      <c r="AZ43" s="37">
        <f>IF(AZ4 = "Yes",-'Hotel Assumptions'!$F$10*'Hotel Assumptions'!$C$11*'Hotel Assumptions'!$C$10,0)</f>
        <v>0</v>
      </c>
      <c r="BA43" s="37">
        <f>IF(BA4 = "Yes",-'Hotel Assumptions'!$F$10*'Hotel Assumptions'!$C$11*'Hotel Assumptions'!$C$10,0)</f>
        <v>0</v>
      </c>
      <c r="BB43" s="37">
        <f>IF(BB4 = "Yes",-'Hotel Assumptions'!$F$10*'Hotel Assumptions'!$C$11*'Hotel Assumptions'!$C$10,0)</f>
        <v>0</v>
      </c>
      <c r="BC43" s="37">
        <f>IF(BC4 = "Yes",-'Hotel Assumptions'!$F$10*'Hotel Assumptions'!$C$11*'Hotel Assumptions'!$C$10,0)</f>
        <v>0</v>
      </c>
      <c r="BD43" s="37">
        <f>IF(BD4 = "Yes",-'Hotel Assumptions'!$F$10*'Hotel Assumptions'!$C$11*'Hotel Assumptions'!$C$10,0)</f>
        <v>0</v>
      </c>
      <c r="BE43" s="37">
        <f>IF(BE4 = "Yes",-'Hotel Assumptions'!$F$10*'Hotel Assumptions'!$C$11*'Hotel Assumptions'!$C$10,0)</f>
        <v>0</v>
      </c>
      <c r="BF43" s="37">
        <f>IF(BF4 = "Yes",-'Hotel Assumptions'!$F$10*'Hotel Assumptions'!$C$11*'Hotel Assumptions'!$C$10,0)</f>
        <v>0</v>
      </c>
      <c r="BG43" s="37">
        <f>IF(BG4 = "Yes",-'Hotel Assumptions'!$F$10*'Hotel Assumptions'!$C$11*'Hotel Assumptions'!$C$10,0)</f>
        <v>0</v>
      </c>
      <c r="BH43" s="37">
        <f>IF(BH4 = "Yes",-'Hotel Assumptions'!$F$10*'Hotel Assumptions'!$C$11*'Hotel Assumptions'!$C$10,0)</f>
        <v>0</v>
      </c>
      <c r="BI43" s="37">
        <f>IF(BI4 = "Yes",-'Hotel Assumptions'!$F$10*'Hotel Assumptions'!$C$11*'Hotel Assumptions'!$C$10,0)</f>
        <v>0</v>
      </c>
      <c r="BJ43" s="37">
        <f>IF(BJ4 = "Yes",-'Hotel Assumptions'!$F$10*'Hotel Assumptions'!$C$11*'Hotel Assumptions'!$C$10,0)</f>
        <v>0</v>
      </c>
      <c r="BK43" s="37">
        <f>IF(BK4 = "Yes",-'Hotel Assumptions'!$F$10*'Hotel Assumptions'!$C$11*'Hotel Assumptions'!$C$10,0)</f>
        <v>0</v>
      </c>
      <c r="BL43" s="37">
        <f>IF(BL4 = "Yes",-'Hotel Assumptions'!$F$10*'Hotel Assumptions'!$C$11*'Hotel Assumptions'!$C$10,0)</f>
        <v>0</v>
      </c>
      <c r="BM43" s="37">
        <f>IF(BM4 = "Yes",-'Hotel Assumptions'!$F$10*'Hotel Assumptions'!$C$11*'Hotel Assumptions'!$C$10,0)</f>
        <v>0</v>
      </c>
      <c r="BN43" s="37">
        <f>IF(BN4 = "Yes",-'Hotel Assumptions'!$F$10*'Hotel Assumptions'!$C$11*'Hotel Assumptions'!$C$10,0)</f>
        <v>0</v>
      </c>
      <c r="BO43" s="37">
        <f>IF(BO4 = "Yes",-'Hotel Assumptions'!$F$10*'Hotel Assumptions'!$C$11*'Hotel Assumptions'!$C$10,0)</f>
        <v>0</v>
      </c>
      <c r="BP43" s="37">
        <f>IF(BP4 = "Yes",-'Hotel Assumptions'!$F$10*'Hotel Assumptions'!$C$11*'Hotel Assumptions'!$C$10,0)</f>
        <v>0</v>
      </c>
      <c r="BQ43" s="37">
        <f>IF(BQ4 = "Yes",-'Hotel Assumptions'!$F$10*'Hotel Assumptions'!$C$11*'Hotel Assumptions'!$C$10,0)</f>
        <v>0</v>
      </c>
      <c r="BR43" s="37">
        <f>IF(BR4 = "Yes",-'Hotel Assumptions'!$F$10*'Hotel Assumptions'!$C$11*'Hotel Assumptions'!$C$10,0)</f>
        <v>0</v>
      </c>
      <c r="BS43" s="37">
        <f>IF(BS4 = "Yes",-'Hotel Assumptions'!$F$10*'Hotel Assumptions'!$C$11*'Hotel Assumptions'!$C$10,0)</f>
        <v>0</v>
      </c>
      <c r="BT43" s="37">
        <f>IF(BT4 = "Yes",-'Hotel Assumptions'!$F$10*'Hotel Assumptions'!$C$11*'Hotel Assumptions'!$C$10,0)</f>
        <v>0</v>
      </c>
      <c r="BU43" s="37">
        <f>IF(BU4 = "Yes",-'Hotel Assumptions'!$F$10*'Hotel Assumptions'!$C$11*'Hotel Assumptions'!$C$10,0)</f>
        <v>0</v>
      </c>
      <c r="BV43" s="37">
        <f>IF(BV4 = "Yes",-'Hotel Assumptions'!$F$10*'Hotel Assumptions'!$C$11*'Hotel Assumptions'!$C$10,0)</f>
        <v>0</v>
      </c>
      <c r="BW43" s="37">
        <f>IF(BW4 = "Yes",-'Hotel Assumptions'!$F$10*'Hotel Assumptions'!$C$11*'Hotel Assumptions'!$C$10,0)</f>
        <v>0</v>
      </c>
      <c r="BX43" s="37">
        <f>IF(BX4 = "Yes",-'Hotel Assumptions'!$F$10*'Hotel Assumptions'!$C$11*'Hotel Assumptions'!$C$10,0)</f>
        <v>0</v>
      </c>
      <c r="BY43" s="37">
        <f>IF(BY4 = "Yes",-'Hotel Assumptions'!$F$10*'Hotel Assumptions'!$C$11*'Hotel Assumptions'!$C$10,0)</f>
        <v>0</v>
      </c>
      <c r="BZ43" s="37">
        <f>IF(BZ4 = "Yes",-'Hotel Assumptions'!$F$10*'Hotel Assumptions'!$C$11*'Hotel Assumptions'!$C$10,0)</f>
        <v>0</v>
      </c>
      <c r="CA43" s="37">
        <f>IF(CA4 = "Yes",-'Hotel Assumptions'!$F$10*'Hotel Assumptions'!$C$11*'Hotel Assumptions'!$C$10,0)</f>
        <v>0</v>
      </c>
      <c r="CB43" s="37">
        <f>IF(CB4 = "Yes",-'Hotel Assumptions'!$F$10*'Hotel Assumptions'!$C$11*'Hotel Assumptions'!$C$10,0)</f>
        <v>0</v>
      </c>
      <c r="CC43" s="37">
        <f>IF(CC4 = "Yes",-'Hotel Assumptions'!$F$10*'Hotel Assumptions'!$C$11*'Hotel Assumptions'!$C$10,0)</f>
        <v>0</v>
      </c>
      <c r="CD43" s="37">
        <f>IF(CD4 = "Yes",-'Hotel Assumptions'!$F$10*'Hotel Assumptions'!$C$11*'Hotel Assumptions'!$C$10,0)</f>
        <v>0</v>
      </c>
      <c r="CE43" s="37">
        <f>IF(CE4 = "Yes",-'Hotel Assumptions'!$F$10*'Hotel Assumptions'!$C$11*'Hotel Assumptions'!$C$10,0)</f>
        <v>0</v>
      </c>
      <c r="CF43" s="37">
        <f>IF(CF4 = "Yes",-'Hotel Assumptions'!$F$10*'Hotel Assumptions'!$C$11*'Hotel Assumptions'!$C$10,0)</f>
        <v>0</v>
      </c>
      <c r="CG43" s="37">
        <f>IF(CG4 = "Yes",-'Hotel Assumptions'!$F$10*'Hotel Assumptions'!$C$11*'Hotel Assumptions'!$C$10,0)</f>
        <v>0</v>
      </c>
      <c r="CH43" s="37">
        <f>IF(CH4 = "Yes",-'Hotel Assumptions'!$F$10*'Hotel Assumptions'!$C$11*'Hotel Assumptions'!$C$10,0)</f>
        <v>0</v>
      </c>
      <c r="CI43" s="37">
        <f>IF(CI4 = "Yes",-'Hotel Assumptions'!$F$10*'Hotel Assumptions'!$C$11*'Hotel Assumptions'!$C$10,0)</f>
        <v>0</v>
      </c>
      <c r="CJ43" s="37">
        <f>IF(CJ4 = "Yes",-'Hotel Assumptions'!$F$10*'Hotel Assumptions'!$C$11*'Hotel Assumptions'!$C$10,0)</f>
        <v>0</v>
      </c>
      <c r="CK43" s="37">
        <f>IF(CK4 = "Yes",-'Hotel Assumptions'!$F$10*'Hotel Assumptions'!$C$11*'Hotel Assumptions'!$C$10,0)</f>
        <v>0</v>
      </c>
      <c r="CL43" s="37">
        <f>IF(CL4 = "Yes",-'Hotel Assumptions'!$F$10*'Hotel Assumptions'!$C$11*'Hotel Assumptions'!$C$10,0)</f>
        <v>0</v>
      </c>
      <c r="CM43" s="37">
        <f>IF(CM4 = "Yes",-'Hotel Assumptions'!$F$10*'Hotel Assumptions'!$C$11*'Hotel Assumptions'!$C$10,0)</f>
        <v>0</v>
      </c>
      <c r="CN43" s="37">
        <f>IF(CN4 = "Yes",-'Hotel Assumptions'!$F$10*'Hotel Assumptions'!$C$11*'Hotel Assumptions'!$C$10,0)</f>
        <v>0</v>
      </c>
      <c r="CO43" s="37">
        <f>IF(CO4 = "Yes",-'Hotel Assumptions'!$F$10*'Hotel Assumptions'!$C$11*'Hotel Assumptions'!$C$10,0)</f>
        <v>0</v>
      </c>
      <c r="CP43" s="37">
        <f>IF(CP4 = "Yes",-'Hotel Assumptions'!$F$10*'Hotel Assumptions'!$C$11*'Hotel Assumptions'!$C$10,0)</f>
        <v>0</v>
      </c>
      <c r="CQ43" s="37">
        <f>IF(CQ4 = "Yes",-'Hotel Assumptions'!$F$10*'Hotel Assumptions'!$C$11*'Hotel Assumptions'!$C$10,0)</f>
        <v>0</v>
      </c>
      <c r="CR43" s="37">
        <f>IF(CR4 = "Yes",-'Hotel Assumptions'!$F$10*'Hotel Assumptions'!$C$11*'Hotel Assumptions'!$C$10,0)</f>
        <v>0</v>
      </c>
      <c r="CS43" s="37">
        <f>IF(CS4 = "Yes",-'Hotel Assumptions'!$F$10*'Hotel Assumptions'!$C$11*'Hotel Assumptions'!$C$10,0)</f>
        <v>0</v>
      </c>
      <c r="CT43" s="37">
        <f>IF(CT4 = "Yes",-'Hotel Assumptions'!$F$10*'Hotel Assumptions'!$C$11*'Hotel Assumptions'!$C$10,0)</f>
        <v>0</v>
      </c>
      <c r="CU43" s="37">
        <f>IF(CU4 = "Yes",-'Hotel Assumptions'!$F$10*'Hotel Assumptions'!$C$11*'Hotel Assumptions'!$C$10,0)</f>
        <v>0</v>
      </c>
      <c r="CV43" s="37">
        <f>IF(CV4 = "Yes",-'Hotel Assumptions'!$F$10*'Hotel Assumptions'!$C$11*'Hotel Assumptions'!$C$10,0)</f>
        <v>0</v>
      </c>
    </row>
    <row r="44" spans="1:100" s="16" customFormat="1" ht="18" customHeight="1">
      <c r="A44"/>
      <c r="B44"/>
      <c r="C44" s="20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</row>
    <row r="45" spans="1:100" ht="18" customHeight="1">
      <c r="C45" s="20" t="s">
        <v>87</v>
      </c>
    </row>
    <row r="46" spans="1:100" s="16" customFormat="1" ht="18" customHeight="1">
      <c r="A46"/>
      <c r="B46"/>
      <c r="C46" s="20"/>
      <c r="D46" s="16" t="s">
        <v>88</v>
      </c>
      <c r="E46" s="46">
        <f>IF(COLUMN()-COLUMN($E$1) &lt;= 'Hotel Assumptions'!$F$7,SUM(E35:E45),0)</f>
        <v>-5416666.666666666</v>
      </c>
      <c r="F46" s="46">
        <f>IF(COLUMN()-COLUMN($E$1) &lt;= 'Hotel Assumptions'!$F$7,SUM(F35:F45),0)</f>
        <v>-5416666.666666666</v>
      </c>
      <c r="G46" s="46">
        <f>IF(COLUMN()-COLUMN($E$1) &lt;= 'Hotel Assumptions'!$F$7,SUM(G35:G45),0)</f>
        <v>-5416666.666666666</v>
      </c>
      <c r="H46" s="46">
        <f>IF(COLUMN()-COLUMN($E$1) &lt;= 'Hotel Assumptions'!$F$7,SUM(H35:H45),0)</f>
        <v>1097722.0077220076</v>
      </c>
      <c r="I46" s="46">
        <f>IF(COLUMN()-COLUMN($E$1) &lt;= 'Hotel Assumptions'!$F$7,SUM(I35:I45),0)</f>
        <v>1137240</v>
      </c>
      <c r="J46" s="46">
        <f>IF(COLUMN()-COLUMN($E$1) &lt;= 'Hotel Assumptions'!$F$7,SUM(J35:J45),0)</f>
        <v>1178180.6400000001</v>
      </c>
      <c r="K46" s="46">
        <f>IF(COLUMN()-COLUMN($E$1) &lt;= 'Hotel Assumptions'!$F$7,SUM(K35:K45),0)</f>
        <v>1220595.14304</v>
      </c>
      <c r="L46" s="46">
        <f>IF(COLUMN()-COLUMN($E$1) &lt;= 'Hotel Assumptions'!$F$7,SUM(L35:L45),0)</f>
        <v>1264536.5681894403</v>
      </c>
      <c r="M46" s="46">
        <f>IF(COLUMN()-COLUMN($E$1) &lt;= 'Hotel Assumptions'!$F$7,SUM(M35:M45),0)</f>
        <v>1310059.8846442602</v>
      </c>
      <c r="N46" s="46">
        <f>IF(COLUMN()-COLUMN($E$1) &lt;= 'Hotel Assumptions'!$F$7,SUM(N35:N45),0)</f>
        <v>1357222.0404914534</v>
      </c>
      <c r="O46" s="46">
        <f>IF(COLUMN()-COLUMN($E$1) &lt;= 'Hotel Assumptions'!$F$7,SUM(O35:O45),0)</f>
        <v>1406082.0339491456</v>
      </c>
      <c r="P46" s="46">
        <f>IF(COLUMN()-COLUMN($E$1) &lt;= 'Hotel Assumptions'!$F$7,SUM(P35:P45),0)</f>
        <v>1456700.9871713149</v>
      </c>
      <c r="Q46" s="46">
        <f>IF(COLUMN()-COLUMN($E$1) &lt;= 'Hotel Assumptions'!$F$7,SUM(Q35:Q45),0)</f>
        <v>1509142.2227094825</v>
      </c>
      <c r="R46" s="46">
        <f>IF(COLUMN()-COLUMN($E$1) &lt;= 'Hotel Assumptions'!$F$7,SUM(R35:R45),0)</f>
        <v>1563471.3427270236</v>
      </c>
      <c r="S46" s="46">
        <f>IF(COLUMN()-COLUMN($E$1) &lt;= 'Hotel Assumptions'!$F$7,SUM(S35:S45),0)</f>
        <v>1619756.3110651965</v>
      </c>
      <c r="T46" s="46">
        <f>IF(COLUMN()-COLUMN($E$1) &lt;= 'Hotel Assumptions'!$F$7,SUM(T35:T45),0)</f>
        <v>1678067.538263544</v>
      </c>
      <c r="U46" s="46">
        <f>IF(COLUMN()-COLUMN($E$1) &lt;= 'Hotel Assumptions'!$F$7,SUM(U35:U45),0)</f>
        <v>1738477.969641031</v>
      </c>
      <c r="V46" s="46">
        <f>IF(COLUMN()-COLUMN($E$1) &lt;= 'Hotel Assumptions'!$F$7,SUM(V35:V45),0)</f>
        <v>1801063.1765481089</v>
      </c>
      <c r="W46" s="46">
        <f>IF(COLUMN()-COLUMN($E$1) &lt;= 'Hotel Assumptions'!$F$7,SUM(W35:W45),0)</f>
        <v>1865901.4509038408</v>
      </c>
      <c r="X46" s="46">
        <f>IF(COLUMN()-COLUMN($E$1) &lt;= 'Hotel Assumptions'!$F$7,SUM(X35:X45),0)</f>
        <v>1933073.9031363786</v>
      </c>
      <c r="Y46" s="46">
        <f>IF(COLUMN()-COLUMN($E$1) &lt;= 'Hotel Assumptions'!$F$7,SUM(Y35:Y45),0)</f>
        <v>2002664.5636492884</v>
      </c>
      <c r="Z46" s="46">
        <f>IF(COLUMN()-COLUMN($E$1) &lt;= 'Hotel Assumptions'!$F$7,SUM(Z35:Z45),0)</f>
        <v>2074760.487940663</v>
      </c>
      <c r="AA46" s="46">
        <f>IF(COLUMN()-COLUMN($E$1) &lt;= 'Hotel Assumptions'!$F$7,SUM(AA35:AA45),0)</f>
        <v>2149451.865506527</v>
      </c>
      <c r="AB46" s="46">
        <f>IF(COLUMN()-COLUMN($E$1) &lt;= 'Hotel Assumptions'!$F$7,SUM(AB35:AB45),0)</f>
        <v>2226832.132664762</v>
      </c>
      <c r="AC46" s="46">
        <f>IF(COLUMN()-COLUMN($E$1) &lt;= 'Hotel Assumptions'!$F$7,SUM(AC35:AC45),0)</f>
        <v>2306998.0894406936</v>
      </c>
      <c r="AD46" s="46">
        <f>IF(COLUMN()-COLUMN($E$1) &lt;= 'Hotel Assumptions'!$F$7,SUM(AD35:AD45),0)</f>
        <v>2390050.0206605587</v>
      </c>
      <c r="AE46" s="46">
        <f>IF(COLUMN()-COLUMN($E$1) &lt;= 'Hotel Assumptions'!$F$7,SUM(AE35:AE45),0)</f>
        <v>2476091.8214043379</v>
      </c>
      <c r="AF46" s="46">
        <f>IF(COLUMN()-COLUMN($E$1) &lt;= 'Hotel Assumptions'!$F$7,SUM(AF35:AF45),0)</f>
        <v>2565231.1269748947</v>
      </c>
      <c r="AG46" s="46">
        <f>IF(COLUMN()-COLUMN($E$1) &lt;= 'Hotel Assumptions'!$F$7,SUM(AG35:AG45),0)</f>
        <v>2657579.4475459913</v>
      </c>
      <c r="AH46" s="46">
        <f>IF(COLUMN()-COLUMN($E$1) &lt;= 'Hotel Assumptions'!$F$7,SUM(AH35:AH45),0)</f>
        <v>2753252.3076576465</v>
      </c>
      <c r="AI46" s="46">
        <f>IF(COLUMN()-COLUMN($E$1) &lt;= 'Hotel Assumptions'!$F$7,SUM(AI35:AI45),0)</f>
        <v>2852369.3907333217</v>
      </c>
      <c r="AJ46" s="46">
        <f>IF(COLUMN()-COLUMN($E$1) &lt;= 'Hotel Assumptions'!$F$7,SUM(AJ35:AJ45),0)</f>
        <v>2955054.6887997221</v>
      </c>
      <c r="AK46" s="46">
        <f>IF(COLUMN()-COLUMN($E$1) &lt;= 'Hotel Assumptions'!$F$7,SUM(AK35:AK45),0)</f>
        <v>3061436.6575965118</v>
      </c>
      <c r="AL46" s="46">
        <f>IF(COLUMN()-COLUMN($E$1) &lt;= 'Hotel Assumptions'!$F$7,SUM(AL35:AL45),0)</f>
        <v>3171648.3772699861</v>
      </c>
      <c r="AM46" s="46">
        <f>IF(COLUMN()-COLUMN($E$1) &lt;= 'Hotel Assumptions'!$F$7,SUM(AM35:AM45),0)</f>
        <v>3285827.718851706</v>
      </c>
      <c r="AN46" s="46">
        <f>IF(COLUMN()-COLUMN($E$1) &lt;= 'Hotel Assumptions'!$F$7,SUM(AN35:AN45),0)</f>
        <v>3404117.5167303667</v>
      </c>
      <c r="AO46" s="46">
        <f>IF(COLUMN()-COLUMN($E$1) &lt;= 'Hotel Assumptions'!$F$7,SUM(AO35:AO45),0)</f>
        <v>3526665.7473326614</v>
      </c>
      <c r="AP46" s="46">
        <f>IF(COLUMN()-COLUMN($E$1) &lt;= 'Hotel Assumptions'!$F$7,SUM(AP35:AP45),0)</f>
        <v>3653625.7142366366</v>
      </c>
      <c r="AQ46" s="46">
        <f>IF(COLUMN()-COLUMN($E$1) &lt;= 'Hotel Assumptions'!$F$7,SUM(AQ35:AQ45),0)</f>
        <v>3785156.2399491556</v>
      </c>
      <c r="AR46" s="46">
        <f>IF(COLUMN()-COLUMN($E$1) &lt;= 'Hotel Assumptions'!$F$7,SUM(AR35:AR45),0)</f>
        <v>3921421.8645873256</v>
      </c>
      <c r="AS46" s="46">
        <f>IF(COLUMN()-COLUMN($E$1) &lt;= 'Hotel Assumptions'!$F$7,SUM(AS35:AS45),0)</f>
        <v>4062593.0517124697</v>
      </c>
      <c r="AT46" s="46">
        <f>IF(COLUMN()-COLUMN($E$1) &lt;= 'Hotel Assumptions'!$F$7,SUM(AT35:AT45),0)</f>
        <v>4208846.4015741181</v>
      </c>
      <c r="AU46" s="46">
        <f>IF(COLUMN()-COLUMN($E$1) &lt;= 'Hotel Assumptions'!$F$7,SUM(AU35:AU45),0)</f>
        <v>4360364.8720307872</v>
      </c>
      <c r="AV46" s="46">
        <f>IF(COLUMN()-COLUMN($E$1) &lt;= 'Hotel Assumptions'!$F$7,SUM(AV35:AV45),0)</f>
        <v>4517338.0074238945</v>
      </c>
      <c r="AW46" s="46">
        <f>IF(COLUMN()-COLUMN($E$1) &lt;= 'Hotel Assumptions'!$F$7,SUM(AW35:AW45),0)</f>
        <v>4679962.1756911548</v>
      </c>
      <c r="AX46" s="46">
        <f>IF(COLUMN()-COLUMN($E$1) &lt;= 'Hotel Assumptions'!$F$7,SUM(AX35:AX45),0)</f>
        <v>4848440.8140160367</v>
      </c>
      <c r="AY46" s="46">
        <f>IF(COLUMN()-COLUMN($E$1) &lt;= 'Hotel Assumptions'!$F$7,SUM(AY35:AY45),0)</f>
        <v>5022984.6833206136</v>
      </c>
      <c r="AZ46" s="46">
        <f>IF(COLUMN()-COLUMN($E$1) &lt;= 'Hotel Assumptions'!$F$7,SUM(AZ35:AZ45),0)</f>
        <v>5203812.131920157</v>
      </c>
      <c r="BA46" s="46">
        <f>IF(COLUMN()-COLUMN($E$1) &lt;= 'Hotel Assumptions'!$F$7,SUM(BA35:BA45),0)</f>
        <v>5391149.3686692826</v>
      </c>
      <c r="BB46" s="46">
        <f>IF(COLUMN()-COLUMN($E$1) &lt;= 'Hotel Assumptions'!$F$7,SUM(BB35:BB45),0)</f>
        <v>5585230.7459413782</v>
      </c>
      <c r="BC46" s="46">
        <f>IF(COLUMN()-COLUMN($E$1) &lt;= 'Hotel Assumptions'!$F$7,SUM(BC35:BC45),0)</f>
        <v>5786299.0527952649</v>
      </c>
      <c r="BD46" s="46">
        <f>IF(COLUMN()-COLUMN($E$1) &lt;= 'Hotel Assumptions'!$F$7,SUM(BD35:BD45),0)</f>
        <v>5994605.8186958954</v>
      </c>
      <c r="BE46" s="46">
        <f>IF(COLUMN()-COLUMN($E$1) &lt;= 'Hotel Assumptions'!$F$7,SUM(BE35:BE45),0)</f>
        <v>6210411.6281689499</v>
      </c>
      <c r="BF46" s="46">
        <f>IF(COLUMN()-COLUMN($E$1) &lt;= 'Hotel Assumptions'!$F$7,SUM(BF35:BF45),0)</f>
        <v>6433986.4467830323</v>
      </c>
      <c r="BG46" s="46">
        <f>IF(COLUMN()-COLUMN($E$1) &lt;= 'Hotel Assumptions'!$F$7,SUM(BG35:BG45),0)</f>
        <v>6665609.9588672202</v>
      </c>
      <c r="BH46" s="46">
        <f>IF(COLUMN()-COLUMN($E$1) &lt;= 'Hotel Assumptions'!$F$7,SUM(BH35:BH45),0)</f>
        <v>126141780.35759233</v>
      </c>
      <c r="BI46" s="46">
        <f>IF(COLUMN()-COLUMN($E$1) &lt;= 'Hotel Assumptions'!$F$7,SUM(BI35:BI45),0)</f>
        <v>0</v>
      </c>
      <c r="BJ46" s="46">
        <f>IF(COLUMN()-COLUMN($E$1) &lt;= 'Hotel Assumptions'!$F$7,SUM(BJ35:BJ45),0)</f>
        <v>0</v>
      </c>
      <c r="BK46" s="46">
        <f>IF(COLUMN()-COLUMN($E$1) &lt;= 'Hotel Assumptions'!$F$7,SUM(BK35:BK45),0)</f>
        <v>0</v>
      </c>
      <c r="BL46" s="46">
        <f>IF(COLUMN()-COLUMN($E$1) &lt;= 'Hotel Assumptions'!$F$7,SUM(BL35:BL45),0)</f>
        <v>0</v>
      </c>
      <c r="BM46" s="46">
        <f>IF(COLUMN()-COLUMN($E$1) &lt;= 'Hotel Assumptions'!$F$7,SUM(BM35:BM45),0)</f>
        <v>0</v>
      </c>
      <c r="BN46" s="46">
        <f>IF(COLUMN()-COLUMN($E$1) &lt;= 'Hotel Assumptions'!$F$7,SUM(BN35:BN45),0)</f>
        <v>0</v>
      </c>
      <c r="BO46" s="46">
        <f>IF(COLUMN()-COLUMN($E$1) &lt;= 'Hotel Assumptions'!$F$7,SUM(BO35:BO45),0)</f>
        <v>0</v>
      </c>
      <c r="BP46" s="46">
        <f>IF(COLUMN()-COLUMN($E$1) &lt;= 'Hotel Assumptions'!$F$7,SUM(BP35:BP45),0)</f>
        <v>0</v>
      </c>
      <c r="BQ46" s="46">
        <f>IF(COLUMN()-COLUMN($E$1) &lt;= 'Hotel Assumptions'!$F$7,SUM(BQ35:BQ45),0)</f>
        <v>0</v>
      </c>
      <c r="BR46" s="46">
        <f>IF(COLUMN()-COLUMN($E$1) &lt;= 'Hotel Assumptions'!$F$7,SUM(BR35:BR45),0)</f>
        <v>0</v>
      </c>
      <c r="BS46" s="46">
        <f>IF(COLUMN()-COLUMN($E$1) &lt;= 'Hotel Assumptions'!$F$7,SUM(BS35:BS45),0)</f>
        <v>0</v>
      </c>
      <c r="BT46" s="46">
        <f>IF(COLUMN()-COLUMN($E$1) &lt;= 'Hotel Assumptions'!$F$7,SUM(BT35:BT45),0)</f>
        <v>0</v>
      </c>
      <c r="BU46" s="46">
        <f>IF(COLUMN()-COLUMN($E$1) &lt;= 'Hotel Assumptions'!$F$7,SUM(BU35:BU45),0)</f>
        <v>0</v>
      </c>
      <c r="BV46" s="46">
        <f>IF(COLUMN()-COLUMN($E$1) &lt;= 'Hotel Assumptions'!$F$7,SUM(BV35:BV45),0)</f>
        <v>0</v>
      </c>
      <c r="BW46" s="46">
        <f>IF(COLUMN()-COLUMN($E$1) &lt;= 'Hotel Assumptions'!$F$7,SUM(BW35:BW45),0)</f>
        <v>0</v>
      </c>
      <c r="BX46" s="46">
        <f>IF(COLUMN()-COLUMN($E$1) &lt;= 'Hotel Assumptions'!$F$7,SUM(BX35:BX45),0)</f>
        <v>0</v>
      </c>
      <c r="BY46" s="46">
        <f>IF(COLUMN()-COLUMN($E$1) &lt;= 'Hotel Assumptions'!$F$7,SUM(BY35:BY45),0)</f>
        <v>0</v>
      </c>
      <c r="BZ46" s="46">
        <f>IF(COLUMN()-COLUMN($E$1) &lt;= 'Hotel Assumptions'!$F$7,SUM(BZ35:BZ45),0)</f>
        <v>0</v>
      </c>
      <c r="CA46" s="46">
        <f>IF(COLUMN()-COLUMN($E$1) &lt;= 'Hotel Assumptions'!$F$7,SUM(CA35:CA45),0)</f>
        <v>0</v>
      </c>
      <c r="CB46" s="46">
        <f>IF(COLUMN()-COLUMN($E$1) &lt;= 'Hotel Assumptions'!$F$7,SUM(CB35:CB45),0)</f>
        <v>0</v>
      </c>
      <c r="CC46" s="46">
        <f>IF(COLUMN()-COLUMN($E$1) &lt;= 'Hotel Assumptions'!$F$7,SUM(CC35:CC45),0)</f>
        <v>0</v>
      </c>
      <c r="CD46" s="46">
        <f>IF(COLUMN()-COLUMN($E$1) &lt;= 'Hotel Assumptions'!$F$7,SUM(CD35:CD45),0)</f>
        <v>0</v>
      </c>
      <c r="CE46" s="46">
        <f>IF(COLUMN()-COLUMN($E$1) &lt;= 'Hotel Assumptions'!$F$7,SUM(CE35:CE45),0)</f>
        <v>0</v>
      </c>
      <c r="CF46" s="46">
        <f>IF(COLUMN()-COLUMN($E$1) &lt;= 'Hotel Assumptions'!$F$7,SUM(CF35:CF45),0)</f>
        <v>0</v>
      </c>
      <c r="CG46" s="46">
        <f>IF(COLUMN()-COLUMN($E$1) &lt;= 'Hotel Assumptions'!$F$7,SUM(CG35:CG45),0)</f>
        <v>0</v>
      </c>
      <c r="CH46" s="46">
        <f>IF(COLUMN()-COLUMN($E$1) &lt;= 'Hotel Assumptions'!$F$7,SUM(CH35:CH45),0)</f>
        <v>0</v>
      </c>
      <c r="CI46" s="46">
        <f>IF(COLUMN()-COLUMN($E$1) &lt;= 'Hotel Assumptions'!$F$7,SUM(CI35:CI45),0)</f>
        <v>0</v>
      </c>
      <c r="CJ46" s="46">
        <f>IF(COLUMN()-COLUMN($E$1) &lt;= 'Hotel Assumptions'!$F$7,SUM(CJ35:CJ45),0)</f>
        <v>0</v>
      </c>
      <c r="CK46" s="46">
        <f>IF(COLUMN()-COLUMN($E$1) &lt;= 'Hotel Assumptions'!$F$7,SUM(CK35:CK45),0)</f>
        <v>0</v>
      </c>
      <c r="CL46" s="46">
        <f>IF(COLUMN()-COLUMN($E$1) &lt;= 'Hotel Assumptions'!$F$7,SUM(CL35:CL45),0)</f>
        <v>0</v>
      </c>
      <c r="CM46" s="46">
        <f>IF(COLUMN()-COLUMN($E$1) &lt;= 'Hotel Assumptions'!$F$7,SUM(CM35:CM45),0)</f>
        <v>0</v>
      </c>
      <c r="CN46" s="46">
        <f>IF(COLUMN()-COLUMN($E$1) &lt;= 'Hotel Assumptions'!$F$7,SUM(CN35:CN45),0)</f>
        <v>0</v>
      </c>
      <c r="CO46" s="46">
        <f>IF(COLUMN()-COLUMN($E$1) &lt;= 'Hotel Assumptions'!$F$7,SUM(CO35:CO45),0)</f>
        <v>0</v>
      </c>
      <c r="CP46" s="46">
        <f>IF(COLUMN()-COLUMN($E$1) &lt;= 'Hotel Assumptions'!$F$7,SUM(CP35:CP45),0)</f>
        <v>0</v>
      </c>
      <c r="CQ46" s="46">
        <f>IF(COLUMN()-COLUMN($E$1) &lt;= 'Hotel Assumptions'!$F$7,SUM(CQ35:CQ45),0)</f>
        <v>0</v>
      </c>
      <c r="CR46" s="46">
        <f>IF(COLUMN()-COLUMN($E$1) &lt;= 'Hotel Assumptions'!$F$7,SUM(CR35:CR45),0)</f>
        <v>0</v>
      </c>
      <c r="CS46" s="46">
        <f>IF(COLUMN()-COLUMN($E$1) &lt;= 'Hotel Assumptions'!$F$7,SUM(CS35:CS45),0)</f>
        <v>0</v>
      </c>
      <c r="CT46" s="46">
        <f>IF(COLUMN()-COLUMN($E$1) &lt;= 'Hotel Assumptions'!$F$7,SUM(CT35:CT45),0)</f>
        <v>0</v>
      </c>
      <c r="CU46" s="46">
        <f>IF(COLUMN()-COLUMN($E$1) &lt;= 'Hotel Assumptions'!$F$7,SUM(CU35:CU45),0)</f>
        <v>0</v>
      </c>
      <c r="CV46" s="46">
        <f>IF(COLUMN()-COLUMN($E$1) &lt;= 'Hotel Assumptions'!$F$7,SUM(CV35:CV45),0)</f>
        <v>0</v>
      </c>
    </row>
    <row r="47" spans="1:100" ht="18" customHeight="1">
      <c r="D47" s="10"/>
    </row>
    <row r="49" spans="5:5" ht="18" customHeight="1">
      <c r="E49" s="17"/>
    </row>
  </sheetData>
  <mergeCells count="1">
    <mergeCell ref="D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507ED-0458-471C-BE2D-1188B032E808}">
  <sheetPr>
    <tabColor theme="3" tint="0.89999084444715716"/>
  </sheetPr>
  <dimension ref="A1:K62"/>
  <sheetViews>
    <sheetView zoomScaleNormal="100" workbookViewId="0">
      <selection activeCell="E38" sqref="E38"/>
    </sheetView>
  </sheetViews>
  <sheetFormatPr defaultRowHeight="14.25"/>
  <cols>
    <col min="2" max="2" width="42.28515625" customWidth="1"/>
    <col min="3" max="3" width="13.42578125" customWidth="1"/>
    <col min="4" max="4" width="14.42578125" customWidth="1"/>
    <col min="5" max="5" width="39.5703125" customWidth="1"/>
    <col min="6" max="6" width="13.140625" customWidth="1"/>
    <col min="8" max="8" width="27.85546875" customWidth="1"/>
    <col min="9" max="9" width="15.140625" customWidth="1"/>
  </cols>
  <sheetData>
    <row r="1" spans="1:11" ht="18">
      <c r="A1" s="261" t="s">
        <v>16</v>
      </c>
      <c r="B1" s="261"/>
      <c r="C1" s="261"/>
      <c r="D1" s="261"/>
      <c r="E1" s="261"/>
      <c r="F1" s="261"/>
      <c r="G1" s="261"/>
      <c r="H1" s="261"/>
      <c r="I1" s="261"/>
    </row>
    <row r="2" spans="1:11" ht="23.25">
      <c r="A2" s="48"/>
      <c r="B2" s="6"/>
    </row>
    <row r="3" spans="1:11">
      <c r="B3" s="263" t="s">
        <v>89</v>
      </c>
      <c r="C3" s="263"/>
      <c r="E3" s="263" t="s">
        <v>90</v>
      </c>
      <c r="F3" s="264"/>
      <c r="H3" s="253" t="s">
        <v>91</v>
      </c>
      <c r="I3" s="254"/>
      <c r="J3" s="1"/>
    </row>
    <row r="4" spans="1:11">
      <c r="B4" s="8" t="s">
        <v>92</v>
      </c>
      <c r="C4" s="28">
        <v>72</v>
      </c>
      <c r="E4" s="8" t="s">
        <v>92</v>
      </c>
      <c r="F4" s="23">
        <v>12</v>
      </c>
      <c r="H4" s="8" t="s">
        <v>93</v>
      </c>
      <c r="I4" s="13">
        <v>0.05</v>
      </c>
      <c r="K4" s="2"/>
    </row>
    <row r="5" spans="1:11">
      <c r="B5" s="8" t="s">
        <v>94</v>
      </c>
      <c r="C5" s="44">
        <v>900</v>
      </c>
      <c r="E5" s="8" t="s">
        <v>94</v>
      </c>
      <c r="F5" s="23">
        <v>1200</v>
      </c>
      <c r="H5" s="8" t="s">
        <v>50</v>
      </c>
      <c r="I5" s="8">
        <v>55</v>
      </c>
      <c r="K5" s="2"/>
    </row>
    <row r="6" spans="1:11">
      <c r="B6" s="8" t="s">
        <v>95</v>
      </c>
      <c r="C6" s="29">
        <f>D27</f>
        <v>2.7003056378426669</v>
      </c>
      <c r="E6" s="8" t="s">
        <v>95</v>
      </c>
      <c r="F6" s="22">
        <f>D36</f>
        <v>2.8879856962833248</v>
      </c>
      <c r="H6" s="8" t="s">
        <v>96</v>
      </c>
      <c r="I6" s="15">
        <v>0.03</v>
      </c>
      <c r="K6" s="2"/>
    </row>
    <row r="7" spans="1:11">
      <c r="B7" s="8" t="s">
        <v>97</v>
      </c>
      <c r="C7" s="29">
        <f>C6*C5</f>
        <v>2430.2750740584002</v>
      </c>
      <c r="E7" s="8" t="s">
        <v>97</v>
      </c>
      <c r="F7" s="22">
        <f>F6*F5</f>
        <v>3465.5828355399899</v>
      </c>
    </row>
    <row r="8" spans="1:11">
      <c r="B8" s="11" t="s">
        <v>98</v>
      </c>
      <c r="C8" s="31">
        <v>0.02</v>
      </c>
      <c r="E8" s="11" t="s">
        <v>99</v>
      </c>
      <c r="F8" s="24">
        <f>C8</f>
        <v>0.02</v>
      </c>
    </row>
    <row r="9" spans="1:11">
      <c r="B9" s="12" t="s">
        <v>100</v>
      </c>
      <c r="C9" s="32">
        <f>C4*C7</f>
        <v>174979.80533220482</v>
      </c>
      <c r="D9" s="4"/>
      <c r="E9" s="14" t="s">
        <v>101</v>
      </c>
      <c r="F9" s="25">
        <f>F4*F7</f>
        <v>41586.994026479879</v>
      </c>
      <c r="H9" s="214" t="s">
        <v>102</v>
      </c>
      <c r="I9" s="215" t="s">
        <v>103</v>
      </c>
    </row>
    <row r="10" spans="1:11">
      <c r="B10" s="11" t="s">
        <v>104</v>
      </c>
      <c r="C10" s="31">
        <v>1.4999999999999999E-2</v>
      </c>
      <c r="E10" s="8" t="s">
        <v>104</v>
      </c>
      <c r="F10" s="26">
        <v>1.4999999999999999E-2</v>
      </c>
      <c r="H10" s="41" t="s">
        <v>105</v>
      </c>
      <c r="I10" s="47">
        <v>7011</v>
      </c>
      <c r="J10" s="3"/>
    </row>
    <row r="11" spans="1:11">
      <c r="B11" s="8" t="s">
        <v>106</v>
      </c>
      <c r="C11" s="27">
        <v>0.2</v>
      </c>
      <c r="D11" s="39"/>
      <c r="E11" s="8" t="s">
        <v>106</v>
      </c>
      <c r="F11" s="27">
        <v>0.2</v>
      </c>
      <c r="H11" s="8" t="s">
        <v>107</v>
      </c>
      <c r="I11" s="9">
        <v>438</v>
      </c>
      <c r="J11" s="3"/>
    </row>
    <row r="12" spans="1:11" ht="14.25" customHeight="1">
      <c r="B12" s="11" t="s">
        <v>108</v>
      </c>
      <c r="C12" s="33">
        <v>3</v>
      </c>
      <c r="D12" s="39"/>
      <c r="E12" s="8" t="s">
        <v>108</v>
      </c>
      <c r="F12" s="28">
        <f>C12</f>
        <v>3</v>
      </c>
      <c r="H12" s="8" t="s">
        <v>109</v>
      </c>
      <c r="I12" s="9">
        <f>133/2</f>
        <v>66.5</v>
      </c>
    </row>
    <row r="13" spans="1:11">
      <c r="B13" s="208" t="s">
        <v>110</v>
      </c>
      <c r="C13" s="34">
        <v>450</v>
      </c>
      <c r="D13" s="209"/>
      <c r="E13" s="8" t="s">
        <v>110</v>
      </c>
      <c r="F13" s="210">
        <v>400</v>
      </c>
    </row>
    <row r="14" spans="1:11">
      <c r="B14" s="11" t="s">
        <v>111</v>
      </c>
      <c r="C14" s="35">
        <v>190</v>
      </c>
      <c r="D14" s="39"/>
      <c r="E14" s="8" t="s">
        <v>111</v>
      </c>
      <c r="F14" s="29">
        <v>145</v>
      </c>
      <c r="H14" s="216" t="s">
        <v>112</v>
      </c>
      <c r="I14" s="212"/>
    </row>
    <row r="15" spans="1:11">
      <c r="B15" s="8" t="s">
        <v>113</v>
      </c>
      <c r="C15" s="30">
        <f>SUM(C13:C14)</f>
        <v>640</v>
      </c>
      <c r="D15" s="39"/>
      <c r="E15" s="8" t="s">
        <v>113</v>
      </c>
      <c r="F15" s="30">
        <f>SUM(F13:F14)</f>
        <v>545</v>
      </c>
      <c r="H15" s="53" t="s">
        <v>114</v>
      </c>
      <c r="I15" s="213">
        <v>0.3</v>
      </c>
    </row>
    <row r="16" spans="1:11">
      <c r="C16" s="50"/>
      <c r="D16" s="39"/>
      <c r="F16" s="50"/>
      <c r="H16" s="11" t="s">
        <v>115</v>
      </c>
      <c r="I16" s="18">
        <f>'LIHTC Calculations'!F45/10</f>
        <v>2175000</v>
      </c>
    </row>
    <row r="17" spans="1:9">
      <c r="C17" s="10"/>
      <c r="F17" s="10"/>
    </row>
    <row r="18" spans="1:9" ht="18" customHeight="1">
      <c r="A18" s="262" t="s">
        <v>116</v>
      </c>
      <c r="B18" s="262"/>
      <c r="C18" s="262"/>
      <c r="D18" s="262"/>
      <c r="E18" s="262"/>
      <c r="F18" s="262"/>
      <c r="G18" s="262"/>
      <c r="H18" s="262"/>
      <c r="I18" s="262"/>
    </row>
    <row r="19" spans="1:9" ht="14.25" customHeight="1"/>
    <row r="20" spans="1:9" ht="14.25" customHeight="1">
      <c r="A20" s="1" t="s">
        <v>117</v>
      </c>
    </row>
    <row r="21" spans="1:9" ht="14.25" customHeight="1">
      <c r="B21" s="244" t="s">
        <v>97</v>
      </c>
      <c r="C21" s="244" t="s">
        <v>118</v>
      </c>
      <c r="D21" s="244" t="s">
        <v>95</v>
      </c>
      <c r="E21" s="244" t="s">
        <v>119</v>
      </c>
    </row>
    <row r="22" spans="1:9" ht="14.25" customHeight="1">
      <c r="B22" s="96">
        <v>1950</v>
      </c>
      <c r="C22">
        <v>834</v>
      </c>
      <c r="D22" s="96">
        <f>B22/C22</f>
        <v>2.3381294964028778</v>
      </c>
      <c r="E22" t="s">
        <v>120</v>
      </c>
    </row>
    <row r="23" spans="1:9" ht="14.25" customHeight="1">
      <c r="B23" s="96">
        <v>2000</v>
      </c>
      <c r="C23">
        <v>800</v>
      </c>
      <c r="D23" s="96">
        <f>B23/C23</f>
        <v>2.5</v>
      </c>
      <c r="E23" t="s">
        <v>121</v>
      </c>
    </row>
    <row r="24" spans="1:9" ht="14.25" customHeight="1">
      <c r="B24" s="96">
        <v>2800</v>
      </c>
      <c r="C24">
        <v>952</v>
      </c>
      <c r="D24" s="96">
        <f>B24/C24</f>
        <v>2.9411764705882355</v>
      </c>
      <c r="E24" t="s">
        <v>122</v>
      </c>
    </row>
    <row r="25" spans="1:9" ht="14.25" customHeight="1">
      <c r="B25" s="96">
        <v>2450</v>
      </c>
      <c r="C25">
        <v>900</v>
      </c>
      <c r="D25" s="39">
        <f>B25/C25</f>
        <v>2.7222222222222223</v>
      </c>
      <c r="E25" t="s">
        <v>123</v>
      </c>
    </row>
    <row r="26" spans="1:9" ht="14.25" customHeight="1">
      <c r="B26" s="96">
        <v>2400</v>
      </c>
      <c r="C26">
        <v>800</v>
      </c>
      <c r="D26" s="39">
        <f>B26/C26</f>
        <v>3</v>
      </c>
      <c r="E26" t="s">
        <v>124</v>
      </c>
    </row>
    <row r="27" spans="1:9" ht="14.25" customHeight="1">
      <c r="A27" s="244" t="s">
        <v>125</v>
      </c>
      <c r="B27" s="245">
        <f>AVERAGE(B22:B26)</f>
        <v>2320</v>
      </c>
      <c r="C27" s="244"/>
      <c r="D27" s="246">
        <f>AVERAGE(D22:D26)</f>
        <v>2.7003056378426669</v>
      </c>
    </row>
    <row r="28" spans="1:9" ht="14.25" customHeight="1"/>
    <row r="29" spans="1:9" ht="14.25" customHeight="1">
      <c r="A29" s="1" t="s">
        <v>126</v>
      </c>
    </row>
    <row r="30" spans="1:9" ht="14.25" customHeight="1">
      <c r="B30" s="211" t="s">
        <v>97</v>
      </c>
      <c r="C30" s="211" t="s">
        <v>118</v>
      </c>
      <c r="D30" s="211" t="s">
        <v>95</v>
      </c>
      <c r="E30" s="211" t="s">
        <v>119</v>
      </c>
    </row>
    <row r="31" spans="1:9" ht="14.25" customHeight="1">
      <c r="B31" s="96">
        <v>2950</v>
      </c>
      <c r="C31" s="97">
        <v>1050</v>
      </c>
      <c r="D31" s="96">
        <f>B31/C31</f>
        <v>2.8095238095238093</v>
      </c>
      <c r="E31" t="s">
        <v>127</v>
      </c>
    </row>
    <row r="32" spans="1:9" ht="14.25" customHeight="1">
      <c r="B32" s="96">
        <v>3250</v>
      </c>
      <c r="C32">
        <v>1247</v>
      </c>
      <c r="D32" s="96">
        <f>B32/C32</f>
        <v>2.6062550120288694</v>
      </c>
      <c r="E32" t="s">
        <v>128</v>
      </c>
    </row>
    <row r="33" spans="1:5" ht="14.25" customHeight="1">
      <c r="B33" s="96">
        <v>2650</v>
      </c>
      <c r="C33">
        <v>1000</v>
      </c>
      <c r="D33" s="96">
        <f>B33/C33</f>
        <v>2.65</v>
      </c>
      <c r="E33" t="s">
        <v>129</v>
      </c>
    </row>
    <row r="34" spans="1:5" ht="14.25" customHeight="1">
      <c r="B34" s="96">
        <v>3050</v>
      </c>
      <c r="C34">
        <v>1050</v>
      </c>
      <c r="D34" s="96">
        <f t="shared" ref="D34:D35" si="0">B34/C34</f>
        <v>2.9047619047619047</v>
      </c>
      <c r="E34" t="s">
        <v>130</v>
      </c>
    </row>
    <row r="35" spans="1:5" ht="14.25" customHeight="1">
      <c r="B35" s="96">
        <v>3400</v>
      </c>
      <c r="C35">
        <v>980</v>
      </c>
      <c r="D35" s="96">
        <f t="shared" si="0"/>
        <v>3.4693877551020407</v>
      </c>
      <c r="E35" t="s">
        <v>131</v>
      </c>
    </row>
    <row r="36" spans="1:5" ht="14.25" customHeight="1">
      <c r="A36" s="244" t="s">
        <v>125</v>
      </c>
      <c r="B36" s="245">
        <f>AVERAGE(B31:B35)</f>
        <v>3060</v>
      </c>
      <c r="C36" s="244"/>
      <c r="D36" s="246">
        <f>AVERAGE(D31:D35)</f>
        <v>2.8879856962833248</v>
      </c>
    </row>
    <row r="37" spans="1:5" ht="14.25" customHeight="1"/>
    <row r="38" spans="1:5" ht="14.25" customHeight="1">
      <c r="B38" s="7"/>
    </row>
    <row r="39" spans="1:5" ht="18" customHeight="1"/>
    <row r="46" spans="1:5">
      <c r="B46" s="7"/>
    </row>
    <row r="48" spans="1:5">
      <c r="B48" s="3"/>
      <c r="D48" s="3"/>
    </row>
    <row r="49" spans="2:4">
      <c r="B49" s="3"/>
      <c r="D49" s="3"/>
    </row>
    <row r="50" spans="2:4">
      <c r="B50" s="3"/>
      <c r="D50" s="3"/>
    </row>
    <row r="51" spans="2:4">
      <c r="B51" s="3"/>
      <c r="D51" s="3"/>
    </row>
    <row r="52" spans="2:4">
      <c r="B52" s="3"/>
      <c r="D52" s="3"/>
    </row>
    <row r="53" spans="2:4">
      <c r="B53" s="3"/>
      <c r="C53" s="3"/>
      <c r="D53" s="3"/>
    </row>
    <row r="55" spans="2:4">
      <c r="B55" s="7"/>
    </row>
    <row r="57" spans="2:4">
      <c r="B57" s="3"/>
      <c r="D57" s="3"/>
    </row>
    <row r="58" spans="2:4">
      <c r="B58" s="3"/>
      <c r="D58" s="3"/>
    </row>
    <row r="59" spans="2:4">
      <c r="B59" s="3"/>
      <c r="D59" s="3"/>
    </row>
    <row r="60" spans="2:4">
      <c r="B60" s="3"/>
      <c r="D60" s="3"/>
    </row>
    <row r="61" spans="2:4">
      <c r="B61" s="3"/>
      <c r="D61" s="3"/>
    </row>
    <row r="62" spans="2:4">
      <c r="B62" s="3"/>
      <c r="C62" s="3"/>
      <c r="D62" s="3"/>
    </row>
  </sheetData>
  <mergeCells count="5">
    <mergeCell ref="A1:I1"/>
    <mergeCell ref="A18:I18"/>
    <mergeCell ref="E3:F3"/>
    <mergeCell ref="B3:C3"/>
    <mergeCell ref="H3:I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90E8-0388-4E78-A5F2-DD7CDA6A243E}">
  <sheetPr>
    <tabColor theme="7" tint="0.59999389629810485"/>
    <pageSetUpPr fitToPage="1"/>
  </sheetPr>
  <dimension ref="B2:BD120"/>
  <sheetViews>
    <sheetView showGridLines="0" topLeftCell="A16" zoomScale="150" zoomScaleNormal="100" workbookViewId="0">
      <selection activeCell="G7" sqref="G7"/>
    </sheetView>
  </sheetViews>
  <sheetFormatPr defaultColWidth="8.42578125" defaultRowHeight="13.15"/>
  <cols>
    <col min="1" max="1" width="8.42578125" style="102"/>
    <col min="2" max="2" width="18.42578125" style="102" customWidth="1"/>
    <col min="3" max="3" width="6.42578125" style="102" customWidth="1"/>
    <col min="4" max="4" width="13.42578125" style="102" customWidth="1"/>
    <col min="5" max="5" width="11.42578125" style="102" customWidth="1"/>
    <col min="6" max="6" width="12.42578125" style="102" customWidth="1"/>
    <col min="7" max="7" width="11.42578125" style="102" customWidth="1"/>
    <col min="8" max="8" width="8.42578125" style="102" customWidth="1"/>
    <col min="9" max="9" width="10.42578125" style="102" customWidth="1"/>
    <col min="10" max="10" width="9.140625" style="102"/>
    <col min="11" max="11" width="11.42578125" style="102" customWidth="1"/>
    <col min="12" max="56" width="8.42578125" style="95"/>
    <col min="57" max="16384" width="8.42578125" style="102"/>
  </cols>
  <sheetData>
    <row r="2" spans="2:15">
      <c r="B2" s="95"/>
      <c r="C2" s="95"/>
      <c r="D2" s="95"/>
      <c r="E2" s="95"/>
      <c r="F2" s="95"/>
      <c r="G2" s="95"/>
      <c r="H2" s="95"/>
      <c r="I2" s="95"/>
      <c r="J2" s="95"/>
      <c r="K2" s="95"/>
    </row>
    <row r="3" spans="2:15">
      <c r="B3" s="104" t="s">
        <v>132</v>
      </c>
      <c r="C3" s="105"/>
      <c r="D3" s="105"/>
      <c r="E3" s="105"/>
      <c r="F3" s="106"/>
      <c r="G3" s="95"/>
      <c r="H3" s="95"/>
      <c r="I3" s="95"/>
      <c r="J3" s="95"/>
      <c r="K3" s="95"/>
    </row>
    <row r="4" spans="2:15">
      <c r="B4" s="107" t="s">
        <v>133</v>
      </c>
      <c r="C4" s="108"/>
      <c r="D4" s="109">
        <v>0.09</v>
      </c>
      <c r="E4" s="108"/>
      <c r="F4" s="110"/>
      <c r="G4" s="95"/>
      <c r="H4" s="95"/>
      <c r="I4" s="95"/>
      <c r="J4" s="95"/>
      <c r="K4" s="95"/>
    </row>
    <row r="5" spans="2:15">
      <c r="B5" s="111"/>
      <c r="C5" s="95"/>
      <c r="D5" s="95"/>
      <c r="E5" s="95"/>
      <c r="F5" s="112"/>
      <c r="G5" s="95"/>
      <c r="H5" s="95"/>
      <c r="I5" s="95"/>
      <c r="J5" s="95"/>
      <c r="K5" s="95"/>
    </row>
    <row r="6" spans="2:15">
      <c r="B6" s="111" t="s">
        <v>134</v>
      </c>
      <c r="C6" s="95"/>
      <c r="D6" s="95"/>
      <c r="E6" s="113"/>
      <c r="F6" s="114">
        <f>+K12</f>
        <v>47034624</v>
      </c>
      <c r="H6" s="115"/>
      <c r="I6" s="116" t="s">
        <v>135</v>
      </c>
      <c r="J6" s="116"/>
      <c r="K6" s="117"/>
    </row>
    <row r="7" spans="2:15">
      <c r="B7" s="111" t="s">
        <v>136</v>
      </c>
      <c r="C7" s="95"/>
      <c r="D7" s="95"/>
      <c r="E7" s="118">
        <v>0.2</v>
      </c>
      <c r="F7" s="119">
        <f>+$F$6*E7</f>
        <v>9406924.8000000007</v>
      </c>
      <c r="G7" s="95"/>
      <c r="H7" s="111" t="s">
        <v>137</v>
      </c>
      <c r="I7" s="120">
        <v>0</v>
      </c>
      <c r="J7" s="121">
        <f>[1]Rents!D58</f>
        <v>0</v>
      </c>
      <c r="K7" s="122">
        <f>+J7*I7</f>
        <v>0</v>
      </c>
    </row>
    <row r="8" spans="2:15">
      <c r="B8" s="111" t="s">
        <v>138</v>
      </c>
      <c r="C8" s="95"/>
      <c r="D8" s="95"/>
      <c r="E8" s="118"/>
      <c r="F8" s="119">
        <f t="shared" ref="F8:F12" si="0">+$F$6*E8</f>
        <v>0</v>
      </c>
      <c r="G8" s="95"/>
      <c r="H8" s="123" t="s">
        <v>139</v>
      </c>
      <c r="I8" s="120">
        <v>0</v>
      </c>
      <c r="J8" s="121">
        <f>[1]Rents!D59</f>
        <v>0</v>
      </c>
      <c r="K8" s="122">
        <f>+J8*I8</f>
        <v>0</v>
      </c>
    </row>
    <row r="9" spans="2:15">
      <c r="B9" s="111" t="s">
        <v>140</v>
      </c>
      <c r="C9" s="95"/>
      <c r="D9" s="95"/>
      <c r="E9" s="118"/>
      <c r="F9" s="119">
        <f t="shared" si="0"/>
        <v>0</v>
      </c>
      <c r="G9" s="95"/>
      <c r="H9" s="123" t="s">
        <v>141</v>
      </c>
      <c r="I9" s="120">
        <v>538400</v>
      </c>
      <c r="J9" s="121">
        <f>[1]Rents!D60</f>
        <v>72</v>
      </c>
      <c r="K9" s="122">
        <f>+J9*I9</f>
        <v>38764800</v>
      </c>
    </row>
    <row r="10" spans="2:15">
      <c r="B10" s="123" t="s">
        <v>142</v>
      </c>
      <c r="C10" s="124"/>
      <c r="D10" s="124"/>
      <c r="E10" s="118">
        <v>0.15</v>
      </c>
      <c r="F10" s="119">
        <f t="shared" si="0"/>
        <v>7055193.5999999996</v>
      </c>
      <c r="G10" s="95"/>
      <c r="H10" s="111" t="s">
        <v>143</v>
      </c>
      <c r="I10" s="120">
        <v>689152</v>
      </c>
      <c r="J10" s="125">
        <f>[1]Rents!D61</f>
        <v>12</v>
      </c>
      <c r="K10" s="126">
        <f>+J10*I10</f>
        <v>8269824</v>
      </c>
      <c r="L10" s="102"/>
      <c r="M10" s="102"/>
      <c r="N10" s="102"/>
      <c r="O10" s="102"/>
    </row>
    <row r="11" spans="2:15">
      <c r="B11" s="123" t="s">
        <v>144</v>
      </c>
      <c r="C11" s="124"/>
      <c r="D11" s="124"/>
      <c r="E11" s="118">
        <v>0.1</v>
      </c>
      <c r="F11" s="119">
        <f t="shared" si="0"/>
        <v>4703462.4000000004</v>
      </c>
      <c r="G11" s="95"/>
      <c r="H11" s="127" t="s">
        <v>145</v>
      </c>
      <c r="I11" s="128">
        <v>0</v>
      </c>
      <c r="J11" s="129">
        <f>[1]Rents!D62</f>
        <v>0</v>
      </c>
      <c r="K11" s="130">
        <f>+J11*I11</f>
        <v>0</v>
      </c>
    </row>
    <row r="12" spans="2:15">
      <c r="B12" s="123" t="s">
        <v>146</v>
      </c>
      <c r="C12" s="124"/>
      <c r="D12" s="124"/>
      <c r="E12" s="118"/>
      <c r="F12" s="119">
        <f t="shared" si="0"/>
        <v>0</v>
      </c>
      <c r="G12" s="95"/>
      <c r="H12" s="131"/>
      <c r="I12" s="132"/>
      <c r="J12" s="133">
        <f>SUM(J7:J11)</f>
        <v>84</v>
      </c>
      <c r="K12" s="134">
        <f>SUM(K7:K11)</f>
        <v>47034624</v>
      </c>
    </row>
    <row r="13" spans="2:15">
      <c r="B13" s="127"/>
      <c r="C13" s="135"/>
      <c r="D13" s="135"/>
      <c r="E13" s="136"/>
      <c r="F13" s="137"/>
      <c r="G13" s="95"/>
      <c r="H13" s="124"/>
      <c r="I13" s="124"/>
      <c r="J13" s="95"/>
      <c r="K13" s="95"/>
    </row>
    <row r="14" spans="2:15">
      <c r="B14" s="138" t="s">
        <v>147</v>
      </c>
      <c r="C14" s="139"/>
      <c r="D14" s="139"/>
      <c r="E14" s="140"/>
      <c r="F14" s="141">
        <f>SUM(F6:F12)</f>
        <v>68200204.799999997</v>
      </c>
      <c r="G14" s="95"/>
      <c r="H14" s="95"/>
      <c r="I14" s="95"/>
      <c r="J14" s="95"/>
      <c r="K14" s="95"/>
    </row>
    <row r="15" spans="2:15">
      <c r="B15" s="142" t="s">
        <v>148</v>
      </c>
      <c r="C15" s="143"/>
      <c r="D15" s="143"/>
      <c r="E15" s="144" t="s">
        <v>149</v>
      </c>
      <c r="F15" s="145">
        <f>'[1]Sources and Uses'!G99</f>
        <v>47645000</v>
      </c>
      <c r="G15" s="95"/>
      <c r="H15" s="95"/>
      <c r="I15" s="95"/>
      <c r="J15" s="146"/>
      <c r="K15" s="95"/>
    </row>
    <row r="16" spans="2:15">
      <c r="B16" s="107" t="s">
        <v>150</v>
      </c>
      <c r="C16" s="108"/>
      <c r="D16" s="108"/>
      <c r="E16" s="147"/>
      <c r="F16" s="148"/>
      <c r="G16" s="95"/>
      <c r="H16" s="139"/>
      <c r="I16" s="95"/>
      <c r="J16" s="95"/>
      <c r="K16" s="163"/>
    </row>
    <row r="17" spans="2:19">
      <c r="B17" s="111" t="s">
        <v>151</v>
      </c>
      <c r="C17" s="95"/>
      <c r="D17" s="95"/>
      <c r="E17" s="113"/>
      <c r="F17" s="149"/>
      <c r="G17" s="95"/>
      <c r="H17" s="124"/>
      <c r="I17" s="95"/>
      <c r="J17" s="95"/>
      <c r="K17" s="163"/>
    </row>
    <row r="18" spans="2:19">
      <c r="B18" s="127" t="s">
        <v>152</v>
      </c>
      <c r="C18" s="135"/>
      <c r="D18" s="135"/>
      <c r="E18" s="150"/>
      <c r="F18" s="151"/>
      <c r="G18" s="95"/>
      <c r="H18" s="124"/>
      <c r="I18" s="95"/>
      <c r="J18" s="95"/>
      <c r="K18" s="205"/>
    </row>
    <row r="19" spans="2:19">
      <c r="B19" s="111"/>
      <c r="C19" s="95"/>
      <c r="D19" s="95"/>
      <c r="E19" s="152"/>
      <c r="F19" s="119"/>
      <c r="G19" s="95"/>
      <c r="H19" s="95"/>
      <c r="I19" s="95"/>
      <c r="J19" s="95"/>
      <c r="K19" s="205"/>
    </row>
    <row r="20" spans="2:19">
      <c r="B20" s="111" t="s">
        <v>153</v>
      </c>
      <c r="C20" s="95"/>
      <c r="D20" s="95"/>
      <c r="E20" s="152"/>
      <c r="F20" s="119">
        <f>SUM(F15:F18)</f>
        <v>47645000</v>
      </c>
      <c r="G20" s="95"/>
      <c r="H20" s="95"/>
      <c r="I20" s="95"/>
      <c r="J20" s="95"/>
      <c r="K20" s="95"/>
    </row>
    <row r="21" spans="2:19">
      <c r="B21" s="127"/>
      <c r="C21" s="135"/>
      <c r="D21" s="135"/>
      <c r="E21" s="153"/>
      <c r="F21" s="137"/>
      <c r="G21" s="95"/>
      <c r="H21" s="124"/>
      <c r="I21" s="95"/>
      <c r="J21" s="95"/>
      <c r="K21" s="205"/>
    </row>
    <row r="22" spans="2:19">
      <c r="B22" s="154" t="s">
        <v>154</v>
      </c>
      <c r="C22" s="100"/>
      <c r="D22" s="100"/>
      <c r="E22" s="155"/>
      <c r="F22" s="156">
        <f>IF(F14&gt;F20,F20,F14)</f>
        <v>47645000</v>
      </c>
      <c r="G22" s="95"/>
      <c r="H22" s="124"/>
      <c r="I22" s="139"/>
      <c r="J22" s="95"/>
      <c r="K22" s="206"/>
    </row>
    <row r="23" spans="2:19">
      <c r="B23" s="157" t="s">
        <v>155</v>
      </c>
      <c r="C23" s="158"/>
      <c r="D23" s="158"/>
      <c r="E23" s="155"/>
      <c r="F23" s="159">
        <v>0</v>
      </c>
      <c r="G23" s="95"/>
      <c r="H23" s="124"/>
      <c r="I23" s="139"/>
      <c r="J23" s="95"/>
      <c r="K23" s="206"/>
    </row>
    <row r="24" spans="2:19">
      <c r="B24" s="138" t="s">
        <v>156</v>
      </c>
      <c r="C24" s="160"/>
      <c r="D24" s="160"/>
      <c r="E24" s="161"/>
      <c r="F24" s="162">
        <f>SUM(F22:F23)</f>
        <v>47645000</v>
      </c>
      <c r="G24" s="95"/>
      <c r="H24" s="124"/>
      <c r="I24" s="139"/>
      <c r="J24" s="95"/>
      <c r="K24" s="206"/>
    </row>
    <row r="25" spans="2:19" ht="14.25">
      <c r="B25" s="95"/>
      <c r="C25" s="95"/>
      <c r="D25" s="95"/>
      <c r="E25" s="113"/>
      <c r="F25" s="163"/>
      <c r="G25" s="95"/>
      <c r="H25" s="124"/>
      <c r="I25" s="95"/>
      <c r="J25" s="95"/>
      <c r="K25" s="207"/>
      <c r="M25"/>
      <c r="N25"/>
      <c r="O25"/>
      <c r="P25"/>
      <c r="Q25"/>
      <c r="R25"/>
      <c r="S25"/>
    </row>
    <row r="26" spans="2:19">
      <c r="B26" s="107" t="s">
        <v>157</v>
      </c>
      <c r="C26" s="108"/>
      <c r="D26" s="108"/>
      <c r="E26" s="165" t="s">
        <v>29</v>
      </c>
      <c r="F26" s="166">
        <f>IF(E26="Yes",130%,100%)</f>
        <v>1.3</v>
      </c>
      <c r="G26" s="95"/>
      <c r="H26" s="95"/>
      <c r="I26" s="95"/>
      <c r="J26" s="95"/>
      <c r="K26" s="95"/>
    </row>
    <row r="27" spans="2:19">
      <c r="B27" s="127"/>
      <c r="C27" s="135"/>
      <c r="D27" s="135"/>
      <c r="E27" s="150"/>
      <c r="F27" s="167">
        <f>+F24*F26</f>
        <v>61938500</v>
      </c>
      <c r="G27" s="95"/>
      <c r="H27" s="95"/>
      <c r="I27" s="95"/>
      <c r="J27" s="95"/>
      <c r="K27" s="95"/>
    </row>
    <row r="28" spans="2:19">
      <c r="B28" s="111"/>
      <c r="C28" s="95"/>
      <c r="D28" s="95"/>
      <c r="E28" s="113"/>
      <c r="F28" s="149"/>
      <c r="G28" s="95"/>
      <c r="H28" s="95"/>
      <c r="I28" s="95"/>
      <c r="J28" s="95"/>
      <c r="K28" s="95"/>
    </row>
    <row r="29" spans="2:19">
      <c r="B29" s="127" t="s">
        <v>158</v>
      </c>
      <c r="C29" s="135"/>
      <c r="D29" s="135"/>
      <c r="E29" s="136"/>
      <c r="F29" s="168">
        <v>1</v>
      </c>
      <c r="G29" s="95"/>
      <c r="H29" s="95"/>
      <c r="I29" s="95"/>
      <c r="J29" s="95"/>
      <c r="K29" s="95"/>
    </row>
    <row r="30" spans="2:19">
      <c r="B30" s="95"/>
      <c r="C30" s="95"/>
      <c r="D30" s="95"/>
      <c r="E30" s="169"/>
      <c r="F30" s="170"/>
      <c r="G30" s="95"/>
      <c r="H30" s="95"/>
      <c r="I30" s="95"/>
      <c r="J30" s="95"/>
      <c r="K30" s="95"/>
    </row>
    <row r="31" spans="2:19">
      <c r="B31" s="142" t="s">
        <v>159</v>
      </c>
      <c r="C31" s="143"/>
      <c r="D31" s="143"/>
      <c r="E31" s="171"/>
      <c r="F31" s="172">
        <f>+F27*F29</f>
        <v>61938500</v>
      </c>
      <c r="G31" s="95"/>
      <c r="H31" s="95"/>
      <c r="I31" s="95"/>
      <c r="J31" s="95"/>
      <c r="K31" s="95"/>
    </row>
    <row r="32" spans="2:19">
      <c r="B32" s="111"/>
      <c r="C32" s="95"/>
      <c r="D32" s="95"/>
      <c r="E32" s="113"/>
      <c r="F32" s="149"/>
      <c r="G32" s="95"/>
      <c r="H32" s="95"/>
      <c r="I32" s="95"/>
      <c r="J32" s="95"/>
      <c r="K32" s="95"/>
    </row>
    <row r="33" spans="2:11">
      <c r="B33" s="127" t="s">
        <v>160</v>
      </c>
      <c r="C33" s="135"/>
      <c r="D33" s="135"/>
      <c r="E33" s="173"/>
      <c r="F33" s="164">
        <f>D4</f>
        <v>0.09</v>
      </c>
      <c r="G33" s="95"/>
      <c r="H33" s="95"/>
      <c r="I33" s="95"/>
      <c r="J33" s="95"/>
      <c r="K33" s="95"/>
    </row>
    <row r="34" spans="2:11">
      <c r="B34" s="95"/>
      <c r="C34" s="95"/>
      <c r="D34" s="95"/>
      <c r="E34" s="113"/>
      <c r="F34" s="146"/>
      <c r="G34" s="95"/>
      <c r="H34" s="95"/>
      <c r="I34" s="95"/>
      <c r="J34" s="95"/>
      <c r="K34" s="95"/>
    </row>
    <row r="35" spans="2:11">
      <c r="B35" s="142" t="s">
        <v>161</v>
      </c>
      <c r="C35" s="143"/>
      <c r="D35" s="143"/>
      <c r="E35" s="174"/>
      <c r="F35" s="175">
        <f>IF(F33=9%,K35,F31*F33)</f>
        <v>2500000</v>
      </c>
      <c r="G35" s="95"/>
      <c r="H35" s="95" t="s">
        <v>162</v>
      </c>
      <c r="I35" s="95"/>
      <c r="J35" s="95"/>
      <c r="K35" s="176">
        <v>2500000</v>
      </c>
    </row>
    <row r="36" spans="2:11">
      <c r="B36" s="111"/>
      <c r="C36" s="95"/>
      <c r="D36" s="95"/>
      <c r="E36" s="113"/>
      <c r="F36" s="149"/>
      <c r="G36" s="95"/>
      <c r="H36" s="95"/>
      <c r="I36" s="95"/>
      <c r="J36" s="95"/>
      <c r="K36" s="95"/>
    </row>
    <row r="37" spans="2:11">
      <c r="B37" s="111" t="s">
        <v>163</v>
      </c>
      <c r="C37" s="95"/>
      <c r="D37" s="95"/>
      <c r="E37" s="124"/>
      <c r="F37" s="149">
        <f>+F35*10</f>
        <v>25000000</v>
      </c>
      <c r="G37" s="95"/>
      <c r="H37" s="95"/>
      <c r="I37" s="95"/>
      <c r="J37" s="95"/>
      <c r="K37" s="95"/>
    </row>
    <row r="38" spans="2:11">
      <c r="B38" s="111"/>
      <c r="C38" s="95"/>
      <c r="D38" s="95"/>
      <c r="E38" s="124"/>
      <c r="F38" s="149"/>
      <c r="G38" s="95"/>
      <c r="H38" s="95"/>
      <c r="I38" s="95"/>
      <c r="J38" s="95"/>
      <c r="K38" s="95"/>
    </row>
    <row r="39" spans="2:11">
      <c r="B39" s="111" t="s">
        <v>164</v>
      </c>
      <c r="C39" s="95"/>
      <c r="D39" s="95"/>
      <c r="E39" s="124"/>
      <c r="F39" s="177">
        <v>0.99990000000000001</v>
      </c>
      <c r="G39" s="95"/>
      <c r="H39" s="95"/>
      <c r="I39" s="95"/>
      <c r="J39" s="95"/>
      <c r="K39" s="95"/>
    </row>
    <row r="40" spans="2:11">
      <c r="B40" s="111"/>
      <c r="C40" s="95"/>
      <c r="D40" s="95"/>
      <c r="E40" s="124"/>
      <c r="F40" s="149"/>
      <c r="G40" s="95"/>
      <c r="H40" s="95"/>
      <c r="I40" s="95"/>
      <c r="J40" s="95"/>
      <c r="K40" s="95"/>
    </row>
    <row r="41" spans="2:11">
      <c r="B41" s="111" t="s">
        <v>165</v>
      </c>
      <c r="C41" s="95"/>
      <c r="D41" s="95"/>
      <c r="E41" s="124"/>
      <c r="F41" s="149">
        <f>F39*F37</f>
        <v>24997500</v>
      </c>
      <c r="G41" s="95"/>
      <c r="H41" s="95"/>
      <c r="I41" s="95"/>
      <c r="J41" s="95"/>
      <c r="K41" s="95"/>
    </row>
    <row r="42" spans="2:11">
      <c r="B42" s="111"/>
      <c r="C42" s="95"/>
      <c r="D42" s="95"/>
      <c r="E42" s="124"/>
      <c r="F42" s="149"/>
      <c r="G42" s="95"/>
      <c r="H42" s="95"/>
      <c r="I42" s="95"/>
      <c r="J42" s="95"/>
      <c r="K42" s="95"/>
    </row>
    <row r="43" spans="2:11">
      <c r="B43" s="111" t="s">
        <v>166</v>
      </c>
      <c r="C43" s="95"/>
      <c r="D43" s="95"/>
      <c r="E43" s="124"/>
      <c r="F43" s="178">
        <v>0.87</v>
      </c>
      <c r="G43" s="95"/>
      <c r="H43" s="95"/>
      <c r="I43" s="95"/>
      <c r="J43" s="95"/>
      <c r="K43" s="95"/>
    </row>
    <row r="44" spans="2:11">
      <c r="B44" s="127"/>
      <c r="C44" s="135"/>
      <c r="D44" s="135"/>
      <c r="E44" s="132"/>
      <c r="F44" s="167"/>
      <c r="G44" s="95"/>
      <c r="H44" s="95"/>
      <c r="I44" s="95"/>
      <c r="J44" s="95"/>
      <c r="K44" s="95"/>
    </row>
    <row r="45" spans="2:11">
      <c r="B45" s="179" t="s">
        <v>167</v>
      </c>
      <c r="C45" s="180"/>
      <c r="D45" s="180"/>
      <c r="E45" s="180"/>
      <c r="F45" s="243">
        <f>+F43*F37</f>
        <v>21750000</v>
      </c>
      <c r="G45" s="95"/>
      <c r="H45" s="95"/>
      <c r="I45" s="95"/>
      <c r="J45" s="95"/>
      <c r="K45" s="95"/>
    </row>
    <row r="46" spans="2:11">
      <c r="B46" s="95"/>
      <c r="C46" s="95"/>
      <c r="D46" s="95"/>
      <c r="E46" s="95"/>
      <c r="F46" s="95"/>
      <c r="G46" s="95"/>
      <c r="H46" s="95"/>
      <c r="I46" s="95"/>
      <c r="J46" s="95"/>
      <c r="K46" s="95"/>
    </row>
    <row r="47" spans="2:11">
      <c r="B47" s="104" t="s">
        <v>168</v>
      </c>
      <c r="C47" s="105"/>
      <c r="D47" s="105"/>
      <c r="E47" s="105"/>
      <c r="F47" s="106"/>
      <c r="G47" s="95"/>
      <c r="H47" s="95"/>
      <c r="I47" s="95"/>
      <c r="J47" s="95"/>
      <c r="K47" s="95"/>
    </row>
    <row r="48" spans="2:11">
      <c r="B48" s="111" t="s">
        <v>169</v>
      </c>
      <c r="C48" s="95"/>
      <c r="D48" s="95"/>
      <c r="E48" s="95"/>
      <c r="F48" s="103"/>
      <c r="G48" s="95"/>
      <c r="H48" s="95"/>
      <c r="I48" s="95"/>
      <c r="J48" s="95"/>
      <c r="K48" s="95"/>
    </row>
    <row r="49" spans="2:11">
      <c r="B49" s="111"/>
      <c r="C49" s="95"/>
      <c r="D49" s="95"/>
      <c r="E49" s="95"/>
      <c r="F49" s="103"/>
      <c r="G49" s="95"/>
      <c r="H49" s="95"/>
      <c r="I49" s="95"/>
      <c r="J49" s="95"/>
      <c r="K49" s="95"/>
    </row>
    <row r="50" spans="2:11">
      <c r="B50" s="111" t="s">
        <v>170</v>
      </c>
      <c r="C50" s="95"/>
      <c r="D50" s="95"/>
      <c r="E50" s="95"/>
      <c r="F50" s="182">
        <f>F24</f>
        <v>47645000</v>
      </c>
      <c r="G50" s="95"/>
      <c r="H50" s="95"/>
      <c r="I50" s="95"/>
      <c r="J50" s="95"/>
      <c r="K50" s="95"/>
    </row>
    <row r="51" spans="2:11">
      <c r="B51" s="111"/>
      <c r="C51" s="95"/>
      <c r="D51" s="95"/>
      <c r="E51" s="95"/>
      <c r="F51" s="103"/>
      <c r="G51" s="95"/>
      <c r="H51" s="95"/>
      <c r="I51" s="95"/>
      <c r="J51" s="95"/>
      <c r="K51" s="95"/>
    </row>
    <row r="52" spans="2:11">
      <c r="B52" s="111" t="s">
        <v>171</v>
      </c>
      <c r="C52" s="95"/>
      <c r="D52" s="95"/>
      <c r="E52" s="95"/>
      <c r="F52" s="183">
        <v>0.3</v>
      </c>
      <c r="G52" s="95"/>
      <c r="H52" s="95"/>
      <c r="I52" s="95"/>
      <c r="J52" s="95"/>
      <c r="K52" s="95"/>
    </row>
    <row r="53" spans="2:11">
      <c r="B53" s="111"/>
      <c r="C53" s="95"/>
      <c r="D53" s="95"/>
      <c r="E53" s="95"/>
      <c r="F53" s="103"/>
      <c r="G53" s="95"/>
      <c r="H53" s="95"/>
      <c r="I53" s="95"/>
      <c r="J53" s="95"/>
      <c r="K53" s="95"/>
    </row>
    <row r="54" spans="2:11">
      <c r="B54" s="111" t="s">
        <v>172</v>
      </c>
      <c r="C54" s="95"/>
      <c r="D54" s="95"/>
      <c r="E54" s="95"/>
      <c r="F54" s="149">
        <f>+F52*F50</f>
        <v>14293500</v>
      </c>
      <c r="G54" s="95"/>
      <c r="H54" s="95"/>
      <c r="I54" s="95"/>
      <c r="J54" s="95"/>
      <c r="K54" s="95"/>
    </row>
    <row r="55" spans="2:11">
      <c r="B55" s="111"/>
      <c r="C55" s="95"/>
      <c r="D55" s="95"/>
      <c r="E55" s="95"/>
      <c r="F55" s="103"/>
      <c r="G55" s="95"/>
      <c r="H55" s="95"/>
      <c r="I55" s="95"/>
      <c r="J55" s="95"/>
      <c r="K55" s="95"/>
    </row>
    <row r="56" spans="2:11">
      <c r="B56" s="111" t="s">
        <v>173</v>
      </c>
      <c r="C56" s="95"/>
      <c r="D56" s="95"/>
      <c r="E56" s="124"/>
      <c r="F56" s="178">
        <v>0.87</v>
      </c>
      <c r="G56" s="95"/>
      <c r="H56" s="95"/>
      <c r="I56" s="95"/>
      <c r="J56" s="95"/>
      <c r="K56" s="95"/>
    </row>
    <row r="57" spans="2:11">
      <c r="B57" s="127"/>
      <c r="C57" s="135"/>
      <c r="D57" s="135"/>
      <c r="E57" s="132"/>
      <c r="F57" s="167"/>
      <c r="G57" s="95"/>
      <c r="H57" s="95"/>
      <c r="I57" s="95"/>
      <c r="J57" s="95"/>
      <c r="K57" s="95"/>
    </row>
    <row r="58" spans="2:11">
      <c r="B58" s="179" t="s">
        <v>174</v>
      </c>
      <c r="C58" s="180"/>
      <c r="D58" s="180"/>
      <c r="E58" s="180"/>
      <c r="F58" s="181">
        <f>+F54*F56</f>
        <v>12435345</v>
      </c>
      <c r="G58" s="95"/>
      <c r="H58" s="95"/>
      <c r="I58" s="95"/>
      <c r="J58" s="95"/>
      <c r="K58" s="95"/>
    </row>
    <row r="59" spans="2:11">
      <c r="B59" s="124"/>
      <c r="C59" s="124"/>
      <c r="D59" s="124"/>
      <c r="E59" s="124"/>
      <c r="F59" s="124"/>
      <c r="G59" s="95"/>
      <c r="H59" s="95"/>
      <c r="I59" s="95"/>
      <c r="J59" s="95"/>
      <c r="K59" s="95"/>
    </row>
    <row r="60" spans="2:11">
      <c r="B60" s="184" t="s">
        <v>175</v>
      </c>
      <c r="C60" s="185"/>
      <c r="D60" s="185"/>
      <c r="E60" s="186"/>
      <c r="F60" s="187">
        <f>+F58+F45</f>
        <v>34185345</v>
      </c>
      <c r="G60" s="95"/>
      <c r="H60" s="95"/>
      <c r="I60" s="95"/>
      <c r="J60" s="95"/>
      <c r="K60" s="95"/>
    </row>
    <row r="61" spans="2:11">
      <c r="B61" s="95"/>
      <c r="C61" s="95"/>
      <c r="D61" s="95"/>
      <c r="E61" s="95"/>
      <c r="F61" s="95"/>
      <c r="G61" s="95"/>
      <c r="H61" s="95"/>
      <c r="I61" s="95"/>
      <c r="J61" s="95"/>
      <c r="K61" s="95"/>
    </row>
    <row r="62" spans="2:11">
      <c r="B62" s="95"/>
      <c r="C62" s="95"/>
      <c r="D62" s="95"/>
      <c r="E62" s="95"/>
      <c r="F62" s="176"/>
      <c r="G62" s="95"/>
      <c r="H62" s="95"/>
      <c r="I62" s="95"/>
      <c r="J62" s="95"/>
      <c r="K62" s="95"/>
    </row>
    <row r="63" spans="2:11">
      <c r="B63" s="95"/>
      <c r="C63" s="95"/>
      <c r="D63" s="95"/>
      <c r="E63" s="95"/>
      <c r="F63" s="95"/>
      <c r="G63" s="95"/>
      <c r="H63" s="95"/>
      <c r="I63" s="95"/>
      <c r="J63" s="95"/>
      <c r="K63" s="95"/>
    </row>
    <row r="64" spans="2:11">
      <c r="B64" s="104" t="s">
        <v>176</v>
      </c>
      <c r="C64" s="100"/>
      <c r="D64" s="100"/>
      <c r="E64" s="188" t="s">
        <v>177</v>
      </c>
      <c r="F64" s="101" t="s">
        <v>178</v>
      </c>
      <c r="G64" s="95"/>
      <c r="H64" s="95"/>
      <c r="I64" s="95"/>
      <c r="J64" s="95"/>
      <c r="K64" s="95"/>
    </row>
    <row r="65" spans="2:11">
      <c r="B65" s="189" t="s">
        <v>179</v>
      </c>
      <c r="C65" s="95"/>
      <c r="D65" s="95"/>
      <c r="E65" s="190">
        <v>0.2</v>
      </c>
      <c r="F65" s="126">
        <f>IF(E65&gt;0,$F$70*E65,"")</f>
        <v>6837069</v>
      </c>
      <c r="G65" s="95"/>
      <c r="H65" s="95"/>
      <c r="I65" s="95"/>
      <c r="J65" s="95"/>
      <c r="K65" s="95"/>
    </row>
    <row r="66" spans="2:11">
      <c r="B66" s="189" t="s">
        <v>180</v>
      </c>
      <c r="C66" s="95"/>
      <c r="D66" s="95"/>
      <c r="E66" s="190">
        <v>0</v>
      </c>
      <c r="F66" s="126" t="str">
        <f>IF(E66&gt;0,$F$70*E66,"")</f>
        <v/>
      </c>
      <c r="G66" s="95"/>
      <c r="H66" s="95"/>
      <c r="I66" s="95"/>
      <c r="J66" s="95"/>
      <c r="K66" s="95"/>
    </row>
    <row r="67" spans="2:11">
      <c r="B67" s="189" t="s">
        <v>181</v>
      </c>
      <c r="C67" s="95"/>
      <c r="D67" s="95"/>
      <c r="E67" s="190">
        <v>0</v>
      </c>
      <c r="F67" s="126" t="str">
        <f>IF(E67&gt;0,$F$70*E67,"")</f>
        <v/>
      </c>
      <c r="G67" s="95"/>
      <c r="H67" s="95"/>
      <c r="I67" s="95"/>
      <c r="J67" s="95"/>
      <c r="K67" s="95"/>
    </row>
    <row r="68" spans="2:11">
      <c r="B68" s="189" t="s">
        <v>182</v>
      </c>
      <c r="C68" s="95"/>
      <c r="D68" s="95"/>
      <c r="E68" s="191">
        <f>E70-E65-E66-E67-E69</f>
        <v>0.8</v>
      </c>
      <c r="F68" s="126">
        <f>IF(E68&gt;0,$F$70*E68,"")</f>
        <v>27348276</v>
      </c>
      <c r="G68" s="95"/>
      <c r="H68" s="95"/>
      <c r="I68" s="95"/>
      <c r="J68" s="95"/>
      <c r="K68" s="95"/>
    </row>
    <row r="69" spans="2:11">
      <c r="B69" s="192">
        <v>8609</v>
      </c>
      <c r="C69" s="135"/>
      <c r="D69" s="135"/>
      <c r="E69" s="193">
        <v>0</v>
      </c>
      <c r="F69" s="130" t="str">
        <f>IF(E69&gt;0,$F$70*E69,"")</f>
        <v/>
      </c>
      <c r="G69" s="95"/>
      <c r="H69" s="95"/>
      <c r="I69" s="95"/>
      <c r="J69" s="95"/>
      <c r="K69" s="95"/>
    </row>
    <row r="70" spans="2:11">
      <c r="B70" s="194" t="s">
        <v>183</v>
      </c>
      <c r="C70" s="135"/>
      <c r="D70" s="135"/>
      <c r="E70" s="195">
        <v>1</v>
      </c>
      <c r="F70" s="196">
        <f>F60</f>
        <v>34185345</v>
      </c>
      <c r="G70" s="95"/>
      <c r="H70" s="95"/>
      <c r="I70" s="95"/>
      <c r="J70" s="95"/>
      <c r="K70" s="95"/>
    </row>
    <row r="71" spans="2:11">
      <c r="B71" s="95"/>
      <c r="C71" s="95"/>
      <c r="D71" s="95"/>
      <c r="E71" s="95"/>
      <c r="F71" s="95"/>
      <c r="G71" s="95"/>
      <c r="H71" s="95"/>
      <c r="I71" s="95"/>
      <c r="J71" s="95"/>
      <c r="K71" s="95"/>
    </row>
    <row r="72" spans="2:11">
      <c r="B72" s="95"/>
      <c r="C72" s="95"/>
      <c r="D72" s="95"/>
      <c r="E72" s="95"/>
      <c r="F72" s="95"/>
      <c r="G72" s="95"/>
      <c r="H72" s="95"/>
      <c r="I72" s="95"/>
      <c r="J72" s="95"/>
      <c r="K72" s="95"/>
    </row>
    <row r="73" spans="2:11">
      <c r="B73" s="95"/>
      <c r="C73" s="95"/>
      <c r="D73" s="95"/>
      <c r="E73" s="95"/>
      <c r="F73" s="95"/>
      <c r="G73" s="95"/>
      <c r="H73" s="95"/>
      <c r="I73" s="95"/>
      <c r="J73" s="95"/>
      <c r="K73" s="95"/>
    </row>
    <row r="74" spans="2:11">
      <c r="B74" s="95"/>
      <c r="C74" s="95"/>
      <c r="D74" s="95"/>
      <c r="E74" s="95"/>
      <c r="F74" s="95"/>
      <c r="G74" s="95"/>
      <c r="H74" s="95"/>
      <c r="I74" s="95"/>
      <c r="J74" s="95"/>
      <c r="K74" s="95"/>
    </row>
    <row r="75" spans="2:11">
      <c r="B75" s="95"/>
      <c r="C75" s="95"/>
      <c r="D75" s="95"/>
      <c r="E75" s="95"/>
      <c r="F75" s="95"/>
      <c r="G75" s="95"/>
      <c r="H75" s="95"/>
      <c r="I75" s="95"/>
      <c r="J75" s="95"/>
      <c r="K75" s="95"/>
    </row>
    <row r="76" spans="2:11">
      <c r="B76" s="95"/>
      <c r="C76" s="95"/>
      <c r="D76" s="95"/>
      <c r="E76" s="95"/>
      <c r="F76" s="95"/>
      <c r="G76" s="95"/>
      <c r="H76" s="95"/>
      <c r="I76" s="95"/>
      <c r="J76" s="95"/>
      <c r="K76" s="95"/>
    </row>
    <row r="77" spans="2:11">
      <c r="B77" s="95"/>
      <c r="C77" s="95"/>
      <c r="D77" s="95"/>
      <c r="E77" s="95"/>
      <c r="F77" s="95"/>
      <c r="G77" s="95"/>
      <c r="H77" s="95"/>
      <c r="I77" s="95"/>
      <c r="J77" s="95"/>
      <c r="K77" s="95"/>
    </row>
    <row r="78" spans="2:11">
      <c r="B78" s="95"/>
      <c r="C78" s="95"/>
      <c r="D78" s="95"/>
      <c r="E78" s="95"/>
      <c r="F78" s="95"/>
      <c r="G78" s="95"/>
      <c r="H78" s="95"/>
      <c r="I78" s="95"/>
      <c r="J78" s="95"/>
      <c r="K78" s="95"/>
    </row>
    <row r="79" spans="2:11">
      <c r="B79" s="95"/>
      <c r="C79" s="95"/>
      <c r="D79" s="95"/>
      <c r="E79" s="95"/>
      <c r="F79" s="95"/>
      <c r="G79" s="95"/>
      <c r="H79" s="95"/>
      <c r="I79" s="95"/>
      <c r="J79" s="95"/>
      <c r="K79" s="95"/>
    </row>
    <row r="80" spans="2:11">
      <c r="B80" s="95"/>
      <c r="C80" s="95"/>
      <c r="D80" s="95"/>
      <c r="E80" s="95"/>
      <c r="F80" s="95"/>
      <c r="G80" s="95"/>
      <c r="H80" s="95"/>
      <c r="I80" s="95"/>
      <c r="J80" s="95"/>
      <c r="K80" s="95"/>
    </row>
    <row r="81" spans="2:11">
      <c r="B81" s="95"/>
      <c r="C81" s="95"/>
      <c r="D81" s="95"/>
      <c r="E81" s="95"/>
      <c r="F81" s="95"/>
      <c r="G81" s="95"/>
      <c r="H81" s="95"/>
      <c r="I81" s="95"/>
      <c r="J81" s="95"/>
      <c r="K81" s="95"/>
    </row>
    <row r="82" spans="2:11">
      <c r="B82" s="95"/>
      <c r="C82" s="95"/>
      <c r="D82" s="95"/>
      <c r="E82" s="95"/>
      <c r="F82" s="95"/>
      <c r="G82" s="95"/>
      <c r="H82" s="95"/>
      <c r="I82" s="95"/>
      <c r="J82" s="95"/>
      <c r="K82" s="95"/>
    </row>
    <row r="83" spans="2:11">
      <c r="B83" s="95"/>
      <c r="C83" s="95"/>
      <c r="D83" s="95"/>
      <c r="E83" s="95"/>
      <c r="F83" s="95"/>
      <c r="G83" s="95"/>
      <c r="H83" s="95"/>
      <c r="I83" s="95"/>
      <c r="J83" s="95"/>
      <c r="K83" s="95"/>
    </row>
    <row r="84" spans="2:11">
      <c r="B84" s="95"/>
      <c r="C84" s="95"/>
      <c r="D84" s="95"/>
      <c r="E84" s="95"/>
      <c r="F84" s="95"/>
      <c r="G84" s="95"/>
      <c r="H84" s="95"/>
      <c r="I84" s="95"/>
      <c r="J84" s="95"/>
      <c r="K84" s="95"/>
    </row>
    <row r="85" spans="2:11">
      <c r="B85" s="95"/>
      <c r="C85" s="95"/>
      <c r="D85" s="95"/>
      <c r="E85" s="95"/>
      <c r="F85" s="95"/>
      <c r="G85" s="95"/>
      <c r="H85" s="95"/>
      <c r="I85" s="95"/>
      <c r="J85" s="95"/>
      <c r="K85" s="95"/>
    </row>
    <row r="86" spans="2:11">
      <c r="B86" s="95"/>
      <c r="C86" s="95"/>
      <c r="D86" s="95"/>
      <c r="E86" s="95"/>
      <c r="F86" s="95"/>
      <c r="G86" s="95"/>
      <c r="H86" s="95"/>
      <c r="I86" s="95"/>
      <c r="J86" s="95"/>
      <c r="K86" s="95"/>
    </row>
    <row r="87" spans="2:11">
      <c r="B87" s="95"/>
      <c r="C87" s="95"/>
      <c r="D87" s="95"/>
      <c r="E87" s="95"/>
      <c r="F87" s="95"/>
      <c r="G87" s="95"/>
      <c r="H87" s="95"/>
      <c r="I87" s="95"/>
      <c r="J87" s="95"/>
      <c r="K87" s="95"/>
    </row>
    <row r="88" spans="2:11">
      <c r="B88" s="95"/>
      <c r="C88" s="95"/>
      <c r="D88" s="95"/>
      <c r="E88" s="95"/>
      <c r="F88" s="95"/>
      <c r="G88" s="95"/>
      <c r="H88" s="95"/>
      <c r="I88" s="95"/>
      <c r="J88" s="95"/>
      <c r="K88" s="95"/>
    </row>
    <row r="89" spans="2:11">
      <c r="B89" s="95"/>
      <c r="C89" s="95"/>
      <c r="D89" s="95"/>
      <c r="E89" s="95"/>
      <c r="F89" s="95"/>
      <c r="G89" s="95"/>
      <c r="H89" s="95"/>
      <c r="I89" s="95"/>
      <c r="J89" s="95"/>
      <c r="K89" s="95"/>
    </row>
    <row r="90" spans="2:11">
      <c r="B90" s="95"/>
      <c r="C90" s="95"/>
      <c r="D90" s="95"/>
      <c r="E90" s="95"/>
      <c r="F90" s="95"/>
      <c r="G90" s="95"/>
      <c r="H90" s="95"/>
      <c r="I90" s="95"/>
      <c r="J90" s="95"/>
      <c r="K90" s="95"/>
    </row>
    <row r="91" spans="2:11"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2:11"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2:11">
      <c r="B93" s="95"/>
      <c r="C93" s="95"/>
      <c r="D93" s="95"/>
      <c r="E93" s="95"/>
      <c r="F93" s="95"/>
      <c r="G93" s="95"/>
      <c r="H93" s="95"/>
      <c r="I93" s="95"/>
      <c r="J93" s="95"/>
      <c r="K93" s="95"/>
    </row>
    <row r="94" spans="2:11">
      <c r="B94" s="95"/>
      <c r="C94" s="95"/>
      <c r="D94" s="95"/>
      <c r="E94" s="95"/>
      <c r="F94" s="95"/>
      <c r="G94" s="95"/>
      <c r="H94" s="95"/>
      <c r="I94" s="95"/>
      <c r="J94" s="95"/>
      <c r="K94" s="95"/>
    </row>
    <row r="95" spans="2:11">
      <c r="B95" s="95"/>
      <c r="C95" s="95"/>
      <c r="D95" s="95"/>
      <c r="E95" s="95"/>
      <c r="F95" s="95"/>
      <c r="G95" s="95"/>
      <c r="H95" s="95"/>
      <c r="I95" s="95"/>
      <c r="J95" s="95"/>
      <c r="K95" s="95"/>
    </row>
    <row r="96" spans="2:11">
      <c r="B96" s="95"/>
      <c r="C96" s="95"/>
      <c r="D96" s="95"/>
      <c r="E96" s="95"/>
      <c r="F96" s="95"/>
      <c r="G96" s="95"/>
      <c r="H96" s="95"/>
      <c r="I96" s="95"/>
      <c r="J96" s="95"/>
      <c r="K96" s="95"/>
    </row>
    <row r="97" spans="2:11">
      <c r="B97" s="95"/>
      <c r="C97" s="95"/>
      <c r="D97" s="95"/>
      <c r="E97" s="95"/>
      <c r="F97" s="95"/>
      <c r="G97" s="95"/>
      <c r="H97" s="95"/>
      <c r="I97" s="95"/>
      <c r="J97" s="95"/>
      <c r="K97" s="95"/>
    </row>
    <row r="98" spans="2:11">
      <c r="B98" s="95"/>
      <c r="C98" s="95"/>
      <c r="D98" s="95"/>
      <c r="E98" s="95"/>
      <c r="F98" s="95"/>
      <c r="G98" s="95"/>
      <c r="H98" s="95"/>
      <c r="I98" s="95"/>
      <c r="J98" s="95"/>
      <c r="K98" s="95"/>
    </row>
    <row r="99" spans="2:11">
      <c r="B99" s="95"/>
      <c r="C99" s="95"/>
      <c r="D99" s="95"/>
      <c r="E99" s="95"/>
      <c r="F99" s="95"/>
      <c r="G99" s="95"/>
      <c r="H99" s="95"/>
      <c r="I99" s="95"/>
      <c r="J99" s="95"/>
      <c r="K99" s="95"/>
    </row>
    <row r="100" spans="2:11">
      <c r="B100" s="95"/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2:11">
      <c r="B101" s="95"/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2:11">
      <c r="B102" s="95"/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2:11">
      <c r="B103" s="95"/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2:11">
      <c r="B104" s="95"/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2:11">
      <c r="B105" s="95"/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2:11">
      <c r="B106" s="95"/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2:11">
      <c r="B107" s="95"/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2:11">
      <c r="B108" s="95"/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2:11">
      <c r="B109" s="95"/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2:11">
      <c r="B110" s="95"/>
      <c r="C110" s="95"/>
      <c r="D110" s="95"/>
      <c r="E110" s="95"/>
      <c r="F110" s="95"/>
      <c r="G110" s="95"/>
      <c r="H110" s="95"/>
      <c r="I110" s="95"/>
      <c r="J110" s="95"/>
      <c r="K110" s="95"/>
    </row>
    <row r="111" spans="2:11">
      <c r="B111" s="95"/>
      <c r="C111" s="95"/>
      <c r="D111" s="95"/>
      <c r="E111" s="95"/>
      <c r="F111" s="95"/>
      <c r="G111" s="95"/>
      <c r="H111" s="95"/>
      <c r="I111" s="95"/>
      <c r="J111" s="95"/>
      <c r="K111" s="95"/>
    </row>
    <row r="112" spans="2:11">
      <c r="B112" s="95"/>
      <c r="C112" s="95"/>
      <c r="D112" s="95"/>
      <c r="E112" s="95"/>
      <c r="F112" s="95"/>
      <c r="G112" s="95"/>
      <c r="H112" s="95"/>
      <c r="I112" s="95"/>
      <c r="J112" s="95"/>
      <c r="K112" s="95"/>
    </row>
    <row r="113" spans="2:11">
      <c r="B113" s="95"/>
      <c r="C113" s="95"/>
      <c r="D113" s="95"/>
      <c r="E113" s="95"/>
      <c r="F113" s="95"/>
      <c r="G113" s="95"/>
      <c r="H113" s="95"/>
      <c r="I113" s="95"/>
      <c r="J113" s="95"/>
      <c r="K113" s="95"/>
    </row>
    <row r="114" spans="2:11">
      <c r="B114" s="95"/>
      <c r="C114" s="95"/>
      <c r="D114" s="95"/>
      <c r="E114" s="95"/>
      <c r="F114" s="95"/>
      <c r="G114" s="95"/>
      <c r="H114" s="95"/>
      <c r="I114" s="95"/>
      <c r="J114" s="95"/>
      <c r="K114" s="95"/>
    </row>
    <row r="115" spans="2:11">
      <c r="B115" s="95"/>
      <c r="C115" s="95"/>
      <c r="D115" s="95"/>
      <c r="E115" s="95"/>
      <c r="F115" s="95"/>
      <c r="G115" s="95"/>
      <c r="H115" s="95"/>
      <c r="I115" s="95"/>
      <c r="J115" s="95"/>
      <c r="K115" s="95"/>
    </row>
    <row r="116" spans="2:11">
      <c r="B116" s="95"/>
      <c r="C116" s="95"/>
      <c r="D116" s="95"/>
      <c r="E116" s="95"/>
      <c r="F116" s="95"/>
      <c r="G116" s="95"/>
      <c r="H116" s="95"/>
      <c r="I116" s="95"/>
      <c r="J116" s="95"/>
      <c r="K116" s="95"/>
    </row>
    <row r="117" spans="2:11">
      <c r="B117" s="95"/>
      <c r="C117" s="95"/>
      <c r="D117" s="95"/>
      <c r="E117" s="95"/>
      <c r="F117" s="95"/>
      <c r="G117" s="95"/>
      <c r="H117" s="95"/>
      <c r="I117" s="95"/>
      <c r="J117" s="95"/>
      <c r="K117" s="95"/>
    </row>
    <row r="118" spans="2:11">
      <c r="B118" s="95"/>
      <c r="C118" s="95"/>
      <c r="D118" s="95"/>
      <c r="E118" s="95"/>
      <c r="F118" s="95"/>
      <c r="G118" s="95"/>
      <c r="H118" s="95"/>
      <c r="I118" s="95"/>
      <c r="J118" s="95"/>
      <c r="K118" s="95"/>
    </row>
    <row r="119" spans="2:11">
      <c r="B119" s="95"/>
      <c r="C119" s="95"/>
      <c r="D119" s="95"/>
      <c r="E119" s="95"/>
      <c r="F119" s="95"/>
      <c r="G119" s="95"/>
      <c r="H119" s="95"/>
      <c r="I119" s="95"/>
      <c r="J119" s="95"/>
      <c r="K119" s="95"/>
    </row>
    <row r="120" spans="2:11">
      <c r="H120" s="95"/>
      <c r="I120" s="95"/>
      <c r="J120" s="95"/>
      <c r="K120" s="95"/>
    </row>
  </sheetData>
  <dataValidations count="2">
    <dataValidation type="list" allowBlank="1" showInputMessage="1" showErrorMessage="1" sqref="E26" xr:uid="{89917982-0E88-4007-A5EE-86909EA7769C}">
      <formula1>$H$2:$H$3</formula1>
    </dataValidation>
    <dataValidation type="list" allowBlank="1" showInputMessage="1" showErrorMessage="1" sqref="D4" xr:uid="{8F43D68B-F8DC-47F9-B5BA-2A60528D5E8B}">
      <formula1>#REF!</formula1>
    </dataValidation>
  </dataValidations>
  <pageMargins left="0.7" right="0.7" top="0.75" bottom="0.75" header="0.3" footer="0.3"/>
  <pageSetup scale="40" orientation="portrait" horizontalDpi="1200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660B-4511-47BC-B439-B82453EC4AB7}">
  <sheetPr>
    <tabColor theme="3" tint="0.249977111117893"/>
  </sheetPr>
  <dimension ref="A1:CV55"/>
  <sheetViews>
    <sheetView topLeftCell="C1" workbookViewId="0">
      <selection activeCell="J9" sqref="J9"/>
    </sheetView>
  </sheetViews>
  <sheetFormatPr defaultRowHeight="20.25" customHeight="1"/>
  <cols>
    <col min="1" max="1" width="4.85546875" customWidth="1"/>
    <col min="2" max="2" width="4.7109375" customWidth="1"/>
    <col min="3" max="3" width="36" bestFit="1" customWidth="1"/>
    <col min="4" max="4" width="19.7109375" bestFit="1" customWidth="1"/>
    <col min="5" max="7" width="14" bestFit="1" customWidth="1"/>
    <col min="8" max="59" width="12.28515625" bestFit="1" customWidth="1"/>
    <col min="60" max="60" width="14.42578125" bestFit="1" customWidth="1"/>
    <col min="61" max="61" width="12.28515625" bestFit="1" customWidth="1"/>
    <col min="62" max="100" width="5.28515625" bestFit="1" customWidth="1"/>
  </cols>
  <sheetData>
    <row r="1" spans="1:100" ht="20.25" customHeight="1">
      <c r="A1" s="48"/>
      <c r="D1" s="261" t="s">
        <v>18</v>
      </c>
      <c r="E1" s="261"/>
      <c r="F1" s="261"/>
      <c r="G1" s="261"/>
      <c r="H1" s="261"/>
      <c r="I1" s="261"/>
    </row>
    <row r="2" spans="1:100" ht="20.25" customHeight="1">
      <c r="A2" s="48"/>
      <c r="D2" s="48"/>
    </row>
    <row r="3" spans="1:100" ht="20.25" customHeight="1">
      <c r="D3" s="1" t="s">
        <v>69</v>
      </c>
      <c r="E3" s="5">
        <v>0</v>
      </c>
      <c r="F3" s="5">
        <f>IF(E3&lt;='Residential Assumptions'!$I$5, E3+1,"")</f>
        <v>1</v>
      </c>
      <c r="G3" s="5">
        <f>IF(F3&lt;='Residential Assumptions'!$I$5, F3+1,"")</f>
        <v>2</v>
      </c>
      <c r="H3" s="5">
        <f>IF(G3&lt;='Residential Assumptions'!$I$5, G3+1,"")</f>
        <v>3</v>
      </c>
      <c r="I3" s="5">
        <f>IF(H3&lt;='Residential Assumptions'!$I$5, H3+1,"")</f>
        <v>4</v>
      </c>
      <c r="J3" s="5">
        <f>IF(I3&lt;='Residential Assumptions'!$I$5, I3+1,"")</f>
        <v>5</v>
      </c>
      <c r="K3" s="5">
        <f>IF(J3&lt;='Residential Assumptions'!$I$5, J3+1,"")</f>
        <v>6</v>
      </c>
      <c r="L3" s="5">
        <f>IF(K3&lt;='Residential Assumptions'!$I$5, K3+1,"")</f>
        <v>7</v>
      </c>
      <c r="M3" s="5">
        <f>IF(L3&lt;='Residential Assumptions'!$I$5, L3+1,"")</f>
        <v>8</v>
      </c>
      <c r="N3" s="5">
        <f>IF(M3&lt;='Residential Assumptions'!$I$5, M3+1,"")</f>
        <v>9</v>
      </c>
      <c r="O3" s="5">
        <f>IF(N3&lt;='Residential Assumptions'!$I$5, N3+1,"")</f>
        <v>10</v>
      </c>
      <c r="P3" s="5">
        <f>IF(O3&lt;='Residential Assumptions'!$I$5, O3+1,"")</f>
        <v>11</v>
      </c>
      <c r="Q3" s="5">
        <f>IF(P3&lt;='Residential Assumptions'!$I$5, P3+1,"")</f>
        <v>12</v>
      </c>
      <c r="R3" s="5">
        <f>IF(Q3&lt;='Residential Assumptions'!$I$5, Q3+1,"")</f>
        <v>13</v>
      </c>
      <c r="S3" s="5">
        <f>IF(R3&lt;='Residential Assumptions'!$I$5, R3+1,"")</f>
        <v>14</v>
      </c>
      <c r="T3" s="5">
        <f>IF(S3&lt;='Residential Assumptions'!$I$5, S3+1,"")</f>
        <v>15</v>
      </c>
      <c r="U3" s="5">
        <f>IF(T3&lt;='Residential Assumptions'!$I$5, T3+1,"")</f>
        <v>16</v>
      </c>
      <c r="V3" s="5">
        <f>IF(U3&lt;='Residential Assumptions'!$I$5, U3+1,"")</f>
        <v>17</v>
      </c>
      <c r="W3" s="5">
        <f>IF(V3&lt;='Residential Assumptions'!$I$5, V3+1,"")</f>
        <v>18</v>
      </c>
      <c r="X3" s="5">
        <f>IF(W3&lt;='Residential Assumptions'!$I$5, W3+1,"")</f>
        <v>19</v>
      </c>
      <c r="Y3" s="5">
        <f>IF(X3&lt;='Residential Assumptions'!$I$5, X3+1,"")</f>
        <v>20</v>
      </c>
      <c r="Z3" s="5">
        <f>IF(Y3&lt;='Residential Assumptions'!$I$5, Y3+1,"")</f>
        <v>21</v>
      </c>
      <c r="AA3" s="5">
        <f>IF(Z3&lt;='Residential Assumptions'!$I$5, Z3+1,"")</f>
        <v>22</v>
      </c>
      <c r="AB3" s="5">
        <f>IF(AA3&lt;='Residential Assumptions'!$I$5, AA3+1,"")</f>
        <v>23</v>
      </c>
      <c r="AC3" s="5">
        <f>IF(AB3&lt;='Residential Assumptions'!$I$5, AB3+1,"")</f>
        <v>24</v>
      </c>
      <c r="AD3" s="5">
        <f>IF(AC3&lt;='Residential Assumptions'!$I$5, AC3+1,"")</f>
        <v>25</v>
      </c>
      <c r="AE3" s="5">
        <f>IF(AD3&lt;='Residential Assumptions'!$I$5, AD3+1,"")</f>
        <v>26</v>
      </c>
      <c r="AF3" s="5">
        <f>IF(AE3&lt;='Residential Assumptions'!$I$5, AE3+1,"")</f>
        <v>27</v>
      </c>
      <c r="AG3" s="5">
        <f>IF(AF3&lt;='Residential Assumptions'!$I$5, AF3+1,"")</f>
        <v>28</v>
      </c>
      <c r="AH3" s="5">
        <f>IF(AG3&lt;='Residential Assumptions'!$I$5, AG3+1,"")</f>
        <v>29</v>
      </c>
      <c r="AI3" s="5">
        <f>IF(AH3&lt;='Residential Assumptions'!$I$5, AH3+1,"")</f>
        <v>30</v>
      </c>
      <c r="AJ3" s="5">
        <f>IF(AI3&lt;='Residential Assumptions'!$I$5, AI3+1,"")</f>
        <v>31</v>
      </c>
      <c r="AK3" s="5">
        <f>IF(AJ3&lt;='Residential Assumptions'!$I$5, AJ3+1,"")</f>
        <v>32</v>
      </c>
      <c r="AL3" s="5">
        <f>IF(AK3&lt;='Residential Assumptions'!$I$5, AK3+1,"")</f>
        <v>33</v>
      </c>
      <c r="AM3" s="5">
        <f>IF(AL3&lt;='Residential Assumptions'!$I$5, AL3+1,"")</f>
        <v>34</v>
      </c>
      <c r="AN3" s="5">
        <f>IF(AM3&lt;='Residential Assumptions'!$I$5, AM3+1,"")</f>
        <v>35</v>
      </c>
      <c r="AO3" s="5">
        <f>IF(AN3&lt;='Residential Assumptions'!$I$5, AN3+1,"")</f>
        <v>36</v>
      </c>
      <c r="AP3" s="5">
        <f>IF(AO3&lt;='Residential Assumptions'!$I$5, AO3+1,"")</f>
        <v>37</v>
      </c>
      <c r="AQ3" s="5">
        <f>IF(AP3&lt;='Residential Assumptions'!$I$5, AP3+1,"")</f>
        <v>38</v>
      </c>
      <c r="AR3" s="5">
        <f>IF(AQ3&lt;='Residential Assumptions'!$I$5, AQ3+1,"")</f>
        <v>39</v>
      </c>
      <c r="AS3" s="5">
        <f>IF(AR3&lt;='Residential Assumptions'!$I$5, AR3+1,"")</f>
        <v>40</v>
      </c>
      <c r="AT3" s="5">
        <f>IF(AS3&lt;='Residential Assumptions'!$I$5, AS3+1,"")</f>
        <v>41</v>
      </c>
      <c r="AU3" s="5">
        <f>IF(AT3&lt;='Residential Assumptions'!$I$5, AT3+1,"")</f>
        <v>42</v>
      </c>
      <c r="AV3" s="5">
        <f>IF(AU3&lt;='Residential Assumptions'!$I$5, AU3+1,"")</f>
        <v>43</v>
      </c>
      <c r="AW3" s="5">
        <f>IF(AV3&lt;='Residential Assumptions'!$I$5, AV3+1,"")</f>
        <v>44</v>
      </c>
      <c r="AX3" s="5">
        <f>IF(AW3&lt;='Residential Assumptions'!$I$5, AW3+1,"")</f>
        <v>45</v>
      </c>
      <c r="AY3" s="5">
        <f>IF(AX3&lt;='Residential Assumptions'!$I$5, AX3+1,"")</f>
        <v>46</v>
      </c>
      <c r="AZ3" s="5">
        <f>IF(AY3&lt;='Residential Assumptions'!$I$5, AY3+1,"")</f>
        <v>47</v>
      </c>
      <c r="BA3" s="5">
        <f>IF(AZ3&lt;='Residential Assumptions'!$I$5, AZ3+1,"")</f>
        <v>48</v>
      </c>
      <c r="BB3" s="5">
        <f>IF(BA3&lt;='Residential Assumptions'!$I$5, BA3+1,"")</f>
        <v>49</v>
      </c>
      <c r="BC3" s="5">
        <f>IF(BB3&lt;='Residential Assumptions'!$I$5, BB3+1,"")</f>
        <v>50</v>
      </c>
      <c r="BD3" s="5">
        <f>IF(BC3&lt;='Residential Assumptions'!$I$5, BC3+1,"")</f>
        <v>51</v>
      </c>
      <c r="BE3" s="5">
        <f>IF(BD3&lt;='Residential Assumptions'!$I$5, BD3+1,"")</f>
        <v>52</v>
      </c>
      <c r="BF3" s="5">
        <f>IF(BE3&lt;='Residential Assumptions'!$I$5, BE3+1,"")</f>
        <v>53</v>
      </c>
      <c r="BG3" s="5">
        <f>IF(BF3&lt;='Residential Assumptions'!$I$5, BF3+1,"")</f>
        <v>54</v>
      </c>
      <c r="BH3" s="5">
        <f>IF(BG3&lt;='Residential Assumptions'!$I$5, BG3+1,"")</f>
        <v>55</v>
      </c>
      <c r="BI3" s="5">
        <f>IF(BH3&lt;='Residential Assumptions'!$I$5, BH3+1,"")</f>
        <v>56</v>
      </c>
      <c r="BJ3" s="5" t="str">
        <f>IF(BI3&lt;='Residential Assumptions'!$I$5, BI3+1,"")</f>
        <v/>
      </c>
      <c r="BK3" s="5" t="str">
        <f>IF(BJ3&lt;='Residential Assumptions'!$I$5, BJ3+1,"")</f>
        <v/>
      </c>
      <c r="BL3" s="5" t="str">
        <f>IF(BK3&lt;='Residential Assumptions'!$I$5, BK3+1,"")</f>
        <v/>
      </c>
      <c r="BM3" s="5" t="str">
        <f>IF(BL3&lt;='Residential Assumptions'!$I$5, BL3+1,"")</f>
        <v/>
      </c>
      <c r="BN3" s="5" t="str">
        <f>IF(BM3&lt;='Residential Assumptions'!$I$5, BM3+1,"")</f>
        <v/>
      </c>
      <c r="BO3" s="5" t="str">
        <f>IF(BN3&lt;='Residential Assumptions'!$I$5, BN3+1,"")</f>
        <v/>
      </c>
      <c r="BP3" s="5" t="str">
        <f>IF(BO3&lt;='Residential Assumptions'!$I$5, BO3+1,"")</f>
        <v/>
      </c>
      <c r="BQ3" s="5" t="str">
        <f>IF(BP3&lt;='Residential Assumptions'!$I$5, BP3+1,"")</f>
        <v/>
      </c>
      <c r="BR3" s="5" t="str">
        <f>IF(BQ3&lt;='Residential Assumptions'!$I$5, BQ3+1,"")</f>
        <v/>
      </c>
      <c r="BS3" s="5" t="str">
        <f>IF(BR3&lt;='Residential Assumptions'!$I$5, BR3+1,"")</f>
        <v/>
      </c>
      <c r="BT3" s="5" t="str">
        <f>IF(BS3&lt;='Residential Assumptions'!$I$5, BS3+1,"")</f>
        <v/>
      </c>
      <c r="BU3" s="5" t="str">
        <f>IF(BT3&lt;='Residential Assumptions'!$I$5, BT3+1,"")</f>
        <v/>
      </c>
      <c r="BV3" s="5" t="str">
        <f>IF(BU3&lt;='Residential Assumptions'!$I$5, BU3+1,"")</f>
        <v/>
      </c>
      <c r="BW3" s="5" t="str">
        <f>IF(BV3&lt;='Residential Assumptions'!$I$5, BV3+1,"")</f>
        <v/>
      </c>
      <c r="BX3" s="5" t="str">
        <f>IF(BW3&lt;='Residential Assumptions'!$I$5, BW3+1,"")</f>
        <v/>
      </c>
      <c r="BY3" s="5" t="str">
        <f>IF(BX3&lt;='Residential Assumptions'!$I$5, BX3+1,"")</f>
        <v/>
      </c>
      <c r="BZ3" s="5" t="str">
        <f>IF(BY3&lt;='Residential Assumptions'!$I$5, BY3+1,"")</f>
        <v/>
      </c>
      <c r="CA3" s="5" t="str">
        <f>IF(BZ3&lt;='Residential Assumptions'!$I$5, BZ3+1,"")</f>
        <v/>
      </c>
      <c r="CB3" s="5" t="str">
        <f>IF(CA3&lt;='Residential Assumptions'!$I$5, CA3+1,"")</f>
        <v/>
      </c>
      <c r="CC3" s="5" t="str">
        <f>IF(CB3&lt;='Residential Assumptions'!$I$5, CB3+1,"")</f>
        <v/>
      </c>
      <c r="CD3" s="5" t="str">
        <f>IF(CC3&lt;='Residential Assumptions'!$I$5, CC3+1,"")</f>
        <v/>
      </c>
      <c r="CE3" s="5" t="str">
        <f>IF(CD3&lt;='Residential Assumptions'!$I$5, CD3+1,"")</f>
        <v/>
      </c>
      <c r="CF3" s="5" t="str">
        <f>IF(CE3&lt;='Residential Assumptions'!$I$5, CE3+1,"")</f>
        <v/>
      </c>
      <c r="CG3" s="5" t="str">
        <f>IF(CF3&lt;='Residential Assumptions'!$I$5, CF3+1,"")</f>
        <v/>
      </c>
      <c r="CH3" s="5" t="str">
        <f>IF(CG3&lt;='Residential Assumptions'!$I$5, CG3+1,"")</f>
        <v/>
      </c>
      <c r="CI3" s="5" t="str">
        <f>IF(CH3&lt;='Residential Assumptions'!$I$5, CH3+1,"")</f>
        <v/>
      </c>
      <c r="CJ3" s="5" t="str">
        <f>IF(CI3&lt;='Residential Assumptions'!$I$5, CI3+1,"")</f>
        <v/>
      </c>
      <c r="CK3" s="5" t="str">
        <f>IF(CJ3&lt;='Residential Assumptions'!$I$5, CJ3+1,"")</f>
        <v/>
      </c>
      <c r="CL3" s="5" t="str">
        <f>IF(CK3&lt;='Residential Assumptions'!$I$5, CK3+1,"")</f>
        <v/>
      </c>
      <c r="CM3" s="5" t="str">
        <f>IF(CL3&lt;='Residential Assumptions'!$I$5, CL3+1,"")</f>
        <v/>
      </c>
      <c r="CN3" s="5" t="str">
        <f>IF(CM3&lt;='Residential Assumptions'!$I$5, CM3+1,"")</f>
        <v/>
      </c>
      <c r="CO3" s="5" t="str">
        <f>IF(CN3&lt;='Residential Assumptions'!$I$5, CN3+1,"")</f>
        <v/>
      </c>
      <c r="CP3" s="5" t="str">
        <f>IF(CO3&lt;='Residential Assumptions'!$I$5, CO3+1,"")</f>
        <v/>
      </c>
      <c r="CQ3" s="5" t="str">
        <f>IF(CP3&lt;='Residential Assumptions'!$I$5, CP3+1,"")</f>
        <v/>
      </c>
      <c r="CR3" s="5" t="str">
        <f>IF(CQ3&lt;='Residential Assumptions'!$I$5, CQ3+1,"")</f>
        <v/>
      </c>
      <c r="CS3" s="5" t="str">
        <f>IF(CR3&lt;='Residential Assumptions'!$I$5, CR3+1,"")</f>
        <v/>
      </c>
      <c r="CT3" s="5" t="str">
        <f>IF(CS3&lt;='Residential Assumptions'!$I$5, CS3+1,"")</f>
        <v/>
      </c>
      <c r="CU3" s="5" t="str">
        <f>IF(CT3&lt;='Residential Assumptions'!$I$5, CT3+1,"")</f>
        <v/>
      </c>
      <c r="CV3" s="5" t="str">
        <f>IF(CU3&lt;='Residential Assumptions'!$I$5, CU3+1,"")</f>
        <v/>
      </c>
    </row>
    <row r="4" spans="1:100" ht="20.25" customHeight="1">
      <c r="C4" s="45" t="s">
        <v>70</v>
      </c>
      <c r="D4" s="49"/>
      <c r="E4" s="21" t="str">
        <f>IF(E3 = "", "No", IF(E3+1 &gt; 'Residential Assumptions'!$C$12, "Yes", "No"))</f>
        <v>No</v>
      </c>
      <c r="F4" s="21" t="str">
        <f>IF(F3 = "", "No", IF(F3+1 &gt; 'Residential Assumptions'!$C$12, "Yes", "No"))</f>
        <v>No</v>
      </c>
      <c r="G4" s="21" t="str">
        <f>IF(G3 = "", "No", IF(G3+1 &gt; 'Residential Assumptions'!$C$12, "Yes", "No"))</f>
        <v>No</v>
      </c>
      <c r="H4" s="21" t="str">
        <f>IF(H3 = "", "No", IF(H3+1 &gt; 'Residential Assumptions'!$C$12, "Yes", "No"))</f>
        <v>Yes</v>
      </c>
      <c r="I4" s="21" t="str">
        <f>IF(I3 = "", "No", IF(I3+1 &gt; 'Residential Assumptions'!$C$12, "Yes", "No"))</f>
        <v>Yes</v>
      </c>
      <c r="J4" s="21" t="str">
        <f>IF(J3 = "", "No", IF(J3+1 &gt; 'Residential Assumptions'!$C$12, "Yes", "No"))</f>
        <v>Yes</v>
      </c>
      <c r="K4" s="21" t="str">
        <f>IF(K3 = "", "No", IF(K3+1 &gt; 'Residential Assumptions'!$C$12, "Yes", "No"))</f>
        <v>Yes</v>
      </c>
      <c r="L4" s="21" t="str">
        <f>IF(L3 = "", "No", IF(L3+1 &gt; 'Residential Assumptions'!$C$12, "Yes", "No"))</f>
        <v>Yes</v>
      </c>
      <c r="M4" s="21" t="str">
        <f>IF(M3 = "", "No", IF(M3+1 &gt; 'Residential Assumptions'!$C$12, "Yes", "No"))</f>
        <v>Yes</v>
      </c>
      <c r="N4" s="21" t="str">
        <f>IF(N3 = "", "No", IF(N3+1 &gt; 'Residential Assumptions'!$C$12, "Yes", "No"))</f>
        <v>Yes</v>
      </c>
      <c r="O4" s="21" t="str">
        <f>IF(O3 = "", "No", IF(O3+1 &gt; 'Residential Assumptions'!$C$12, "Yes", "No"))</f>
        <v>Yes</v>
      </c>
      <c r="P4" s="21" t="str">
        <f>IF(P3 = "", "No", IF(P3+1 &gt; 'Residential Assumptions'!$C$12, "Yes", "No"))</f>
        <v>Yes</v>
      </c>
      <c r="Q4" s="21" t="str">
        <f>IF(Q3 = "", "No", IF(Q3+1 &gt; 'Residential Assumptions'!$C$12, "Yes", "No"))</f>
        <v>Yes</v>
      </c>
      <c r="R4" s="21" t="str">
        <f>IF(R3 = "", "No", IF(R3+1 &gt; 'Residential Assumptions'!$C$12, "Yes", "No"))</f>
        <v>Yes</v>
      </c>
      <c r="S4" s="21" t="str">
        <f>IF(S3 = "", "No", IF(S3+1 &gt; 'Residential Assumptions'!$C$12, "Yes", "No"))</f>
        <v>Yes</v>
      </c>
      <c r="T4" s="21" t="str">
        <f>IF(T3 = "", "No", IF(T3+1 &gt; 'Residential Assumptions'!$C$12, "Yes", "No"))</f>
        <v>Yes</v>
      </c>
      <c r="U4" s="21" t="str">
        <f>IF(U3 = "", "No", IF(U3+1 &gt; 'Residential Assumptions'!$C$12, "Yes", "No"))</f>
        <v>Yes</v>
      </c>
      <c r="V4" s="21" t="str">
        <f>IF(V3 = "", "No", IF(V3+1 &gt; 'Residential Assumptions'!$C$12, "Yes", "No"))</f>
        <v>Yes</v>
      </c>
      <c r="W4" s="21" t="str">
        <f>IF(W3 = "", "No", IF(W3+1 &gt; 'Residential Assumptions'!$C$12, "Yes", "No"))</f>
        <v>Yes</v>
      </c>
      <c r="X4" s="21" t="str">
        <f>IF(X3 = "", "No", IF(X3+1 &gt; 'Residential Assumptions'!$C$12, "Yes", "No"))</f>
        <v>Yes</v>
      </c>
      <c r="Y4" s="21" t="str">
        <f>IF(Y3 = "", "No", IF(Y3+1 &gt; 'Residential Assumptions'!$C$12, "Yes", "No"))</f>
        <v>Yes</v>
      </c>
      <c r="Z4" s="21" t="str">
        <f>IF(Z3 = "", "No", IF(Z3+1 &gt; 'Residential Assumptions'!$C$12, "Yes", "No"))</f>
        <v>Yes</v>
      </c>
      <c r="AA4" s="21" t="str">
        <f>IF(AA3 = "", "No", IF(AA3+1 &gt; 'Residential Assumptions'!$C$12, "Yes", "No"))</f>
        <v>Yes</v>
      </c>
      <c r="AB4" s="21" t="str">
        <f>IF(AB3 = "", "No", IF(AB3+1 &gt; 'Residential Assumptions'!$C$12, "Yes", "No"))</f>
        <v>Yes</v>
      </c>
      <c r="AC4" s="21" t="str">
        <f>IF(AC3 = "", "No", IF(AC3+1 &gt; 'Residential Assumptions'!$C$12, "Yes", "No"))</f>
        <v>Yes</v>
      </c>
      <c r="AD4" s="21" t="str">
        <f>IF(AD3 = "", "No", IF(AD3+1 &gt; 'Residential Assumptions'!$C$12, "Yes", "No"))</f>
        <v>Yes</v>
      </c>
      <c r="AE4" s="21" t="str">
        <f>IF(AE3 = "", "No", IF(AE3+1 &gt; 'Residential Assumptions'!$C$12, "Yes", "No"))</f>
        <v>Yes</v>
      </c>
      <c r="AF4" s="21" t="str">
        <f>IF(AF3 = "", "No", IF(AF3+1 &gt; 'Residential Assumptions'!$C$12, "Yes", "No"))</f>
        <v>Yes</v>
      </c>
      <c r="AG4" s="21" t="str">
        <f>IF(AG3 = "", "No", IF(AG3+1 &gt; 'Residential Assumptions'!$C$12, "Yes", "No"))</f>
        <v>Yes</v>
      </c>
      <c r="AH4" s="21" t="str">
        <f>IF(AH3 = "", "No", IF(AH3+1 &gt; 'Residential Assumptions'!$C$12, "Yes", "No"))</f>
        <v>Yes</v>
      </c>
      <c r="AI4" s="21" t="str">
        <f>IF(AI3 = "", "No", IF(AI3+1 &gt; 'Residential Assumptions'!$C$12, "Yes", "No"))</f>
        <v>Yes</v>
      </c>
      <c r="AJ4" s="21" t="str">
        <f>IF(AJ3 = "", "No", IF(AJ3+1 &gt; 'Residential Assumptions'!$C$12, "Yes", "No"))</f>
        <v>Yes</v>
      </c>
      <c r="AK4" s="21" t="str">
        <f>IF(AK3 = "", "No", IF(AK3+1 &gt; 'Residential Assumptions'!$C$12, "Yes", "No"))</f>
        <v>Yes</v>
      </c>
      <c r="AL4" s="21" t="str">
        <f>IF(AL3 = "", "No", IF(AL3+1 &gt; 'Residential Assumptions'!$C$12, "Yes", "No"))</f>
        <v>Yes</v>
      </c>
      <c r="AM4" s="21" t="str">
        <f>IF(AM3 = "", "No", IF(AM3+1 &gt; 'Residential Assumptions'!$C$12, "Yes", "No"))</f>
        <v>Yes</v>
      </c>
      <c r="AN4" s="21" t="str">
        <f>IF(AN3 = "", "No", IF(AN3+1 &gt; 'Residential Assumptions'!$C$12, "Yes", "No"))</f>
        <v>Yes</v>
      </c>
      <c r="AO4" s="21" t="str">
        <f>IF(AO3 = "", "No", IF(AO3+1 &gt; 'Residential Assumptions'!$C$12, "Yes", "No"))</f>
        <v>Yes</v>
      </c>
      <c r="AP4" s="21" t="str">
        <f>IF(AP3 = "", "No", IF(AP3+1 &gt; 'Residential Assumptions'!$C$12, "Yes", "No"))</f>
        <v>Yes</v>
      </c>
      <c r="AQ4" s="21" t="str">
        <f>IF(AQ3 = "", "No", IF(AQ3+1 &gt; 'Residential Assumptions'!$C$12, "Yes", "No"))</f>
        <v>Yes</v>
      </c>
      <c r="AR4" s="21" t="str">
        <f>IF(AR3 = "", "No", IF(AR3+1 &gt; 'Residential Assumptions'!$C$12, "Yes", "No"))</f>
        <v>Yes</v>
      </c>
      <c r="AS4" s="21" t="str">
        <f>IF(AS3 = "", "No", IF(AS3+1 &gt; 'Residential Assumptions'!$C$12, "Yes", "No"))</f>
        <v>Yes</v>
      </c>
      <c r="AT4" s="21" t="str">
        <f>IF(AT3 = "", "No", IF(AT3+1 &gt; 'Residential Assumptions'!$C$12, "Yes", "No"))</f>
        <v>Yes</v>
      </c>
      <c r="AU4" s="21" t="str">
        <f>IF(AU3 = "", "No", IF(AU3+1 &gt; 'Residential Assumptions'!$C$12, "Yes", "No"))</f>
        <v>Yes</v>
      </c>
      <c r="AV4" s="21" t="str">
        <f>IF(AV3 = "", "No", IF(AV3+1 &gt; 'Residential Assumptions'!$C$12, "Yes", "No"))</f>
        <v>Yes</v>
      </c>
      <c r="AW4" s="21" t="str">
        <f>IF(AW3 = "", "No", IF(AW3+1 &gt; 'Residential Assumptions'!$C$12, "Yes", "No"))</f>
        <v>Yes</v>
      </c>
      <c r="AX4" s="21" t="str">
        <f>IF(AX3 = "", "No", IF(AX3+1 &gt; 'Residential Assumptions'!$C$12, "Yes", "No"))</f>
        <v>Yes</v>
      </c>
      <c r="AY4" s="21" t="str">
        <f>IF(AY3 = "", "No", IF(AY3+1 &gt; 'Residential Assumptions'!$C$12, "Yes", "No"))</f>
        <v>Yes</v>
      </c>
      <c r="AZ4" s="21" t="str">
        <f>IF(AZ3 = "", "No", IF(AZ3+1 &gt; 'Residential Assumptions'!$C$12, "Yes", "No"))</f>
        <v>Yes</v>
      </c>
      <c r="BA4" s="21" t="str">
        <f>IF(BA3 = "", "No", IF(BA3+1 &gt; 'Residential Assumptions'!$C$12, "Yes", "No"))</f>
        <v>Yes</v>
      </c>
      <c r="BB4" s="21" t="str">
        <f>IF(BB3 = "", "No", IF(BB3+1 &gt; 'Residential Assumptions'!$C$12, "Yes", "No"))</f>
        <v>Yes</v>
      </c>
      <c r="BC4" s="21" t="str">
        <f>IF(BC3 = "", "No", IF(BC3+1 &gt; 'Residential Assumptions'!$C$12, "Yes", "No"))</f>
        <v>Yes</v>
      </c>
      <c r="BD4" s="21" t="str">
        <f>IF(BD3 = "", "No", IF(BD3+1 &gt; 'Residential Assumptions'!$C$12, "Yes", "No"))</f>
        <v>Yes</v>
      </c>
      <c r="BE4" s="21" t="str">
        <f>IF(BE3 = "", "No", IF(BE3+1 &gt; 'Residential Assumptions'!$C$12, "Yes", "No"))</f>
        <v>Yes</v>
      </c>
      <c r="BF4" s="21" t="str">
        <f>IF(BF3 = "", "No", IF(BF3+1 &gt; 'Residential Assumptions'!$C$12, "Yes", "No"))</f>
        <v>Yes</v>
      </c>
      <c r="BG4" s="21" t="str">
        <f>IF(BG3 = "", "No", IF(BG3+1 &gt; 'Residential Assumptions'!$C$12, "Yes", "No"))</f>
        <v>Yes</v>
      </c>
      <c r="BH4" s="21" t="str">
        <f>IF(BH3 = "", "No", IF(BH3+1 &gt; 'Residential Assumptions'!$C$12, "Yes", "No"))</f>
        <v>Yes</v>
      </c>
      <c r="BI4" s="21" t="str">
        <f>IF(BI3 = "", "No", IF(BI3+1 &gt; 'Residential Assumptions'!$C$12, "Yes", "No"))</f>
        <v>Yes</v>
      </c>
      <c r="BJ4" s="21" t="str">
        <f>IF(BJ3 = "", "No", IF(BJ3+1 &gt; 'Residential Assumptions'!$C$12, "Yes", "No"))</f>
        <v>No</v>
      </c>
      <c r="BK4" s="21" t="str">
        <f>IF(BK3 = "", "No", IF(BK3+1 &gt; 'Residential Assumptions'!$C$12, "Yes", "No"))</f>
        <v>No</v>
      </c>
      <c r="BL4" s="21" t="str">
        <f>IF(BL3 = "", "No", IF(BL3+1 &gt; 'Residential Assumptions'!$C$12, "Yes", "No"))</f>
        <v>No</v>
      </c>
      <c r="BM4" s="21" t="str">
        <f>IF(BM3 = "", "No", IF(BM3+1 &gt; 'Residential Assumptions'!$C$12, "Yes", "No"))</f>
        <v>No</v>
      </c>
      <c r="BN4" s="21" t="str">
        <f>IF(BN3 = "", "No", IF(BN3+1 &gt; 'Residential Assumptions'!$C$12, "Yes", "No"))</f>
        <v>No</v>
      </c>
      <c r="BO4" s="21" t="str">
        <f>IF(BO3 = "", "No", IF(BO3+1 &gt; 'Residential Assumptions'!$C$12, "Yes", "No"))</f>
        <v>No</v>
      </c>
      <c r="BP4" s="21" t="str">
        <f>IF(BP3 = "", "No", IF(BP3+1 &gt; 'Residential Assumptions'!$C$12, "Yes", "No"))</f>
        <v>No</v>
      </c>
      <c r="BQ4" s="21" t="str">
        <f>IF(BQ3 = "", "No", IF(BQ3+1 &gt; 'Residential Assumptions'!$C$12, "Yes", "No"))</f>
        <v>No</v>
      </c>
      <c r="BR4" s="21" t="str">
        <f>IF(BR3 = "", "No", IF(BR3+1 &gt; 'Residential Assumptions'!$C$12, "Yes", "No"))</f>
        <v>No</v>
      </c>
      <c r="BS4" s="21" t="str">
        <f>IF(BS3 = "", "No", IF(BS3+1 &gt; 'Residential Assumptions'!$C$12, "Yes", "No"))</f>
        <v>No</v>
      </c>
      <c r="BT4" s="21" t="str">
        <f>IF(BT3 = "", "No", IF(BT3+1 &gt; 'Residential Assumptions'!$C$12, "Yes", "No"))</f>
        <v>No</v>
      </c>
      <c r="BU4" s="21" t="str">
        <f>IF(BU3 = "", "No", IF(BU3+1 &gt; 'Residential Assumptions'!$C$12, "Yes", "No"))</f>
        <v>No</v>
      </c>
      <c r="BV4" s="21" t="str">
        <f>IF(BV3 = "", "No", IF(BV3+1 &gt; 'Residential Assumptions'!$C$12, "Yes", "No"))</f>
        <v>No</v>
      </c>
      <c r="BW4" s="21" t="str">
        <f>IF(BW3 = "", "No", IF(BW3+1 &gt; 'Residential Assumptions'!$C$12, "Yes", "No"))</f>
        <v>No</v>
      </c>
      <c r="BX4" s="21" t="str">
        <f>IF(BX3 = "", "No", IF(BX3+1 &gt; 'Residential Assumptions'!$C$12, "Yes", "No"))</f>
        <v>No</v>
      </c>
      <c r="BY4" s="21" t="str">
        <f>IF(BY3 = "", "No", IF(BY3+1 &gt; 'Residential Assumptions'!$C$12, "Yes", "No"))</f>
        <v>No</v>
      </c>
      <c r="BZ4" s="21" t="str">
        <f>IF(BZ3 = "", "No", IF(BZ3+1 &gt; 'Residential Assumptions'!$C$12, "Yes", "No"))</f>
        <v>No</v>
      </c>
      <c r="CA4" s="21" t="str">
        <f>IF(CA3 = "", "No", IF(CA3+1 &gt; 'Residential Assumptions'!$C$12, "Yes", "No"))</f>
        <v>No</v>
      </c>
      <c r="CB4" s="21" t="str">
        <f>IF(CB3 = "", "No", IF(CB3+1 &gt; 'Residential Assumptions'!$C$12, "Yes", "No"))</f>
        <v>No</v>
      </c>
      <c r="CC4" s="21" t="str">
        <f>IF(CC3 = "", "No", IF(CC3+1 &gt; 'Residential Assumptions'!$C$12, "Yes", "No"))</f>
        <v>No</v>
      </c>
      <c r="CD4" s="21" t="str">
        <f>IF(CD3 = "", "No", IF(CD3+1 &gt; 'Residential Assumptions'!$C$12, "Yes", "No"))</f>
        <v>No</v>
      </c>
      <c r="CE4" s="21" t="str">
        <f>IF(CE3 = "", "No", IF(CE3+1 &gt; 'Residential Assumptions'!$C$12, "Yes", "No"))</f>
        <v>No</v>
      </c>
      <c r="CF4" s="21" t="str">
        <f>IF(CF3 = "", "No", IF(CF3+1 &gt; 'Residential Assumptions'!$C$12, "Yes", "No"))</f>
        <v>No</v>
      </c>
      <c r="CG4" s="21" t="str">
        <f>IF(CG3 = "", "No", IF(CG3+1 &gt; 'Residential Assumptions'!$C$12, "Yes", "No"))</f>
        <v>No</v>
      </c>
      <c r="CH4" s="21" t="str">
        <f>IF(CH3 = "", "No", IF(CH3+1 &gt; 'Residential Assumptions'!$C$12, "Yes", "No"))</f>
        <v>No</v>
      </c>
      <c r="CI4" s="21" t="str">
        <f>IF(CI3 = "", "No", IF(CI3+1 &gt; 'Residential Assumptions'!$C$12, "Yes", "No"))</f>
        <v>No</v>
      </c>
      <c r="CJ4" s="21" t="str">
        <f>IF(CJ3 = "", "No", IF(CJ3+1 &gt; 'Residential Assumptions'!$C$12, "Yes", "No"))</f>
        <v>No</v>
      </c>
      <c r="CK4" s="21" t="str">
        <f>IF(CK3 = "", "No", IF(CK3+1 &gt; 'Residential Assumptions'!$C$12, "Yes", "No"))</f>
        <v>No</v>
      </c>
      <c r="CL4" s="21" t="str">
        <f>IF(CL3 = "", "No", IF(CL3+1 &gt; 'Residential Assumptions'!$C$12, "Yes", "No"))</f>
        <v>No</v>
      </c>
      <c r="CM4" s="21" t="str">
        <f>IF(CM3 = "", "No", IF(CM3+1 &gt; 'Residential Assumptions'!$C$12, "Yes", "No"))</f>
        <v>No</v>
      </c>
      <c r="CN4" s="21" t="str">
        <f>IF(CN3 = "", "No", IF(CN3+1 &gt; 'Residential Assumptions'!$C$12, "Yes", "No"))</f>
        <v>No</v>
      </c>
      <c r="CO4" s="21" t="str">
        <f>IF(CO3 = "", "No", IF(CO3+1 &gt; 'Residential Assumptions'!$C$12, "Yes", "No"))</f>
        <v>No</v>
      </c>
      <c r="CP4" s="21" t="str">
        <f>IF(CP3 = "", "No", IF(CP3+1 &gt; 'Residential Assumptions'!$C$12, "Yes", "No"))</f>
        <v>No</v>
      </c>
      <c r="CQ4" s="21" t="str">
        <f>IF(CQ3 = "", "No", IF(CQ3+1 &gt; 'Residential Assumptions'!$C$12, "Yes", "No"))</f>
        <v>No</v>
      </c>
      <c r="CR4" s="21" t="str">
        <f>IF(CR3 = "", "No", IF(CR3+1 &gt; 'Residential Assumptions'!$C$12, "Yes", "No"))</f>
        <v>No</v>
      </c>
      <c r="CS4" s="21" t="str">
        <f>IF(CS3 = "", "No", IF(CS3+1 &gt; 'Residential Assumptions'!$C$12, "Yes", "No"))</f>
        <v>No</v>
      </c>
      <c r="CT4" s="21" t="str">
        <f>IF(CT3 = "", "No", IF(CT3+1 &gt; 'Residential Assumptions'!$C$12, "Yes", "No"))</f>
        <v>No</v>
      </c>
      <c r="CU4" s="21" t="str">
        <f>IF(CU3 = "", "No", IF(CU3+1 &gt; 'Residential Assumptions'!$C$12, "Yes", "No"))</f>
        <v>No</v>
      </c>
      <c r="CV4" s="21" t="str">
        <f>IF(CV3 = "", "No", IF(CV3+1 &gt; 'Residential Assumptions'!$C$12, "Yes", "No"))</f>
        <v>No</v>
      </c>
    </row>
    <row r="5" spans="1:100" ht="20.25" customHeight="1">
      <c r="C5" s="20" t="s">
        <v>71</v>
      </c>
      <c r="D5" s="5"/>
    </row>
    <row r="6" spans="1:100" ht="20.25" customHeight="1">
      <c r="D6" s="55" t="str">
        <f>'Residential Assumptions'!B3</f>
        <v>2 Bedroom / 2 Bathroom</v>
      </c>
      <c r="E6" s="36">
        <f>IF(E4 = "Yes", 'Residential Assumptions'!$C$7 * 'Residential Assumptions'!$C$4 * 12 * (1 + 'Residential Assumptions'!$C$10)^(E3 - 'Residential Assumptions'!$C$12), 0)</f>
        <v>0</v>
      </c>
      <c r="F6" s="36">
        <f>IF(F4 = "Yes", 'Residential Assumptions'!$C$7 * 'Residential Assumptions'!$C$4 * 12 * (1 + 'Residential Assumptions'!$C$10)^(F3 - 'Residential Assumptions'!$C$12), 0)</f>
        <v>0</v>
      </c>
      <c r="G6" s="36">
        <f>IF(G4 = "Yes", 'Residential Assumptions'!$C$7 * 'Residential Assumptions'!$C$4 * 12 * (1 + 'Residential Assumptions'!$C$10)^(G3 - 'Residential Assumptions'!$C$12), 0)</f>
        <v>0</v>
      </c>
      <c r="H6" s="36">
        <f>IF(H4 = "Yes", 'Residential Assumptions'!$C$7 * 'Residential Assumptions'!$C$4 * 12 * (1 + 'Residential Assumptions'!$C$10)^(H3 - 'Residential Assumptions'!$C$12), 0)</f>
        <v>2099757.663986458</v>
      </c>
      <c r="I6" s="36">
        <f>IF(I4 = "Yes", 'Residential Assumptions'!$C$7 * 'Residential Assumptions'!$C$4 * 12 * (1 + 'Residential Assumptions'!$C$10)^(I3 - 'Residential Assumptions'!$C$12), 0)</f>
        <v>2131254.0289462549</v>
      </c>
      <c r="J6" s="36">
        <f>IF(J4 = "Yes", 'Residential Assumptions'!$C$7 * 'Residential Assumptions'!$C$4 * 12 * (1 + 'Residential Assumptions'!$C$10)^(J3 - 'Residential Assumptions'!$C$12), 0)</f>
        <v>2163222.8393804482</v>
      </c>
      <c r="K6" s="36">
        <f>IF(K4 = "Yes", 'Residential Assumptions'!$C$7 * 'Residential Assumptions'!$C$4 * 12 * (1 + 'Residential Assumptions'!$C$10)^(K3 - 'Residential Assumptions'!$C$12), 0)</f>
        <v>2195671.1819711546</v>
      </c>
      <c r="L6" s="36">
        <f>IF(L4 = "Yes", 'Residential Assumptions'!$C$7 * 'Residential Assumptions'!$C$4 * 12 * (1 + 'Residential Assumptions'!$C$10)^(L3 - 'Residential Assumptions'!$C$12), 0)</f>
        <v>2228606.2497007214</v>
      </c>
      <c r="M6" s="36">
        <f>IF(M4 = "Yes", 'Residential Assumptions'!$C$7 * 'Residential Assumptions'!$C$4 * 12 * (1 + 'Residential Assumptions'!$C$10)^(M3 - 'Residential Assumptions'!$C$12), 0)</f>
        <v>2262035.3434462319</v>
      </c>
      <c r="N6" s="36">
        <f>IF(N4 = "Yes", 'Residential Assumptions'!$C$7 * 'Residential Assumptions'!$C$4 * 12 * (1 + 'Residential Assumptions'!$C$10)^(N3 - 'Residential Assumptions'!$C$12), 0)</f>
        <v>2295965.8735979251</v>
      </c>
      <c r="O6" s="36">
        <f>IF(O4 = "Yes", 'Residential Assumptions'!$C$7 * 'Residential Assumptions'!$C$4 * 12 * (1 + 'Residential Assumptions'!$C$10)^(O3 - 'Residential Assumptions'!$C$12), 0)</f>
        <v>2330405.3617018936</v>
      </c>
      <c r="P6" s="36">
        <f>IF(P4 = "Yes", 'Residential Assumptions'!$C$7 * 'Residential Assumptions'!$C$4 * 12 * (1 + 'Residential Assumptions'!$C$10)^(P3 - 'Residential Assumptions'!$C$12), 0)</f>
        <v>2365361.442127422</v>
      </c>
      <c r="Q6" s="36">
        <f>IF(Q4 = "Yes", 'Residential Assumptions'!$C$7 * 'Residential Assumptions'!$C$4 * 12 * (1 + 'Residential Assumptions'!$C$10)^(Q3 - 'Residential Assumptions'!$C$12), 0)</f>
        <v>2400841.8637593328</v>
      </c>
      <c r="R6" s="36">
        <f>IF(R4 = "Yes", 'Residential Assumptions'!$C$7 * 'Residential Assumptions'!$C$4 * 12 * (1 + 'Residential Assumptions'!$C$10)^(R3 - 'Residential Assumptions'!$C$12), 0)</f>
        <v>2436854.4917157227</v>
      </c>
      <c r="S6" s="36">
        <f>IF(S4 = "Yes", 'Residential Assumptions'!$C$7 * 'Residential Assumptions'!$C$4 * 12 * (1 + 'Residential Assumptions'!$C$10)^(S3 - 'Residential Assumptions'!$C$12), 0)</f>
        <v>2473407.3090914581</v>
      </c>
      <c r="T6" s="36">
        <f>IF(T4 = "Yes", 'Residential Assumptions'!$C$7 * 'Residential Assumptions'!$C$4 * 12 * (1 + 'Residential Assumptions'!$C$10)^(T3 - 'Residential Assumptions'!$C$12), 0)</f>
        <v>2510508.4187278296</v>
      </c>
      <c r="U6" s="36">
        <f>IF(U4 = "Yes", 'Residential Assumptions'!$C$7 * 'Residential Assumptions'!$C$4 * 12 * (1 + 'Residential Assumptions'!$C$10)^(U3 - 'Residential Assumptions'!$C$12), 0)</f>
        <v>2548166.0450087469</v>
      </c>
      <c r="V6" s="36">
        <f>IF(V4 = "Yes", 'Residential Assumptions'!$C$7 * 'Residential Assumptions'!$C$4 * 12 * (1 + 'Residential Assumptions'!$C$10)^(V3 - 'Residential Assumptions'!$C$12), 0)</f>
        <v>2586388.5356838773</v>
      </c>
      <c r="W6" s="36">
        <f>IF(W4 = "Yes", 'Residential Assumptions'!$C$7 * 'Residential Assumptions'!$C$4 * 12 * (1 + 'Residential Assumptions'!$C$10)^(W3 - 'Residential Assumptions'!$C$12), 0)</f>
        <v>2625184.3637191351</v>
      </c>
      <c r="X6" s="36">
        <f>IF(X4 = "Yes", 'Residential Assumptions'!$C$7 * 'Residential Assumptions'!$C$4 * 12 * (1 + 'Residential Assumptions'!$C$10)^(X3 - 'Residential Assumptions'!$C$12), 0)</f>
        <v>2664562.1291749217</v>
      </c>
      <c r="Y6" s="36">
        <f>IF(Y4 = "Yes", 'Residential Assumptions'!$C$7 * 'Residential Assumptions'!$C$4 * 12 * (1 + 'Residential Assumptions'!$C$10)^(Y3 - 'Residential Assumptions'!$C$12), 0)</f>
        <v>2704530.5611125454</v>
      </c>
      <c r="Z6" s="36">
        <f>IF(Z4 = "Yes", 'Residential Assumptions'!$C$7 * 'Residential Assumptions'!$C$4 * 12 * (1 + 'Residential Assumptions'!$C$10)^(Z3 - 'Residential Assumptions'!$C$12), 0)</f>
        <v>2745098.5195292332</v>
      </c>
      <c r="AA6" s="36">
        <f>IF(AA4 = "Yes", 'Residential Assumptions'!$C$7 * 'Residential Assumptions'!$C$4 * 12 * (1 + 'Residential Assumptions'!$C$10)^(AA3 - 'Residential Assumptions'!$C$12), 0)</f>
        <v>2786274.9973221715</v>
      </c>
      <c r="AB6" s="36">
        <f>IF(AB4 = "Yes", 'Residential Assumptions'!$C$7 * 'Residential Assumptions'!$C$4 * 12 * (1 + 'Residential Assumptions'!$C$10)^(AB3 - 'Residential Assumptions'!$C$12), 0)</f>
        <v>2828069.1222820031</v>
      </c>
      <c r="AC6" s="36">
        <f>IF(AC4 = "Yes", 'Residential Assumptions'!$C$7 * 'Residential Assumptions'!$C$4 * 12 * (1 + 'Residential Assumptions'!$C$10)^(AC3 - 'Residential Assumptions'!$C$12), 0)</f>
        <v>2870490.1591162328</v>
      </c>
      <c r="AD6" s="36">
        <f>IF(AD4 = "Yes", 'Residential Assumptions'!$C$7 * 'Residential Assumptions'!$C$4 * 12 * (1 + 'Residential Assumptions'!$C$10)^(AD3 - 'Residential Assumptions'!$C$12), 0)</f>
        <v>2913547.5115029761</v>
      </c>
      <c r="AE6" s="36">
        <f>IF(AE4 = "Yes", 'Residential Assumptions'!$C$7 * 'Residential Assumptions'!$C$4 * 12 * (1 + 'Residential Assumptions'!$C$10)^(AE3 - 'Residential Assumptions'!$C$12), 0)</f>
        <v>2957250.7241755202</v>
      </c>
      <c r="AF6" s="36">
        <f>IF(AF4 = "Yes", 'Residential Assumptions'!$C$7 * 'Residential Assumptions'!$C$4 * 12 * (1 + 'Residential Assumptions'!$C$10)^(AF3 - 'Residential Assumptions'!$C$12), 0)</f>
        <v>3001609.4850381524</v>
      </c>
      <c r="AG6" s="36">
        <f>IF(AG4 = "Yes", 'Residential Assumptions'!$C$7 * 'Residential Assumptions'!$C$4 * 12 * (1 + 'Residential Assumptions'!$C$10)^(AG3 - 'Residential Assumptions'!$C$12), 0)</f>
        <v>3046633.6273137247</v>
      </c>
      <c r="AH6" s="36">
        <f>IF(AH4 = "Yes", 'Residential Assumptions'!$C$7 * 'Residential Assumptions'!$C$4 * 12 * (1 + 'Residential Assumptions'!$C$10)^(AH3 - 'Residential Assumptions'!$C$12), 0)</f>
        <v>3092333.13172343</v>
      </c>
      <c r="AI6" s="36">
        <f>IF(AI4 = "Yes", 'Residential Assumptions'!$C$7 * 'Residential Assumptions'!$C$4 * 12 * (1 + 'Residential Assumptions'!$C$10)^(AI3 - 'Residential Assumptions'!$C$12), 0)</f>
        <v>3138718.1286992813</v>
      </c>
      <c r="AJ6" s="36">
        <f>IF(AJ4 = "Yes", 'Residential Assumptions'!$C$7 * 'Residential Assumptions'!$C$4 * 12 * (1 + 'Residential Assumptions'!$C$10)^(AJ3 - 'Residential Assumptions'!$C$12), 0)</f>
        <v>3185798.9006297695</v>
      </c>
      <c r="AK6" s="36">
        <f>IF(AK4 = "Yes", 'Residential Assumptions'!$C$7 * 'Residential Assumptions'!$C$4 * 12 * (1 + 'Residential Assumptions'!$C$10)^(AK3 - 'Residential Assumptions'!$C$12), 0)</f>
        <v>3233585.884139216</v>
      </c>
      <c r="AL6" s="36">
        <f>IF(AL4 = "Yes", 'Residential Assumptions'!$C$7 * 'Residential Assumptions'!$C$4 * 12 * (1 + 'Residential Assumptions'!$C$10)^(AL3 - 'Residential Assumptions'!$C$12), 0)</f>
        <v>3282089.6724013034</v>
      </c>
      <c r="AM6" s="36">
        <f>IF(AM4 = "Yes", 'Residential Assumptions'!$C$7 * 'Residential Assumptions'!$C$4 * 12 * (1 + 'Residential Assumptions'!$C$10)^(AM3 - 'Residential Assumptions'!$C$12), 0)</f>
        <v>3331321.0174873229</v>
      </c>
      <c r="AN6" s="36">
        <f>IF(AN4 = "Yes", 'Residential Assumptions'!$C$7 * 'Residential Assumptions'!$C$4 * 12 * (1 + 'Residential Assumptions'!$C$10)^(AN3 - 'Residential Assumptions'!$C$12), 0)</f>
        <v>3381290.8327496322</v>
      </c>
      <c r="AO6" s="36">
        <f>IF(AO4 = "Yes", 'Residential Assumptions'!$C$7 * 'Residential Assumptions'!$C$4 * 12 * (1 + 'Residential Assumptions'!$C$10)^(AO3 - 'Residential Assumptions'!$C$12), 0)</f>
        <v>3432010.1952408762</v>
      </c>
      <c r="AP6" s="36">
        <f>IF(AP4 = "Yes", 'Residential Assumptions'!$C$7 * 'Residential Assumptions'!$C$4 * 12 * (1 + 'Residential Assumptions'!$C$10)^(AP3 - 'Residential Assumptions'!$C$12), 0)</f>
        <v>3483490.3481694888</v>
      </c>
      <c r="AQ6" s="36">
        <f>IF(AQ4 = "Yes", 'Residential Assumptions'!$C$7 * 'Residential Assumptions'!$C$4 * 12 * (1 + 'Residential Assumptions'!$C$10)^(AQ3 - 'Residential Assumptions'!$C$12), 0)</f>
        <v>3535742.7033920307</v>
      </c>
      <c r="AR6" s="36">
        <f>IF(AR4 = "Yes", 'Residential Assumptions'!$C$7 * 'Residential Assumptions'!$C$4 * 12 * (1 + 'Residential Assumptions'!$C$10)^(AR3 - 'Residential Assumptions'!$C$12), 0)</f>
        <v>3588778.8439429109</v>
      </c>
      <c r="AS6" s="36">
        <f>IF(AS4 = "Yes", 'Residential Assumptions'!$C$7 * 'Residential Assumptions'!$C$4 * 12 * (1 + 'Residential Assumptions'!$C$10)^(AS3 - 'Residential Assumptions'!$C$12), 0)</f>
        <v>3642610.526602054</v>
      </c>
      <c r="AT6" s="36">
        <f>IF(AT4 = "Yes", 'Residential Assumptions'!$C$7 * 'Residential Assumptions'!$C$4 * 12 * (1 + 'Residential Assumptions'!$C$10)^(AT3 - 'Residential Assumptions'!$C$12), 0)</f>
        <v>3697249.684501084</v>
      </c>
      <c r="AU6" s="36">
        <f>IF(AU4 = "Yes", 'Residential Assumptions'!$C$7 * 'Residential Assumptions'!$C$4 * 12 * (1 + 'Residential Assumptions'!$C$10)^(AU3 - 'Residential Assumptions'!$C$12), 0)</f>
        <v>3752708.4297685996</v>
      </c>
      <c r="AV6" s="36">
        <f>IF(AV4 = "Yes", 'Residential Assumptions'!$C$7 * 'Residential Assumptions'!$C$4 * 12 * (1 + 'Residential Assumptions'!$C$10)^(AV3 - 'Residential Assumptions'!$C$12), 0)</f>
        <v>3808999.0562151284</v>
      </c>
      <c r="AW6" s="36">
        <f>IF(AW4 = "Yes", 'Residential Assumptions'!$C$7 * 'Residential Assumptions'!$C$4 * 12 * (1 + 'Residential Assumptions'!$C$10)^(AW3 - 'Residential Assumptions'!$C$12), 0)</f>
        <v>3866134.0420583547</v>
      </c>
      <c r="AX6" s="36">
        <f>IF(AX4 = "Yes", 'Residential Assumptions'!$C$7 * 'Residential Assumptions'!$C$4 * 12 * (1 + 'Residential Assumptions'!$C$10)^(AX3 - 'Residential Assumptions'!$C$12), 0)</f>
        <v>3924126.0526892296</v>
      </c>
      <c r="AY6" s="36">
        <f>IF(AY4 = "Yes", 'Residential Assumptions'!$C$7 * 'Residential Assumptions'!$C$4 * 12 * (1 + 'Residential Assumptions'!$C$10)^(AY3 - 'Residential Assumptions'!$C$12), 0)</f>
        <v>3982987.9434795678</v>
      </c>
      <c r="AZ6" s="36">
        <f>IF(AZ4 = "Yes", 'Residential Assumptions'!$C$7 * 'Residential Assumptions'!$C$4 * 12 * (1 + 'Residential Assumptions'!$C$10)^(AZ3 - 'Residential Assumptions'!$C$12), 0)</f>
        <v>4042732.76263176</v>
      </c>
      <c r="BA6" s="36">
        <f>IF(BA4 = "Yes", 'Residential Assumptions'!$C$7 * 'Residential Assumptions'!$C$4 * 12 * (1 + 'Residential Assumptions'!$C$10)^(BA3 - 'Residential Assumptions'!$C$12), 0)</f>
        <v>4103373.7540712366</v>
      </c>
      <c r="BB6" s="36">
        <f>IF(BB4 = "Yes", 'Residential Assumptions'!$C$7 * 'Residential Assumptions'!$C$4 * 12 * (1 + 'Residential Assumptions'!$C$10)^(BB3 - 'Residential Assumptions'!$C$12), 0)</f>
        <v>4164924.3603823041</v>
      </c>
      <c r="BC6" s="36">
        <f>IF(BC4 = "Yes", 'Residential Assumptions'!$C$7 * 'Residential Assumptions'!$C$4 * 12 * (1 + 'Residential Assumptions'!$C$10)^(BC3 - 'Residential Assumptions'!$C$12), 0)</f>
        <v>4227398.2257880382</v>
      </c>
      <c r="BD6" s="36">
        <f>IF(BD4 = "Yes", 'Residential Assumptions'!$C$7 * 'Residential Assumptions'!$C$4 * 12 * (1 + 'Residential Assumptions'!$C$10)^(BD3 - 'Residential Assumptions'!$C$12), 0)</f>
        <v>4290809.1991748577</v>
      </c>
      <c r="BE6" s="36">
        <f>IF(BE4 = "Yes", 'Residential Assumptions'!$C$7 * 'Residential Assumptions'!$C$4 * 12 * (1 + 'Residential Assumptions'!$C$10)^(BE3 - 'Residential Assumptions'!$C$12), 0)</f>
        <v>4355171.3371624798</v>
      </c>
      <c r="BF6" s="36">
        <f>IF(BF4 = "Yes", 'Residential Assumptions'!$C$7 * 'Residential Assumptions'!$C$4 * 12 * (1 + 'Residential Assumptions'!$C$10)^(BF3 - 'Residential Assumptions'!$C$12), 0)</f>
        <v>4420498.9072199175</v>
      </c>
      <c r="BG6" s="36">
        <f>IF(BG4 = "Yes", 'Residential Assumptions'!$C$7 * 'Residential Assumptions'!$C$4 * 12 * (1 + 'Residential Assumptions'!$C$10)^(BG3 - 'Residential Assumptions'!$C$12), 0)</f>
        <v>4486806.3908282155</v>
      </c>
      <c r="BH6" s="36">
        <f>IF(BH4 = "Yes", 'Residential Assumptions'!$C$7 * 'Residential Assumptions'!$C$4 * 12 * (1 + 'Residential Assumptions'!$C$10)^(BH3 - 'Residential Assumptions'!$C$12), 0)</f>
        <v>4554108.4866906377</v>
      </c>
      <c r="BI6" s="36">
        <f>IF(BI4 = "Yes", 'Residential Assumptions'!$C$7 * 'Residential Assumptions'!$C$4 * 12 * (1 + 'Residential Assumptions'!$C$10)^(BI3 - 'Residential Assumptions'!$C$12), 0)</f>
        <v>4622420.113990996</v>
      </c>
      <c r="BJ6" s="36">
        <f>IF(BJ4 = "Yes", 'Residential Assumptions'!$C$7 * 'Residential Assumptions'!$C$4 * 12 * (1 + 'Residential Assumptions'!$C$10)^(BJ3 - 'Residential Assumptions'!$C$12), 0)</f>
        <v>0</v>
      </c>
      <c r="BK6" s="36">
        <f>IF(BK4 = "Yes", 'Residential Assumptions'!$C$7 * 'Residential Assumptions'!$C$4 * 12 * (1 + 'Residential Assumptions'!$C$10)^(BK3 - 'Residential Assumptions'!$C$12), 0)</f>
        <v>0</v>
      </c>
      <c r="BL6" s="36">
        <f>IF(BL4 = "Yes", 'Residential Assumptions'!$C$7 * 'Residential Assumptions'!$C$4 * 12 * (1 + 'Residential Assumptions'!$C$10)^(BL3 - 'Residential Assumptions'!$C$12), 0)</f>
        <v>0</v>
      </c>
      <c r="BM6" s="36">
        <f>IF(BM4 = "Yes", 'Residential Assumptions'!$C$7 * 'Residential Assumptions'!$C$4 * 12 * (1 + 'Residential Assumptions'!$C$10)^(BM3 - 'Residential Assumptions'!$C$12), 0)</f>
        <v>0</v>
      </c>
      <c r="BN6" s="36">
        <f>IF(BN4 = "Yes", 'Residential Assumptions'!$C$7 * 'Residential Assumptions'!$C$4 * 12 * (1 + 'Residential Assumptions'!$C$10)^(BN3 - 'Residential Assumptions'!$C$12), 0)</f>
        <v>0</v>
      </c>
      <c r="BO6" s="36">
        <f>IF(BO4 = "Yes", 'Residential Assumptions'!$C$7 * 'Residential Assumptions'!$C$4 * 12 * (1 + 'Residential Assumptions'!$C$10)^(BO3 - 'Residential Assumptions'!$C$12), 0)</f>
        <v>0</v>
      </c>
      <c r="BP6" s="36">
        <f>IF(BP4 = "Yes", 'Residential Assumptions'!$C$7 * 'Residential Assumptions'!$C$4 * 12 * (1 + 'Residential Assumptions'!$C$10)^(BP3 - 'Residential Assumptions'!$C$12), 0)</f>
        <v>0</v>
      </c>
      <c r="BQ6" s="36">
        <f>IF(BQ4 = "Yes", 'Residential Assumptions'!$C$7 * 'Residential Assumptions'!$C$4 * 12 * (1 + 'Residential Assumptions'!$C$10)^(BQ3 - 'Residential Assumptions'!$C$12), 0)</f>
        <v>0</v>
      </c>
      <c r="BR6" s="36">
        <f>IF(BR4 = "Yes", 'Residential Assumptions'!$C$7 * 'Residential Assumptions'!$C$4 * 12 * (1 + 'Residential Assumptions'!$C$10)^(BR3 - 'Residential Assumptions'!$C$12), 0)</f>
        <v>0</v>
      </c>
      <c r="BS6" s="36">
        <f>IF(BS4 = "Yes", 'Residential Assumptions'!$C$7 * 'Residential Assumptions'!$C$4 * 12 * (1 + 'Residential Assumptions'!$C$10)^(BS3 - 'Residential Assumptions'!$C$12), 0)</f>
        <v>0</v>
      </c>
      <c r="BT6" s="36">
        <f>IF(BT4 = "Yes", 'Residential Assumptions'!$C$7 * 'Residential Assumptions'!$C$4 * 12 * (1 + 'Residential Assumptions'!$C$10)^(BT3 - 'Residential Assumptions'!$C$12), 0)</f>
        <v>0</v>
      </c>
      <c r="BU6" s="36">
        <f>IF(BU4 = "Yes", 'Residential Assumptions'!$C$7 * 'Residential Assumptions'!$C$4 * 12 * (1 + 'Residential Assumptions'!$C$10)^(BU3 - 'Residential Assumptions'!$C$12), 0)</f>
        <v>0</v>
      </c>
      <c r="BV6" s="36">
        <f>IF(BV4 = "Yes", 'Residential Assumptions'!$C$7 * 'Residential Assumptions'!$C$4 * 12 * (1 + 'Residential Assumptions'!$C$10)^(BV3 - 'Residential Assumptions'!$C$12), 0)</f>
        <v>0</v>
      </c>
      <c r="BW6" s="36">
        <f>IF(BW4 = "Yes", 'Residential Assumptions'!$C$7 * 'Residential Assumptions'!$C$4 * 12 * (1 + 'Residential Assumptions'!$C$10)^(BW3 - 'Residential Assumptions'!$C$12), 0)</f>
        <v>0</v>
      </c>
      <c r="BX6" s="36">
        <f>IF(BX4 = "Yes", 'Residential Assumptions'!$C$7 * 'Residential Assumptions'!$C$4 * 12 * (1 + 'Residential Assumptions'!$C$10)^(BX3 - 'Residential Assumptions'!$C$12), 0)</f>
        <v>0</v>
      </c>
      <c r="BY6" s="36">
        <f>IF(BY4 = "Yes", 'Residential Assumptions'!$C$7 * 'Residential Assumptions'!$C$4 * 12 * (1 + 'Residential Assumptions'!$C$10)^(BY3 - 'Residential Assumptions'!$C$12), 0)</f>
        <v>0</v>
      </c>
      <c r="BZ6" s="36">
        <f>IF(BZ4 = "Yes", 'Residential Assumptions'!$C$7 * 'Residential Assumptions'!$C$4 * 12 * (1 + 'Residential Assumptions'!$C$10)^(BZ3 - 'Residential Assumptions'!$C$12), 0)</f>
        <v>0</v>
      </c>
      <c r="CA6" s="36">
        <f>IF(CA4 = "Yes", 'Residential Assumptions'!$C$7 * 'Residential Assumptions'!$C$4 * 12 * (1 + 'Residential Assumptions'!$C$10)^(CA3 - 'Residential Assumptions'!$C$12), 0)</f>
        <v>0</v>
      </c>
      <c r="CB6" s="36">
        <f>IF(CB4 = "Yes", 'Residential Assumptions'!$C$7 * 'Residential Assumptions'!$C$4 * 12 * (1 + 'Residential Assumptions'!$C$10)^(CB3 - 'Residential Assumptions'!$C$12), 0)</f>
        <v>0</v>
      </c>
      <c r="CC6" s="36">
        <f>IF(CC4 = "Yes", 'Residential Assumptions'!$C$7 * 'Residential Assumptions'!$C$4 * 12 * (1 + 'Residential Assumptions'!$C$10)^(CC3 - 'Residential Assumptions'!$C$12), 0)</f>
        <v>0</v>
      </c>
      <c r="CD6" s="36">
        <f>IF(CD4 = "Yes", 'Residential Assumptions'!$C$7 * 'Residential Assumptions'!$C$4 * 12 * (1 + 'Residential Assumptions'!$C$10)^(CD3 - 'Residential Assumptions'!$C$12), 0)</f>
        <v>0</v>
      </c>
      <c r="CE6" s="36">
        <f>IF(CE4 = "Yes", 'Residential Assumptions'!$C$7 * 'Residential Assumptions'!$C$4 * 12 * (1 + 'Residential Assumptions'!$C$10)^(CE3 - 'Residential Assumptions'!$C$12), 0)</f>
        <v>0</v>
      </c>
      <c r="CF6" s="36">
        <f>IF(CF4 = "Yes", 'Residential Assumptions'!$C$7 * 'Residential Assumptions'!$C$4 * 12 * (1 + 'Residential Assumptions'!$C$10)^(CF3 - 'Residential Assumptions'!$C$12), 0)</f>
        <v>0</v>
      </c>
      <c r="CG6" s="36">
        <f>IF(CG4 = "Yes", 'Residential Assumptions'!$C$7 * 'Residential Assumptions'!$C$4 * 12 * (1 + 'Residential Assumptions'!$C$10)^(CG3 - 'Residential Assumptions'!$C$12), 0)</f>
        <v>0</v>
      </c>
      <c r="CH6" s="36">
        <f>IF(CH4 = "Yes", 'Residential Assumptions'!$C$7 * 'Residential Assumptions'!$C$4 * 12 * (1 + 'Residential Assumptions'!$C$10)^(CH3 - 'Residential Assumptions'!$C$12), 0)</f>
        <v>0</v>
      </c>
      <c r="CI6" s="36">
        <f>IF(CI4 = "Yes", 'Residential Assumptions'!$C$7 * 'Residential Assumptions'!$C$4 * 12 * (1 + 'Residential Assumptions'!$C$10)^(CI3 - 'Residential Assumptions'!$C$12), 0)</f>
        <v>0</v>
      </c>
      <c r="CJ6" s="36">
        <f>IF(CJ4 = "Yes", 'Residential Assumptions'!$C$7 * 'Residential Assumptions'!$C$4 * 12 * (1 + 'Residential Assumptions'!$C$10)^(CJ3 - 'Residential Assumptions'!$C$12), 0)</f>
        <v>0</v>
      </c>
      <c r="CK6" s="36">
        <f>IF(CK4 = "Yes", 'Residential Assumptions'!$C$7 * 'Residential Assumptions'!$C$4 * 12 * (1 + 'Residential Assumptions'!$C$10)^(CK3 - 'Residential Assumptions'!$C$12), 0)</f>
        <v>0</v>
      </c>
      <c r="CL6" s="36">
        <f>IF(CL4 = "Yes", 'Residential Assumptions'!$C$7 * 'Residential Assumptions'!$C$4 * 12 * (1 + 'Residential Assumptions'!$C$10)^(CL3 - 'Residential Assumptions'!$C$12), 0)</f>
        <v>0</v>
      </c>
      <c r="CM6" s="36">
        <f>IF(CM4 = "Yes", 'Residential Assumptions'!$C$7 * 'Residential Assumptions'!$C$4 * 12 * (1 + 'Residential Assumptions'!$C$10)^(CM3 - 'Residential Assumptions'!$C$12), 0)</f>
        <v>0</v>
      </c>
      <c r="CN6" s="36">
        <f>IF(CN4 = "Yes", 'Residential Assumptions'!$C$7 * 'Residential Assumptions'!$C$4 * 12 * (1 + 'Residential Assumptions'!$C$10)^(CN3 - 'Residential Assumptions'!$C$12), 0)</f>
        <v>0</v>
      </c>
      <c r="CO6" s="36">
        <f>IF(CO4 = "Yes", 'Residential Assumptions'!$C$7 * 'Residential Assumptions'!$C$4 * 12 * (1 + 'Residential Assumptions'!$C$10)^(CO3 - 'Residential Assumptions'!$C$12), 0)</f>
        <v>0</v>
      </c>
      <c r="CP6" s="36">
        <f>IF(CP4 = "Yes", 'Residential Assumptions'!$C$7 * 'Residential Assumptions'!$C$4 * 12 * (1 + 'Residential Assumptions'!$C$10)^(CP3 - 'Residential Assumptions'!$C$12), 0)</f>
        <v>0</v>
      </c>
      <c r="CQ6" s="36">
        <f>IF(CQ4 = "Yes", 'Residential Assumptions'!$C$7 * 'Residential Assumptions'!$C$4 * 12 * (1 + 'Residential Assumptions'!$C$10)^(CQ3 - 'Residential Assumptions'!$C$12), 0)</f>
        <v>0</v>
      </c>
      <c r="CR6" s="36">
        <f>IF(CR4 = "Yes", 'Residential Assumptions'!$C$7 * 'Residential Assumptions'!$C$4 * 12 * (1 + 'Residential Assumptions'!$C$10)^(CR3 - 'Residential Assumptions'!$C$12), 0)</f>
        <v>0</v>
      </c>
      <c r="CS6" s="36">
        <f>IF(CS4 = "Yes", 'Residential Assumptions'!$C$7 * 'Residential Assumptions'!$C$4 * 12 * (1 + 'Residential Assumptions'!$C$10)^(CS3 - 'Residential Assumptions'!$C$12), 0)</f>
        <v>0</v>
      </c>
      <c r="CT6" s="36">
        <f>IF(CT4 = "Yes", 'Residential Assumptions'!$C$7 * 'Residential Assumptions'!$C$4 * 12 * (1 + 'Residential Assumptions'!$C$10)^(CT3 - 'Residential Assumptions'!$C$12), 0)</f>
        <v>0</v>
      </c>
      <c r="CU6" s="36">
        <f>IF(CU4 = "Yes", 'Residential Assumptions'!$C$7 * 'Residential Assumptions'!$C$4 * 12 * (1 + 'Residential Assumptions'!$C$10)^(CU3 - 'Residential Assumptions'!$C$12), 0)</f>
        <v>0</v>
      </c>
      <c r="CV6" s="36">
        <f>IF(CV4 = "Yes", 'Residential Assumptions'!$C$7 * 'Residential Assumptions'!$C$4 * 12 * (1 + 'Residential Assumptions'!$C$10)^(CV3 - 'Residential Assumptions'!$C$12), 0)</f>
        <v>0</v>
      </c>
    </row>
    <row r="7" spans="1:100" ht="20.25" customHeight="1">
      <c r="D7" s="56" t="str">
        <f>'Residential Assumptions'!E3</f>
        <v>3 Bedroom / 2 Bathroom</v>
      </c>
      <c r="E7" s="37">
        <f>IF(E4 = "Yes", 'Residential Assumptions'!$F$7 * 'Residential Assumptions'!$F$4 * 12 * (1 + 'Residential Assumptions'!$CF10)^(E3 - 'Residential Assumptions'!$F$12), 0)</f>
        <v>0</v>
      </c>
      <c r="F7" s="37">
        <f>IF(F4 = "Yes", 'Residential Assumptions'!$F$7 * 'Residential Assumptions'!$F$4 * 12 * (1 + 'Residential Assumptions'!$CF10)^(F3 - 'Residential Assumptions'!$F$12), 0)</f>
        <v>0</v>
      </c>
      <c r="G7" s="37">
        <f>IF(G4 = "Yes", 'Residential Assumptions'!$F$7 * 'Residential Assumptions'!$F$4 * 12 * (1 + 'Residential Assumptions'!$CF10)^(G3 - 'Residential Assumptions'!$F$12), 0)</f>
        <v>0</v>
      </c>
      <c r="H7" s="37">
        <f>IF(H4 = "Yes", 'Residential Assumptions'!$F$7 * 'Residential Assumptions'!$F$4 * 12 * (1 + 'Residential Assumptions'!$C$10)^(H3 - 'Residential Assumptions'!$F$12), 0)</f>
        <v>499043.92831775855</v>
      </c>
      <c r="I7" s="37">
        <f>IF(I4 = "Yes", 'Residential Assumptions'!$F$7 * 'Residential Assumptions'!$F$4 * 12 * (1 + 'Residential Assumptions'!$C$10)^(I3 - 'Residential Assumptions'!$F$12), 0)</f>
        <v>506529.5872425249</v>
      </c>
      <c r="J7" s="37">
        <f>IF(J4 = "Yes", 'Residential Assumptions'!$F$7 * 'Residential Assumptions'!$F$4 * 12 * (1 + 'Residential Assumptions'!$C$10)^(J3 - 'Residential Assumptions'!$F$12), 0)</f>
        <v>514127.53105116269</v>
      </c>
      <c r="K7" s="37">
        <f>IF(K4 = "Yes", 'Residential Assumptions'!$F$7 * 'Residential Assumptions'!$F$4 * 12 * (1 + 'Residential Assumptions'!$C$10)^(K3 - 'Residential Assumptions'!$F$12), 0)</f>
        <v>521839.44401693007</v>
      </c>
      <c r="L7" s="37">
        <f>IF(L4 = "Yes", 'Residential Assumptions'!$F$7 * 'Residential Assumptions'!$F$4 * 12 * (1 + 'Residential Assumptions'!$C$10)^(L3 - 'Residential Assumptions'!$F$12), 0)</f>
        <v>529667.03567718389</v>
      </c>
      <c r="M7" s="37">
        <f>IF(M4 = "Yes", 'Residential Assumptions'!$F$7 * 'Residential Assumptions'!$F$4 * 12 * (1 + 'Residential Assumptions'!$C$10)^(M3 - 'Residential Assumptions'!$F$12), 0)</f>
        <v>537612.04121234163</v>
      </c>
      <c r="N7" s="37">
        <f>IF(N4 = "Yes", 'Residential Assumptions'!$F$7 * 'Residential Assumptions'!$F$4 * 12 * (1 + 'Residential Assumptions'!$C$10)^(N3 - 'Residential Assumptions'!$F$12), 0)</f>
        <v>545676.2218305266</v>
      </c>
      <c r="O7" s="37">
        <f>IF(O4 = "Yes", 'Residential Assumptions'!$F$7 * 'Residential Assumptions'!$F$4 * 12 * (1 + 'Residential Assumptions'!$C$10)^(O3 - 'Residential Assumptions'!$F$12), 0)</f>
        <v>553861.36515798443</v>
      </c>
      <c r="P7" s="37">
        <f>IF(P4 = "Yes", 'Residential Assumptions'!$F$7 * 'Residential Assumptions'!$F$4 * 12 * (1 + 'Residential Assumptions'!$C$10)^(P3 - 'Residential Assumptions'!$F$12), 0)</f>
        <v>562169.28563535411</v>
      </c>
      <c r="Q7" s="37">
        <f>IF(Q4 = "Yes", 'Residential Assumptions'!$F$7 * 'Residential Assumptions'!$F$4 * 12 * (1 + 'Residential Assumptions'!$C$10)^(Q3 - 'Residential Assumptions'!$F$12), 0)</f>
        <v>570601.82491988444</v>
      </c>
      <c r="R7" s="37">
        <f>IF(R4 = "Yes", 'Residential Assumptions'!$F$7 * 'Residential Assumptions'!$F$4 * 12 * (1 + 'Residential Assumptions'!$C$10)^(R3 - 'Residential Assumptions'!$F$12), 0)</f>
        <v>579160.85229368263</v>
      </c>
      <c r="S7" s="37">
        <f>IF(S4 = "Yes", 'Residential Assumptions'!$F$7 * 'Residential Assumptions'!$F$4 * 12 * (1 + 'Residential Assumptions'!$C$10)^(S3 - 'Residential Assumptions'!$F$12), 0)</f>
        <v>587848.2650780878</v>
      </c>
      <c r="T7" s="37">
        <f>IF(T4 = "Yes", 'Residential Assumptions'!$F$7 * 'Residential Assumptions'!$F$4 * 12 * (1 + 'Residential Assumptions'!$C$10)^(T3 - 'Residential Assumptions'!$F$12), 0)</f>
        <v>596665.98905425891</v>
      </c>
      <c r="U7" s="37">
        <f>IF(U4 = "Yes", 'Residential Assumptions'!$F$7 * 'Residential Assumptions'!$F$4 * 12 * (1 + 'Residential Assumptions'!$C$10)^(U3 - 'Residential Assumptions'!$F$12), 0)</f>
        <v>605615.97889007279</v>
      </c>
      <c r="V7" s="37">
        <f>IF(V4 = "Yes", 'Residential Assumptions'!$F$7 * 'Residential Assumptions'!$F$4 * 12 * (1 + 'Residential Assumptions'!$C$10)^(V3 - 'Residential Assumptions'!$F$12), 0)</f>
        <v>614700.21857342368</v>
      </c>
      <c r="W7" s="37">
        <f>IF(W4 = "Yes", 'Residential Assumptions'!$F$7 * 'Residential Assumptions'!$F$4 * 12 * (1 + 'Residential Assumptions'!$C$10)^(W3 - 'Residential Assumptions'!$F$12), 0)</f>
        <v>623920.72185202502</v>
      </c>
      <c r="X7" s="37">
        <f>IF(X4 = "Yes", 'Residential Assumptions'!$F$7 * 'Residential Assumptions'!$F$4 * 12 * (1 + 'Residential Assumptions'!$C$10)^(X3 - 'Residential Assumptions'!$F$12), 0)</f>
        <v>633279.5326798053</v>
      </c>
      <c r="Y7" s="37">
        <f>IF(Y4 = "Yes", 'Residential Assumptions'!$F$7 * 'Residential Assumptions'!$F$4 * 12 * (1 + 'Residential Assumptions'!$C$10)^(Y3 - 'Residential Assumptions'!$F$12), 0)</f>
        <v>642778.72567000228</v>
      </c>
      <c r="Z7" s="37">
        <f>IF(Z4 = "Yes", 'Residential Assumptions'!$F$7 * 'Residential Assumptions'!$F$4 * 12 * (1 + 'Residential Assumptions'!$C$10)^(Z3 - 'Residential Assumptions'!$F$12), 0)</f>
        <v>652420.40655505226</v>
      </c>
      <c r="AA7" s="37">
        <f>IF(AA4 = "Yes", 'Residential Assumptions'!$F$7 * 'Residential Assumptions'!$F$4 * 12 * (1 + 'Residential Assumptions'!$C$10)^(AA3 - 'Residential Assumptions'!$F$12), 0)</f>
        <v>662206.71265337802</v>
      </c>
      <c r="AB7" s="37">
        <f>IF(AB4 = "Yes", 'Residential Assumptions'!$F$7 * 'Residential Assumptions'!$F$4 * 12 * (1 + 'Residential Assumptions'!$C$10)^(AB3 - 'Residential Assumptions'!$F$12), 0)</f>
        <v>672139.81334317848</v>
      </c>
      <c r="AC7" s="37">
        <f>IF(AC4 = "Yes", 'Residential Assumptions'!$F$7 * 'Residential Assumptions'!$F$4 * 12 * (1 + 'Residential Assumptions'!$C$10)^(AC3 - 'Residential Assumptions'!$F$12), 0)</f>
        <v>682221.91054332606</v>
      </c>
      <c r="AD7" s="37">
        <f>IF(AD4 = "Yes", 'Residential Assumptions'!$F$7 * 'Residential Assumptions'!$F$4 * 12 * (1 + 'Residential Assumptions'!$C$10)^(AD3 - 'Residential Assumptions'!$F$12), 0)</f>
        <v>692455.23920147587</v>
      </c>
      <c r="AE7" s="37">
        <f>IF(AE4 = "Yes", 'Residential Assumptions'!$F$7 * 'Residential Assumptions'!$F$4 * 12 * (1 + 'Residential Assumptions'!$C$10)^(AE3 - 'Residential Assumptions'!$F$12), 0)</f>
        <v>702842.0677894979</v>
      </c>
      <c r="AF7" s="37">
        <f>IF(AF4 = "Yes", 'Residential Assumptions'!$F$7 * 'Residential Assumptions'!$F$4 * 12 * (1 + 'Residential Assumptions'!$C$10)^(AF3 - 'Residential Assumptions'!$F$12), 0)</f>
        <v>713384.69880634022</v>
      </c>
      <c r="AG7" s="37">
        <f>IF(AG4 = "Yes", 'Residential Assumptions'!$F$7 * 'Residential Assumptions'!$F$4 * 12 * (1 + 'Residential Assumptions'!$C$10)^(AG3 - 'Residential Assumptions'!$F$12), 0)</f>
        <v>724085.46928843542</v>
      </c>
      <c r="AH7" s="37">
        <f>IF(AH4 = "Yes", 'Residential Assumptions'!$F$7 * 'Residential Assumptions'!$F$4 * 12 * (1 + 'Residential Assumptions'!$C$10)^(AH3 - 'Residential Assumptions'!$F$12), 0)</f>
        <v>734946.7513277618</v>
      </c>
      <c r="AI7" s="37">
        <f>IF(AI4 = "Yes", 'Residential Assumptions'!$F$7 * 'Residential Assumptions'!$F$4 * 12 * (1 + 'Residential Assumptions'!$C$10)^(AI3 - 'Residential Assumptions'!$F$12), 0)</f>
        <v>745970.95259767817</v>
      </c>
      <c r="AJ7" s="37">
        <f>IF(AJ4 = "Yes", 'Residential Assumptions'!$F$7 * 'Residential Assumptions'!$F$4 * 12 * (1 + 'Residential Assumptions'!$C$10)^(AJ3 - 'Residential Assumptions'!$F$12), 0)</f>
        <v>757160.51688664313</v>
      </c>
      <c r="AK7" s="37">
        <f>IF(AK4 = "Yes", 'Residential Assumptions'!$F$7 * 'Residential Assumptions'!$F$4 * 12 * (1 + 'Residential Assumptions'!$C$10)^(AK3 - 'Residential Assumptions'!$F$12), 0)</f>
        <v>768517.92463994271</v>
      </c>
      <c r="AL7" s="37">
        <f>IF(AL4 = "Yes", 'Residential Assumptions'!$F$7 * 'Residential Assumptions'!$F$4 * 12 * (1 + 'Residential Assumptions'!$C$10)^(AL3 - 'Residential Assumptions'!$F$12), 0)</f>
        <v>780045.69350954168</v>
      </c>
      <c r="AM7" s="37">
        <f>IF(AM4 = "Yes", 'Residential Assumptions'!$F$7 * 'Residential Assumptions'!$F$4 * 12 * (1 + 'Residential Assumptions'!$C$10)^(AM3 - 'Residential Assumptions'!$F$12), 0)</f>
        <v>791746.37891218474</v>
      </c>
      <c r="AN7" s="37">
        <f>IF(AN4 = "Yes", 'Residential Assumptions'!$F$7 * 'Residential Assumptions'!$F$4 * 12 * (1 + 'Residential Assumptions'!$C$10)^(AN3 - 'Residential Assumptions'!$F$12), 0)</f>
        <v>803622.57459586731</v>
      </c>
      <c r="AO7" s="37">
        <f>IF(AO4 = "Yes", 'Residential Assumptions'!$F$7 * 'Residential Assumptions'!$F$4 * 12 * (1 + 'Residential Assumptions'!$C$10)^(AO3 - 'Residential Assumptions'!$F$12), 0)</f>
        <v>815676.9132148053</v>
      </c>
      <c r="AP7" s="37">
        <f>IF(AP4 = "Yes", 'Residential Assumptions'!$F$7 * 'Residential Assumptions'!$F$4 * 12 * (1 + 'Residential Assumptions'!$C$10)^(AP3 - 'Residential Assumptions'!$F$12), 0)</f>
        <v>827912.0669130272</v>
      </c>
      <c r="AQ7" s="37">
        <f>IF(AQ4 = "Yes", 'Residential Assumptions'!$F$7 * 'Residential Assumptions'!$F$4 * 12 * (1 + 'Residential Assumptions'!$C$10)^(AQ3 - 'Residential Assumptions'!$F$12), 0)</f>
        <v>840330.74791672255</v>
      </c>
      <c r="AR7" s="37">
        <f>IF(AR4 = "Yes", 'Residential Assumptions'!$F$7 * 'Residential Assumptions'!$F$4 * 12 * (1 + 'Residential Assumptions'!$C$10)^(AR3 - 'Residential Assumptions'!$F$12), 0)</f>
        <v>852935.70913547324</v>
      </c>
      <c r="AS7" s="37">
        <f>IF(AS4 = "Yes", 'Residential Assumptions'!$F$7 * 'Residential Assumptions'!$F$4 * 12 * (1 + 'Residential Assumptions'!$C$10)^(AS3 - 'Residential Assumptions'!$F$12), 0)</f>
        <v>865729.74477250525</v>
      </c>
      <c r="AT7" s="37">
        <f>IF(AT4 = "Yes", 'Residential Assumptions'!$F$7 * 'Residential Assumptions'!$F$4 * 12 * (1 + 'Residential Assumptions'!$C$10)^(AT3 - 'Residential Assumptions'!$F$12), 0)</f>
        <v>878715.6909440927</v>
      </c>
      <c r="AU7" s="37">
        <f>IF(AU4 = "Yes", 'Residential Assumptions'!$F$7 * 'Residential Assumptions'!$F$4 * 12 * (1 + 'Residential Assumptions'!$C$10)^(AU3 - 'Residential Assumptions'!$F$12), 0)</f>
        <v>891896.4263082539</v>
      </c>
      <c r="AV7" s="37">
        <f>IF(AV4 = "Yes", 'Residential Assumptions'!$F$7 * 'Residential Assumptions'!$F$4 * 12 * (1 + 'Residential Assumptions'!$C$10)^(AV3 - 'Residential Assumptions'!$F$12), 0)</f>
        <v>905274.87270287762</v>
      </c>
      <c r="AW7" s="37">
        <f>IF(AW4 = "Yes", 'Residential Assumptions'!$F$7 * 'Residential Assumptions'!$F$4 * 12 * (1 + 'Residential Assumptions'!$C$10)^(AW3 - 'Residential Assumptions'!$F$12), 0)</f>
        <v>918853.99579342071</v>
      </c>
      <c r="AX7" s="37">
        <f>IF(AX4 = "Yes", 'Residential Assumptions'!$F$7 * 'Residential Assumptions'!$F$4 * 12 * (1 + 'Residential Assumptions'!$C$10)^(AX3 - 'Residential Assumptions'!$F$12), 0)</f>
        <v>932636.80573032191</v>
      </c>
      <c r="AY7" s="37">
        <f>IF(AY4 = "Yes", 'Residential Assumptions'!$F$7 * 'Residential Assumptions'!$F$4 * 12 * (1 + 'Residential Assumptions'!$C$10)^(AY3 - 'Residential Assumptions'!$F$12), 0)</f>
        <v>946626.35781627661</v>
      </c>
      <c r="AZ7" s="37">
        <f>IF(AZ4 = "Yes", 'Residential Assumptions'!$F$7 * 'Residential Assumptions'!$F$4 * 12 * (1 + 'Residential Assumptions'!$C$10)^(AZ3 - 'Residential Assumptions'!$F$12), 0)</f>
        <v>960825.75318352052</v>
      </c>
      <c r="BA7" s="37">
        <f>IF(BA4 = "Yes", 'Residential Assumptions'!$F$7 * 'Residential Assumptions'!$F$4 * 12 * (1 + 'Residential Assumptions'!$C$10)^(BA3 - 'Residential Assumptions'!$F$12), 0)</f>
        <v>975238.13948127336</v>
      </c>
      <c r="BB7" s="37">
        <f>IF(BB4 = "Yes", 'Residential Assumptions'!$F$7 * 'Residential Assumptions'!$F$4 * 12 * (1 + 'Residential Assumptions'!$C$10)^(BB3 - 'Residential Assumptions'!$F$12), 0)</f>
        <v>989866.71157349215</v>
      </c>
      <c r="BC7" s="37">
        <f>IF(BC4 = "Yes", 'Residential Assumptions'!$F$7 * 'Residential Assumptions'!$F$4 * 12 * (1 + 'Residential Assumptions'!$C$10)^(BC3 - 'Residential Assumptions'!$F$12), 0)</f>
        <v>1004714.7122470945</v>
      </c>
      <c r="BD7" s="37">
        <f>IF(BD4 = "Yes", 'Residential Assumptions'!$F$7 * 'Residential Assumptions'!$F$4 * 12 * (1 + 'Residential Assumptions'!$C$10)^(BD3 - 'Residential Assumptions'!$F$12), 0)</f>
        <v>1019785.4329308007</v>
      </c>
      <c r="BE7" s="37">
        <f>IF(BE4 = "Yes", 'Residential Assumptions'!$F$7 * 'Residential Assumptions'!$F$4 * 12 * (1 + 'Residential Assumptions'!$C$10)^(BE3 - 'Residential Assumptions'!$F$12), 0)</f>
        <v>1035082.2144247625</v>
      </c>
      <c r="BF7" s="37">
        <f>IF(BF4 = "Yes", 'Residential Assumptions'!$F$7 * 'Residential Assumptions'!$F$4 * 12 * (1 + 'Residential Assumptions'!$C$10)^(BF3 - 'Residential Assumptions'!$F$12), 0)</f>
        <v>1050608.447641134</v>
      </c>
      <c r="BG7" s="37">
        <f>IF(BG4 = "Yes", 'Residential Assumptions'!$F$7 * 'Residential Assumptions'!$F$4 * 12 * (1 + 'Residential Assumptions'!$C$10)^(BG3 - 'Residential Assumptions'!$F$12), 0)</f>
        <v>1066367.5743557508</v>
      </c>
      <c r="BH7" s="37">
        <f>IF(BH4 = "Yes", 'Residential Assumptions'!$F$7 * 'Residential Assumptions'!$F$4 * 12 * (1 + 'Residential Assumptions'!$C$10)^(BH3 - 'Residential Assumptions'!$F$12), 0)</f>
        <v>1082363.0879710868</v>
      </c>
      <c r="BI7" s="37">
        <f>IF(BI4 = "Yes", 'Residential Assumptions'!$F$7 * 'Residential Assumptions'!$F$4 * 12 * (1 + 'Residential Assumptions'!$C$10)^(BI3 - 'Residential Assumptions'!$F$12), 0)</f>
        <v>1098598.534290653</v>
      </c>
      <c r="BJ7" s="37">
        <f>IF(BJ4 = "Yes", 'Residential Assumptions'!$F$7 * 'Residential Assumptions'!$F$4 * 12 * (1 + 'Residential Assumptions'!$C$10)^(BJ3 - 'Residential Assumptions'!$F$12), 0)</f>
        <v>0</v>
      </c>
      <c r="BK7" s="37">
        <f>IF(BK4 = "Yes", 'Residential Assumptions'!$F$7 * 'Residential Assumptions'!$F$4 * 12 * (1 + 'Residential Assumptions'!$C$10)^(BK3 - 'Residential Assumptions'!$F$12), 0)</f>
        <v>0</v>
      </c>
      <c r="BL7" s="37">
        <f>IF(BL4 = "Yes", 'Residential Assumptions'!$F$7 * 'Residential Assumptions'!$F$4 * 12 * (1 + 'Residential Assumptions'!$C$10)^(BL3 - 'Residential Assumptions'!$F$12), 0)</f>
        <v>0</v>
      </c>
      <c r="BM7" s="37">
        <f>IF(BM4 = "Yes", 'Residential Assumptions'!$F$7 * 'Residential Assumptions'!$F$4 * 12 * (1 + 'Residential Assumptions'!$C$10)^(BM3 - 'Residential Assumptions'!$F$12), 0)</f>
        <v>0</v>
      </c>
      <c r="BN7" s="37">
        <f>IF(BN4 = "Yes", 'Residential Assumptions'!$F$7 * 'Residential Assumptions'!$F$4 * 12 * (1 + 'Residential Assumptions'!$C$10)^(BN3 - 'Residential Assumptions'!$F$12), 0)</f>
        <v>0</v>
      </c>
      <c r="BO7" s="37">
        <f>IF(BO4 = "Yes", 'Residential Assumptions'!$F$7 * 'Residential Assumptions'!$F$4 * 12 * (1 + 'Residential Assumptions'!$C$10)^(BO3 - 'Residential Assumptions'!$F$12), 0)</f>
        <v>0</v>
      </c>
      <c r="BP7" s="37">
        <f>IF(BP4 = "Yes", 'Residential Assumptions'!$F$7 * 'Residential Assumptions'!$F$4 * 12 * (1 + 'Residential Assumptions'!$C$10)^(BP3 - 'Residential Assumptions'!$F$12), 0)</f>
        <v>0</v>
      </c>
      <c r="BQ7" s="37">
        <f>IF(BQ4 = "Yes", 'Residential Assumptions'!$F$7 * 'Residential Assumptions'!$F$4 * 12 * (1 + 'Residential Assumptions'!$C$10)^(BQ3 - 'Residential Assumptions'!$F$12), 0)</f>
        <v>0</v>
      </c>
      <c r="BR7" s="37">
        <f>IF(BR4 = "Yes", 'Residential Assumptions'!$F$7 * 'Residential Assumptions'!$F$4 * 12 * (1 + 'Residential Assumptions'!$C$10)^(BR3 - 'Residential Assumptions'!$F$12), 0)</f>
        <v>0</v>
      </c>
      <c r="BS7" s="37">
        <f>IF(BS4 = "Yes", 'Residential Assumptions'!$F$7 * 'Residential Assumptions'!$F$4 * 12 * (1 + 'Residential Assumptions'!$C$10)^(BS3 - 'Residential Assumptions'!$F$12), 0)</f>
        <v>0</v>
      </c>
      <c r="BT7" s="37">
        <f>IF(BT4 = "Yes", 'Residential Assumptions'!$F$7 * 'Residential Assumptions'!$F$4 * 12 * (1 + 'Residential Assumptions'!$C$10)^(BT3 - 'Residential Assumptions'!$F$12), 0)</f>
        <v>0</v>
      </c>
      <c r="BU7" s="37">
        <f>IF(BU4 = "Yes", 'Residential Assumptions'!$F$7 * 'Residential Assumptions'!$F$4 * 12 * (1 + 'Residential Assumptions'!$C$10)^(BU3 - 'Residential Assumptions'!$F$12), 0)</f>
        <v>0</v>
      </c>
      <c r="BV7" s="37">
        <f>IF(BV4 = "Yes", 'Residential Assumptions'!$F$7 * 'Residential Assumptions'!$F$4 * 12 * (1 + 'Residential Assumptions'!$C$10)^(BV3 - 'Residential Assumptions'!$F$12), 0)</f>
        <v>0</v>
      </c>
      <c r="BW7" s="37">
        <f>IF(BW4 = "Yes", 'Residential Assumptions'!$F$7 * 'Residential Assumptions'!$F$4 * 12 * (1 + 'Residential Assumptions'!$C$10)^(BW3 - 'Residential Assumptions'!$F$12), 0)</f>
        <v>0</v>
      </c>
      <c r="BX7" s="37">
        <f>IF(BX4 = "Yes", 'Residential Assumptions'!$F$7 * 'Residential Assumptions'!$F$4 * 12 * (1 + 'Residential Assumptions'!$C$10)^(BX3 - 'Residential Assumptions'!$F$12), 0)</f>
        <v>0</v>
      </c>
      <c r="BY7" s="37">
        <f>IF(BY4 = "Yes", 'Residential Assumptions'!$F$7 * 'Residential Assumptions'!$F$4 * 12 * (1 + 'Residential Assumptions'!$C$10)^(BY3 - 'Residential Assumptions'!$F$12), 0)</f>
        <v>0</v>
      </c>
      <c r="BZ7" s="37">
        <f>IF(BZ4 = "Yes", 'Residential Assumptions'!$F$7 * 'Residential Assumptions'!$F$4 * 12 * (1 + 'Residential Assumptions'!$C$10)^(BZ3 - 'Residential Assumptions'!$F$12), 0)</f>
        <v>0</v>
      </c>
      <c r="CA7" s="37">
        <f>IF(CA4 = "Yes", 'Residential Assumptions'!$F$7 * 'Residential Assumptions'!$F$4 * 12 * (1 + 'Residential Assumptions'!$C$10)^(CA3 - 'Residential Assumptions'!$F$12), 0)</f>
        <v>0</v>
      </c>
      <c r="CB7" s="37">
        <f>IF(CB4 = "Yes", 'Residential Assumptions'!$F$7 * 'Residential Assumptions'!$F$4 * 12 * (1 + 'Residential Assumptions'!$C$10)^(CB3 - 'Residential Assumptions'!$F$12), 0)</f>
        <v>0</v>
      </c>
      <c r="CC7" s="37">
        <f>IF(CC4 = "Yes", 'Residential Assumptions'!$F$7 * 'Residential Assumptions'!$F$4 * 12 * (1 + 'Residential Assumptions'!$C$10)^(CC3 - 'Residential Assumptions'!$F$12), 0)</f>
        <v>0</v>
      </c>
      <c r="CD7" s="37">
        <f>IF(CD4 = "Yes", 'Residential Assumptions'!$F$7 * 'Residential Assumptions'!$F$4 * 12 * (1 + 'Residential Assumptions'!$C$10)^(CD3 - 'Residential Assumptions'!$F$12), 0)</f>
        <v>0</v>
      </c>
      <c r="CE7" s="37">
        <f>IF(CE4 = "Yes", 'Residential Assumptions'!$F$7 * 'Residential Assumptions'!$F$4 * 12 * (1 + 'Residential Assumptions'!$C$10)^(CE3 - 'Residential Assumptions'!$F$12), 0)</f>
        <v>0</v>
      </c>
      <c r="CF7" s="37">
        <f>IF(CF4 = "Yes", 'Residential Assumptions'!$F$7 * 'Residential Assumptions'!$F$4 * 12 * (1 + 'Residential Assumptions'!$C$10)^(CF3 - 'Residential Assumptions'!$F$12), 0)</f>
        <v>0</v>
      </c>
      <c r="CG7" s="37">
        <f>IF(CG4 = "Yes", 'Residential Assumptions'!$F$7 * 'Residential Assumptions'!$F$4 * 12 * (1 + 'Residential Assumptions'!$C$10)^(CG3 - 'Residential Assumptions'!$F$12), 0)</f>
        <v>0</v>
      </c>
      <c r="CH7" s="37">
        <f>IF(CH4 = "Yes", 'Residential Assumptions'!$F$7 * 'Residential Assumptions'!$F$4 * 12 * (1 + 'Residential Assumptions'!$C$10)^(CH3 - 'Residential Assumptions'!$F$12), 0)</f>
        <v>0</v>
      </c>
      <c r="CI7" s="37">
        <f>IF(CI4 = "Yes", 'Residential Assumptions'!$F$7 * 'Residential Assumptions'!$F$4 * 12 * (1 + 'Residential Assumptions'!$C$10)^(CI3 - 'Residential Assumptions'!$F$12), 0)</f>
        <v>0</v>
      </c>
      <c r="CJ7" s="37">
        <f>IF(CJ4 = "Yes", 'Residential Assumptions'!$F$7 * 'Residential Assumptions'!$F$4 * 12 * (1 + 'Residential Assumptions'!$C$10)^(CJ3 - 'Residential Assumptions'!$F$12), 0)</f>
        <v>0</v>
      </c>
      <c r="CK7" s="37">
        <f>IF(CK4 = "Yes", 'Residential Assumptions'!$F$7 * 'Residential Assumptions'!$F$4 * 12 * (1 + 'Residential Assumptions'!$C$10)^(CK3 - 'Residential Assumptions'!$F$12), 0)</f>
        <v>0</v>
      </c>
      <c r="CL7" s="37">
        <f>IF(CL4 = "Yes", 'Residential Assumptions'!$F$7 * 'Residential Assumptions'!$F$4 * 12 * (1 + 'Residential Assumptions'!$C$10)^(CL3 - 'Residential Assumptions'!$F$12), 0)</f>
        <v>0</v>
      </c>
      <c r="CM7" s="37">
        <f>IF(CM4 = "Yes", 'Residential Assumptions'!$F$7 * 'Residential Assumptions'!$F$4 * 12 * (1 + 'Residential Assumptions'!$C$10)^(CM3 - 'Residential Assumptions'!$F$12), 0)</f>
        <v>0</v>
      </c>
      <c r="CN7" s="37">
        <f>IF(CN4 = "Yes", 'Residential Assumptions'!$F$7 * 'Residential Assumptions'!$F$4 * 12 * (1 + 'Residential Assumptions'!$C$10)^(CN3 - 'Residential Assumptions'!$F$12), 0)</f>
        <v>0</v>
      </c>
      <c r="CO7" s="37">
        <f>IF(CO4 = "Yes", 'Residential Assumptions'!$F$7 * 'Residential Assumptions'!$F$4 * 12 * (1 + 'Residential Assumptions'!$C$10)^(CO3 - 'Residential Assumptions'!$F$12), 0)</f>
        <v>0</v>
      </c>
      <c r="CP7" s="37">
        <f>IF(CP4 = "Yes", 'Residential Assumptions'!$F$7 * 'Residential Assumptions'!$F$4 * 12 * (1 + 'Residential Assumptions'!$C$10)^(CP3 - 'Residential Assumptions'!$F$12), 0)</f>
        <v>0</v>
      </c>
      <c r="CQ7" s="37">
        <f>IF(CQ4 = "Yes", 'Residential Assumptions'!$F$7 * 'Residential Assumptions'!$F$4 * 12 * (1 + 'Residential Assumptions'!$C$10)^(CQ3 - 'Residential Assumptions'!$F$12), 0)</f>
        <v>0</v>
      </c>
      <c r="CR7" s="37">
        <f>IF(CR4 = "Yes", 'Residential Assumptions'!$F$7 * 'Residential Assumptions'!$F$4 * 12 * (1 + 'Residential Assumptions'!$C$10)^(CR3 - 'Residential Assumptions'!$F$12), 0)</f>
        <v>0</v>
      </c>
      <c r="CS7" s="37">
        <f>IF(CS4 = "Yes", 'Residential Assumptions'!$F$7 * 'Residential Assumptions'!$F$4 * 12 * (1 + 'Residential Assumptions'!$C$10)^(CS3 - 'Residential Assumptions'!$F$12), 0)</f>
        <v>0</v>
      </c>
      <c r="CT7" s="37">
        <f>IF(CT4 = "Yes", 'Residential Assumptions'!$F$7 * 'Residential Assumptions'!$F$4 * 12 * (1 + 'Residential Assumptions'!$C$10)^(CT3 - 'Residential Assumptions'!$F$12), 0)</f>
        <v>0</v>
      </c>
      <c r="CU7" s="37">
        <f>IF(CU4 = "Yes", 'Residential Assumptions'!$F$7 * 'Residential Assumptions'!$F$4 * 12 * (1 + 'Residential Assumptions'!$C$10)^(CU3 - 'Residential Assumptions'!$F$12), 0)</f>
        <v>0</v>
      </c>
      <c r="CV7" s="37">
        <f>IF(CV4 = "Yes", 'Residential Assumptions'!$F$7 * 'Residential Assumptions'!$F$4 * 12 * (1 + 'Residential Assumptions'!$C$10)^(CV3 - 'Residential Assumptions'!$F$12), 0)</f>
        <v>0</v>
      </c>
    </row>
    <row r="8" spans="1:100" ht="20.25" customHeight="1">
      <c r="C8" s="20" t="s">
        <v>184</v>
      </c>
      <c r="D8" s="197"/>
      <c r="E8" s="36">
        <v>0</v>
      </c>
      <c r="F8" s="36">
        <v>0</v>
      </c>
      <c r="G8" s="36">
        <v>0</v>
      </c>
      <c r="H8" s="36">
        <f>IF(H4 = "Yes",'Residential Assumptions'!$I$16,"")</f>
        <v>2175000</v>
      </c>
      <c r="I8" s="36">
        <f>IF(I4 = "Yes",'Residential Assumptions'!$I$16,"")</f>
        <v>2175000</v>
      </c>
      <c r="J8" s="36">
        <f>IF(J4 = "Yes",'Residential Assumptions'!$I$16,"")</f>
        <v>2175000</v>
      </c>
      <c r="K8" s="36">
        <f>IF(K4 = "Yes",'Residential Assumptions'!$I$16,"")</f>
        <v>2175000</v>
      </c>
      <c r="L8" s="36">
        <f>IF(L4 = "Yes",'Residential Assumptions'!$I$16,"")</f>
        <v>2175000</v>
      </c>
      <c r="M8" s="36">
        <f>IF(M4 = "Yes",'Residential Assumptions'!$I$16,"")</f>
        <v>2175000</v>
      </c>
      <c r="N8" s="36">
        <f>IF(N4 = "Yes",'Residential Assumptions'!$I$16,"")</f>
        <v>2175000</v>
      </c>
      <c r="O8" s="36">
        <f>IF(O4 = "Yes",'Residential Assumptions'!$I$16,"")</f>
        <v>2175000</v>
      </c>
      <c r="P8" s="36">
        <f>IF(P4 = "Yes",'Residential Assumptions'!$I$16,"")</f>
        <v>2175000</v>
      </c>
      <c r="Q8" s="36">
        <f>IF(Q4 = "Yes",'Residential Assumptions'!$I$16,"")</f>
        <v>2175000</v>
      </c>
      <c r="R8" s="36">
        <f>IF(R4 = "Yes",'Residential Assumptions'!$I$16,"")</f>
        <v>2175000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>
        <v>0</v>
      </c>
      <c r="AK8" s="36">
        <v>0</v>
      </c>
      <c r="AL8" s="36">
        <v>0</v>
      </c>
      <c r="AM8" s="36">
        <v>0</v>
      </c>
      <c r="AN8" s="36">
        <v>0</v>
      </c>
      <c r="AO8" s="36">
        <v>0</v>
      </c>
      <c r="AP8" s="36">
        <v>0</v>
      </c>
      <c r="AQ8" s="36">
        <v>0</v>
      </c>
      <c r="AR8" s="36">
        <v>0</v>
      </c>
      <c r="AS8" s="36">
        <v>0</v>
      </c>
      <c r="AT8" s="36">
        <v>0</v>
      </c>
      <c r="AU8" s="36">
        <v>0</v>
      </c>
      <c r="AV8" s="36">
        <v>0</v>
      </c>
      <c r="AW8" s="36">
        <v>0</v>
      </c>
      <c r="AX8" s="36">
        <v>0</v>
      </c>
      <c r="AY8" s="36">
        <v>0</v>
      </c>
      <c r="AZ8" s="36">
        <v>0</v>
      </c>
      <c r="BA8" s="36">
        <v>0</v>
      </c>
      <c r="BB8" s="36">
        <v>0</v>
      </c>
      <c r="BC8" s="36">
        <v>0</v>
      </c>
      <c r="BD8" s="36">
        <v>0</v>
      </c>
      <c r="BE8" s="36">
        <v>0</v>
      </c>
      <c r="BF8" s="36">
        <v>0</v>
      </c>
      <c r="BG8" s="36">
        <v>0</v>
      </c>
      <c r="BH8" s="36">
        <v>0</v>
      </c>
      <c r="BI8" s="36">
        <v>0</v>
      </c>
      <c r="BJ8" s="36" t="str">
        <f>IF(BJ4 = "Yes",'Residential Assumptions'!$I$16,"")</f>
        <v/>
      </c>
      <c r="BK8" s="36" t="str">
        <f>IF(BK4 = "Yes",'Residential Assumptions'!$I$16,"")</f>
        <v/>
      </c>
      <c r="BL8" s="36" t="str">
        <f>IF(BL4 = "Yes",'Residential Assumptions'!$I$16,"")</f>
        <v/>
      </c>
      <c r="BM8" s="36" t="str">
        <f>IF(BM4 = "Yes",'Residential Assumptions'!$I$16,"")</f>
        <v/>
      </c>
      <c r="BN8" s="36" t="str">
        <f>IF(BN4 = "Yes",'Residential Assumptions'!$I$16,"")</f>
        <v/>
      </c>
      <c r="BO8" s="36" t="str">
        <f>IF(BO4 = "Yes",'Residential Assumptions'!$I$16,"")</f>
        <v/>
      </c>
      <c r="BP8" s="36" t="str">
        <f>IF(BP4 = "Yes",'Residential Assumptions'!$I$16,"")</f>
        <v/>
      </c>
      <c r="BQ8" s="36" t="str">
        <f>IF(BQ4 = "Yes",'Residential Assumptions'!$I$16,"")</f>
        <v/>
      </c>
      <c r="BR8" s="36" t="str">
        <f>IF(BR4 = "Yes",'Residential Assumptions'!$I$16,"")</f>
        <v/>
      </c>
      <c r="BS8" s="36" t="str">
        <f>IF(BS4 = "Yes",'Residential Assumptions'!$I$16,"")</f>
        <v/>
      </c>
      <c r="BT8" s="36" t="str">
        <f>IF(BT4 = "Yes",'Residential Assumptions'!$I$16,"")</f>
        <v/>
      </c>
      <c r="BU8" s="36" t="str">
        <f>IF(BU4 = "Yes",'Residential Assumptions'!$I$16,"")</f>
        <v/>
      </c>
      <c r="BV8" s="36" t="str">
        <f>IF(BV4 = "Yes",'Residential Assumptions'!$I$16,"")</f>
        <v/>
      </c>
      <c r="BW8" s="36" t="str">
        <f>IF(BW4 = "Yes",'Residential Assumptions'!$I$16,"")</f>
        <v/>
      </c>
      <c r="BX8" s="36" t="str">
        <f>IF(BX4 = "Yes",'Residential Assumptions'!$I$16,"")</f>
        <v/>
      </c>
      <c r="BY8" s="36" t="str">
        <f>IF(BY4 = "Yes",'Residential Assumptions'!$I$16,"")</f>
        <v/>
      </c>
      <c r="BZ8" s="36" t="str">
        <f>IF(BZ4 = "Yes",'Residential Assumptions'!$I$16,"")</f>
        <v/>
      </c>
      <c r="CA8" s="36" t="str">
        <f>IF(CA4 = "Yes",'Residential Assumptions'!$I$16,"")</f>
        <v/>
      </c>
      <c r="CB8" s="36" t="str">
        <f>IF(CB4 = "Yes",'Residential Assumptions'!$I$16,"")</f>
        <v/>
      </c>
      <c r="CC8" s="36" t="str">
        <f>IF(CC4 = "Yes",'Residential Assumptions'!$I$16,"")</f>
        <v/>
      </c>
      <c r="CD8" s="36" t="str">
        <f>IF(CD4 = "Yes",'Residential Assumptions'!$I$16,"")</f>
        <v/>
      </c>
      <c r="CE8" s="36" t="str">
        <f>IF(CE4 = "Yes",'Residential Assumptions'!$I$16,"")</f>
        <v/>
      </c>
      <c r="CF8" s="36" t="str">
        <f>IF(CF4 = "Yes",'Residential Assumptions'!$I$16,"")</f>
        <v/>
      </c>
      <c r="CG8" s="36" t="str">
        <f>IF(CG4 = "Yes",'Residential Assumptions'!$I$16,"")</f>
        <v/>
      </c>
      <c r="CH8" s="36" t="str">
        <f>IF(CH4 = "Yes",'Residential Assumptions'!$I$16,"")</f>
        <v/>
      </c>
      <c r="CI8" s="36" t="str">
        <f>IF(CI4 = "Yes",'Residential Assumptions'!$I$16,"")</f>
        <v/>
      </c>
      <c r="CJ8" s="36" t="str">
        <f>IF(CJ4 = "Yes",'Residential Assumptions'!$I$16,"")</f>
        <v/>
      </c>
      <c r="CK8" s="36" t="str">
        <f>IF(CK4 = "Yes",'Residential Assumptions'!$I$16,"")</f>
        <v/>
      </c>
      <c r="CL8" s="36" t="str">
        <f>IF(CL4 = "Yes",'Residential Assumptions'!$I$16,"")</f>
        <v/>
      </c>
      <c r="CM8" s="36" t="str">
        <f>IF(CM4 = "Yes",'Residential Assumptions'!$I$16,"")</f>
        <v/>
      </c>
      <c r="CN8" s="36" t="str">
        <f>IF(CN4 = "Yes",'Residential Assumptions'!$I$16,"")</f>
        <v/>
      </c>
      <c r="CO8" s="36" t="str">
        <f>IF(CO4 = "Yes",'Residential Assumptions'!$I$16,"")</f>
        <v/>
      </c>
      <c r="CP8" s="36" t="str">
        <f>IF(CP4 = "Yes",'Residential Assumptions'!$I$16,"")</f>
        <v/>
      </c>
      <c r="CQ8" s="36" t="str">
        <f>IF(CQ4 = "Yes",'Residential Assumptions'!$I$16,"")</f>
        <v/>
      </c>
      <c r="CR8" s="36" t="str">
        <f>IF(CR4 = "Yes",'Residential Assumptions'!$I$16,"")</f>
        <v/>
      </c>
      <c r="CS8" s="36" t="str">
        <f>IF(CS4 = "Yes",'Residential Assumptions'!$I$16,"")</f>
        <v/>
      </c>
      <c r="CT8" s="36" t="str">
        <f>IF(CT4 = "Yes",'Residential Assumptions'!$I$16,"")</f>
        <v/>
      </c>
      <c r="CU8" s="36" t="str">
        <f>IF(CU4 = "Yes",'Residential Assumptions'!$I$16,"")</f>
        <v/>
      </c>
      <c r="CV8" s="36" t="str">
        <f>IF(CV4 = "Yes",'Residential Assumptions'!$I$16,"")</f>
        <v/>
      </c>
    </row>
    <row r="9" spans="1:100" ht="20.25" customHeight="1">
      <c r="D9" s="5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</row>
    <row r="10" spans="1:100" ht="20.25" customHeight="1">
      <c r="C10" s="20" t="s">
        <v>73</v>
      </c>
      <c r="D10" s="5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</row>
    <row r="11" spans="1:100" ht="20.25" customHeight="1">
      <c r="C11" s="20"/>
      <c r="D11" s="56" t="str">
        <f>D6</f>
        <v>2 Bedroom / 2 Bathroom</v>
      </c>
      <c r="E11" s="37">
        <f>IF(E4 = "Yes", ('Residential Assumptions'!$C$7 *'Residential Assumptions'!$C$4 * 12 * (1 + 'Residential Assumptions'!$C$10)^(E3 - 'Residential Assumptions'!$C$12)) * 'Residential Assumptions'!$C$8, 0)</f>
        <v>0</v>
      </c>
      <c r="F11" s="37">
        <f>IF(F4 = "Yes", ('Residential Assumptions'!$C$7 *'Residential Assumptions'!$C$4 * 12 * (1 + 'Residential Assumptions'!$C$10)^(F3 - 'Residential Assumptions'!$C$12)) * 'Residential Assumptions'!$C$8, 0)</f>
        <v>0</v>
      </c>
      <c r="G11" s="37">
        <f>IF(G4 = "Yes", ('Residential Assumptions'!$C$7 *'Residential Assumptions'!$C$4 * 12 * (1 + 'Residential Assumptions'!$C$10)^(G3 - 'Residential Assumptions'!$C$12)) * 'Residential Assumptions'!$C$8, 0)</f>
        <v>0</v>
      </c>
      <c r="H11" s="37">
        <f>IF(H4 = "Yes", ('Residential Assumptions'!$C$7 *'Residential Assumptions'!$C$4 * 12 * (1 + 'Residential Assumptions'!$C$10)^(H3 - 'Residential Assumptions'!$C$12)) * 'Residential Assumptions'!$C$8, 0)</f>
        <v>41995.153279729158</v>
      </c>
      <c r="I11" s="37">
        <f>IF(I4 = "Yes", ('Residential Assumptions'!$C$7 *'Residential Assumptions'!$C$4 * 12 * (1 + 'Residential Assumptions'!$C$10)^(I3 - 'Residential Assumptions'!$C$12)) * 'Residential Assumptions'!$C$8, 0)</f>
        <v>42625.080578925095</v>
      </c>
      <c r="J11" s="37">
        <f>IF(J4 = "Yes", ('Residential Assumptions'!$C$7 *'Residential Assumptions'!$C$4 * 12 * (1 + 'Residential Assumptions'!$C$10)^(J3 - 'Residential Assumptions'!$C$12)) * 'Residential Assumptions'!$C$8, 0)</f>
        <v>43264.456787608964</v>
      </c>
      <c r="K11" s="37">
        <f>IF(K4 = "Yes", ('Residential Assumptions'!$C$7 *'Residential Assumptions'!$C$4 * 12 * (1 + 'Residential Assumptions'!$C$10)^(K3 - 'Residential Assumptions'!$C$12)) * 'Residential Assumptions'!$C$8, 0)</f>
        <v>43913.42363942309</v>
      </c>
      <c r="L11" s="37">
        <f>IF(L4 = "Yes", ('Residential Assumptions'!$C$7 *'Residential Assumptions'!$C$4 * 12 * (1 + 'Residential Assumptions'!$C$10)^(L3 - 'Residential Assumptions'!$C$12)) * 'Residential Assumptions'!$C$8, 0)</f>
        <v>44572.124994014426</v>
      </c>
      <c r="M11" s="37">
        <f>IF(M4 = "Yes", ('Residential Assumptions'!$C$7 *'Residential Assumptions'!$C$4 * 12 * (1 + 'Residential Assumptions'!$C$10)^(M3 - 'Residential Assumptions'!$C$12)) * 'Residential Assumptions'!$C$8, 0)</f>
        <v>45240.706868924637</v>
      </c>
      <c r="N11" s="37">
        <f>IF(N4 = "Yes", ('Residential Assumptions'!$C$7 *'Residential Assumptions'!$C$4 * 12 * (1 + 'Residential Assumptions'!$C$10)^(N3 - 'Residential Assumptions'!$C$12)) * 'Residential Assumptions'!$C$8, 0)</f>
        <v>45919.3174719585</v>
      </c>
      <c r="O11" s="37">
        <f>IF(O4 = "Yes", ('Residential Assumptions'!$C$7 *'Residential Assumptions'!$C$4 * 12 * (1 + 'Residential Assumptions'!$C$10)^(O3 - 'Residential Assumptions'!$C$12)) * 'Residential Assumptions'!$C$8, 0)</f>
        <v>46608.107234037874</v>
      </c>
      <c r="P11" s="37">
        <f>IF(P4 = "Yes", ('Residential Assumptions'!$C$7 *'Residential Assumptions'!$C$4 * 12 * (1 + 'Residential Assumptions'!$C$10)^(P3 - 'Residential Assumptions'!$C$12)) * 'Residential Assumptions'!$C$8, 0)</f>
        <v>47307.228842548437</v>
      </c>
      <c r="Q11" s="37">
        <f>IF(Q4 = "Yes", ('Residential Assumptions'!$C$7 *'Residential Assumptions'!$C$4 * 12 * (1 + 'Residential Assumptions'!$C$10)^(Q3 - 'Residential Assumptions'!$C$12)) * 'Residential Assumptions'!$C$8, 0)</f>
        <v>48016.837275186655</v>
      </c>
      <c r="R11" s="37">
        <f>IF(R4 = "Yes", ('Residential Assumptions'!$C$7 *'Residential Assumptions'!$C$4 * 12 * (1 + 'Residential Assumptions'!$C$10)^(R3 - 'Residential Assumptions'!$C$12)) * 'Residential Assumptions'!$C$8, 0)</f>
        <v>48737.089834314458</v>
      </c>
      <c r="S11" s="37">
        <f>IF(S4 = "Yes", ('Residential Assumptions'!$C$7 *'Residential Assumptions'!$C$4 * 12 * (1 + 'Residential Assumptions'!$C$10)^(S3 - 'Residential Assumptions'!$C$12)) * 'Residential Assumptions'!$C$8, 0)</f>
        <v>49468.146181829165</v>
      </c>
      <c r="T11" s="37">
        <f>IF(T4 = "Yes", ('Residential Assumptions'!$C$7 *'Residential Assumptions'!$C$4 * 12 * (1 + 'Residential Assumptions'!$C$10)^(T3 - 'Residential Assumptions'!$C$12)) * 'Residential Assumptions'!$C$8, 0)</f>
        <v>50210.16837455659</v>
      </c>
      <c r="U11" s="37">
        <f>IF(U4 = "Yes", ('Residential Assumptions'!$C$7 *'Residential Assumptions'!$C$4 * 12 * (1 + 'Residential Assumptions'!$C$10)^(U3 - 'Residential Assumptions'!$C$12)) * 'Residential Assumptions'!$C$8, 0)</f>
        <v>50963.320900174942</v>
      </c>
      <c r="V11" s="37">
        <f>IF(V4 = "Yes", ('Residential Assumptions'!$C$7 *'Residential Assumptions'!$C$4 * 12 * (1 + 'Residential Assumptions'!$C$10)^(V3 - 'Residential Assumptions'!$C$12)) * 'Residential Assumptions'!$C$8, 0)</f>
        <v>51727.77071367755</v>
      </c>
      <c r="W11" s="37">
        <f>IF(W4 = "Yes", ('Residential Assumptions'!$C$7 *'Residential Assumptions'!$C$4 * 12 * (1 + 'Residential Assumptions'!$C$10)^(W3 - 'Residential Assumptions'!$C$12)) * 'Residential Assumptions'!$C$8, 0)</f>
        <v>52503.687274382704</v>
      </c>
      <c r="X11" s="37">
        <f>IF(X4 = "Yes", ('Residential Assumptions'!$C$7 *'Residential Assumptions'!$C$4 * 12 * (1 + 'Residential Assumptions'!$C$10)^(X3 - 'Residential Assumptions'!$C$12)) * 'Residential Assumptions'!$C$8, 0)</f>
        <v>53291.242583498431</v>
      </c>
      <c r="Y11" s="37">
        <f>IF(Y4 = "Yes", ('Residential Assumptions'!$C$7 *'Residential Assumptions'!$C$4 * 12 * (1 + 'Residential Assumptions'!$C$10)^(Y3 - 'Residential Assumptions'!$C$12)) * 'Residential Assumptions'!$C$8, 0)</f>
        <v>54090.611222250911</v>
      </c>
      <c r="Z11" s="37">
        <f>IF(Z4 = "Yes", ('Residential Assumptions'!$C$7 *'Residential Assumptions'!$C$4 * 12 * (1 + 'Residential Assumptions'!$C$10)^(Z3 - 'Residential Assumptions'!$C$12)) * 'Residential Assumptions'!$C$8, 0)</f>
        <v>54901.970390584669</v>
      </c>
      <c r="AA11" s="37">
        <f>IF(AA4 = "Yes", ('Residential Assumptions'!$C$7 *'Residential Assumptions'!$C$4 * 12 * (1 + 'Residential Assumptions'!$C$10)^(AA3 - 'Residential Assumptions'!$C$12)) * 'Residential Assumptions'!$C$8, 0)</f>
        <v>55725.49994644343</v>
      </c>
      <c r="AB11" s="37">
        <f>IF(AB4 = "Yes", ('Residential Assumptions'!$C$7 *'Residential Assumptions'!$C$4 * 12 * (1 + 'Residential Assumptions'!$C$10)^(AB3 - 'Residential Assumptions'!$C$12)) * 'Residential Assumptions'!$C$8, 0)</f>
        <v>56561.382445640062</v>
      </c>
      <c r="AC11" s="37">
        <f>IF(AC4 = "Yes", ('Residential Assumptions'!$C$7 *'Residential Assumptions'!$C$4 * 12 * (1 + 'Residential Assumptions'!$C$10)^(AC3 - 'Residential Assumptions'!$C$12)) * 'Residential Assumptions'!$C$8, 0)</f>
        <v>57409.803182324657</v>
      </c>
      <c r="AD11" s="37">
        <f>IF(AD4 = "Yes", ('Residential Assumptions'!$C$7 *'Residential Assumptions'!$C$4 * 12 * (1 + 'Residential Assumptions'!$C$10)^(AD3 - 'Residential Assumptions'!$C$12)) * 'Residential Assumptions'!$C$8, 0)</f>
        <v>58270.95023005952</v>
      </c>
      <c r="AE11" s="37">
        <f>IF(AE4 = "Yes", ('Residential Assumptions'!$C$7 *'Residential Assumptions'!$C$4 * 12 * (1 + 'Residential Assumptions'!$C$10)^(AE3 - 'Residential Assumptions'!$C$12)) * 'Residential Assumptions'!$C$8, 0)</f>
        <v>59145.014483510407</v>
      </c>
      <c r="AF11" s="37">
        <f>IF(AF4 = "Yes", ('Residential Assumptions'!$C$7 *'Residential Assumptions'!$C$4 * 12 * (1 + 'Residential Assumptions'!$C$10)^(AF3 - 'Residential Assumptions'!$C$12)) * 'Residential Assumptions'!$C$8, 0)</f>
        <v>60032.189700763047</v>
      </c>
      <c r="AG11" s="37">
        <f>IF(AG4 = "Yes", ('Residential Assumptions'!$C$7 *'Residential Assumptions'!$C$4 * 12 * (1 + 'Residential Assumptions'!$C$10)^(AG3 - 'Residential Assumptions'!$C$12)) * 'Residential Assumptions'!$C$8, 0)</f>
        <v>60932.672546274494</v>
      </c>
      <c r="AH11" s="37">
        <f>IF(AH4 = "Yes", ('Residential Assumptions'!$C$7 *'Residential Assumptions'!$C$4 * 12 * (1 + 'Residential Assumptions'!$C$10)^(AH3 - 'Residential Assumptions'!$C$12)) * 'Residential Assumptions'!$C$8, 0)</f>
        <v>61846.662634468601</v>
      </c>
      <c r="AI11" s="37">
        <f>IF(AI4 = "Yes", ('Residential Assumptions'!$C$7 *'Residential Assumptions'!$C$4 * 12 * (1 + 'Residential Assumptions'!$C$10)^(AI3 - 'Residential Assumptions'!$C$12)) * 'Residential Assumptions'!$C$8, 0)</f>
        <v>62774.362573985629</v>
      </c>
      <c r="AJ11" s="37">
        <f>IF(AJ4 = "Yes", ('Residential Assumptions'!$C$7 *'Residential Assumptions'!$C$4 * 12 * (1 + 'Residential Assumptions'!$C$10)^(AJ3 - 'Residential Assumptions'!$C$12)) * 'Residential Assumptions'!$C$8, 0)</f>
        <v>63715.978012595391</v>
      </c>
      <c r="AK11" s="37">
        <f>IF(AK4 = "Yes", ('Residential Assumptions'!$C$7 *'Residential Assumptions'!$C$4 * 12 * (1 + 'Residential Assumptions'!$C$10)^(AK3 - 'Residential Assumptions'!$C$12)) * 'Residential Assumptions'!$C$8, 0)</f>
        <v>64671.717682784321</v>
      </c>
      <c r="AL11" s="37">
        <f>IF(AL4 = "Yes", ('Residential Assumptions'!$C$7 *'Residential Assumptions'!$C$4 * 12 * (1 + 'Residential Assumptions'!$C$10)^(AL3 - 'Residential Assumptions'!$C$12)) * 'Residential Assumptions'!$C$8, 0)</f>
        <v>65641.793448026074</v>
      </c>
      <c r="AM11" s="37">
        <f>IF(AM4 = "Yes", ('Residential Assumptions'!$C$7 *'Residential Assumptions'!$C$4 * 12 * (1 + 'Residential Assumptions'!$C$10)^(AM3 - 'Residential Assumptions'!$C$12)) * 'Residential Assumptions'!$C$8, 0)</f>
        <v>66626.420349746462</v>
      </c>
      <c r="AN11" s="37">
        <f>IF(AN4 = "Yes", ('Residential Assumptions'!$C$7 *'Residential Assumptions'!$C$4 * 12 * (1 + 'Residential Assumptions'!$C$10)^(AN3 - 'Residential Assumptions'!$C$12)) * 'Residential Assumptions'!$C$8, 0)</f>
        <v>67625.816654992639</v>
      </c>
      <c r="AO11" s="37">
        <f>IF(AO4 = "Yes", ('Residential Assumptions'!$C$7 *'Residential Assumptions'!$C$4 * 12 * (1 + 'Residential Assumptions'!$C$10)^(AO3 - 'Residential Assumptions'!$C$12)) * 'Residential Assumptions'!$C$8, 0)</f>
        <v>68640.203904817521</v>
      </c>
      <c r="AP11" s="37">
        <f>IF(AP4 = "Yes", ('Residential Assumptions'!$C$7 *'Residential Assumptions'!$C$4 * 12 * (1 + 'Residential Assumptions'!$C$10)^(AP3 - 'Residential Assumptions'!$C$12)) * 'Residential Assumptions'!$C$8, 0)</f>
        <v>69669.806963389783</v>
      </c>
      <c r="AQ11" s="37">
        <f>IF(AQ4 = "Yes", ('Residential Assumptions'!$C$7 *'Residential Assumptions'!$C$4 * 12 * (1 + 'Residential Assumptions'!$C$10)^(AQ3 - 'Residential Assumptions'!$C$12)) * 'Residential Assumptions'!$C$8, 0)</f>
        <v>70714.854067840613</v>
      </c>
      <c r="AR11" s="37">
        <f>IF(AR4 = "Yes", ('Residential Assumptions'!$C$7 *'Residential Assumptions'!$C$4 * 12 * (1 + 'Residential Assumptions'!$C$10)^(AR3 - 'Residential Assumptions'!$C$12)) * 'Residential Assumptions'!$C$8, 0)</f>
        <v>71775.576878858221</v>
      </c>
      <c r="AS11" s="37">
        <f>IF(AS4 = "Yes", ('Residential Assumptions'!$C$7 *'Residential Assumptions'!$C$4 * 12 * (1 + 'Residential Assumptions'!$C$10)^(AS3 - 'Residential Assumptions'!$C$12)) * 'Residential Assumptions'!$C$8, 0)</f>
        <v>72852.210532041077</v>
      </c>
      <c r="AT11" s="37">
        <f>IF(AT4 = "Yes", ('Residential Assumptions'!$C$7 *'Residential Assumptions'!$C$4 * 12 * (1 + 'Residential Assumptions'!$C$10)^(AT3 - 'Residential Assumptions'!$C$12)) * 'Residential Assumptions'!$C$8, 0)</f>
        <v>73944.993690021685</v>
      </c>
      <c r="AU11" s="37">
        <f>IF(AU4 = "Yes", ('Residential Assumptions'!$C$7 *'Residential Assumptions'!$C$4 * 12 * (1 + 'Residential Assumptions'!$C$10)^(AU3 - 'Residential Assumptions'!$C$12)) * 'Residential Assumptions'!$C$8, 0)</f>
        <v>75054.168595371986</v>
      </c>
      <c r="AV11" s="37">
        <f>IF(AV4 = "Yes", ('Residential Assumptions'!$C$7 *'Residential Assumptions'!$C$4 * 12 * (1 + 'Residential Assumptions'!$C$10)^(AV3 - 'Residential Assumptions'!$C$12)) * 'Residential Assumptions'!$C$8, 0)</f>
        <v>76179.981124302576</v>
      </c>
      <c r="AW11" s="37">
        <f>IF(AW4 = "Yes", ('Residential Assumptions'!$C$7 *'Residential Assumptions'!$C$4 * 12 * (1 + 'Residential Assumptions'!$C$10)^(AW3 - 'Residential Assumptions'!$C$12)) * 'Residential Assumptions'!$C$8, 0)</f>
        <v>77322.680841167094</v>
      </c>
      <c r="AX11" s="37">
        <f>IF(AX4 = "Yes", ('Residential Assumptions'!$C$7 *'Residential Assumptions'!$C$4 * 12 * (1 + 'Residential Assumptions'!$C$10)^(AX3 - 'Residential Assumptions'!$C$12)) * 'Residential Assumptions'!$C$8, 0)</f>
        <v>78482.5210537846</v>
      </c>
      <c r="AY11" s="37">
        <f>IF(AY4 = "Yes", ('Residential Assumptions'!$C$7 *'Residential Assumptions'!$C$4 * 12 * (1 + 'Residential Assumptions'!$C$10)^(AY3 - 'Residential Assumptions'!$C$12)) * 'Residential Assumptions'!$C$8, 0)</f>
        <v>79659.758869591358</v>
      </c>
      <c r="AZ11" s="37">
        <f>IF(AZ4 = "Yes", ('Residential Assumptions'!$C$7 *'Residential Assumptions'!$C$4 * 12 * (1 + 'Residential Assumptions'!$C$10)^(AZ3 - 'Residential Assumptions'!$C$12)) * 'Residential Assumptions'!$C$8, 0)</f>
        <v>80854.655252635202</v>
      </c>
      <c r="BA11" s="37">
        <f>IF(BA4 = "Yes", ('Residential Assumptions'!$C$7 *'Residential Assumptions'!$C$4 * 12 * (1 + 'Residential Assumptions'!$C$10)^(BA3 - 'Residential Assumptions'!$C$12)) * 'Residential Assumptions'!$C$8, 0)</f>
        <v>82067.475081424738</v>
      </c>
      <c r="BB11" s="37">
        <f>IF(BB4 = "Yes", ('Residential Assumptions'!$C$7 *'Residential Assumptions'!$C$4 * 12 * (1 + 'Residential Assumptions'!$C$10)^(BB3 - 'Residential Assumptions'!$C$12)) * 'Residential Assumptions'!$C$8, 0)</f>
        <v>83298.487207646089</v>
      </c>
      <c r="BC11" s="37">
        <f>IF(BC4 = "Yes", ('Residential Assumptions'!$C$7 *'Residential Assumptions'!$C$4 * 12 * (1 + 'Residential Assumptions'!$C$10)^(BC3 - 'Residential Assumptions'!$C$12)) * 'Residential Assumptions'!$C$8, 0)</f>
        <v>84547.964515760759</v>
      </c>
      <c r="BD11" s="37">
        <f>IF(BD4 = "Yes", ('Residential Assumptions'!$C$7 *'Residential Assumptions'!$C$4 * 12 * (1 + 'Residential Assumptions'!$C$10)^(BD3 - 'Residential Assumptions'!$C$12)) * 'Residential Assumptions'!$C$8, 0)</f>
        <v>85816.183983497162</v>
      </c>
      <c r="BE11" s="37">
        <f>IF(BE4 = "Yes", ('Residential Assumptions'!$C$7 *'Residential Assumptions'!$C$4 * 12 * (1 + 'Residential Assumptions'!$C$10)^(BE3 - 'Residential Assumptions'!$C$12)) * 'Residential Assumptions'!$C$8, 0)</f>
        <v>87103.426743249598</v>
      </c>
      <c r="BF11" s="37">
        <f>IF(BF4 = "Yes", ('Residential Assumptions'!$C$7 *'Residential Assumptions'!$C$4 * 12 * (1 + 'Residential Assumptions'!$C$10)^(BF3 - 'Residential Assumptions'!$C$12)) * 'Residential Assumptions'!$C$8, 0)</f>
        <v>88409.978144398352</v>
      </c>
      <c r="BG11" s="37">
        <f>IF(BG4 = "Yes", ('Residential Assumptions'!$C$7 *'Residential Assumptions'!$C$4 * 12 * (1 + 'Residential Assumptions'!$C$10)^(BG3 - 'Residential Assumptions'!$C$12)) * 'Residential Assumptions'!$C$8, 0)</f>
        <v>89736.127816564316</v>
      </c>
      <c r="BH11" s="37">
        <f>IF(BH4 = "Yes", ('Residential Assumptions'!$C$7 *'Residential Assumptions'!$C$4 * 12 * (1 + 'Residential Assumptions'!$C$10)^(BH3 - 'Residential Assumptions'!$C$12)) * 'Residential Assumptions'!$C$8, 0)</f>
        <v>91082.169733812756</v>
      </c>
      <c r="BI11" s="37">
        <f>IF(BI4 = "Yes", ('Residential Assumptions'!$C$7 *'Residential Assumptions'!$C$4 * 12 * (1 + 'Residential Assumptions'!$C$10)^(BI3 - 'Residential Assumptions'!$C$12)) * 'Residential Assumptions'!$C$8, 0)</f>
        <v>92448.402279819929</v>
      </c>
      <c r="BJ11" s="37">
        <f>IF(BJ4 = "Yes", ('Residential Assumptions'!$C$7 *'Residential Assumptions'!$C$4 * 12 * (1 + 'Residential Assumptions'!$C$10)^(BJ3 - 'Residential Assumptions'!$C$12)) * 'Residential Assumptions'!$C$8, 0)</f>
        <v>0</v>
      </c>
      <c r="BK11" s="37">
        <f>IF(BK4 = "Yes", ('Residential Assumptions'!$C$7 *'Residential Assumptions'!$C$4 * 12 * (1 + 'Residential Assumptions'!$C$10)^(BK3 - 'Residential Assumptions'!$C$12)) * 'Residential Assumptions'!$C$8, 0)</f>
        <v>0</v>
      </c>
      <c r="BL11" s="37">
        <f>IF(BL4 = "Yes", ('Residential Assumptions'!$C$7 *'Residential Assumptions'!$C$4 * 12 * (1 + 'Residential Assumptions'!$C$10)^(BL3 - 'Residential Assumptions'!$C$12)) * 'Residential Assumptions'!$C$8, 0)</f>
        <v>0</v>
      </c>
      <c r="BM11" s="37">
        <f>IF(BM4 = "Yes", ('Residential Assumptions'!$C$7 *'Residential Assumptions'!$C$4 * 12 * (1 + 'Residential Assumptions'!$C$10)^(BM3 - 'Residential Assumptions'!$C$12)) * 'Residential Assumptions'!$C$8, 0)</f>
        <v>0</v>
      </c>
      <c r="BN11" s="37">
        <f>IF(BN4 = "Yes", ('Residential Assumptions'!$C$7 *'Residential Assumptions'!$C$4 * 12 * (1 + 'Residential Assumptions'!$C$10)^(BN3 - 'Residential Assumptions'!$C$12)) * 'Residential Assumptions'!$C$8, 0)</f>
        <v>0</v>
      </c>
      <c r="BO11" s="37">
        <f>IF(BO4 = "Yes", ('Residential Assumptions'!$C$7 *'Residential Assumptions'!$C$4 * 12 * (1 + 'Residential Assumptions'!$C$10)^(BO3 - 'Residential Assumptions'!$C$12)) * 'Residential Assumptions'!$C$8, 0)</f>
        <v>0</v>
      </c>
      <c r="BP11" s="37">
        <f>IF(BP4 = "Yes", ('Residential Assumptions'!$C$7 *'Residential Assumptions'!$C$4 * 12 * (1 + 'Residential Assumptions'!$C$10)^(BP3 - 'Residential Assumptions'!$C$12)) * 'Residential Assumptions'!$C$8, 0)</f>
        <v>0</v>
      </c>
      <c r="BQ11" s="37">
        <f>IF(BQ4 = "Yes", ('Residential Assumptions'!$C$7 *'Residential Assumptions'!$C$4 * 12 * (1 + 'Residential Assumptions'!$C$10)^(BQ3 - 'Residential Assumptions'!$C$12)) * 'Residential Assumptions'!$C$8, 0)</f>
        <v>0</v>
      </c>
      <c r="BR11" s="37">
        <f>IF(BR4 = "Yes", ('Residential Assumptions'!$C$7 *'Residential Assumptions'!$C$4 * 12 * (1 + 'Residential Assumptions'!$C$10)^(BR3 - 'Residential Assumptions'!$C$12)) * 'Residential Assumptions'!$C$8, 0)</f>
        <v>0</v>
      </c>
      <c r="BS11" s="37">
        <f>IF(BS4 = "Yes", ('Residential Assumptions'!$C$7 *'Residential Assumptions'!$C$4 * 12 * (1 + 'Residential Assumptions'!$C$10)^(BS3 - 'Residential Assumptions'!$C$12)) * 'Residential Assumptions'!$C$8, 0)</f>
        <v>0</v>
      </c>
      <c r="BT11" s="37">
        <f>IF(BT4 = "Yes", ('Residential Assumptions'!$C$7 *'Residential Assumptions'!$C$4 * 12 * (1 + 'Residential Assumptions'!$C$10)^(BT3 - 'Residential Assumptions'!$C$12)) * 'Residential Assumptions'!$C$8, 0)</f>
        <v>0</v>
      </c>
      <c r="BU11" s="37">
        <f>IF(BU4 = "Yes", ('Residential Assumptions'!$C$7 *'Residential Assumptions'!$C$4 * 12 * (1 + 'Residential Assumptions'!$C$10)^(BU3 - 'Residential Assumptions'!$C$12)) * 'Residential Assumptions'!$C$8, 0)</f>
        <v>0</v>
      </c>
      <c r="BV11" s="37">
        <f>IF(BV4 = "Yes", ('Residential Assumptions'!$C$7 *'Residential Assumptions'!$C$4 * 12 * (1 + 'Residential Assumptions'!$C$10)^(BV3 - 'Residential Assumptions'!$C$12)) * 'Residential Assumptions'!$C$8, 0)</f>
        <v>0</v>
      </c>
      <c r="BW11" s="37">
        <f>IF(BW4 = "Yes", ('Residential Assumptions'!$C$7 *'Residential Assumptions'!$C$4 * 12 * (1 + 'Residential Assumptions'!$C$10)^(BW3 - 'Residential Assumptions'!$C$12)) * 'Residential Assumptions'!$C$8, 0)</f>
        <v>0</v>
      </c>
      <c r="BX11" s="37">
        <f>IF(BX4 = "Yes", ('Residential Assumptions'!$C$7 *'Residential Assumptions'!$C$4 * 12 * (1 + 'Residential Assumptions'!$C$10)^(BX3 - 'Residential Assumptions'!$C$12)) * 'Residential Assumptions'!$C$8, 0)</f>
        <v>0</v>
      </c>
      <c r="BY11" s="37">
        <f>IF(BY4 = "Yes", ('Residential Assumptions'!$C$7 *'Residential Assumptions'!$C$4 * 12 * (1 + 'Residential Assumptions'!$C$10)^(BY3 - 'Residential Assumptions'!$C$12)) * 'Residential Assumptions'!$C$8, 0)</f>
        <v>0</v>
      </c>
      <c r="BZ11" s="37">
        <f>IF(BZ4 = "Yes", ('Residential Assumptions'!$C$7 *'Residential Assumptions'!$C$4 * 12 * (1 + 'Residential Assumptions'!$C$10)^(BZ3 - 'Residential Assumptions'!$C$12)) * 'Residential Assumptions'!$C$8, 0)</f>
        <v>0</v>
      </c>
      <c r="CA11" s="37">
        <f>IF(CA4 = "Yes", ('Residential Assumptions'!$C$7 *'Residential Assumptions'!$C$4 * 12 * (1 + 'Residential Assumptions'!$C$10)^(CA3 - 'Residential Assumptions'!$C$12)) * 'Residential Assumptions'!$C$8, 0)</f>
        <v>0</v>
      </c>
      <c r="CB11" s="37">
        <f>IF(CB4 = "Yes", ('Residential Assumptions'!$C$7 *'Residential Assumptions'!$C$4 * 12 * (1 + 'Residential Assumptions'!$C$10)^(CB3 - 'Residential Assumptions'!$C$12)) * 'Residential Assumptions'!$C$8, 0)</f>
        <v>0</v>
      </c>
      <c r="CC11" s="37">
        <f>IF(CC4 = "Yes", ('Residential Assumptions'!$C$7 *'Residential Assumptions'!$C$4 * 12 * (1 + 'Residential Assumptions'!$C$10)^(CC3 - 'Residential Assumptions'!$C$12)) * 'Residential Assumptions'!$C$8, 0)</f>
        <v>0</v>
      </c>
      <c r="CD11" s="37">
        <f>IF(CD4 = "Yes", ('Residential Assumptions'!$C$7 *'Residential Assumptions'!$C$4 * 12 * (1 + 'Residential Assumptions'!$C$10)^(CD3 - 'Residential Assumptions'!$C$12)) * 'Residential Assumptions'!$C$8, 0)</f>
        <v>0</v>
      </c>
      <c r="CE11" s="37">
        <f>IF(CE4 = "Yes", ('Residential Assumptions'!$C$7 *'Residential Assumptions'!$C$4 * 12 * (1 + 'Residential Assumptions'!$C$10)^(CE3 - 'Residential Assumptions'!$C$12)) * 'Residential Assumptions'!$C$8, 0)</f>
        <v>0</v>
      </c>
      <c r="CF11" s="37">
        <f>IF(CF4 = "Yes", ('Residential Assumptions'!$C$7 *'Residential Assumptions'!$C$4 * 12 * (1 + 'Residential Assumptions'!$C$10)^(CF3 - 'Residential Assumptions'!$C$12)) * 'Residential Assumptions'!$C$8, 0)</f>
        <v>0</v>
      </c>
      <c r="CG11" s="37">
        <f>IF(CG4 = "Yes", ('Residential Assumptions'!$C$7 *'Residential Assumptions'!$C$4 * 12 * (1 + 'Residential Assumptions'!$C$10)^(CG3 - 'Residential Assumptions'!$C$12)) * 'Residential Assumptions'!$C$8, 0)</f>
        <v>0</v>
      </c>
      <c r="CH11" s="37">
        <f>IF(CH4 = "Yes", ('Residential Assumptions'!$C$7 *'Residential Assumptions'!$C$4 * 12 * (1 + 'Residential Assumptions'!$C$10)^(CH3 - 'Residential Assumptions'!$C$12)) * 'Residential Assumptions'!$C$8, 0)</f>
        <v>0</v>
      </c>
      <c r="CI11" s="37">
        <f>IF(CI4 = "Yes", ('Residential Assumptions'!$C$7 *'Residential Assumptions'!$C$4 * 12 * (1 + 'Residential Assumptions'!$C$10)^(CI3 - 'Residential Assumptions'!$C$12)) * 'Residential Assumptions'!$C$8, 0)</f>
        <v>0</v>
      </c>
      <c r="CJ11" s="37">
        <f>IF(CJ4 = "Yes", ('Residential Assumptions'!$C$7 *'Residential Assumptions'!$C$4 * 12 * (1 + 'Residential Assumptions'!$C$10)^(CJ3 - 'Residential Assumptions'!$C$12)) * 'Residential Assumptions'!$C$8, 0)</f>
        <v>0</v>
      </c>
      <c r="CK11" s="37">
        <f>IF(CK4 = "Yes", ('Residential Assumptions'!$C$7 *'Residential Assumptions'!$C$4 * 12 * (1 + 'Residential Assumptions'!$C$10)^(CK3 - 'Residential Assumptions'!$C$12)) * 'Residential Assumptions'!$C$8, 0)</f>
        <v>0</v>
      </c>
      <c r="CL11" s="37">
        <f>IF(CL4 = "Yes", ('Residential Assumptions'!$C$7 *'Residential Assumptions'!$C$4 * 12 * (1 + 'Residential Assumptions'!$C$10)^(CL3 - 'Residential Assumptions'!$C$12)) * 'Residential Assumptions'!$C$8, 0)</f>
        <v>0</v>
      </c>
      <c r="CM11" s="37">
        <f>IF(CM4 = "Yes", ('Residential Assumptions'!$C$7 *'Residential Assumptions'!$C$4 * 12 * (1 + 'Residential Assumptions'!$C$10)^(CM3 - 'Residential Assumptions'!$C$12)) * 'Residential Assumptions'!$C$8, 0)</f>
        <v>0</v>
      </c>
      <c r="CN11" s="37">
        <f>IF(CN4 = "Yes", ('Residential Assumptions'!$C$7 *'Residential Assumptions'!$C$4 * 12 * (1 + 'Residential Assumptions'!$C$10)^(CN3 - 'Residential Assumptions'!$C$12)) * 'Residential Assumptions'!$C$8, 0)</f>
        <v>0</v>
      </c>
      <c r="CO11" s="37">
        <f>IF(CO4 = "Yes", ('Residential Assumptions'!$C$7 *'Residential Assumptions'!$C$4 * 12 * (1 + 'Residential Assumptions'!$C$10)^(CO3 - 'Residential Assumptions'!$C$12)) * 'Residential Assumptions'!$C$8, 0)</f>
        <v>0</v>
      </c>
      <c r="CP11" s="37">
        <f>IF(CP4 = "Yes", ('Residential Assumptions'!$C$7 *'Residential Assumptions'!$C$4 * 12 * (1 + 'Residential Assumptions'!$C$10)^(CP3 - 'Residential Assumptions'!$C$12)) * 'Residential Assumptions'!$C$8, 0)</f>
        <v>0</v>
      </c>
      <c r="CQ11" s="37">
        <f>IF(CQ4 = "Yes", ('Residential Assumptions'!$C$7 *'Residential Assumptions'!$C$4 * 12 * (1 + 'Residential Assumptions'!$C$10)^(CQ3 - 'Residential Assumptions'!$C$12)) * 'Residential Assumptions'!$C$8, 0)</f>
        <v>0</v>
      </c>
      <c r="CR11" s="37">
        <f>IF(CR4 = "Yes", ('Residential Assumptions'!$C$7 *'Residential Assumptions'!$C$4 * 12 * (1 + 'Residential Assumptions'!$C$10)^(CR3 - 'Residential Assumptions'!$C$12)) * 'Residential Assumptions'!$C$8, 0)</f>
        <v>0</v>
      </c>
      <c r="CS11" s="37">
        <f>IF(CS4 = "Yes", ('Residential Assumptions'!$C$7 *'Residential Assumptions'!$C$4 * 12 * (1 + 'Residential Assumptions'!$C$10)^(CS3 - 'Residential Assumptions'!$C$12)) * 'Residential Assumptions'!$C$8, 0)</f>
        <v>0</v>
      </c>
      <c r="CT11" s="37">
        <f>IF(CT4 = "Yes", ('Residential Assumptions'!$C$7 *'Residential Assumptions'!$C$4 * 12 * (1 + 'Residential Assumptions'!$C$10)^(CT3 - 'Residential Assumptions'!$C$12)) * 'Residential Assumptions'!$C$8, 0)</f>
        <v>0</v>
      </c>
      <c r="CU11" s="37">
        <f>IF(CU4 = "Yes", ('Residential Assumptions'!$C$7 *'Residential Assumptions'!$C$4 * 12 * (1 + 'Residential Assumptions'!$C$10)^(CU3 - 'Residential Assumptions'!$C$12)) * 'Residential Assumptions'!$C$8, 0)</f>
        <v>0</v>
      </c>
      <c r="CV11" s="37">
        <f>IF(CV4 = "Yes", ('Residential Assumptions'!$C$7 *'Residential Assumptions'!$C$4 * 12 * (1 + 'Residential Assumptions'!$C$10)^(CV3 - 'Residential Assumptions'!$C$12)) * 'Residential Assumptions'!$C$8, 0)</f>
        <v>0</v>
      </c>
    </row>
    <row r="12" spans="1:100" ht="20.25" customHeight="1">
      <c r="D12" s="55" t="str">
        <f>D7</f>
        <v>3 Bedroom / 2 Bathroom</v>
      </c>
      <c r="E12" s="36">
        <f>IF(E4 = "Yes", ('Residential Assumptions'!$F$7 * 'Residential Assumptions'!$F$4 * 12 * (1 + 'Residential Assumptions'!$F$10)^(E3 - 'Residential Assumptions'!$F$12)) * 'Residential Assumptions'!$F$8, 0)</f>
        <v>0</v>
      </c>
      <c r="F12" s="36">
        <f>IF(F4 = "Yes", ('Residential Assumptions'!$F$7 * 'Residential Assumptions'!$F$4 * 12 * (1 + 'Residential Assumptions'!$F$10)^(F3 - 'Residential Assumptions'!$F$12)) * 'Residential Assumptions'!$F$8, 0)</f>
        <v>0</v>
      </c>
      <c r="G12" s="36">
        <f>IF(G4 = "Yes", ('Residential Assumptions'!$F$7 * 'Residential Assumptions'!$F$4 * 12 * (1 + 'Residential Assumptions'!$F$10)^(G3 - 'Residential Assumptions'!$F$12)) * 'Residential Assumptions'!$F$8, 0)</f>
        <v>0</v>
      </c>
      <c r="H12" s="36">
        <f>IF(H4 = "Yes", ('Residential Assumptions'!$F$7 * 'Residential Assumptions'!$F$4 * 12 * (1 + 'Residential Assumptions'!$F$10)^(H3 - 'Residential Assumptions'!$F$12)) * 'Residential Assumptions'!$F$8, 0)</f>
        <v>9980.8785663551716</v>
      </c>
      <c r="I12" s="36">
        <f>IF(I4 = "Yes", ('Residential Assumptions'!$F$7 * 'Residential Assumptions'!$F$4 * 12 * (1 + 'Residential Assumptions'!$F$10)^(I3 - 'Residential Assumptions'!$F$12)) * 'Residential Assumptions'!$F$8, 0)</f>
        <v>10130.591744850499</v>
      </c>
      <c r="J12" s="36">
        <f>IF(J4 = "Yes", ('Residential Assumptions'!$F$7 * 'Residential Assumptions'!$F$4 * 12 * (1 + 'Residential Assumptions'!$F$10)^(J3 - 'Residential Assumptions'!$F$12)) * 'Residential Assumptions'!$F$8, 0)</f>
        <v>10282.550621023254</v>
      </c>
      <c r="K12" s="36">
        <f>IF(K4 = "Yes", ('Residential Assumptions'!$F$7 * 'Residential Assumptions'!$F$4 * 12 * (1 + 'Residential Assumptions'!$F$10)^(K3 - 'Residential Assumptions'!$F$12)) * 'Residential Assumptions'!$F$8, 0)</f>
        <v>10436.788880338601</v>
      </c>
      <c r="L12" s="36">
        <f>IF(L4 = "Yes", ('Residential Assumptions'!$F$7 * 'Residential Assumptions'!$F$4 * 12 * (1 + 'Residential Assumptions'!$F$10)^(L3 - 'Residential Assumptions'!$F$12)) * 'Residential Assumptions'!$F$8, 0)</f>
        <v>10593.340713543677</v>
      </c>
      <c r="M12" s="36">
        <f>IF(M4 = "Yes", ('Residential Assumptions'!$F$7 * 'Residential Assumptions'!$F$4 * 12 * (1 + 'Residential Assumptions'!$F$10)^(M3 - 'Residential Assumptions'!$F$12)) * 'Residential Assumptions'!$F$8, 0)</f>
        <v>10752.240824246834</v>
      </c>
      <c r="N12" s="36">
        <f>IF(N4 = "Yes", ('Residential Assumptions'!$F$7 * 'Residential Assumptions'!$F$4 * 12 * (1 + 'Residential Assumptions'!$F$10)^(N3 - 'Residential Assumptions'!$F$12)) * 'Residential Assumptions'!$F$8, 0)</f>
        <v>10913.524436610533</v>
      </c>
      <c r="O12" s="36">
        <f>IF(O4 = "Yes", ('Residential Assumptions'!$F$7 * 'Residential Assumptions'!$F$4 * 12 * (1 + 'Residential Assumptions'!$F$10)^(O3 - 'Residential Assumptions'!$F$12)) * 'Residential Assumptions'!$F$8, 0)</f>
        <v>11077.227303159689</v>
      </c>
      <c r="P12" s="36">
        <f>IF(P4 = "Yes", ('Residential Assumptions'!$F$7 * 'Residential Assumptions'!$F$4 * 12 * (1 + 'Residential Assumptions'!$F$10)^(P3 - 'Residential Assumptions'!$F$12)) * 'Residential Assumptions'!$F$8, 0)</f>
        <v>11243.385712707082</v>
      </c>
      <c r="Q12" s="36">
        <f>IF(Q4 = "Yes", ('Residential Assumptions'!$F$7 * 'Residential Assumptions'!$F$4 * 12 * (1 + 'Residential Assumptions'!$F$10)^(Q3 - 'Residential Assumptions'!$F$12)) * 'Residential Assumptions'!$F$8, 0)</f>
        <v>11412.036498397689</v>
      </c>
      <c r="R12" s="36">
        <f>IF(R4 = "Yes", ('Residential Assumptions'!$F$7 * 'Residential Assumptions'!$F$4 * 12 * (1 + 'Residential Assumptions'!$F$10)^(R3 - 'Residential Assumptions'!$F$12)) * 'Residential Assumptions'!$F$8, 0)</f>
        <v>11583.217045873653</v>
      </c>
      <c r="S12" s="36">
        <f>IF(S4 = "Yes", ('Residential Assumptions'!$F$7 * 'Residential Assumptions'!$F$4 * 12 * (1 + 'Residential Assumptions'!$F$10)^(S3 - 'Residential Assumptions'!$F$12)) * 'Residential Assumptions'!$F$8, 0)</f>
        <v>11756.965301561757</v>
      </c>
      <c r="T12" s="36">
        <f>IF(T4 = "Yes", ('Residential Assumptions'!$F$7 * 'Residential Assumptions'!$F$4 * 12 * (1 + 'Residential Assumptions'!$F$10)^(T3 - 'Residential Assumptions'!$F$12)) * 'Residential Assumptions'!$F$8, 0)</f>
        <v>11933.319781085178</v>
      </c>
      <c r="U12" s="36">
        <f>IF(U4 = "Yes", ('Residential Assumptions'!$F$7 * 'Residential Assumptions'!$F$4 * 12 * (1 + 'Residential Assumptions'!$F$10)^(U3 - 'Residential Assumptions'!$F$12)) * 'Residential Assumptions'!$F$8, 0)</f>
        <v>12112.319577801456</v>
      </c>
      <c r="V12" s="36">
        <f>IF(V4 = "Yes", ('Residential Assumptions'!$F$7 * 'Residential Assumptions'!$F$4 * 12 * (1 + 'Residential Assumptions'!$F$10)^(V3 - 'Residential Assumptions'!$F$12)) * 'Residential Assumptions'!$F$8, 0)</f>
        <v>12294.004371468474</v>
      </c>
      <c r="W12" s="36">
        <f>IF(W4 = "Yes", ('Residential Assumptions'!$F$7 * 'Residential Assumptions'!$F$4 * 12 * (1 + 'Residential Assumptions'!$F$10)^(W3 - 'Residential Assumptions'!$F$12)) * 'Residential Assumptions'!$F$8, 0)</f>
        <v>12478.414437040501</v>
      </c>
      <c r="X12" s="36">
        <f>IF(X4 = "Yes", ('Residential Assumptions'!$F$7 * 'Residential Assumptions'!$F$4 * 12 * (1 + 'Residential Assumptions'!$F$10)^(X3 - 'Residential Assumptions'!$F$12)) * 'Residential Assumptions'!$F$8, 0)</f>
        <v>12665.590653596106</v>
      </c>
      <c r="Y12" s="36">
        <f>IF(Y4 = "Yes", ('Residential Assumptions'!$F$7 * 'Residential Assumptions'!$F$4 * 12 * (1 + 'Residential Assumptions'!$F$10)^(Y3 - 'Residential Assumptions'!$F$12)) * 'Residential Assumptions'!$F$8, 0)</f>
        <v>12855.574513400046</v>
      </c>
      <c r="Z12" s="36">
        <f>IF(Z4 = "Yes", ('Residential Assumptions'!$F$7 * 'Residential Assumptions'!$F$4 * 12 * (1 + 'Residential Assumptions'!$F$10)^(Z3 - 'Residential Assumptions'!$F$12)) * 'Residential Assumptions'!$F$8, 0)</f>
        <v>13048.408131101045</v>
      </c>
      <c r="AA12" s="36">
        <f>IF(AA4 = "Yes", ('Residential Assumptions'!$F$7 * 'Residential Assumptions'!$F$4 * 12 * (1 + 'Residential Assumptions'!$F$10)^(AA3 - 'Residential Assumptions'!$F$12)) * 'Residential Assumptions'!$F$8, 0)</f>
        <v>13244.134253067561</v>
      </c>
      <c r="AB12" s="36">
        <f>IF(AB4 = "Yes", ('Residential Assumptions'!$F$7 * 'Residential Assumptions'!$F$4 * 12 * (1 + 'Residential Assumptions'!$F$10)^(AB3 - 'Residential Assumptions'!$F$12)) * 'Residential Assumptions'!$F$8, 0)</f>
        <v>13442.79626686357</v>
      </c>
      <c r="AC12" s="36">
        <f>IF(AC4 = "Yes", ('Residential Assumptions'!$F$7 * 'Residential Assumptions'!$F$4 * 12 * (1 + 'Residential Assumptions'!$F$10)^(AC3 - 'Residential Assumptions'!$F$12)) * 'Residential Assumptions'!$F$8, 0)</f>
        <v>13644.438210866521</v>
      </c>
      <c r="AD12" s="36">
        <f>IF(AD4 = "Yes", ('Residential Assumptions'!$F$7 * 'Residential Assumptions'!$F$4 * 12 * (1 + 'Residential Assumptions'!$F$10)^(AD3 - 'Residential Assumptions'!$F$12)) * 'Residential Assumptions'!$F$8, 0)</f>
        <v>13849.104784029518</v>
      </c>
      <c r="AE12" s="36">
        <f>IF(AE4 = "Yes", ('Residential Assumptions'!$F$7 * 'Residential Assumptions'!$F$4 * 12 * (1 + 'Residential Assumptions'!$F$10)^(AE3 - 'Residential Assumptions'!$F$12)) * 'Residential Assumptions'!$F$8, 0)</f>
        <v>14056.841355789958</v>
      </c>
      <c r="AF12" s="36">
        <f>IF(AF4 = "Yes", ('Residential Assumptions'!$F$7 * 'Residential Assumptions'!$F$4 * 12 * (1 + 'Residential Assumptions'!$F$10)^(AF3 - 'Residential Assumptions'!$F$12)) * 'Residential Assumptions'!$F$8, 0)</f>
        <v>14267.693976126804</v>
      </c>
      <c r="AG12" s="36">
        <f>IF(AG4 = "Yes", ('Residential Assumptions'!$F$7 * 'Residential Assumptions'!$F$4 * 12 * (1 + 'Residential Assumptions'!$F$10)^(AG3 - 'Residential Assumptions'!$F$12)) * 'Residential Assumptions'!$F$8, 0)</f>
        <v>14481.709385768709</v>
      </c>
      <c r="AH12" s="36">
        <f>IF(AH4 = "Yes", ('Residential Assumptions'!$F$7 * 'Residential Assumptions'!$F$4 * 12 * (1 + 'Residential Assumptions'!$F$10)^(AH3 - 'Residential Assumptions'!$F$12)) * 'Residential Assumptions'!$F$8, 0)</f>
        <v>14698.935026555237</v>
      </c>
      <c r="AI12" s="36">
        <f>IF(AI4 = "Yes", ('Residential Assumptions'!$F$7 * 'Residential Assumptions'!$F$4 * 12 * (1 + 'Residential Assumptions'!$F$10)^(AI3 - 'Residential Assumptions'!$F$12)) * 'Residential Assumptions'!$F$8, 0)</f>
        <v>14919.419051953564</v>
      </c>
      <c r="AJ12" s="36">
        <f>IF(AJ4 = "Yes", ('Residential Assumptions'!$F$7 * 'Residential Assumptions'!$F$4 * 12 * (1 + 'Residential Assumptions'!$F$10)^(AJ3 - 'Residential Assumptions'!$F$12)) * 'Residential Assumptions'!$F$8, 0)</f>
        <v>15143.210337732862</v>
      </c>
      <c r="AK12" s="36">
        <f>IF(AK4 = "Yes", ('Residential Assumptions'!$F$7 * 'Residential Assumptions'!$F$4 * 12 * (1 + 'Residential Assumptions'!$F$10)^(AK3 - 'Residential Assumptions'!$F$12)) * 'Residential Assumptions'!$F$8, 0)</f>
        <v>15370.358492798854</v>
      </c>
      <c r="AL12" s="36">
        <f>IF(AL4 = "Yes", ('Residential Assumptions'!$F$7 * 'Residential Assumptions'!$F$4 * 12 * (1 + 'Residential Assumptions'!$F$10)^(AL3 - 'Residential Assumptions'!$F$12)) * 'Residential Assumptions'!$F$8, 0)</f>
        <v>15600.913870190834</v>
      </c>
      <c r="AM12" s="36">
        <f>IF(AM4 = "Yes", ('Residential Assumptions'!$F$7 * 'Residential Assumptions'!$F$4 * 12 * (1 + 'Residential Assumptions'!$F$10)^(AM3 - 'Residential Assumptions'!$F$12)) * 'Residential Assumptions'!$F$8, 0)</f>
        <v>15834.927578243694</v>
      </c>
      <c r="AN12" s="36">
        <f>IF(AN4 = "Yes", ('Residential Assumptions'!$F$7 * 'Residential Assumptions'!$F$4 * 12 * (1 + 'Residential Assumptions'!$F$10)^(AN3 - 'Residential Assumptions'!$F$12)) * 'Residential Assumptions'!$F$8, 0)</f>
        <v>16072.451491917347</v>
      </c>
      <c r="AO12" s="36">
        <f>IF(AO4 = "Yes", ('Residential Assumptions'!$F$7 * 'Residential Assumptions'!$F$4 * 12 * (1 + 'Residential Assumptions'!$F$10)^(AO3 - 'Residential Assumptions'!$F$12)) * 'Residential Assumptions'!$F$8, 0)</f>
        <v>16313.538264296107</v>
      </c>
      <c r="AP12" s="36">
        <f>IF(AP4 = "Yes", ('Residential Assumptions'!$F$7 * 'Residential Assumptions'!$F$4 * 12 * (1 + 'Residential Assumptions'!$F$10)^(AP3 - 'Residential Assumptions'!$F$12)) * 'Residential Assumptions'!$F$8, 0)</f>
        <v>16558.241338260545</v>
      </c>
      <c r="AQ12" s="36">
        <f>IF(AQ4 = "Yes", ('Residential Assumptions'!$F$7 * 'Residential Assumptions'!$F$4 * 12 * (1 + 'Residential Assumptions'!$F$10)^(AQ3 - 'Residential Assumptions'!$F$12)) * 'Residential Assumptions'!$F$8, 0)</f>
        <v>16806.614958334452</v>
      </c>
      <c r="AR12" s="36">
        <f>IF(AR4 = "Yes", ('Residential Assumptions'!$F$7 * 'Residential Assumptions'!$F$4 * 12 * (1 + 'Residential Assumptions'!$F$10)^(AR3 - 'Residential Assumptions'!$F$12)) * 'Residential Assumptions'!$F$8, 0)</f>
        <v>17058.714182709464</v>
      </c>
      <c r="AS12" s="36">
        <f>IF(AS4 = "Yes", ('Residential Assumptions'!$F$7 * 'Residential Assumptions'!$F$4 * 12 * (1 + 'Residential Assumptions'!$F$10)^(AS3 - 'Residential Assumptions'!$F$12)) * 'Residential Assumptions'!$F$8, 0)</f>
        <v>17314.594895450104</v>
      </c>
      <c r="AT12" s="36">
        <f>IF(AT4 = "Yes", ('Residential Assumptions'!$F$7 * 'Residential Assumptions'!$F$4 * 12 * (1 + 'Residential Assumptions'!$F$10)^(AT3 - 'Residential Assumptions'!$F$12)) * 'Residential Assumptions'!$F$8, 0)</f>
        <v>17574.313818881856</v>
      </c>
      <c r="AU12" s="36">
        <f>IF(AU4 = "Yes", ('Residential Assumptions'!$F$7 * 'Residential Assumptions'!$F$4 * 12 * (1 + 'Residential Assumptions'!$F$10)^(AU3 - 'Residential Assumptions'!$F$12)) * 'Residential Assumptions'!$F$8, 0)</f>
        <v>17837.928526165077</v>
      </c>
      <c r="AV12" s="36">
        <f>IF(AV4 = "Yes", ('Residential Assumptions'!$F$7 * 'Residential Assumptions'!$F$4 * 12 * (1 + 'Residential Assumptions'!$F$10)^(AV3 - 'Residential Assumptions'!$F$12)) * 'Residential Assumptions'!$F$8, 0)</f>
        <v>18105.497454057553</v>
      </c>
      <c r="AW12" s="36">
        <f>IF(AW4 = "Yes", ('Residential Assumptions'!$F$7 * 'Residential Assumptions'!$F$4 * 12 * (1 + 'Residential Assumptions'!$F$10)^(AW3 - 'Residential Assumptions'!$F$12)) * 'Residential Assumptions'!$F$8, 0)</f>
        <v>18377.079915868413</v>
      </c>
      <c r="AX12" s="36">
        <f>IF(AX4 = "Yes", ('Residential Assumptions'!$F$7 * 'Residential Assumptions'!$F$4 * 12 * (1 + 'Residential Assumptions'!$F$10)^(AX3 - 'Residential Assumptions'!$F$12)) * 'Residential Assumptions'!$F$8, 0)</f>
        <v>18652.73611460644</v>
      </c>
      <c r="AY12" s="36">
        <f>IF(AY4 = "Yes", ('Residential Assumptions'!$F$7 * 'Residential Assumptions'!$F$4 * 12 * (1 + 'Residential Assumptions'!$F$10)^(AY3 - 'Residential Assumptions'!$F$12)) * 'Residential Assumptions'!$F$8, 0)</f>
        <v>18932.527156325534</v>
      </c>
      <c r="AZ12" s="36">
        <f>IF(AZ4 = "Yes", ('Residential Assumptions'!$F$7 * 'Residential Assumptions'!$F$4 * 12 * (1 + 'Residential Assumptions'!$F$10)^(AZ3 - 'Residential Assumptions'!$F$12)) * 'Residential Assumptions'!$F$8, 0)</f>
        <v>19216.515063670409</v>
      </c>
      <c r="BA12" s="36">
        <f>IF(BA4 = "Yes", ('Residential Assumptions'!$F$7 * 'Residential Assumptions'!$F$4 * 12 * (1 + 'Residential Assumptions'!$F$10)^(BA3 - 'Residential Assumptions'!$F$12)) * 'Residential Assumptions'!$F$8, 0)</f>
        <v>19504.762789625467</v>
      </c>
      <c r="BB12" s="36">
        <f>IF(BB4 = "Yes", ('Residential Assumptions'!$F$7 * 'Residential Assumptions'!$F$4 * 12 * (1 + 'Residential Assumptions'!$F$10)^(BB3 - 'Residential Assumptions'!$F$12)) * 'Residential Assumptions'!$F$8, 0)</f>
        <v>19797.334231469842</v>
      </c>
      <c r="BC12" s="36">
        <f>IF(BC4 = "Yes", ('Residential Assumptions'!$F$7 * 'Residential Assumptions'!$F$4 * 12 * (1 + 'Residential Assumptions'!$F$10)^(BC3 - 'Residential Assumptions'!$F$12)) * 'Residential Assumptions'!$F$8, 0)</f>
        <v>20094.294244941892</v>
      </c>
      <c r="BD12" s="36">
        <f>IF(BD4 = "Yes", ('Residential Assumptions'!$F$7 * 'Residential Assumptions'!$F$4 * 12 * (1 + 'Residential Assumptions'!$F$10)^(BD3 - 'Residential Assumptions'!$F$12)) * 'Residential Assumptions'!$F$8, 0)</f>
        <v>20395.708658616015</v>
      </c>
      <c r="BE12" s="36">
        <f>IF(BE4 = "Yes", ('Residential Assumptions'!$F$7 * 'Residential Assumptions'!$F$4 * 12 * (1 + 'Residential Assumptions'!$F$10)^(BE3 - 'Residential Assumptions'!$F$12)) * 'Residential Assumptions'!$F$8, 0)</f>
        <v>20701.644288495252</v>
      </c>
      <c r="BF12" s="36">
        <f>IF(BF4 = "Yes", ('Residential Assumptions'!$F$7 * 'Residential Assumptions'!$F$4 * 12 * (1 + 'Residential Assumptions'!$F$10)^(BF3 - 'Residential Assumptions'!$F$12)) * 'Residential Assumptions'!$F$8, 0)</f>
        <v>21012.168952822682</v>
      </c>
      <c r="BG12" s="36">
        <f>IF(BG4 = "Yes", ('Residential Assumptions'!$F$7 * 'Residential Assumptions'!$F$4 * 12 * (1 + 'Residential Assumptions'!$F$10)^(BG3 - 'Residential Assumptions'!$F$12)) * 'Residential Assumptions'!$F$8, 0)</f>
        <v>21327.351487115018</v>
      </c>
      <c r="BH12" s="36">
        <f>IF(BH4 = "Yes", ('Residential Assumptions'!$F$7 * 'Residential Assumptions'!$F$4 * 12 * (1 + 'Residential Assumptions'!$F$10)^(BH3 - 'Residential Assumptions'!$F$12)) * 'Residential Assumptions'!$F$8, 0)</f>
        <v>21647.261759421737</v>
      </c>
      <c r="BI12" s="36">
        <f>IF(BI4 = "Yes", ('Residential Assumptions'!$F$7 * 'Residential Assumptions'!$F$4 * 12 * (1 + 'Residential Assumptions'!$F$10)^(BI3 - 'Residential Assumptions'!$F$12)) * 'Residential Assumptions'!$F$8, 0)</f>
        <v>21971.970685813059</v>
      </c>
      <c r="BJ12" s="36">
        <f>IF(BJ4 = "Yes", ('Residential Assumptions'!$F$7 * 'Residential Assumptions'!$F$4 * 12 * (1 + 'Residential Assumptions'!$F$10)^(BJ3 - 'Residential Assumptions'!$F$12)) * 'Residential Assumptions'!$F$8, 0)</f>
        <v>0</v>
      </c>
      <c r="BK12" s="36">
        <f>IF(BK4 = "Yes", ('Residential Assumptions'!$F$7 * 'Residential Assumptions'!$F$4 * 12 * (1 + 'Residential Assumptions'!$F$10)^(BK3 - 'Residential Assumptions'!$F$12)) * 'Residential Assumptions'!$F$8, 0)</f>
        <v>0</v>
      </c>
      <c r="BL12" s="36">
        <f>IF(BL4 = "Yes", ('Residential Assumptions'!$F$7 * 'Residential Assumptions'!$F$4 * 12 * (1 + 'Residential Assumptions'!$F$10)^(BL3 - 'Residential Assumptions'!$F$12)) * 'Residential Assumptions'!$F$8, 0)</f>
        <v>0</v>
      </c>
      <c r="BM12" s="36">
        <f>IF(BM4 = "Yes", ('Residential Assumptions'!$F$7 * 'Residential Assumptions'!$F$4 * 12 * (1 + 'Residential Assumptions'!$F$10)^(BM3 - 'Residential Assumptions'!$F$12)) * 'Residential Assumptions'!$F$8, 0)</f>
        <v>0</v>
      </c>
      <c r="BN12" s="36">
        <f>IF(BN4 = "Yes", ('Residential Assumptions'!$F$7 * 'Residential Assumptions'!$F$4 * 12 * (1 + 'Residential Assumptions'!$F$10)^(BN3 - 'Residential Assumptions'!$F$12)) * 'Residential Assumptions'!$F$8, 0)</f>
        <v>0</v>
      </c>
      <c r="BO12" s="36">
        <f>IF(BO4 = "Yes", ('Residential Assumptions'!$F$7 * 'Residential Assumptions'!$F$4 * 12 * (1 + 'Residential Assumptions'!$F$10)^(BO3 - 'Residential Assumptions'!$F$12)) * 'Residential Assumptions'!$F$8, 0)</f>
        <v>0</v>
      </c>
      <c r="BP12" s="36">
        <f>IF(BP4 = "Yes", ('Residential Assumptions'!$F$7 * 'Residential Assumptions'!$F$4 * 12 * (1 + 'Residential Assumptions'!$F$10)^(BP3 - 'Residential Assumptions'!$F$12)) * 'Residential Assumptions'!$F$8, 0)</f>
        <v>0</v>
      </c>
      <c r="BQ12" s="36">
        <f>IF(BQ4 = "Yes", ('Residential Assumptions'!$F$7 * 'Residential Assumptions'!$F$4 * 12 * (1 + 'Residential Assumptions'!$F$10)^(BQ3 - 'Residential Assumptions'!$F$12)) * 'Residential Assumptions'!$F$8, 0)</f>
        <v>0</v>
      </c>
      <c r="BR12" s="36">
        <f>IF(BR4 = "Yes", ('Residential Assumptions'!$F$7 * 'Residential Assumptions'!$F$4 * 12 * (1 + 'Residential Assumptions'!$F$10)^(BR3 - 'Residential Assumptions'!$F$12)) * 'Residential Assumptions'!$F$8, 0)</f>
        <v>0</v>
      </c>
      <c r="BS12" s="36">
        <f>IF(BS4 = "Yes", ('Residential Assumptions'!$F$7 * 'Residential Assumptions'!$F$4 * 12 * (1 + 'Residential Assumptions'!$F$10)^(BS3 - 'Residential Assumptions'!$F$12)) * 'Residential Assumptions'!$F$8, 0)</f>
        <v>0</v>
      </c>
      <c r="BT12" s="36">
        <f>IF(BT4 = "Yes", ('Residential Assumptions'!$F$7 * 'Residential Assumptions'!$F$4 * 12 * (1 + 'Residential Assumptions'!$F$10)^(BT3 - 'Residential Assumptions'!$F$12)) * 'Residential Assumptions'!$F$8, 0)</f>
        <v>0</v>
      </c>
      <c r="BU12" s="36">
        <f>IF(BU4 = "Yes", ('Residential Assumptions'!$F$7 * 'Residential Assumptions'!$F$4 * 12 * (1 + 'Residential Assumptions'!$F$10)^(BU3 - 'Residential Assumptions'!$F$12)) * 'Residential Assumptions'!$F$8, 0)</f>
        <v>0</v>
      </c>
      <c r="BV12" s="36">
        <f>IF(BV4 = "Yes", ('Residential Assumptions'!$F$7 * 'Residential Assumptions'!$F$4 * 12 * (1 + 'Residential Assumptions'!$F$10)^(BV3 - 'Residential Assumptions'!$F$12)) * 'Residential Assumptions'!$F$8, 0)</f>
        <v>0</v>
      </c>
      <c r="BW12" s="36">
        <f>IF(BW4 = "Yes", ('Residential Assumptions'!$F$7 * 'Residential Assumptions'!$F$4 * 12 * (1 + 'Residential Assumptions'!$F$10)^(BW3 - 'Residential Assumptions'!$F$12)) * 'Residential Assumptions'!$F$8, 0)</f>
        <v>0</v>
      </c>
      <c r="BX12" s="36">
        <f>IF(BX4 = "Yes", ('Residential Assumptions'!$F$7 * 'Residential Assumptions'!$F$4 * 12 * (1 + 'Residential Assumptions'!$F$10)^(BX3 - 'Residential Assumptions'!$F$12)) * 'Residential Assumptions'!$F$8, 0)</f>
        <v>0</v>
      </c>
      <c r="BY12" s="36">
        <f>IF(BY4 = "Yes", ('Residential Assumptions'!$F$7 * 'Residential Assumptions'!$F$4 * 12 * (1 + 'Residential Assumptions'!$F$10)^(BY3 - 'Residential Assumptions'!$F$12)) * 'Residential Assumptions'!$F$8, 0)</f>
        <v>0</v>
      </c>
      <c r="BZ12" s="36">
        <f>IF(BZ4 = "Yes", ('Residential Assumptions'!$F$7 * 'Residential Assumptions'!$F$4 * 12 * (1 + 'Residential Assumptions'!$F$10)^(BZ3 - 'Residential Assumptions'!$F$12)) * 'Residential Assumptions'!$F$8, 0)</f>
        <v>0</v>
      </c>
      <c r="CA12" s="36">
        <f>IF(CA4 = "Yes", ('Residential Assumptions'!$F$7 * 'Residential Assumptions'!$F$4 * 12 * (1 + 'Residential Assumptions'!$F$10)^(CA3 - 'Residential Assumptions'!$F$12)) * 'Residential Assumptions'!$F$8, 0)</f>
        <v>0</v>
      </c>
      <c r="CB12" s="36">
        <f>IF(CB4 = "Yes", ('Residential Assumptions'!$F$7 * 'Residential Assumptions'!$F$4 * 12 * (1 + 'Residential Assumptions'!$F$10)^(CB3 - 'Residential Assumptions'!$F$12)) * 'Residential Assumptions'!$F$8, 0)</f>
        <v>0</v>
      </c>
      <c r="CC12" s="36">
        <f>IF(CC4 = "Yes", ('Residential Assumptions'!$F$7 * 'Residential Assumptions'!$F$4 * 12 * (1 + 'Residential Assumptions'!$F$10)^(CC3 - 'Residential Assumptions'!$F$12)) * 'Residential Assumptions'!$F$8, 0)</f>
        <v>0</v>
      </c>
      <c r="CD12" s="36">
        <f>IF(CD4 = "Yes", ('Residential Assumptions'!$F$7 * 'Residential Assumptions'!$F$4 * 12 * (1 + 'Residential Assumptions'!$F$10)^(CD3 - 'Residential Assumptions'!$F$12)) * 'Residential Assumptions'!$F$8, 0)</f>
        <v>0</v>
      </c>
      <c r="CE12" s="36">
        <f>IF(CE4 = "Yes", ('Residential Assumptions'!$F$7 * 'Residential Assumptions'!$F$4 * 12 * (1 + 'Residential Assumptions'!$F$10)^(CE3 - 'Residential Assumptions'!$F$12)) * 'Residential Assumptions'!$F$8, 0)</f>
        <v>0</v>
      </c>
      <c r="CF12" s="36">
        <f>IF(CF4 = "Yes", ('Residential Assumptions'!$F$7 * 'Residential Assumptions'!$F$4 * 12 * (1 + 'Residential Assumptions'!$F$10)^(CF3 - 'Residential Assumptions'!$F$12)) * 'Residential Assumptions'!$F$8, 0)</f>
        <v>0</v>
      </c>
      <c r="CG12" s="36">
        <f>IF(CG4 = "Yes", ('Residential Assumptions'!$F$7 * 'Residential Assumptions'!$F$4 * 12 * (1 + 'Residential Assumptions'!$F$10)^(CG3 - 'Residential Assumptions'!$F$12)) * 'Residential Assumptions'!$F$8, 0)</f>
        <v>0</v>
      </c>
      <c r="CH12" s="36">
        <f>IF(CH4 = "Yes", ('Residential Assumptions'!$F$7 * 'Residential Assumptions'!$F$4 * 12 * (1 + 'Residential Assumptions'!$F$10)^(CH3 - 'Residential Assumptions'!$F$12)) * 'Residential Assumptions'!$F$8, 0)</f>
        <v>0</v>
      </c>
      <c r="CI12" s="36">
        <f>IF(CI4 = "Yes", ('Residential Assumptions'!$F$7 * 'Residential Assumptions'!$F$4 * 12 * (1 + 'Residential Assumptions'!$F$10)^(CI3 - 'Residential Assumptions'!$F$12)) * 'Residential Assumptions'!$F$8, 0)</f>
        <v>0</v>
      </c>
      <c r="CJ12" s="36">
        <f>IF(CJ4 = "Yes", ('Residential Assumptions'!$F$7 * 'Residential Assumptions'!$F$4 * 12 * (1 + 'Residential Assumptions'!$F$10)^(CJ3 - 'Residential Assumptions'!$F$12)) * 'Residential Assumptions'!$F$8, 0)</f>
        <v>0</v>
      </c>
      <c r="CK12" s="36">
        <f>IF(CK4 = "Yes", ('Residential Assumptions'!$F$7 * 'Residential Assumptions'!$F$4 * 12 * (1 + 'Residential Assumptions'!$F$10)^(CK3 - 'Residential Assumptions'!$F$12)) * 'Residential Assumptions'!$F$8, 0)</f>
        <v>0</v>
      </c>
      <c r="CL12" s="36">
        <f>IF(CL4 = "Yes", ('Residential Assumptions'!$F$7 * 'Residential Assumptions'!$F$4 * 12 * (1 + 'Residential Assumptions'!$F$10)^(CL3 - 'Residential Assumptions'!$F$12)) * 'Residential Assumptions'!$F$8, 0)</f>
        <v>0</v>
      </c>
      <c r="CM12" s="36">
        <f>IF(CM4 = "Yes", ('Residential Assumptions'!$F$7 * 'Residential Assumptions'!$F$4 * 12 * (1 + 'Residential Assumptions'!$F$10)^(CM3 - 'Residential Assumptions'!$F$12)) * 'Residential Assumptions'!$F$8, 0)</f>
        <v>0</v>
      </c>
      <c r="CN12" s="36">
        <f>IF(CN4 = "Yes", ('Residential Assumptions'!$F$7 * 'Residential Assumptions'!$F$4 * 12 * (1 + 'Residential Assumptions'!$F$10)^(CN3 - 'Residential Assumptions'!$F$12)) * 'Residential Assumptions'!$F$8, 0)</f>
        <v>0</v>
      </c>
      <c r="CO12" s="36">
        <f>IF(CO4 = "Yes", ('Residential Assumptions'!$F$7 * 'Residential Assumptions'!$F$4 * 12 * (1 + 'Residential Assumptions'!$F$10)^(CO3 - 'Residential Assumptions'!$F$12)) * 'Residential Assumptions'!$F$8, 0)</f>
        <v>0</v>
      </c>
      <c r="CP12" s="36">
        <f>IF(CP4 = "Yes", ('Residential Assumptions'!$F$7 * 'Residential Assumptions'!$F$4 * 12 * (1 + 'Residential Assumptions'!$F$10)^(CP3 - 'Residential Assumptions'!$F$12)) * 'Residential Assumptions'!$F$8, 0)</f>
        <v>0</v>
      </c>
      <c r="CQ12" s="36">
        <f>IF(CQ4 = "Yes", ('Residential Assumptions'!$F$7 * 'Residential Assumptions'!$F$4 * 12 * (1 + 'Residential Assumptions'!$F$10)^(CQ3 - 'Residential Assumptions'!$F$12)) * 'Residential Assumptions'!$F$8, 0)</f>
        <v>0</v>
      </c>
      <c r="CR12" s="36">
        <f>IF(CR4 = "Yes", ('Residential Assumptions'!$F$7 * 'Residential Assumptions'!$F$4 * 12 * (1 + 'Residential Assumptions'!$F$10)^(CR3 - 'Residential Assumptions'!$F$12)) * 'Residential Assumptions'!$F$8, 0)</f>
        <v>0</v>
      </c>
      <c r="CS12" s="36">
        <f>IF(CS4 = "Yes", ('Residential Assumptions'!$F$7 * 'Residential Assumptions'!$F$4 * 12 * (1 + 'Residential Assumptions'!$F$10)^(CS3 - 'Residential Assumptions'!$F$12)) * 'Residential Assumptions'!$F$8, 0)</f>
        <v>0</v>
      </c>
      <c r="CT12" s="36">
        <f>IF(CT4 = "Yes", ('Residential Assumptions'!$F$7 * 'Residential Assumptions'!$F$4 * 12 * (1 + 'Residential Assumptions'!$F$10)^(CT3 - 'Residential Assumptions'!$F$12)) * 'Residential Assumptions'!$F$8, 0)</f>
        <v>0</v>
      </c>
      <c r="CU12" s="36">
        <f>IF(CU4 = "Yes", ('Residential Assumptions'!$F$7 * 'Residential Assumptions'!$F$4 * 12 * (1 + 'Residential Assumptions'!$F$10)^(CU3 - 'Residential Assumptions'!$F$12)) * 'Residential Assumptions'!$F$8, 0)</f>
        <v>0</v>
      </c>
      <c r="CV12" s="36">
        <f>IF(CV4 = "Yes", ('Residential Assumptions'!$F$7 * 'Residential Assumptions'!$F$4 * 12 * (1 + 'Residential Assumptions'!$F$10)^(CV3 - 'Residential Assumptions'!$F$12)) * 'Residential Assumptions'!$F$8, 0)</f>
        <v>0</v>
      </c>
    </row>
    <row r="13" spans="1:100" ht="20.25" customHeight="1">
      <c r="C13" s="20" t="s">
        <v>74</v>
      </c>
      <c r="D13" s="56"/>
    </row>
    <row r="14" spans="1:100" ht="20.25" customHeight="1">
      <c r="C14" s="20"/>
      <c r="D14" s="55" t="str">
        <f>D6</f>
        <v>2 Bedroom / 2 Bathroom</v>
      </c>
      <c r="E14" s="36">
        <f t="shared" ref="E14:AJ14" si="0">E6-E11</f>
        <v>0</v>
      </c>
      <c r="F14" s="36">
        <f t="shared" si="0"/>
        <v>0</v>
      </c>
      <c r="G14" s="36">
        <f t="shared" si="0"/>
        <v>0</v>
      </c>
      <c r="H14" s="36">
        <f t="shared" si="0"/>
        <v>2057762.5107067288</v>
      </c>
      <c r="I14" s="36">
        <f t="shared" si="0"/>
        <v>2088628.9483673298</v>
      </c>
      <c r="J14" s="36">
        <f t="shared" si="0"/>
        <v>2119958.3825928392</v>
      </c>
      <c r="K14" s="36">
        <f t="shared" si="0"/>
        <v>2151757.7583317314</v>
      </c>
      <c r="L14" s="36">
        <f t="shared" si="0"/>
        <v>2184034.124706707</v>
      </c>
      <c r="M14" s="36">
        <f t="shared" si="0"/>
        <v>2216794.6365773072</v>
      </c>
      <c r="N14" s="36">
        <f t="shared" si="0"/>
        <v>2250046.5561259664</v>
      </c>
      <c r="O14" s="36">
        <f t="shared" si="0"/>
        <v>2283797.2544678557</v>
      </c>
      <c r="P14" s="36">
        <f t="shared" si="0"/>
        <v>2318054.2132848734</v>
      </c>
      <c r="Q14" s="36">
        <f t="shared" si="0"/>
        <v>2352825.0264841462</v>
      </c>
      <c r="R14" s="36">
        <f t="shared" si="0"/>
        <v>2388117.4018814084</v>
      </c>
      <c r="S14" s="36">
        <f t="shared" si="0"/>
        <v>2423939.1629096288</v>
      </c>
      <c r="T14" s="36">
        <f t="shared" si="0"/>
        <v>2460298.250353273</v>
      </c>
      <c r="U14" s="36">
        <f t="shared" si="0"/>
        <v>2497202.7241085721</v>
      </c>
      <c r="V14" s="36">
        <f t="shared" si="0"/>
        <v>2534660.7649701997</v>
      </c>
      <c r="W14" s="36">
        <f t="shared" si="0"/>
        <v>2572680.6764447521</v>
      </c>
      <c r="X14" s="36">
        <f t="shared" si="0"/>
        <v>2611270.8865914233</v>
      </c>
      <c r="Y14" s="36">
        <f t="shared" si="0"/>
        <v>2650439.9498902946</v>
      </c>
      <c r="Z14" s="36">
        <f t="shared" si="0"/>
        <v>2690196.5491386484</v>
      </c>
      <c r="AA14" s="36">
        <f t="shared" si="0"/>
        <v>2730549.4973757281</v>
      </c>
      <c r="AB14" s="36">
        <f t="shared" si="0"/>
        <v>2771507.7398363631</v>
      </c>
      <c r="AC14" s="36">
        <f t="shared" si="0"/>
        <v>2813080.3559339079</v>
      </c>
      <c r="AD14" s="36">
        <f t="shared" si="0"/>
        <v>2855276.5612729164</v>
      </c>
      <c r="AE14" s="36">
        <f t="shared" si="0"/>
        <v>2898105.7096920097</v>
      </c>
      <c r="AF14" s="36">
        <f t="shared" si="0"/>
        <v>2941577.2953373892</v>
      </c>
      <c r="AG14" s="36">
        <f t="shared" si="0"/>
        <v>2985700.9547674502</v>
      </c>
      <c r="AH14" s="36">
        <f t="shared" si="0"/>
        <v>3030486.4690889614</v>
      </c>
      <c r="AI14" s="36">
        <f t="shared" si="0"/>
        <v>3075943.7661252958</v>
      </c>
      <c r="AJ14" s="36">
        <f t="shared" si="0"/>
        <v>3122082.9226171742</v>
      </c>
      <c r="AK14" s="36">
        <f t="shared" ref="AK14:BP14" si="1">AK6-AK11</f>
        <v>3168914.1664564316</v>
      </c>
      <c r="AL14" s="36">
        <f t="shared" si="1"/>
        <v>3216447.8789532771</v>
      </c>
      <c r="AM14" s="36">
        <f t="shared" si="1"/>
        <v>3264694.5971375764</v>
      </c>
      <c r="AN14" s="36">
        <f t="shared" si="1"/>
        <v>3313665.0160946394</v>
      </c>
      <c r="AO14" s="36">
        <f t="shared" si="1"/>
        <v>3363369.9913360588</v>
      </c>
      <c r="AP14" s="36">
        <f t="shared" si="1"/>
        <v>3413820.5412060991</v>
      </c>
      <c r="AQ14" s="36">
        <f t="shared" si="1"/>
        <v>3465027.8493241901</v>
      </c>
      <c r="AR14" s="36">
        <f t="shared" si="1"/>
        <v>3517003.2670640526</v>
      </c>
      <c r="AS14" s="36">
        <f t="shared" si="1"/>
        <v>3569758.3160700127</v>
      </c>
      <c r="AT14" s="36">
        <f t="shared" si="1"/>
        <v>3623304.6908110622</v>
      </c>
      <c r="AU14" s="36">
        <f t="shared" si="1"/>
        <v>3677654.2611732278</v>
      </c>
      <c r="AV14" s="36">
        <f t="shared" si="1"/>
        <v>3732819.075090826</v>
      </c>
      <c r="AW14" s="36">
        <f t="shared" si="1"/>
        <v>3788811.3612171877</v>
      </c>
      <c r="AX14" s="36">
        <f t="shared" si="1"/>
        <v>3845643.5316354451</v>
      </c>
      <c r="AY14" s="36">
        <f t="shared" si="1"/>
        <v>3903328.1846099766</v>
      </c>
      <c r="AZ14" s="36">
        <f t="shared" si="1"/>
        <v>3961878.107379125</v>
      </c>
      <c r="BA14" s="36">
        <f t="shared" si="1"/>
        <v>4021306.2789898119</v>
      </c>
      <c r="BB14" s="36">
        <f t="shared" si="1"/>
        <v>4081625.873174658</v>
      </c>
      <c r="BC14" s="36">
        <f t="shared" si="1"/>
        <v>4142850.2612722777</v>
      </c>
      <c r="BD14" s="36">
        <f t="shared" si="1"/>
        <v>4204993.0151913604</v>
      </c>
      <c r="BE14" s="36">
        <f t="shared" si="1"/>
        <v>4268067.9104192303</v>
      </c>
      <c r="BF14" s="36">
        <f t="shared" si="1"/>
        <v>4332088.9290755196</v>
      </c>
      <c r="BG14" s="36">
        <f t="shared" si="1"/>
        <v>4397070.2630116511</v>
      </c>
      <c r="BH14" s="36">
        <f t="shared" si="1"/>
        <v>4463026.3169568246</v>
      </c>
      <c r="BI14" s="36">
        <f t="shared" si="1"/>
        <v>4529971.7117111757</v>
      </c>
      <c r="BJ14" s="36">
        <f t="shared" si="1"/>
        <v>0</v>
      </c>
      <c r="BK14" s="36">
        <f t="shared" si="1"/>
        <v>0</v>
      </c>
      <c r="BL14" s="36">
        <f t="shared" si="1"/>
        <v>0</v>
      </c>
      <c r="BM14" s="36">
        <f t="shared" si="1"/>
        <v>0</v>
      </c>
      <c r="BN14" s="36">
        <f t="shared" si="1"/>
        <v>0</v>
      </c>
      <c r="BO14" s="36">
        <f t="shared" si="1"/>
        <v>0</v>
      </c>
      <c r="BP14" s="36">
        <f t="shared" si="1"/>
        <v>0</v>
      </c>
      <c r="BQ14" s="36">
        <f t="shared" ref="BQ14:CV14" si="2">BQ6-BQ11</f>
        <v>0</v>
      </c>
      <c r="BR14" s="36">
        <f t="shared" si="2"/>
        <v>0</v>
      </c>
      <c r="BS14" s="36">
        <f t="shared" si="2"/>
        <v>0</v>
      </c>
      <c r="BT14" s="36">
        <f t="shared" si="2"/>
        <v>0</v>
      </c>
      <c r="BU14" s="36">
        <f t="shared" si="2"/>
        <v>0</v>
      </c>
      <c r="BV14" s="36">
        <f t="shared" si="2"/>
        <v>0</v>
      </c>
      <c r="BW14" s="36">
        <f t="shared" si="2"/>
        <v>0</v>
      </c>
      <c r="BX14" s="36">
        <f t="shared" si="2"/>
        <v>0</v>
      </c>
      <c r="BY14" s="36">
        <f t="shared" si="2"/>
        <v>0</v>
      </c>
      <c r="BZ14" s="36">
        <f t="shared" si="2"/>
        <v>0</v>
      </c>
      <c r="CA14" s="36">
        <f t="shared" si="2"/>
        <v>0</v>
      </c>
      <c r="CB14" s="36">
        <f t="shared" si="2"/>
        <v>0</v>
      </c>
      <c r="CC14" s="36">
        <f t="shared" si="2"/>
        <v>0</v>
      </c>
      <c r="CD14" s="36">
        <f t="shared" si="2"/>
        <v>0</v>
      </c>
      <c r="CE14" s="36">
        <f t="shared" si="2"/>
        <v>0</v>
      </c>
      <c r="CF14" s="36">
        <f t="shared" si="2"/>
        <v>0</v>
      </c>
      <c r="CG14" s="36">
        <f t="shared" si="2"/>
        <v>0</v>
      </c>
      <c r="CH14" s="36">
        <f t="shared" si="2"/>
        <v>0</v>
      </c>
      <c r="CI14" s="36">
        <f t="shared" si="2"/>
        <v>0</v>
      </c>
      <c r="CJ14" s="36">
        <f t="shared" si="2"/>
        <v>0</v>
      </c>
      <c r="CK14" s="36">
        <f t="shared" si="2"/>
        <v>0</v>
      </c>
      <c r="CL14" s="36">
        <f t="shared" si="2"/>
        <v>0</v>
      </c>
      <c r="CM14" s="36">
        <f t="shared" si="2"/>
        <v>0</v>
      </c>
      <c r="CN14" s="36">
        <f t="shared" si="2"/>
        <v>0</v>
      </c>
      <c r="CO14" s="36">
        <f t="shared" si="2"/>
        <v>0</v>
      </c>
      <c r="CP14" s="36">
        <f t="shared" si="2"/>
        <v>0</v>
      </c>
      <c r="CQ14" s="36">
        <f t="shared" si="2"/>
        <v>0</v>
      </c>
      <c r="CR14" s="36">
        <f t="shared" si="2"/>
        <v>0</v>
      </c>
      <c r="CS14" s="36">
        <f t="shared" si="2"/>
        <v>0</v>
      </c>
      <c r="CT14" s="36">
        <f t="shared" si="2"/>
        <v>0</v>
      </c>
      <c r="CU14" s="36">
        <f t="shared" si="2"/>
        <v>0</v>
      </c>
      <c r="CV14" s="36">
        <f t="shared" si="2"/>
        <v>0</v>
      </c>
    </row>
    <row r="15" spans="1:100" ht="20.25" customHeight="1">
      <c r="C15" s="20"/>
      <c r="D15" s="56" t="str">
        <f>D7</f>
        <v>3 Bedroom / 2 Bathroom</v>
      </c>
      <c r="E15" s="37">
        <f t="shared" ref="E15:AJ15" si="3">E7-E12</f>
        <v>0</v>
      </c>
      <c r="F15" s="37">
        <f t="shared" si="3"/>
        <v>0</v>
      </c>
      <c r="G15" s="37">
        <f t="shared" si="3"/>
        <v>0</v>
      </c>
      <c r="H15" s="37">
        <f t="shared" si="3"/>
        <v>489063.04975140339</v>
      </c>
      <c r="I15" s="37">
        <f t="shared" si="3"/>
        <v>496398.99549767439</v>
      </c>
      <c r="J15" s="37">
        <f t="shared" si="3"/>
        <v>503844.98043013946</v>
      </c>
      <c r="K15" s="37">
        <f t="shared" si="3"/>
        <v>511402.65513659146</v>
      </c>
      <c r="L15" s="37">
        <f t="shared" si="3"/>
        <v>519073.69496364018</v>
      </c>
      <c r="M15" s="37">
        <f t="shared" si="3"/>
        <v>526859.80038809485</v>
      </c>
      <c r="N15" s="37">
        <f t="shared" si="3"/>
        <v>534762.69739391608</v>
      </c>
      <c r="O15" s="37">
        <f t="shared" si="3"/>
        <v>542784.13785482477</v>
      </c>
      <c r="P15" s="37">
        <f t="shared" si="3"/>
        <v>550925.89992264705</v>
      </c>
      <c r="Q15" s="37">
        <f t="shared" si="3"/>
        <v>559189.78842148674</v>
      </c>
      <c r="R15" s="37">
        <f t="shared" si="3"/>
        <v>567577.635247809</v>
      </c>
      <c r="S15" s="37">
        <f t="shared" si="3"/>
        <v>576091.29977652605</v>
      </c>
      <c r="T15" s="37">
        <f t="shared" si="3"/>
        <v>584732.66927317379</v>
      </c>
      <c r="U15" s="37">
        <f t="shared" si="3"/>
        <v>593503.65931227128</v>
      </c>
      <c r="V15" s="37">
        <f t="shared" si="3"/>
        <v>602406.21420195524</v>
      </c>
      <c r="W15" s="37">
        <f t="shared" si="3"/>
        <v>611442.30741498456</v>
      </c>
      <c r="X15" s="37">
        <f t="shared" si="3"/>
        <v>620613.9420262092</v>
      </c>
      <c r="Y15" s="37">
        <f t="shared" si="3"/>
        <v>629923.15115660219</v>
      </c>
      <c r="Z15" s="37">
        <f t="shared" si="3"/>
        <v>639371.99842395121</v>
      </c>
      <c r="AA15" s="37">
        <f t="shared" si="3"/>
        <v>648962.57840031048</v>
      </c>
      <c r="AB15" s="37">
        <f t="shared" si="3"/>
        <v>658697.01707631489</v>
      </c>
      <c r="AC15" s="37">
        <f t="shared" si="3"/>
        <v>668577.47233245953</v>
      </c>
      <c r="AD15" s="37">
        <f t="shared" si="3"/>
        <v>678606.13441744633</v>
      </c>
      <c r="AE15" s="37">
        <f t="shared" si="3"/>
        <v>688785.22643370798</v>
      </c>
      <c r="AF15" s="37">
        <f t="shared" si="3"/>
        <v>699117.00483021338</v>
      </c>
      <c r="AG15" s="37">
        <f t="shared" si="3"/>
        <v>709603.75990266667</v>
      </c>
      <c r="AH15" s="37">
        <f t="shared" si="3"/>
        <v>720247.81630120659</v>
      </c>
      <c r="AI15" s="37">
        <f t="shared" si="3"/>
        <v>731051.53354572458</v>
      </c>
      <c r="AJ15" s="37">
        <f t="shared" si="3"/>
        <v>742017.30654891022</v>
      </c>
      <c r="AK15" s="37">
        <f t="shared" ref="AK15:BP15" si="4">AK7-AK12</f>
        <v>753147.56614714384</v>
      </c>
      <c r="AL15" s="37">
        <f t="shared" si="4"/>
        <v>764444.77963935083</v>
      </c>
      <c r="AM15" s="37">
        <f t="shared" si="4"/>
        <v>775911.45133394108</v>
      </c>
      <c r="AN15" s="37">
        <f t="shared" si="4"/>
        <v>787550.12310394994</v>
      </c>
      <c r="AO15" s="37">
        <f t="shared" si="4"/>
        <v>799363.37495050917</v>
      </c>
      <c r="AP15" s="37">
        <f t="shared" si="4"/>
        <v>811353.82557476661</v>
      </c>
      <c r="AQ15" s="37">
        <f t="shared" si="4"/>
        <v>823524.13295838807</v>
      </c>
      <c r="AR15" s="37">
        <f t="shared" si="4"/>
        <v>835876.99495276378</v>
      </c>
      <c r="AS15" s="37">
        <f t="shared" si="4"/>
        <v>848415.1498770552</v>
      </c>
      <c r="AT15" s="37">
        <f t="shared" si="4"/>
        <v>861141.37712521083</v>
      </c>
      <c r="AU15" s="37">
        <f t="shared" si="4"/>
        <v>874058.49778208882</v>
      </c>
      <c r="AV15" s="37">
        <f t="shared" si="4"/>
        <v>887169.37524882006</v>
      </c>
      <c r="AW15" s="37">
        <f t="shared" si="4"/>
        <v>900476.91587755224</v>
      </c>
      <c r="AX15" s="37">
        <f t="shared" si="4"/>
        <v>913984.06961571542</v>
      </c>
      <c r="AY15" s="37">
        <f t="shared" si="4"/>
        <v>927693.83065995108</v>
      </c>
      <c r="AZ15" s="37">
        <f t="shared" si="4"/>
        <v>941609.23811985005</v>
      </c>
      <c r="BA15" s="37">
        <f t="shared" si="4"/>
        <v>955733.37669164792</v>
      </c>
      <c r="BB15" s="37">
        <f t="shared" si="4"/>
        <v>970069.37734202226</v>
      </c>
      <c r="BC15" s="37">
        <f t="shared" si="4"/>
        <v>984620.41800215258</v>
      </c>
      <c r="BD15" s="37">
        <f t="shared" si="4"/>
        <v>999389.72427218466</v>
      </c>
      <c r="BE15" s="37">
        <f t="shared" si="4"/>
        <v>1014380.5701362672</v>
      </c>
      <c r="BF15" s="37">
        <f t="shared" si="4"/>
        <v>1029596.2786883113</v>
      </c>
      <c r="BG15" s="37">
        <f t="shared" si="4"/>
        <v>1045040.2228686358</v>
      </c>
      <c r="BH15" s="37">
        <f t="shared" si="4"/>
        <v>1060715.8262116651</v>
      </c>
      <c r="BI15" s="37">
        <f t="shared" si="4"/>
        <v>1076626.5636048398</v>
      </c>
      <c r="BJ15" s="37">
        <f t="shared" si="4"/>
        <v>0</v>
      </c>
      <c r="BK15" s="37">
        <f t="shared" si="4"/>
        <v>0</v>
      </c>
      <c r="BL15" s="37">
        <f t="shared" si="4"/>
        <v>0</v>
      </c>
      <c r="BM15" s="37">
        <f t="shared" si="4"/>
        <v>0</v>
      </c>
      <c r="BN15" s="37">
        <f t="shared" si="4"/>
        <v>0</v>
      </c>
      <c r="BO15" s="37">
        <f t="shared" si="4"/>
        <v>0</v>
      </c>
      <c r="BP15" s="37">
        <f t="shared" si="4"/>
        <v>0</v>
      </c>
      <c r="BQ15" s="37">
        <f t="shared" ref="BQ15:CV15" si="5">BQ7-BQ12</f>
        <v>0</v>
      </c>
      <c r="BR15" s="37">
        <f t="shared" si="5"/>
        <v>0</v>
      </c>
      <c r="BS15" s="37">
        <f t="shared" si="5"/>
        <v>0</v>
      </c>
      <c r="BT15" s="37">
        <f t="shared" si="5"/>
        <v>0</v>
      </c>
      <c r="BU15" s="37">
        <f t="shared" si="5"/>
        <v>0</v>
      </c>
      <c r="BV15" s="37">
        <f t="shared" si="5"/>
        <v>0</v>
      </c>
      <c r="BW15" s="37">
        <f t="shared" si="5"/>
        <v>0</v>
      </c>
      <c r="BX15" s="37">
        <f t="shared" si="5"/>
        <v>0</v>
      </c>
      <c r="BY15" s="37">
        <f t="shared" si="5"/>
        <v>0</v>
      </c>
      <c r="BZ15" s="37">
        <f t="shared" si="5"/>
        <v>0</v>
      </c>
      <c r="CA15" s="37">
        <f t="shared" si="5"/>
        <v>0</v>
      </c>
      <c r="CB15" s="37">
        <f t="shared" si="5"/>
        <v>0</v>
      </c>
      <c r="CC15" s="37">
        <f t="shared" si="5"/>
        <v>0</v>
      </c>
      <c r="CD15" s="37">
        <f t="shared" si="5"/>
        <v>0</v>
      </c>
      <c r="CE15" s="37">
        <f t="shared" si="5"/>
        <v>0</v>
      </c>
      <c r="CF15" s="37">
        <f t="shared" si="5"/>
        <v>0</v>
      </c>
      <c r="CG15" s="37">
        <f t="shared" si="5"/>
        <v>0</v>
      </c>
      <c r="CH15" s="37">
        <f t="shared" si="5"/>
        <v>0</v>
      </c>
      <c r="CI15" s="37">
        <f t="shared" si="5"/>
        <v>0</v>
      </c>
      <c r="CJ15" s="37">
        <f t="shared" si="5"/>
        <v>0</v>
      </c>
      <c r="CK15" s="37">
        <f t="shared" si="5"/>
        <v>0</v>
      </c>
      <c r="CL15" s="37">
        <f t="shared" si="5"/>
        <v>0</v>
      </c>
      <c r="CM15" s="37">
        <f t="shared" si="5"/>
        <v>0</v>
      </c>
      <c r="CN15" s="37">
        <f t="shared" si="5"/>
        <v>0</v>
      </c>
      <c r="CO15" s="37">
        <f t="shared" si="5"/>
        <v>0</v>
      </c>
      <c r="CP15" s="37">
        <f t="shared" si="5"/>
        <v>0</v>
      </c>
      <c r="CQ15" s="37">
        <f t="shared" si="5"/>
        <v>0</v>
      </c>
      <c r="CR15" s="37">
        <f t="shared" si="5"/>
        <v>0</v>
      </c>
      <c r="CS15" s="37">
        <f t="shared" si="5"/>
        <v>0</v>
      </c>
      <c r="CT15" s="37">
        <f t="shared" si="5"/>
        <v>0</v>
      </c>
      <c r="CU15" s="37">
        <f t="shared" si="5"/>
        <v>0</v>
      </c>
      <c r="CV15" s="37">
        <f t="shared" si="5"/>
        <v>0</v>
      </c>
    </row>
    <row r="16" spans="1:100" ht="20.25" customHeight="1">
      <c r="C16" s="20" t="s">
        <v>75</v>
      </c>
      <c r="D16" s="5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</row>
    <row r="17" spans="3:100" ht="20.25" customHeight="1">
      <c r="D17" s="56" t="str">
        <f>D6</f>
        <v>2 Bedroom / 2 Bathroom</v>
      </c>
      <c r="E17" s="37">
        <f>IF(E4 = "Yes", ('Residential Assumptions'!$C$7 * 12 * (1 + 'Residential Assumptions'!$C$10)^(E3 - 'Residential Assumptions'!$C$12)) * 'Residential Assumptions'!$C$11, 0)</f>
        <v>0</v>
      </c>
      <c r="F17" s="37">
        <f>IF(F4 = "Yes", ('Residential Assumptions'!$C$7 * 12 * (1 + 'Residential Assumptions'!$C$10)^(F3 - 'Residential Assumptions'!$C$12)) * 'Residential Assumptions'!$C$11, 0)</f>
        <v>0</v>
      </c>
      <c r="G17" s="37">
        <f>IF(G4 = "Yes", ('Residential Assumptions'!$C$7 * 12 * (1 + 'Residential Assumptions'!$C$10)^(G3 - 'Residential Assumptions'!$C$12)) * 'Residential Assumptions'!$C$11, 0)</f>
        <v>0</v>
      </c>
      <c r="H17" s="37">
        <f>IF(H4 = "Yes", ('Residential Assumptions'!$C$7 * 12 * (1 + 'Residential Assumptions'!$C$10)^(H3 - 'Residential Assumptions'!$C$12)) * 'Residential Assumptions'!$C$11, 0)</f>
        <v>5832.6601777401611</v>
      </c>
      <c r="I17" s="37">
        <f>IF(I4 = "Yes", ('Residential Assumptions'!$C$7 * 12 * (1 + 'Residential Assumptions'!$C$10)^(I3 - 'Residential Assumptions'!$C$12)) * 'Residential Assumptions'!$C$11, 0)</f>
        <v>5920.1500804062634</v>
      </c>
      <c r="J17" s="37">
        <f>IF(J4 = "Yes", ('Residential Assumptions'!$C$7 * 12 * (1 + 'Residential Assumptions'!$C$10)^(J3 - 'Residential Assumptions'!$C$12)) * 'Residential Assumptions'!$C$11, 0)</f>
        <v>6008.9523316123559</v>
      </c>
      <c r="K17" s="37">
        <f>IF(K4 = "Yes", ('Residential Assumptions'!$C$7 * 12 * (1 + 'Residential Assumptions'!$C$10)^(K3 - 'Residential Assumptions'!$C$12)) * 'Residential Assumptions'!$C$11, 0)</f>
        <v>6099.0866165865409</v>
      </c>
      <c r="L17" s="37">
        <f>IF(L4 = "Yes", ('Residential Assumptions'!$C$7 * 12 * (1 + 'Residential Assumptions'!$C$10)^(L3 - 'Residential Assumptions'!$C$12)) * 'Residential Assumptions'!$C$11, 0)</f>
        <v>6190.5729158353379</v>
      </c>
      <c r="M17" s="37">
        <f>IF(M4 = "Yes", ('Residential Assumptions'!$C$7 * 12 * (1 + 'Residential Assumptions'!$C$10)^(M3 - 'Residential Assumptions'!$C$12)) * 'Residential Assumptions'!$C$11, 0)</f>
        <v>6283.4315095728671</v>
      </c>
      <c r="N17" s="37">
        <f>IF(N4 = "Yes", ('Residential Assumptions'!$C$7 * 12 * (1 + 'Residential Assumptions'!$C$10)^(N3 - 'Residential Assumptions'!$C$12)) * 'Residential Assumptions'!$C$11, 0)</f>
        <v>6377.6829822164582</v>
      </c>
      <c r="O17" s="37">
        <f>IF(O4 = "Yes", ('Residential Assumptions'!$C$7 * 12 * (1 + 'Residential Assumptions'!$C$10)^(O3 - 'Residential Assumptions'!$C$12)) * 'Residential Assumptions'!$C$11, 0)</f>
        <v>6473.3482269497044</v>
      </c>
      <c r="P17" s="37">
        <f>IF(P4 = "Yes", ('Residential Assumptions'!$C$7 * 12 * (1 + 'Residential Assumptions'!$C$10)^(P3 - 'Residential Assumptions'!$C$12)) * 'Residential Assumptions'!$C$11, 0)</f>
        <v>6570.4484503539497</v>
      </c>
      <c r="Q17" s="37">
        <f>IF(Q4 = "Yes", ('Residential Assumptions'!$C$7 * 12 * (1 + 'Residential Assumptions'!$C$10)^(Q3 - 'Residential Assumptions'!$C$12)) * 'Residential Assumptions'!$C$11, 0)</f>
        <v>6669.0051771092585</v>
      </c>
      <c r="R17" s="37">
        <f>IF(R4 = "Yes", ('Residential Assumptions'!$C$7 * 12 * (1 + 'Residential Assumptions'!$C$10)^(R3 - 'Residential Assumptions'!$C$12)) * 'Residential Assumptions'!$C$11, 0)</f>
        <v>6769.040254765896</v>
      </c>
      <c r="S17" s="37">
        <f>IF(S4 = "Yes", ('Residential Assumptions'!$C$7 * 12 * (1 + 'Residential Assumptions'!$C$10)^(S3 - 'Residential Assumptions'!$C$12)) * 'Residential Assumptions'!$C$11, 0)</f>
        <v>6870.5758585873837</v>
      </c>
      <c r="T17" s="37">
        <f>IF(T4 = "Yes", ('Residential Assumptions'!$C$7 * 12 * (1 + 'Residential Assumptions'!$C$10)^(T3 - 'Residential Assumptions'!$C$12)) * 'Residential Assumptions'!$C$11, 0)</f>
        <v>6973.634496466193</v>
      </c>
      <c r="U17" s="37">
        <f>IF(U4 = "Yes", ('Residential Assumptions'!$C$7 * 12 * (1 + 'Residential Assumptions'!$C$10)^(U3 - 'Residential Assumptions'!$C$12)) * 'Residential Assumptions'!$C$11, 0)</f>
        <v>7078.2390139131858</v>
      </c>
      <c r="V17" s="37">
        <f>IF(V4 = "Yes", ('Residential Assumptions'!$C$7 * 12 * (1 + 'Residential Assumptions'!$C$10)^(V3 - 'Residential Assumptions'!$C$12)) * 'Residential Assumptions'!$C$11, 0)</f>
        <v>7184.4125991218816</v>
      </c>
      <c r="W17" s="37">
        <f>IF(W4 = "Yes", ('Residential Assumptions'!$C$7 * 12 * (1 + 'Residential Assumptions'!$C$10)^(W3 - 'Residential Assumptions'!$C$12)) * 'Residential Assumptions'!$C$11, 0)</f>
        <v>7292.1787881087093</v>
      </c>
      <c r="X17" s="37">
        <f>IF(X4 = "Yes", ('Residential Assumptions'!$C$7 * 12 * (1 + 'Residential Assumptions'!$C$10)^(X3 - 'Residential Assumptions'!$C$12)) * 'Residential Assumptions'!$C$11, 0)</f>
        <v>7401.5614699303378</v>
      </c>
      <c r="Y17" s="37">
        <f>IF(Y4 = "Yes", ('Residential Assumptions'!$C$7 * 12 * (1 + 'Residential Assumptions'!$C$10)^(Y3 - 'Residential Assumptions'!$C$12)) * 'Residential Assumptions'!$C$11, 0)</f>
        <v>7512.5848919792916</v>
      </c>
      <c r="Z17" s="37">
        <f>IF(Z4 = "Yes", ('Residential Assumptions'!$C$7 * 12 * (1 + 'Residential Assumptions'!$C$10)^(Z3 - 'Residential Assumptions'!$C$12)) * 'Residential Assumptions'!$C$11, 0)</f>
        <v>7625.2736653589809</v>
      </c>
      <c r="AA17" s="37">
        <f>IF(AA4 = "Yes", ('Residential Assumptions'!$C$7 * 12 * (1 + 'Residential Assumptions'!$C$10)^(AA3 - 'Residential Assumptions'!$C$12)) * 'Residential Assumptions'!$C$11, 0)</f>
        <v>7739.6527703393649</v>
      </c>
      <c r="AB17" s="37">
        <f>IF(AB4 = "Yes", ('Residential Assumptions'!$C$7 * 12 * (1 + 'Residential Assumptions'!$C$10)^(AB3 - 'Residential Assumptions'!$C$12)) * 'Residential Assumptions'!$C$11, 0)</f>
        <v>7855.7475618944536</v>
      </c>
      <c r="AC17" s="37">
        <f>IF(AC4 = "Yes", ('Residential Assumptions'!$C$7 * 12 * (1 + 'Residential Assumptions'!$C$10)^(AC3 - 'Residential Assumptions'!$C$12)) * 'Residential Assumptions'!$C$11, 0)</f>
        <v>7973.5837753228689</v>
      </c>
      <c r="AD17" s="37">
        <f>IF(AD4 = "Yes", ('Residential Assumptions'!$C$7 * 12 * (1 + 'Residential Assumptions'!$C$10)^(AD3 - 'Residential Assumptions'!$C$12)) * 'Residential Assumptions'!$C$11, 0)</f>
        <v>8093.1875319527098</v>
      </c>
      <c r="AE17" s="37">
        <f>IF(AE4 = "Yes", ('Residential Assumptions'!$C$7 * 12 * (1 + 'Residential Assumptions'!$C$10)^(AE3 - 'Residential Assumptions'!$C$12)) * 'Residential Assumptions'!$C$11, 0)</f>
        <v>8214.5853449320002</v>
      </c>
      <c r="AF17" s="37">
        <f>IF(AF4 = "Yes", ('Residential Assumptions'!$C$7 * 12 * (1 + 'Residential Assumptions'!$C$10)^(AF3 - 'Residential Assumptions'!$C$12)) * 'Residential Assumptions'!$C$11, 0)</f>
        <v>8337.8041251059803</v>
      </c>
      <c r="AG17" s="37">
        <f>IF(AG4 = "Yes", ('Residential Assumptions'!$C$7 * 12 * (1 + 'Residential Assumptions'!$C$10)^(AG3 - 'Residential Assumptions'!$C$12)) * 'Residential Assumptions'!$C$11, 0)</f>
        <v>8462.8711869825693</v>
      </c>
      <c r="AH17" s="37">
        <f>IF(AH4 = "Yes", ('Residential Assumptions'!$C$7 * 12 * (1 + 'Residential Assumptions'!$C$10)^(AH3 - 'Residential Assumptions'!$C$12)) * 'Residential Assumptions'!$C$11, 0)</f>
        <v>8589.8142547873049</v>
      </c>
      <c r="AI17" s="37">
        <f>IF(AI4 = "Yes", ('Residential Assumptions'!$C$7 * 12 * (1 + 'Residential Assumptions'!$C$10)^(AI3 - 'Residential Assumptions'!$C$12)) * 'Residential Assumptions'!$C$11, 0)</f>
        <v>8718.6614686091143</v>
      </c>
      <c r="AJ17" s="37">
        <f>IF(AJ4 = "Yes", ('Residential Assumptions'!$C$7 * 12 * (1 + 'Residential Assumptions'!$C$10)^(AJ3 - 'Residential Assumptions'!$C$12)) * 'Residential Assumptions'!$C$11, 0)</f>
        <v>8849.4413906382488</v>
      </c>
      <c r="AK17" s="37">
        <f>IF(AK4 = "Yes", ('Residential Assumptions'!$C$7 * 12 * (1 + 'Residential Assumptions'!$C$10)^(AK3 - 'Residential Assumptions'!$C$12)) * 'Residential Assumptions'!$C$11, 0)</f>
        <v>8982.183011497822</v>
      </c>
      <c r="AL17" s="37">
        <f>IF(AL4 = "Yes", ('Residential Assumptions'!$C$7 * 12 * (1 + 'Residential Assumptions'!$C$10)^(AL3 - 'Residential Assumptions'!$C$12)) * 'Residential Assumptions'!$C$11, 0)</f>
        <v>9116.915756670287</v>
      </c>
      <c r="AM17" s="37">
        <f>IF(AM4 = "Yes", ('Residential Assumptions'!$C$7 * 12 * (1 + 'Residential Assumptions'!$C$10)^(AM3 - 'Residential Assumptions'!$C$12)) * 'Residential Assumptions'!$C$11, 0)</f>
        <v>9253.6694930203412</v>
      </c>
      <c r="AN17" s="37">
        <f>IF(AN4 = "Yes", ('Residential Assumptions'!$C$7 * 12 * (1 + 'Residential Assumptions'!$C$10)^(AN3 - 'Residential Assumptions'!$C$12)) * 'Residential Assumptions'!$C$11, 0)</f>
        <v>9392.4745354156457</v>
      </c>
      <c r="AO17" s="37">
        <f>IF(AO4 = "Yes", ('Residential Assumptions'!$C$7 * 12 * (1 + 'Residential Assumptions'!$C$10)^(AO3 - 'Residential Assumptions'!$C$12)) * 'Residential Assumptions'!$C$11, 0)</f>
        <v>9533.3616534468783</v>
      </c>
      <c r="AP17" s="37">
        <f>IF(AP4 = "Yes", ('Residential Assumptions'!$C$7 * 12 * (1 + 'Residential Assumptions'!$C$10)^(AP3 - 'Residential Assumptions'!$C$12)) * 'Residential Assumptions'!$C$11, 0)</f>
        <v>9676.3620782485796</v>
      </c>
      <c r="AQ17" s="37">
        <f>IF(AQ4 = "Yes", ('Residential Assumptions'!$C$7 * 12 * (1 + 'Residential Assumptions'!$C$10)^(AQ3 - 'Residential Assumptions'!$C$12)) * 'Residential Assumptions'!$C$11, 0)</f>
        <v>9821.5075094223084</v>
      </c>
      <c r="AR17" s="37">
        <f>IF(AR4 = "Yes", ('Residential Assumptions'!$C$7 * 12 * (1 + 'Residential Assumptions'!$C$10)^(AR3 - 'Residential Assumptions'!$C$12)) * 'Residential Assumptions'!$C$11, 0)</f>
        <v>9968.8301220636422</v>
      </c>
      <c r="AS17" s="37">
        <f>IF(AS4 = "Yes", ('Residential Assumptions'!$C$7 * 12 * (1 + 'Residential Assumptions'!$C$10)^(AS3 - 'Residential Assumptions'!$C$12)) * 'Residential Assumptions'!$C$11, 0)</f>
        <v>10118.362573894594</v>
      </c>
      <c r="AT17" s="37">
        <f>IF(AT4 = "Yes", ('Residential Assumptions'!$C$7 * 12 * (1 + 'Residential Assumptions'!$C$10)^(AT3 - 'Residential Assumptions'!$C$12)) * 'Residential Assumptions'!$C$11, 0)</f>
        <v>10270.138012503012</v>
      </c>
      <c r="AU17" s="37">
        <f>IF(AU4 = "Yes", ('Residential Assumptions'!$C$7 * 12 * (1 + 'Residential Assumptions'!$C$10)^(AU3 - 'Residential Assumptions'!$C$12)) * 'Residential Assumptions'!$C$11, 0)</f>
        <v>10424.190082690555</v>
      </c>
      <c r="AV17" s="37">
        <f>IF(AV4 = "Yes", ('Residential Assumptions'!$C$7 * 12 * (1 + 'Residential Assumptions'!$C$10)^(AV3 - 'Residential Assumptions'!$C$12)) * 'Residential Assumptions'!$C$11, 0)</f>
        <v>10580.552933930912</v>
      </c>
      <c r="AW17" s="37">
        <f>IF(AW4 = "Yes", ('Residential Assumptions'!$C$7 * 12 * (1 + 'Residential Assumptions'!$C$10)^(AW3 - 'Residential Assumptions'!$C$12)) * 'Residential Assumptions'!$C$11, 0)</f>
        <v>10739.261227939875</v>
      </c>
      <c r="AX17" s="37">
        <f>IF(AX4 = "Yes", ('Residential Assumptions'!$C$7 * 12 * (1 + 'Residential Assumptions'!$C$10)^(AX3 - 'Residential Assumptions'!$C$12)) * 'Residential Assumptions'!$C$11, 0)</f>
        <v>10900.350146358971</v>
      </c>
      <c r="AY17" s="37">
        <f>IF(AY4 = "Yes", ('Residential Assumptions'!$C$7 * 12 * (1 + 'Residential Assumptions'!$C$10)^(AY3 - 'Residential Assumptions'!$C$12)) * 'Residential Assumptions'!$C$11, 0)</f>
        <v>11063.855398554355</v>
      </c>
      <c r="AZ17" s="37">
        <f>IF(AZ4 = "Yes", ('Residential Assumptions'!$C$7 * 12 * (1 + 'Residential Assumptions'!$C$10)^(AZ3 - 'Residential Assumptions'!$C$12)) * 'Residential Assumptions'!$C$11, 0)</f>
        <v>11229.813229532667</v>
      </c>
      <c r="BA17" s="37">
        <f>IF(BA4 = "Yes", ('Residential Assumptions'!$C$7 * 12 * (1 + 'Residential Assumptions'!$C$10)^(BA3 - 'Residential Assumptions'!$C$12)) * 'Residential Assumptions'!$C$11, 0)</f>
        <v>11398.260427975656</v>
      </c>
      <c r="BB17" s="37">
        <f>IF(BB4 = "Yes", ('Residential Assumptions'!$C$7 * 12 * (1 + 'Residential Assumptions'!$C$10)^(BB3 - 'Residential Assumptions'!$C$12)) * 'Residential Assumptions'!$C$11, 0)</f>
        <v>11569.234334395289</v>
      </c>
      <c r="BC17" s="37">
        <f>IF(BC4 = "Yes", ('Residential Assumptions'!$C$7 * 12 * (1 + 'Residential Assumptions'!$C$10)^(BC3 - 'Residential Assumptions'!$C$12)) * 'Residential Assumptions'!$C$11, 0)</f>
        <v>11742.772849411218</v>
      </c>
      <c r="BD17" s="37">
        <f>IF(BD4 = "Yes", ('Residential Assumptions'!$C$7 * 12 * (1 + 'Residential Assumptions'!$C$10)^(BD3 - 'Residential Assumptions'!$C$12)) * 'Residential Assumptions'!$C$11, 0)</f>
        <v>11918.914442152383</v>
      </c>
      <c r="BE17" s="37">
        <f>IF(BE4 = "Yes", ('Residential Assumptions'!$C$7 * 12 * (1 + 'Residential Assumptions'!$C$10)^(BE3 - 'Residential Assumptions'!$C$12)) * 'Residential Assumptions'!$C$11, 0)</f>
        <v>12097.698158784668</v>
      </c>
      <c r="BF17" s="37">
        <f>IF(BF4 = "Yes", ('Residential Assumptions'!$C$7 * 12 * (1 + 'Residential Assumptions'!$C$10)^(BF3 - 'Residential Assumptions'!$C$12)) * 'Residential Assumptions'!$C$11, 0)</f>
        <v>12279.163631166437</v>
      </c>
      <c r="BG17" s="37">
        <f>IF(BG4 = "Yes", ('Residential Assumptions'!$C$7 * 12 * (1 + 'Residential Assumptions'!$C$10)^(BG3 - 'Residential Assumptions'!$C$12)) * 'Residential Assumptions'!$C$11, 0)</f>
        <v>12463.351085633933</v>
      </c>
      <c r="BH17" s="37">
        <f>IF(BH4 = "Yes", ('Residential Assumptions'!$C$7 * 12 * (1 + 'Residential Assumptions'!$C$10)^(BH3 - 'Residential Assumptions'!$C$12)) * 'Residential Assumptions'!$C$11, 0)</f>
        <v>12650.301351918437</v>
      </c>
      <c r="BI17" s="37">
        <f>IF(BI4 = "Yes", ('Residential Assumptions'!$C$7 * 12 * (1 + 'Residential Assumptions'!$C$10)^(BI3 - 'Residential Assumptions'!$C$12)) * 'Residential Assumptions'!$C$11, 0)</f>
        <v>12840.055872197212</v>
      </c>
      <c r="BJ17" s="37">
        <f>IF(BJ4 = "Yes", ('Residential Assumptions'!$C$7 * 12 * (1 + 'Residential Assumptions'!$C$10)^(BJ3 - 'Residential Assumptions'!$C$12)) * 'Residential Assumptions'!$C$11, 0)</f>
        <v>0</v>
      </c>
      <c r="BK17" s="37">
        <f>IF(BK4 = "Yes", ('Residential Assumptions'!$C$7 * 12 * (1 + 'Residential Assumptions'!$C$10)^(BK3 - 'Residential Assumptions'!$C$12)) * 'Residential Assumptions'!$C$11, 0)</f>
        <v>0</v>
      </c>
      <c r="BL17" s="37">
        <f>IF(BL4 = "Yes", ('Residential Assumptions'!$C$7 * 12 * (1 + 'Residential Assumptions'!$C$10)^(BL3 - 'Residential Assumptions'!$C$12)) * 'Residential Assumptions'!$C$11, 0)</f>
        <v>0</v>
      </c>
      <c r="BM17" s="37">
        <f>IF(BM4 = "Yes", ('Residential Assumptions'!$C$7 * 12 * (1 + 'Residential Assumptions'!$C$10)^(BM3 - 'Residential Assumptions'!$C$12)) * 'Residential Assumptions'!$C$11, 0)</f>
        <v>0</v>
      </c>
      <c r="BN17" s="37">
        <f>IF(BN4 = "Yes", ('Residential Assumptions'!$C$7 * 12 * (1 + 'Residential Assumptions'!$C$10)^(BN3 - 'Residential Assumptions'!$C$12)) * 'Residential Assumptions'!$C$11, 0)</f>
        <v>0</v>
      </c>
      <c r="BO17" s="37">
        <f>IF(BO4 = "Yes", ('Residential Assumptions'!$C$7 * 12 * (1 + 'Residential Assumptions'!$C$10)^(BO3 - 'Residential Assumptions'!$C$12)) * 'Residential Assumptions'!$C$11, 0)</f>
        <v>0</v>
      </c>
      <c r="BP17" s="37">
        <f>IF(BP4 = "Yes", ('Residential Assumptions'!$C$7 * 12 * (1 + 'Residential Assumptions'!$C$10)^(BP3 - 'Residential Assumptions'!$C$12)) * 'Residential Assumptions'!$C$11, 0)</f>
        <v>0</v>
      </c>
      <c r="BQ17" s="37">
        <f>IF(BQ4 = "Yes", ('Residential Assumptions'!$C$7 * 12 * (1 + 'Residential Assumptions'!$C$10)^(BQ3 - 'Residential Assumptions'!$C$12)) * 'Residential Assumptions'!$C$11, 0)</f>
        <v>0</v>
      </c>
      <c r="BR17" s="37">
        <f>IF(BR4 = "Yes", ('Residential Assumptions'!$C$7 * 12 * (1 + 'Residential Assumptions'!$C$10)^(BR3 - 'Residential Assumptions'!$C$12)) * 'Residential Assumptions'!$C$11, 0)</f>
        <v>0</v>
      </c>
      <c r="BS17" s="37">
        <f>IF(BS4 = "Yes", ('Residential Assumptions'!$C$7 * 12 * (1 + 'Residential Assumptions'!$C$10)^(BS3 - 'Residential Assumptions'!$C$12)) * 'Residential Assumptions'!$C$11, 0)</f>
        <v>0</v>
      </c>
      <c r="BT17" s="37">
        <f>IF(BT4 = "Yes", ('Residential Assumptions'!$C$7 * 12 * (1 + 'Residential Assumptions'!$C$10)^(BT3 - 'Residential Assumptions'!$C$12)) * 'Residential Assumptions'!$C$11, 0)</f>
        <v>0</v>
      </c>
      <c r="BU17" s="37">
        <f>IF(BU4 = "Yes", ('Residential Assumptions'!$C$7 * 12 * (1 + 'Residential Assumptions'!$C$10)^(BU3 - 'Residential Assumptions'!$C$12)) * 'Residential Assumptions'!$C$11, 0)</f>
        <v>0</v>
      </c>
      <c r="BV17" s="37">
        <f>IF(BV4 = "Yes", ('Residential Assumptions'!$C$7 * 12 * (1 + 'Residential Assumptions'!$C$10)^(BV3 - 'Residential Assumptions'!$C$12)) * 'Residential Assumptions'!$C$11, 0)</f>
        <v>0</v>
      </c>
      <c r="BW17" s="37">
        <f>IF(BW4 = "Yes", ('Residential Assumptions'!$C$7 * 12 * (1 + 'Residential Assumptions'!$C$10)^(BW3 - 'Residential Assumptions'!$C$12)) * 'Residential Assumptions'!$C$11, 0)</f>
        <v>0</v>
      </c>
      <c r="BX17" s="37">
        <f>IF(BX4 = "Yes", ('Residential Assumptions'!$C$7 * 12 * (1 + 'Residential Assumptions'!$C$10)^(BX3 - 'Residential Assumptions'!$C$12)) * 'Residential Assumptions'!$C$11, 0)</f>
        <v>0</v>
      </c>
      <c r="BY17" s="37">
        <f>IF(BY4 = "Yes", ('Residential Assumptions'!$C$7 * 12 * (1 + 'Residential Assumptions'!$C$10)^(BY3 - 'Residential Assumptions'!$C$12)) * 'Residential Assumptions'!$C$11, 0)</f>
        <v>0</v>
      </c>
      <c r="BZ17" s="37">
        <f>IF(BZ4 = "Yes", ('Residential Assumptions'!$C$7 * 12 * (1 + 'Residential Assumptions'!$C$10)^(BZ3 - 'Residential Assumptions'!$C$12)) * 'Residential Assumptions'!$C$11, 0)</f>
        <v>0</v>
      </c>
      <c r="CA17" s="37">
        <f>IF(CA4 = "Yes", ('Residential Assumptions'!$C$7 * 12 * (1 + 'Residential Assumptions'!$C$10)^(CA3 - 'Residential Assumptions'!$C$12)) * 'Residential Assumptions'!$C$11, 0)</f>
        <v>0</v>
      </c>
      <c r="CB17" s="37">
        <f>IF(CB4 = "Yes", ('Residential Assumptions'!$C$7 * 12 * (1 + 'Residential Assumptions'!$C$10)^(CB3 - 'Residential Assumptions'!$C$12)) * 'Residential Assumptions'!$C$11, 0)</f>
        <v>0</v>
      </c>
      <c r="CC17" s="37">
        <f>IF(CC4 = "Yes", ('Residential Assumptions'!$C$7 * 12 * (1 + 'Residential Assumptions'!$C$10)^(CC3 - 'Residential Assumptions'!$C$12)) * 'Residential Assumptions'!$C$11, 0)</f>
        <v>0</v>
      </c>
      <c r="CD17" s="37">
        <f>IF(CD4 = "Yes", ('Residential Assumptions'!$C$7 * 12 * (1 + 'Residential Assumptions'!$C$10)^(CD3 - 'Residential Assumptions'!$C$12)) * 'Residential Assumptions'!$C$11, 0)</f>
        <v>0</v>
      </c>
      <c r="CE17" s="37">
        <f>IF(CE4 = "Yes", ('Residential Assumptions'!$C$7 * 12 * (1 + 'Residential Assumptions'!$C$10)^(CE3 - 'Residential Assumptions'!$C$12)) * 'Residential Assumptions'!$C$11, 0)</f>
        <v>0</v>
      </c>
      <c r="CF17" s="37">
        <f>IF(CF4 = "Yes", ('Residential Assumptions'!$C$7 * 12 * (1 + 'Residential Assumptions'!$C$10)^(CF3 - 'Residential Assumptions'!$C$12)) * 'Residential Assumptions'!$C$11, 0)</f>
        <v>0</v>
      </c>
      <c r="CG17" s="37">
        <f>IF(CG4 = "Yes", ('Residential Assumptions'!$C$7 * 12 * (1 + 'Residential Assumptions'!$C$10)^(CG3 - 'Residential Assumptions'!$C$12)) * 'Residential Assumptions'!$C$11, 0)</f>
        <v>0</v>
      </c>
      <c r="CH17" s="37">
        <f>IF(CH4 = "Yes", ('Residential Assumptions'!$C$7 * 12 * (1 + 'Residential Assumptions'!$C$10)^(CH3 - 'Residential Assumptions'!$C$12)) * 'Residential Assumptions'!$C$11, 0)</f>
        <v>0</v>
      </c>
      <c r="CI17" s="37">
        <f>IF(CI4 = "Yes", ('Residential Assumptions'!$C$7 * 12 * (1 + 'Residential Assumptions'!$C$10)^(CI3 - 'Residential Assumptions'!$C$12)) * 'Residential Assumptions'!$C$11, 0)</f>
        <v>0</v>
      </c>
      <c r="CJ17" s="37">
        <f>IF(CJ4 = "Yes", ('Residential Assumptions'!$C$7 * 12 * (1 + 'Residential Assumptions'!$C$10)^(CJ3 - 'Residential Assumptions'!$C$12)) * 'Residential Assumptions'!$C$11, 0)</f>
        <v>0</v>
      </c>
      <c r="CK17" s="37">
        <f>IF(CK4 = "Yes", ('Residential Assumptions'!$C$7 * 12 * (1 + 'Residential Assumptions'!$C$10)^(CK3 - 'Residential Assumptions'!$C$12)) * 'Residential Assumptions'!$C$11, 0)</f>
        <v>0</v>
      </c>
      <c r="CL17" s="37">
        <f>IF(CL4 = "Yes", ('Residential Assumptions'!$C$7 * 12 * (1 + 'Residential Assumptions'!$C$10)^(CL3 - 'Residential Assumptions'!$C$12)) * 'Residential Assumptions'!$C$11, 0)</f>
        <v>0</v>
      </c>
      <c r="CM17" s="37">
        <f>IF(CM4 = "Yes", ('Residential Assumptions'!$C$7 * 12 * (1 + 'Residential Assumptions'!$C$10)^(CM3 - 'Residential Assumptions'!$C$12)) * 'Residential Assumptions'!$C$11, 0)</f>
        <v>0</v>
      </c>
      <c r="CN17" s="37">
        <f>IF(CN4 = "Yes", ('Residential Assumptions'!$C$7 * 12 * (1 + 'Residential Assumptions'!$C$10)^(CN3 - 'Residential Assumptions'!$C$12)) * 'Residential Assumptions'!$C$11, 0)</f>
        <v>0</v>
      </c>
      <c r="CO17" s="37">
        <f>IF(CO4 = "Yes", ('Residential Assumptions'!$C$7 * 12 * (1 + 'Residential Assumptions'!$C$10)^(CO3 - 'Residential Assumptions'!$C$12)) * 'Residential Assumptions'!$C$11, 0)</f>
        <v>0</v>
      </c>
      <c r="CP17" s="37">
        <f>IF(CP4 = "Yes", ('Residential Assumptions'!$C$7 * 12 * (1 + 'Residential Assumptions'!$C$10)^(CP3 - 'Residential Assumptions'!$C$12)) * 'Residential Assumptions'!$C$11, 0)</f>
        <v>0</v>
      </c>
      <c r="CQ17" s="37">
        <f>IF(CQ4 = "Yes", ('Residential Assumptions'!$C$7 * 12 * (1 + 'Residential Assumptions'!$C$10)^(CQ3 - 'Residential Assumptions'!$C$12)) * 'Residential Assumptions'!$C$11, 0)</f>
        <v>0</v>
      </c>
      <c r="CR17" s="37">
        <f>IF(CR4 = "Yes", ('Residential Assumptions'!$C$7 * 12 * (1 + 'Residential Assumptions'!$C$10)^(CR3 - 'Residential Assumptions'!$C$12)) * 'Residential Assumptions'!$C$11, 0)</f>
        <v>0</v>
      </c>
      <c r="CS17" s="37">
        <f>IF(CS4 = "Yes", ('Residential Assumptions'!$C$7 * 12 * (1 + 'Residential Assumptions'!$C$10)^(CS3 - 'Residential Assumptions'!$C$12)) * 'Residential Assumptions'!$C$11, 0)</f>
        <v>0</v>
      </c>
      <c r="CT17" s="37">
        <f>IF(CT4 = "Yes", ('Residential Assumptions'!$C$7 * 12 * (1 + 'Residential Assumptions'!$C$10)^(CT3 - 'Residential Assumptions'!$C$12)) * 'Residential Assumptions'!$C$11, 0)</f>
        <v>0</v>
      </c>
      <c r="CU17" s="37">
        <f>IF(CU4 = "Yes", ('Residential Assumptions'!$C$7 * 12 * (1 + 'Residential Assumptions'!$C$10)^(CU3 - 'Residential Assumptions'!$C$12)) * 'Residential Assumptions'!$C$11, 0)</f>
        <v>0</v>
      </c>
      <c r="CV17" s="37">
        <f>IF(CV4 = "Yes", ('Residential Assumptions'!$C$7 * 12 * (1 + 'Residential Assumptions'!$C$10)^(CV3 - 'Residential Assumptions'!$C$12)) * 'Residential Assumptions'!$C$11, 0)</f>
        <v>0</v>
      </c>
    </row>
    <row r="18" spans="3:100" ht="20.25" customHeight="1">
      <c r="C18" s="20"/>
      <c r="D18" s="55" t="str">
        <f>D7</f>
        <v>3 Bedroom / 2 Bathroom</v>
      </c>
      <c r="E18" s="36">
        <f>IF(E4 = "Yes", ('Residential Assumptions'!$F$7 * 12 * (1 + 'Residential Assumptions'!$F$10)^(E3 - 'Residential Assumptions'!$F$12)) * 'Residential Assumptions'!$F$11, 0)</f>
        <v>0</v>
      </c>
      <c r="F18" s="36">
        <f>IF(F4 = "Yes", ('Residential Assumptions'!$F$7 * 12 * (1 + 'Residential Assumptions'!$F$10)^(F3 - 'Residential Assumptions'!$F$12)) * 'Residential Assumptions'!$F$11, 0)</f>
        <v>0</v>
      </c>
      <c r="G18" s="36">
        <f>IF(G4 = "Yes", ('Residential Assumptions'!$F$7 * 12 * (1 + 'Residential Assumptions'!$F$10)^(G3 - 'Residential Assumptions'!$F$12)) * 'Residential Assumptions'!$F$11, 0)</f>
        <v>0</v>
      </c>
      <c r="H18" s="36">
        <f>IF(H4 = "Yes", ('Residential Assumptions'!$F$7 * 12 * (1 + 'Residential Assumptions'!$F$10)^(H3 - 'Residential Assumptions'!$F$12)) * 'Residential Assumptions'!$F$11, 0)</f>
        <v>8317.3988052959758</v>
      </c>
      <c r="I18" s="36">
        <f>IF(I4 = "Yes", ('Residential Assumptions'!$F$7 * 12 * (1 + 'Residential Assumptions'!$F$10)^(I3 - 'Residential Assumptions'!$F$12)) * 'Residential Assumptions'!$F$11, 0)</f>
        <v>8442.1597873754145</v>
      </c>
      <c r="J18" s="36">
        <f>IF(J4 = "Yes", ('Residential Assumptions'!$F$7 * 12 * (1 + 'Residential Assumptions'!$F$10)^(J3 - 'Residential Assumptions'!$F$12)) * 'Residential Assumptions'!$F$11, 0)</f>
        <v>8568.7921841860443</v>
      </c>
      <c r="K18" s="36">
        <f>IF(K4 = "Yes", ('Residential Assumptions'!$F$7 * 12 * (1 + 'Residential Assumptions'!$F$10)^(K3 - 'Residential Assumptions'!$F$12)) * 'Residential Assumptions'!$F$11, 0)</f>
        <v>8697.324066948835</v>
      </c>
      <c r="L18" s="36">
        <f>IF(L4 = "Yes", ('Residential Assumptions'!$F$7 * 12 * (1 + 'Residential Assumptions'!$F$10)^(L3 - 'Residential Assumptions'!$F$12)) * 'Residential Assumptions'!$F$11, 0)</f>
        <v>8827.7839279530654</v>
      </c>
      <c r="M18" s="36">
        <f>IF(M4 = "Yes", ('Residential Assumptions'!$F$7 * 12 * (1 + 'Residential Assumptions'!$F$10)^(M3 - 'Residential Assumptions'!$F$12)) * 'Residential Assumptions'!$F$11, 0)</f>
        <v>8960.2006868723602</v>
      </c>
      <c r="N18" s="36">
        <f>IF(N4 = "Yes", ('Residential Assumptions'!$F$7 * 12 * (1 + 'Residential Assumptions'!$F$10)^(N3 - 'Residential Assumptions'!$F$12)) * 'Residential Assumptions'!$F$11, 0)</f>
        <v>9094.6036971754438</v>
      </c>
      <c r="O18" s="36">
        <f>IF(O4 = "Yes", ('Residential Assumptions'!$F$7 * 12 * (1 + 'Residential Assumptions'!$F$10)^(O3 - 'Residential Assumptions'!$F$12)) * 'Residential Assumptions'!$F$11, 0)</f>
        <v>9231.0227526330746</v>
      </c>
      <c r="P18" s="36">
        <f>IF(P4 = "Yes", ('Residential Assumptions'!$F$7 * 12 * (1 + 'Residential Assumptions'!$F$10)^(P3 - 'Residential Assumptions'!$F$12)) * 'Residential Assumptions'!$F$11, 0)</f>
        <v>9369.4880939225695</v>
      </c>
      <c r="Q18" s="36">
        <f>IF(Q4 = "Yes", ('Residential Assumptions'!$F$7 * 12 * (1 + 'Residential Assumptions'!$F$10)^(Q3 - 'Residential Assumptions'!$F$12)) * 'Residential Assumptions'!$F$11, 0)</f>
        <v>9510.0304153314064</v>
      </c>
      <c r="R18" s="36">
        <f>IF(R4 = "Yes", ('Residential Assumptions'!$F$7 * 12 * (1 + 'Residential Assumptions'!$F$10)^(R3 - 'Residential Assumptions'!$F$12)) * 'Residential Assumptions'!$F$11, 0)</f>
        <v>9652.680871561377</v>
      </c>
      <c r="S18" s="36">
        <f>IF(S4 = "Yes", ('Residential Assumptions'!$F$7 * 12 * (1 + 'Residential Assumptions'!$F$10)^(S3 - 'Residential Assumptions'!$F$12)) * 'Residential Assumptions'!$F$11, 0)</f>
        <v>9797.4710846347971</v>
      </c>
      <c r="T18" s="36">
        <f>IF(T4 = "Yes", ('Residential Assumptions'!$F$7 * 12 * (1 + 'Residential Assumptions'!$F$10)^(T3 - 'Residential Assumptions'!$F$12)) * 'Residential Assumptions'!$F$11, 0)</f>
        <v>9944.4331509043168</v>
      </c>
      <c r="U18" s="36">
        <f>IF(U4 = "Yes", ('Residential Assumptions'!$F$7 * 12 * (1 + 'Residential Assumptions'!$F$10)^(U3 - 'Residential Assumptions'!$F$12)) * 'Residential Assumptions'!$F$11, 0)</f>
        <v>10093.599648167881</v>
      </c>
      <c r="V18" s="36">
        <f>IF(V4 = "Yes", ('Residential Assumptions'!$F$7 * 12 * (1 + 'Residential Assumptions'!$F$10)^(V3 - 'Residential Assumptions'!$F$12)) * 'Residential Assumptions'!$F$11, 0)</f>
        <v>10245.003642890397</v>
      </c>
      <c r="W18" s="36">
        <f>IF(W4 = "Yes", ('Residential Assumptions'!$F$7 * 12 * (1 + 'Residential Assumptions'!$F$10)^(W3 - 'Residential Assumptions'!$F$12)) * 'Residential Assumptions'!$F$11, 0)</f>
        <v>10398.678697533751</v>
      </c>
      <c r="X18" s="36">
        <f>IF(X4 = "Yes", ('Residential Assumptions'!$F$7 * 12 * (1 + 'Residential Assumptions'!$F$10)^(X3 - 'Residential Assumptions'!$F$12)) * 'Residential Assumptions'!$F$11, 0)</f>
        <v>10554.658877996757</v>
      </c>
      <c r="Y18" s="36">
        <f>IF(Y4 = "Yes", ('Residential Assumptions'!$F$7 * 12 * (1 + 'Residential Assumptions'!$F$10)^(Y3 - 'Residential Assumptions'!$F$12)) * 'Residential Assumptions'!$F$11, 0)</f>
        <v>10712.978761166705</v>
      </c>
      <c r="Z18" s="36">
        <f>IF(Z4 = "Yes", ('Residential Assumptions'!$F$7 * 12 * (1 + 'Residential Assumptions'!$F$10)^(Z3 - 'Residential Assumptions'!$F$12)) * 'Residential Assumptions'!$F$11, 0)</f>
        <v>10873.673442584206</v>
      </c>
      <c r="AA18" s="36">
        <f>IF(AA4 = "Yes", ('Residential Assumptions'!$F$7 * 12 * (1 + 'Residential Assumptions'!$F$10)^(AA3 - 'Residential Assumptions'!$F$12)) * 'Residential Assumptions'!$F$11, 0)</f>
        <v>11036.778544222967</v>
      </c>
      <c r="AB18" s="36">
        <f>IF(AB4 = "Yes", ('Residential Assumptions'!$F$7 * 12 * (1 + 'Residential Assumptions'!$F$10)^(AB3 - 'Residential Assumptions'!$F$12)) * 'Residential Assumptions'!$F$11, 0)</f>
        <v>11202.330222386308</v>
      </c>
      <c r="AC18" s="36">
        <f>IF(AC4 = "Yes", ('Residential Assumptions'!$F$7 * 12 * (1 + 'Residential Assumptions'!$F$10)^(AC3 - 'Residential Assumptions'!$F$12)) * 'Residential Assumptions'!$F$11, 0)</f>
        <v>11370.365175722101</v>
      </c>
      <c r="AD18" s="36">
        <f>IF(AD4 = "Yes", ('Residential Assumptions'!$F$7 * 12 * (1 + 'Residential Assumptions'!$F$10)^(AD3 - 'Residential Assumptions'!$F$12)) * 'Residential Assumptions'!$F$11, 0)</f>
        <v>11540.920653357931</v>
      </c>
      <c r="AE18" s="36">
        <f>IF(AE4 = "Yes", ('Residential Assumptions'!$F$7 * 12 * (1 + 'Residential Assumptions'!$F$10)^(AE3 - 'Residential Assumptions'!$F$12)) * 'Residential Assumptions'!$F$11, 0)</f>
        <v>11714.034463158299</v>
      </c>
      <c r="AF18" s="36">
        <f>IF(AF4 = "Yes", ('Residential Assumptions'!$F$7 * 12 * (1 + 'Residential Assumptions'!$F$10)^(AF3 - 'Residential Assumptions'!$F$12)) * 'Residential Assumptions'!$F$11, 0)</f>
        <v>11889.744980105672</v>
      </c>
      <c r="AG18" s="36">
        <f>IF(AG4 = "Yes", ('Residential Assumptions'!$F$7 * 12 * (1 + 'Residential Assumptions'!$F$10)^(AG3 - 'Residential Assumptions'!$F$12)) * 'Residential Assumptions'!$F$11, 0)</f>
        <v>12068.091154807256</v>
      </c>
      <c r="AH18" s="36">
        <f>IF(AH4 = "Yes", ('Residential Assumptions'!$F$7 * 12 * (1 + 'Residential Assumptions'!$F$10)^(AH3 - 'Residential Assumptions'!$F$12)) * 'Residential Assumptions'!$F$11, 0)</f>
        <v>12249.112522129362</v>
      </c>
      <c r="AI18" s="36">
        <f>IF(AI4 = "Yes", ('Residential Assumptions'!$F$7 * 12 * (1 + 'Residential Assumptions'!$F$10)^(AI3 - 'Residential Assumptions'!$F$12)) * 'Residential Assumptions'!$F$11, 0)</f>
        <v>12432.849209961303</v>
      </c>
      <c r="AJ18" s="36">
        <f>IF(AJ4 = "Yes", ('Residential Assumptions'!$F$7 * 12 * (1 + 'Residential Assumptions'!$F$10)^(AJ3 - 'Residential Assumptions'!$F$12)) * 'Residential Assumptions'!$F$11, 0)</f>
        <v>12619.341948110719</v>
      </c>
      <c r="AK18" s="36">
        <f>IF(AK4 = "Yes", ('Residential Assumptions'!$F$7 * 12 * (1 + 'Residential Assumptions'!$F$10)^(AK3 - 'Residential Assumptions'!$F$12)) * 'Residential Assumptions'!$F$11, 0)</f>
        <v>12808.632077332381</v>
      </c>
      <c r="AL18" s="36">
        <f>IF(AL4 = "Yes", ('Residential Assumptions'!$F$7 * 12 * (1 + 'Residential Assumptions'!$F$10)^(AL3 - 'Residential Assumptions'!$F$12)) * 'Residential Assumptions'!$F$11, 0)</f>
        <v>13000.761558492362</v>
      </c>
      <c r="AM18" s="36">
        <f>IF(AM4 = "Yes", ('Residential Assumptions'!$F$7 * 12 * (1 + 'Residential Assumptions'!$F$10)^(AM3 - 'Residential Assumptions'!$F$12)) * 'Residential Assumptions'!$F$11, 0)</f>
        <v>13195.772981869744</v>
      </c>
      <c r="AN18" s="36">
        <f>IF(AN4 = "Yes", ('Residential Assumptions'!$F$7 * 12 * (1 + 'Residential Assumptions'!$F$10)^(AN3 - 'Residential Assumptions'!$F$12)) * 'Residential Assumptions'!$F$11, 0)</f>
        <v>13393.70957659779</v>
      </c>
      <c r="AO18" s="36">
        <f>IF(AO4 = "Yes", ('Residential Assumptions'!$F$7 * 12 * (1 + 'Residential Assumptions'!$F$10)^(AO3 - 'Residential Assumptions'!$F$12)) * 'Residential Assumptions'!$F$11, 0)</f>
        <v>13594.615220246757</v>
      </c>
      <c r="AP18" s="36">
        <f>IF(AP4 = "Yes", ('Residential Assumptions'!$F$7 * 12 * (1 + 'Residential Assumptions'!$F$10)^(AP3 - 'Residential Assumptions'!$F$12)) * 'Residential Assumptions'!$F$11, 0)</f>
        <v>13798.534448550454</v>
      </c>
      <c r="AQ18" s="36">
        <f>IF(AQ4 = "Yes", ('Residential Assumptions'!$F$7 * 12 * (1 + 'Residential Assumptions'!$F$10)^(AQ3 - 'Residential Assumptions'!$F$12)) * 'Residential Assumptions'!$F$11, 0)</f>
        <v>14005.512465278709</v>
      </c>
      <c r="AR18" s="36">
        <f>IF(AR4 = "Yes", ('Residential Assumptions'!$F$7 * 12 * (1 + 'Residential Assumptions'!$F$10)^(AR3 - 'Residential Assumptions'!$F$12)) * 'Residential Assumptions'!$F$11, 0)</f>
        <v>14215.595152257891</v>
      </c>
      <c r="AS18" s="36">
        <f>IF(AS4 = "Yes", ('Residential Assumptions'!$F$7 * 12 * (1 + 'Residential Assumptions'!$F$10)^(AS3 - 'Residential Assumptions'!$F$12)) * 'Residential Assumptions'!$F$11, 0)</f>
        <v>14428.829079541754</v>
      </c>
      <c r="AT18" s="36">
        <f>IF(AT4 = "Yes", ('Residential Assumptions'!$F$7 * 12 * (1 + 'Residential Assumptions'!$F$10)^(AT3 - 'Residential Assumptions'!$F$12)) * 'Residential Assumptions'!$F$11, 0)</f>
        <v>14645.261515734877</v>
      </c>
      <c r="AU18" s="36">
        <f>IF(AU4 = "Yes", ('Residential Assumptions'!$F$7 * 12 * (1 + 'Residential Assumptions'!$F$10)^(AU3 - 'Residential Assumptions'!$F$12)) * 'Residential Assumptions'!$F$11, 0)</f>
        <v>14864.9404384709</v>
      </c>
      <c r="AV18" s="36">
        <f>IF(AV4 = "Yes", ('Residential Assumptions'!$F$7 * 12 * (1 + 'Residential Assumptions'!$F$10)^(AV3 - 'Residential Assumptions'!$F$12)) * 'Residential Assumptions'!$F$11, 0)</f>
        <v>15087.914545047963</v>
      </c>
      <c r="AW18" s="36">
        <f>IF(AW4 = "Yes", ('Residential Assumptions'!$F$7 * 12 * (1 + 'Residential Assumptions'!$F$10)^(AW3 - 'Residential Assumptions'!$F$12)) * 'Residential Assumptions'!$F$11, 0)</f>
        <v>15314.233263223679</v>
      </c>
      <c r="AX18" s="36">
        <f>IF(AX4 = "Yes", ('Residential Assumptions'!$F$7 * 12 * (1 + 'Residential Assumptions'!$F$10)^(AX3 - 'Residential Assumptions'!$F$12)) * 'Residential Assumptions'!$F$11, 0)</f>
        <v>15543.946762172032</v>
      </c>
      <c r="AY18" s="36">
        <f>IF(AY4 = "Yes", ('Residential Assumptions'!$F$7 * 12 * (1 + 'Residential Assumptions'!$F$10)^(AY3 - 'Residential Assumptions'!$F$12)) * 'Residential Assumptions'!$F$11, 0)</f>
        <v>15777.10596360461</v>
      </c>
      <c r="AZ18" s="36">
        <f>IF(AZ4 = "Yes", ('Residential Assumptions'!$F$7 * 12 * (1 + 'Residential Assumptions'!$F$10)^(AZ3 - 'Residential Assumptions'!$F$12)) * 'Residential Assumptions'!$F$11, 0)</f>
        <v>16013.762553058676</v>
      </c>
      <c r="BA18" s="36">
        <f>IF(BA4 = "Yes", ('Residential Assumptions'!$F$7 * 12 * (1 + 'Residential Assumptions'!$F$10)^(BA3 - 'Residential Assumptions'!$F$12)) * 'Residential Assumptions'!$F$11, 0)</f>
        <v>16253.968991354557</v>
      </c>
      <c r="BB18" s="36">
        <f>IF(BB4 = "Yes", ('Residential Assumptions'!$F$7 * 12 * (1 + 'Residential Assumptions'!$F$10)^(BB3 - 'Residential Assumptions'!$F$12)) * 'Residential Assumptions'!$F$11, 0)</f>
        <v>16497.778526224869</v>
      </c>
      <c r="BC18" s="36">
        <f>IF(BC4 = "Yes", ('Residential Assumptions'!$F$7 * 12 * (1 + 'Residential Assumptions'!$F$10)^(BC3 - 'Residential Assumptions'!$F$12)) * 'Residential Assumptions'!$F$11, 0)</f>
        <v>16745.245204118241</v>
      </c>
      <c r="BD18" s="36">
        <f>IF(BD4 = "Yes", ('Residential Assumptions'!$F$7 * 12 * (1 + 'Residential Assumptions'!$F$10)^(BD3 - 'Residential Assumptions'!$F$12)) * 'Residential Assumptions'!$F$11, 0)</f>
        <v>16996.423882180014</v>
      </c>
      <c r="BE18" s="36">
        <f>IF(BE4 = "Yes", ('Residential Assumptions'!$F$7 * 12 * (1 + 'Residential Assumptions'!$F$10)^(BE3 - 'Residential Assumptions'!$F$12)) * 'Residential Assumptions'!$F$11, 0)</f>
        <v>17251.370240412707</v>
      </c>
      <c r="BF18" s="36">
        <f>IF(BF4 = "Yes", ('Residential Assumptions'!$F$7 * 12 * (1 + 'Residential Assumptions'!$F$10)^(BF3 - 'Residential Assumptions'!$F$12)) * 'Residential Assumptions'!$F$11, 0)</f>
        <v>17510.140794018902</v>
      </c>
      <c r="BG18" s="36">
        <f>IF(BG4 = "Yes", ('Residential Assumptions'!$F$7 * 12 * (1 + 'Residential Assumptions'!$F$10)^(BG3 - 'Residential Assumptions'!$F$12)) * 'Residential Assumptions'!$F$11, 0)</f>
        <v>17772.792905929182</v>
      </c>
      <c r="BH18" s="36">
        <f>IF(BH4 = "Yes", ('Residential Assumptions'!$F$7 * 12 * (1 + 'Residential Assumptions'!$F$10)^(BH3 - 'Residential Assumptions'!$F$12)) * 'Residential Assumptions'!$F$11, 0)</f>
        <v>18039.384799518113</v>
      </c>
      <c r="BI18" s="36">
        <f>IF(BI4 = "Yes", ('Residential Assumptions'!$F$7 * 12 * (1 + 'Residential Assumptions'!$F$10)^(BI3 - 'Residential Assumptions'!$F$12)) * 'Residential Assumptions'!$F$11, 0)</f>
        <v>18309.975571510884</v>
      </c>
      <c r="BJ18" s="36">
        <f>IF(BJ4 = "Yes", ('Residential Assumptions'!$F$7 * 12 * (1 + 'Residential Assumptions'!$F$10)^(BJ3 - 'Residential Assumptions'!$F$12)) * 'Residential Assumptions'!$F$11, 0)</f>
        <v>0</v>
      </c>
      <c r="BK18" s="36">
        <f>IF(BK4 = "Yes", ('Residential Assumptions'!$F$7 * 12 * (1 + 'Residential Assumptions'!$F$10)^(BK3 - 'Residential Assumptions'!$F$12)) * 'Residential Assumptions'!$F$11, 0)</f>
        <v>0</v>
      </c>
      <c r="BL18" s="36">
        <f>IF(BL4 = "Yes", ('Residential Assumptions'!$F$7 * 12 * (1 + 'Residential Assumptions'!$F$10)^(BL3 - 'Residential Assumptions'!$F$12)) * 'Residential Assumptions'!$F$11, 0)</f>
        <v>0</v>
      </c>
      <c r="BM18" s="36">
        <f>IF(BM4 = "Yes", ('Residential Assumptions'!$F$7 * 12 * (1 + 'Residential Assumptions'!$F$10)^(BM3 - 'Residential Assumptions'!$F$12)) * 'Residential Assumptions'!$F$11, 0)</f>
        <v>0</v>
      </c>
      <c r="BN18" s="36">
        <f>IF(BN4 = "Yes", ('Residential Assumptions'!$F$7 * 12 * (1 + 'Residential Assumptions'!$F$10)^(BN3 - 'Residential Assumptions'!$F$12)) * 'Residential Assumptions'!$F$11, 0)</f>
        <v>0</v>
      </c>
      <c r="BO18" s="36">
        <f>IF(BO4 = "Yes", ('Residential Assumptions'!$F$7 * 12 * (1 + 'Residential Assumptions'!$F$10)^(BO3 - 'Residential Assumptions'!$F$12)) * 'Residential Assumptions'!$F$11, 0)</f>
        <v>0</v>
      </c>
      <c r="BP18" s="36">
        <f>IF(BP4 = "Yes", ('Residential Assumptions'!$F$7 * 12 * (1 + 'Residential Assumptions'!$F$10)^(BP3 - 'Residential Assumptions'!$F$12)) * 'Residential Assumptions'!$F$11, 0)</f>
        <v>0</v>
      </c>
      <c r="BQ18" s="36">
        <f>IF(BQ4 = "Yes", ('Residential Assumptions'!$F$7 * 12 * (1 + 'Residential Assumptions'!$F$10)^(BQ3 - 'Residential Assumptions'!$F$12)) * 'Residential Assumptions'!$F$11, 0)</f>
        <v>0</v>
      </c>
      <c r="BR18" s="36">
        <f>IF(BR4 = "Yes", ('Residential Assumptions'!$F$7 * 12 * (1 + 'Residential Assumptions'!$F$10)^(BR3 - 'Residential Assumptions'!$F$12)) * 'Residential Assumptions'!$F$11, 0)</f>
        <v>0</v>
      </c>
      <c r="BS18" s="36">
        <f>IF(BS4 = "Yes", ('Residential Assumptions'!$F$7 * 12 * (1 + 'Residential Assumptions'!$F$10)^(BS3 - 'Residential Assumptions'!$F$12)) * 'Residential Assumptions'!$F$11, 0)</f>
        <v>0</v>
      </c>
      <c r="BT18" s="36">
        <f>IF(BT4 = "Yes", ('Residential Assumptions'!$F$7 * 12 * (1 + 'Residential Assumptions'!$F$10)^(BT3 - 'Residential Assumptions'!$F$12)) * 'Residential Assumptions'!$F$11, 0)</f>
        <v>0</v>
      </c>
      <c r="BU18" s="36">
        <f>IF(BU4 = "Yes", ('Residential Assumptions'!$F$7 * 12 * (1 + 'Residential Assumptions'!$F$10)^(BU3 - 'Residential Assumptions'!$F$12)) * 'Residential Assumptions'!$F$11, 0)</f>
        <v>0</v>
      </c>
      <c r="BV18" s="36">
        <f>IF(BV4 = "Yes", ('Residential Assumptions'!$F$7 * 12 * (1 + 'Residential Assumptions'!$F$10)^(BV3 - 'Residential Assumptions'!$F$12)) * 'Residential Assumptions'!$F$11, 0)</f>
        <v>0</v>
      </c>
      <c r="BW18" s="36">
        <f>IF(BW4 = "Yes", ('Residential Assumptions'!$F$7 * 12 * (1 + 'Residential Assumptions'!$F$10)^(BW3 - 'Residential Assumptions'!$F$12)) * 'Residential Assumptions'!$F$11, 0)</f>
        <v>0</v>
      </c>
      <c r="BX18" s="36">
        <f>IF(BX4 = "Yes", ('Residential Assumptions'!$F$7 * 12 * (1 + 'Residential Assumptions'!$F$10)^(BX3 - 'Residential Assumptions'!$F$12)) * 'Residential Assumptions'!$F$11, 0)</f>
        <v>0</v>
      </c>
      <c r="BY18" s="36">
        <f>IF(BY4 = "Yes", ('Residential Assumptions'!$F$7 * 12 * (1 + 'Residential Assumptions'!$F$10)^(BY3 - 'Residential Assumptions'!$F$12)) * 'Residential Assumptions'!$F$11, 0)</f>
        <v>0</v>
      </c>
      <c r="BZ18" s="36">
        <f>IF(BZ4 = "Yes", ('Residential Assumptions'!$F$7 * 12 * (1 + 'Residential Assumptions'!$F$10)^(BZ3 - 'Residential Assumptions'!$F$12)) * 'Residential Assumptions'!$F$11, 0)</f>
        <v>0</v>
      </c>
      <c r="CA18" s="36">
        <f>IF(CA4 = "Yes", ('Residential Assumptions'!$F$7 * 12 * (1 + 'Residential Assumptions'!$F$10)^(CA3 - 'Residential Assumptions'!$F$12)) * 'Residential Assumptions'!$F$11, 0)</f>
        <v>0</v>
      </c>
      <c r="CB18" s="36">
        <f>IF(CB4 = "Yes", ('Residential Assumptions'!$F$7 * 12 * (1 + 'Residential Assumptions'!$F$10)^(CB3 - 'Residential Assumptions'!$F$12)) * 'Residential Assumptions'!$F$11, 0)</f>
        <v>0</v>
      </c>
      <c r="CC18" s="36">
        <f>IF(CC4 = "Yes", ('Residential Assumptions'!$F$7 * 12 * (1 + 'Residential Assumptions'!$F$10)^(CC3 - 'Residential Assumptions'!$F$12)) * 'Residential Assumptions'!$F$11, 0)</f>
        <v>0</v>
      </c>
      <c r="CD18" s="36">
        <f>IF(CD4 = "Yes", ('Residential Assumptions'!$F$7 * 12 * (1 + 'Residential Assumptions'!$F$10)^(CD3 - 'Residential Assumptions'!$F$12)) * 'Residential Assumptions'!$F$11, 0)</f>
        <v>0</v>
      </c>
      <c r="CE18" s="36">
        <f>IF(CE4 = "Yes", ('Residential Assumptions'!$F$7 * 12 * (1 + 'Residential Assumptions'!$F$10)^(CE3 - 'Residential Assumptions'!$F$12)) * 'Residential Assumptions'!$F$11, 0)</f>
        <v>0</v>
      </c>
      <c r="CF18" s="36">
        <f>IF(CF4 = "Yes", ('Residential Assumptions'!$F$7 * 12 * (1 + 'Residential Assumptions'!$F$10)^(CF3 - 'Residential Assumptions'!$F$12)) * 'Residential Assumptions'!$F$11, 0)</f>
        <v>0</v>
      </c>
      <c r="CG18" s="36">
        <f>IF(CG4 = "Yes", ('Residential Assumptions'!$F$7 * 12 * (1 + 'Residential Assumptions'!$F$10)^(CG3 - 'Residential Assumptions'!$F$12)) * 'Residential Assumptions'!$F$11, 0)</f>
        <v>0</v>
      </c>
      <c r="CH18" s="36">
        <f>IF(CH4 = "Yes", ('Residential Assumptions'!$F$7 * 12 * (1 + 'Residential Assumptions'!$F$10)^(CH3 - 'Residential Assumptions'!$F$12)) * 'Residential Assumptions'!$F$11, 0)</f>
        <v>0</v>
      </c>
      <c r="CI18" s="36">
        <f>IF(CI4 = "Yes", ('Residential Assumptions'!$F$7 * 12 * (1 + 'Residential Assumptions'!$F$10)^(CI3 - 'Residential Assumptions'!$F$12)) * 'Residential Assumptions'!$F$11, 0)</f>
        <v>0</v>
      </c>
      <c r="CJ18" s="36">
        <f>IF(CJ4 = "Yes", ('Residential Assumptions'!$F$7 * 12 * (1 + 'Residential Assumptions'!$F$10)^(CJ3 - 'Residential Assumptions'!$F$12)) * 'Residential Assumptions'!$F$11, 0)</f>
        <v>0</v>
      </c>
      <c r="CK18" s="36">
        <f>IF(CK4 = "Yes", ('Residential Assumptions'!$F$7 * 12 * (1 + 'Residential Assumptions'!$F$10)^(CK3 - 'Residential Assumptions'!$F$12)) * 'Residential Assumptions'!$F$11, 0)</f>
        <v>0</v>
      </c>
      <c r="CL18" s="36">
        <f>IF(CL4 = "Yes", ('Residential Assumptions'!$F$7 * 12 * (1 + 'Residential Assumptions'!$F$10)^(CL3 - 'Residential Assumptions'!$F$12)) * 'Residential Assumptions'!$F$11, 0)</f>
        <v>0</v>
      </c>
      <c r="CM18" s="36">
        <f>IF(CM4 = "Yes", ('Residential Assumptions'!$F$7 * 12 * (1 + 'Residential Assumptions'!$F$10)^(CM3 - 'Residential Assumptions'!$F$12)) * 'Residential Assumptions'!$F$11, 0)</f>
        <v>0</v>
      </c>
      <c r="CN18" s="36">
        <f>IF(CN4 = "Yes", ('Residential Assumptions'!$F$7 * 12 * (1 + 'Residential Assumptions'!$F$10)^(CN3 - 'Residential Assumptions'!$F$12)) * 'Residential Assumptions'!$F$11, 0)</f>
        <v>0</v>
      </c>
      <c r="CO18" s="36">
        <f>IF(CO4 = "Yes", ('Residential Assumptions'!$F$7 * 12 * (1 + 'Residential Assumptions'!$F$10)^(CO3 - 'Residential Assumptions'!$F$12)) * 'Residential Assumptions'!$F$11, 0)</f>
        <v>0</v>
      </c>
      <c r="CP18" s="36">
        <f>IF(CP4 = "Yes", ('Residential Assumptions'!$F$7 * 12 * (1 + 'Residential Assumptions'!$F$10)^(CP3 - 'Residential Assumptions'!$F$12)) * 'Residential Assumptions'!$F$11, 0)</f>
        <v>0</v>
      </c>
      <c r="CQ18" s="36">
        <f>IF(CQ4 = "Yes", ('Residential Assumptions'!$F$7 * 12 * (1 + 'Residential Assumptions'!$F$10)^(CQ3 - 'Residential Assumptions'!$F$12)) * 'Residential Assumptions'!$F$11, 0)</f>
        <v>0</v>
      </c>
      <c r="CR18" s="36">
        <f>IF(CR4 = "Yes", ('Residential Assumptions'!$F$7 * 12 * (1 + 'Residential Assumptions'!$F$10)^(CR3 - 'Residential Assumptions'!$F$12)) * 'Residential Assumptions'!$F$11, 0)</f>
        <v>0</v>
      </c>
      <c r="CS18" s="36">
        <f>IF(CS4 = "Yes", ('Residential Assumptions'!$F$7 * 12 * (1 + 'Residential Assumptions'!$F$10)^(CS3 - 'Residential Assumptions'!$F$12)) * 'Residential Assumptions'!$F$11, 0)</f>
        <v>0</v>
      </c>
      <c r="CT18" s="36">
        <f>IF(CT4 = "Yes", ('Residential Assumptions'!$F$7 * 12 * (1 + 'Residential Assumptions'!$F$10)^(CT3 - 'Residential Assumptions'!$F$12)) * 'Residential Assumptions'!$F$11, 0)</f>
        <v>0</v>
      </c>
      <c r="CU18" s="36">
        <f>IF(CU4 = "Yes", ('Residential Assumptions'!$F$7 * 12 * (1 + 'Residential Assumptions'!$F$10)^(CU3 - 'Residential Assumptions'!$F$12)) * 'Residential Assumptions'!$F$11, 0)</f>
        <v>0</v>
      </c>
      <c r="CV18" s="36">
        <f>IF(CV4 = "Yes", ('Residential Assumptions'!$F$7 * 12 * (1 + 'Residential Assumptions'!$F$10)^(CV3 - 'Residential Assumptions'!$F$12)) * 'Residential Assumptions'!$F$11, 0)</f>
        <v>0</v>
      </c>
    </row>
    <row r="19" spans="3:100" ht="20.25" customHeight="1">
      <c r="C19" s="20" t="s">
        <v>76</v>
      </c>
      <c r="D19" s="56"/>
    </row>
    <row r="20" spans="3:100" ht="20.25" customHeight="1">
      <c r="C20" s="20"/>
      <c r="D20" s="55" t="str">
        <f>D6</f>
        <v>2 Bedroom / 2 Bathroom</v>
      </c>
      <c r="E20" s="36">
        <f t="shared" ref="E20:AJ20" si="6">E14-E17</f>
        <v>0</v>
      </c>
      <c r="F20" s="36">
        <f t="shared" si="6"/>
        <v>0</v>
      </c>
      <c r="G20" s="36">
        <f t="shared" si="6"/>
        <v>0</v>
      </c>
      <c r="H20" s="36">
        <f t="shared" si="6"/>
        <v>2051929.8505289885</v>
      </c>
      <c r="I20" s="36">
        <f t="shared" si="6"/>
        <v>2082708.7982869234</v>
      </c>
      <c r="J20" s="36">
        <f t="shared" si="6"/>
        <v>2113949.4302612268</v>
      </c>
      <c r="K20" s="36">
        <f t="shared" si="6"/>
        <v>2145658.671715145</v>
      </c>
      <c r="L20" s="36">
        <f t="shared" si="6"/>
        <v>2177843.5517908717</v>
      </c>
      <c r="M20" s="36">
        <f t="shared" si="6"/>
        <v>2210511.2050677342</v>
      </c>
      <c r="N20" s="36">
        <f t="shared" si="6"/>
        <v>2243668.8731437498</v>
      </c>
      <c r="O20" s="36">
        <f t="shared" si="6"/>
        <v>2277323.9062409061</v>
      </c>
      <c r="P20" s="36">
        <f t="shared" si="6"/>
        <v>2311483.7648345195</v>
      </c>
      <c r="Q20" s="36">
        <f t="shared" si="6"/>
        <v>2346156.0213070372</v>
      </c>
      <c r="R20" s="36">
        <f t="shared" si="6"/>
        <v>2381348.3616266423</v>
      </c>
      <c r="S20" s="36">
        <f t="shared" si="6"/>
        <v>2417068.5870510414</v>
      </c>
      <c r="T20" s="36">
        <f t="shared" si="6"/>
        <v>2453324.6158568067</v>
      </c>
      <c r="U20" s="36">
        <f t="shared" si="6"/>
        <v>2490124.485094659</v>
      </c>
      <c r="V20" s="36">
        <f t="shared" si="6"/>
        <v>2527476.352371078</v>
      </c>
      <c r="W20" s="36">
        <f t="shared" si="6"/>
        <v>2565388.4976566434</v>
      </c>
      <c r="X20" s="36">
        <f t="shared" si="6"/>
        <v>2603869.3251214931</v>
      </c>
      <c r="Y20" s="36">
        <f t="shared" si="6"/>
        <v>2642927.3649983155</v>
      </c>
      <c r="Z20" s="36">
        <f t="shared" si="6"/>
        <v>2682571.2754732897</v>
      </c>
      <c r="AA20" s="36">
        <f t="shared" si="6"/>
        <v>2722809.8446053886</v>
      </c>
      <c r="AB20" s="36">
        <f t="shared" si="6"/>
        <v>2763651.9922744688</v>
      </c>
      <c r="AC20" s="36">
        <f t="shared" si="6"/>
        <v>2805106.772158585</v>
      </c>
      <c r="AD20" s="36">
        <f t="shared" si="6"/>
        <v>2847183.3737409636</v>
      </c>
      <c r="AE20" s="36">
        <f t="shared" si="6"/>
        <v>2889891.1243470777</v>
      </c>
      <c r="AF20" s="36">
        <f t="shared" si="6"/>
        <v>2933239.4912122833</v>
      </c>
      <c r="AG20" s="36">
        <f t="shared" si="6"/>
        <v>2977238.0835804678</v>
      </c>
      <c r="AH20" s="36">
        <f t="shared" si="6"/>
        <v>3021896.6548341741</v>
      </c>
      <c r="AI20" s="36">
        <f t="shared" si="6"/>
        <v>3067225.1046566865</v>
      </c>
      <c r="AJ20" s="36">
        <f t="shared" si="6"/>
        <v>3113233.481226536</v>
      </c>
      <c r="AK20" s="36">
        <f t="shared" ref="AK20:BP20" si="7">AK14-AK17</f>
        <v>3159931.9834449338</v>
      </c>
      <c r="AL20" s="36">
        <f t="shared" si="7"/>
        <v>3207330.9631966068</v>
      </c>
      <c r="AM20" s="36">
        <f t="shared" si="7"/>
        <v>3255440.9276445559</v>
      </c>
      <c r="AN20" s="36">
        <f t="shared" si="7"/>
        <v>3304272.541559224</v>
      </c>
      <c r="AO20" s="36">
        <f t="shared" si="7"/>
        <v>3353836.6296826121</v>
      </c>
      <c r="AP20" s="36">
        <f t="shared" si="7"/>
        <v>3404144.1791278506</v>
      </c>
      <c r="AQ20" s="36">
        <f t="shared" si="7"/>
        <v>3455206.3418147676</v>
      </c>
      <c r="AR20" s="36">
        <f t="shared" si="7"/>
        <v>3507034.4369419888</v>
      </c>
      <c r="AS20" s="36">
        <f t="shared" si="7"/>
        <v>3559639.9534961181</v>
      </c>
      <c r="AT20" s="36">
        <f t="shared" si="7"/>
        <v>3613034.5527985594</v>
      </c>
      <c r="AU20" s="36">
        <f t="shared" si="7"/>
        <v>3667230.0710905371</v>
      </c>
      <c r="AV20" s="36">
        <f t="shared" si="7"/>
        <v>3722238.5221568951</v>
      </c>
      <c r="AW20" s="36">
        <f t="shared" si="7"/>
        <v>3778072.099989248</v>
      </c>
      <c r="AX20" s="36">
        <f t="shared" si="7"/>
        <v>3834743.1814890862</v>
      </c>
      <c r="AY20" s="36">
        <f t="shared" si="7"/>
        <v>3892264.3292114222</v>
      </c>
      <c r="AZ20" s="36">
        <f t="shared" si="7"/>
        <v>3950648.2941495925</v>
      </c>
      <c r="BA20" s="36">
        <f t="shared" si="7"/>
        <v>4009908.0185618363</v>
      </c>
      <c r="BB20" s="36">
        <f t="shared" si="7"/>
        <v>4070056.6388402628</v>
      </c>
      <c r="BC20" s="36">
        <f t="shared" si="7"/>
        <v>4131107.4884228664</v>
      </c>
      <c r="BD20" s="36">
        <f t="shared" si="7"/>
        <v>4193074.1007492081</v>
      </c>
      <c r="BE20" s="36">
        <f t="shared" si="7"/>
        <v>4255970.2122604456</v>
      </c>
      <c r="BF20" s="36">
        <f t="shared" si="7"/>
        <v>4319809.7654443532</v>
      </c>
      <c r="BG20" s="36">
        <f t="shared" si="7"/>
        <v>4384606.9119260171</v>
      </c>
      <c r="BH20" s="36">
        <f t="shared" si="7"/>
        <v>4450376.0156049058</v>
      </c>
      <c r="BI20" s="36">
        <f t="shared" si="7"/>
        <v>4517131.6558389785</v>
      </c>
      <c r="BJ20" s="36">
        <f t="shared" si="7"/>
        <v>0</v>
      </c>
      <c r="BK20" s="36">
        <f t="shared" si="7"/>
        <v>0</v>
      </c>
      <c r="BL20" s="36">
        <f t="shared" si="7"/>
        <v>0</v>
      </c>
      <c r="BM20" s="36">
        <f t="shared" si="7"/>
        <v>0</v>
      </c>
      <c r="BN20" s="36">
        <f t="shared" si="7"/>
        <v>0</v>
      </c>
      <c r="BO20" s="36">
        <f t="shared" si="7"/>
        <v>0</v>
      </c>
      <c r="BP20" s="36">
        <f t="shared" si="7"/>
        <v>0</v>
      </c>
      <c r="BQ20" s="36">
        <f t="shared" ref="BQ20:CV20" si="8">BQ14-BQ17</f>
        <v>0</v>
      </c>
      <c r="BR20" s="36">
        <f t="shared" si="8"/>
        <v>0</v>
      </c>
      <c r="BS20" s="36">
        <f t="shared" si="8"/>
        <v>0</v>
      </c>
      <c r="BT20" s="36">
        <f t="shared" si="8"/>
        <v>0</v>
      </c>
      <c r="BU20" s="36">
        <f t="shared" si="8"/>
        <v>0</v>
      </c>
      <c r="BV20" s="36">
        <f t="shared" si="8"/>
        <v>0</v>
      </c>
      <c r="BW20" s="36">
        <f t="shared" si="8"/>
        <v>0</v>
      </c>
      <c r="BX20" s="36">
        <f t="shared" si="8"/>
        <v>0</v>
      </c>
      <c r="BY20" s="36">
        <f t="shared" si="8"/>
        <v>0</v>
      </c>
      <c r="BZ20" s="36">
        <f t="shared" si="8"/>
        <v>0</v>
      </c>
      <c r="CA20" s="36">
        <f t="shared" si="8"/>
        <v>0</v>
      </c>
      <c r="CB20" s="36">
        <f t="shared" si="8"/>
        <v>0</v>
      </c>
      <c r="CC20" s="36">
        <f t="shared" si="8"/>
        <v>0</v>
      </c>
      <c r="CD20" s="36">
        <f t="shared" si="8"/>
        <v>0</v>
      </c>
      <c r="CE20" s="36">
        <f t="shared" si="8"/>
        <v>0</v>
      </c>
      <c r="CF20" s="36">
        <f t="shared" si="8"/>
        <v>0</v>
      </c>
      <c r="CG20" s="36">
        <f t="shared" si="8"/>
        <v>0</v>
      </c>
      <c r="CH20" s="36">
        <f t="shared" si="8"/>
        <v>0</v>
      </c>
      <c r="CI20" s="36">
        <f t="shared" si="8"/>
        <v>0</v>
      </c>
      <c r="CJ20" s="36">
        <f t="shared" si="8"/>
        <v>0</v>
      </c>
      <c r="CK20" s="36">
        <f t="shared" si="8"/>
        <v>0</v>
      </c>
      <c r="CL20" s="36">
        <f t="shared" si="8"/>
        <v>0</v>
      </c>
      <c r="CM20" s="36">
        <f t="shared" si="8"/>
        <v>0</v>
      </c>
      <c r="CN20" s="36">
        <f t="shared" si="8"/>
        <v>0</v>
      </c>
      <c r="CO20" s="36">
        <f t="shared" si="8"/>
        <v>0</v>
      </c>
      <c r="CP20" s="36">
        <f t="shared" si="8"/>
        <v>0</v>
      </c>
      <c r="CQ20" s="36">
        <f t="shared" si="8"/>
        <v>0</v>
      </c>
      <c r="CR20" s="36">
        <f t="shared" si="8"/>
        <v>0</v>
      </c>
      <c r="CS20" s="36">
        <f t="shared" si="8"/>
        <v>0</v>
      </c>
      <c r="CT20" s="36">
        <f t="shared" si="8"/>
        <v>0</v>
      </c>
      <c r="CU20" s="36">
        <f t="shared" si="8"/>
        <v>0</v>
      </c>
      <c r="CV20" s="36">
        <f t="shared" si="8"/>
        <v>0</v>
      </c>
    </row>
    <row r="21" spans="3:100" ht="20.25" customHeight="1">
      <c r="C21" s="20"/>
      <c r="D21" s="56" t="str">
        <f>D7</f>
        <v>3 Bedroom / 2 Bathroom</v>
      </c>
      <c r="E21" s="37">
        <f t="shared" ref="E21:AJ21" si="9">E15-E18</f>
        <v>0</v>
      </c>
      <c r="F21" s="37">
        <f t="shared" si="9"/>
        <v>0</v>
      </c>
      <c r="G21" s="37">
        <f t="shared" si="9"/>
        <v>0</v>
      </c>
      <c r="H21" s="37">
        <f t="shared" si="9"/>
        <v>480745.6509461074</v>
      </c>
      <c r="I21" s="37">
        <f t="shared" si="9"/>
        <v>487956.83571029897</v>
      </c>
      <c r="J21" s="37">
        <f t="shared" si="9"/>
        <v>495276.18824595341</v>
      </c>
      <c r="K21" s="37">
        <f t="shared" si="9"/>
        <v>502705.33106964262</v>
      </c>
      <c r="L21" s="37">
        <f t="shared" si="9"/>
        <v>510245.91103568714</v>
      </c>
      <c r="M21" s="37">
        <f t="shared" si="9"/>
        <v>517899.5997012225</v>
      </c>
      <c r="N21" s="37">
        <f t="shared" si="9"/>
        <v>525668.09369674069</v>
      </c>
      <c r="O21" s="37">
        <f t="shared" si="9"/>
        <v>533553.11510219169</v>
      </c>
      <c r="P21" s="37">
        <f t="shared" si="9"/>
        <v>541556.41182872443</v>
      </c>
      <c r="Q21" s="37">
        <f t="shared" si="9"/>
        <v>549679.75800615537</v>
      </c>
      <c r="R21" s="37">
        <f t="shared" si="9"/>
        <v>557924.9543762476</v>
      </c>
      <c r="S21" s="37">
        <f t="shared" si="9"/>
        <v>566293.82869189128</v>
      </c>
      <c r="T21" s="37">
        <f t="shared" si="9"/>
        <v>574788.23612226942</v>
      </c>
      <c r="U21" s="37">
        <f t="shared" si="9"/>
        <v>583410.05966410344</v>
      </c>
      <c r="V21" s="37">
        <f t="shared" si="9"/>
        <v>592161.21055906487</v>
      </c>
      <c r="W21" s="37">
        <f t="shared" si="9"/>
        <v>601043.62871745077</v>
      </c>
      <c r="X21" s="37">
        <f t="shared" si="9"/>
        <v>610059.28314821247</v>
      </c>
      <c r="Y21" s="37">
        <f t="shared" si="9"/>
        <v>619210.17239543551</v>
      </c>
      <c r="Z21" s="37">
        <f t="shared" si="9"/>
        <v>628498.32498136698</v>
      </c>
      <c r="AA21" s="37">
        <f t="shared" si="9"/>
        <v>637925.79985608754</v>
      </c>
      <c r="AB21" s="37">
        <f t="shared" si="9"/>
        <v>647494.68685392861</v>
      </c>
      <c r="AC21" s="37">
        <f t="shared" si="9"/>
        <v>657207.10715673747</v>
      </c>
      <c r="AD21" s="37">
        <f t="shared" si="9"/>
        <v>667065.21376408834</v>
      </c>
      <c r="AE21" s="37">
        <f t="shared" si="9"/>
        <v>677071.19197054964</v>
      </c>
      <c r="AF21" s="37">
        <f t="shared" si="9"/>
        <v>687227.25985010772</v>
      </c>
      <c r="AG21" s="37">
        <f t="shared" si="9"/>
        <v>697535.66874785942</v>
      </c>
      <c r="AH21" s="37">
        <f t="shared" si="9"/>
        <v>707998.70377907727</v>
      </c>
      <c r="AI21" s="37">
        <f t="shared" si="9"/>
        <v>718618.68433576333</v>
      </c>
      <c r="AJ21" s="37">
        <f t="shared" si="9"/>
        <v>729397.96460079949</v>
      </c>
      <c r="AK21" s="37">
        <f t="shared" ref="AK21:BP21" si="10">AK15-AK18</f>
        <v>740338.93406981148</v>
      </c>
      <c r="AL21" s="37">
        <f t="shared" si="10"/>
        <v>751444.01808085851</v>
      </c>
      <c r="AM21" s="37">
        <f t="shared" si="10"/>
        <v>762715.67835207132</v>
      </c>
      <c r="AN21" s="37">
        <f t="shared" si="10"/>
        <v>774156.41352735215</v>
      </c>
      <c r="AO21" s="37">
        <f t="shared" si="10"/>
        <v>785768.75973026245</v>
      </c>
      <c r="AP21" s="37">
        <f t="shared" si="10"/>
        <v>797555.29112621618</v>
      </c>
      <c r="AQ21" s="37">
        <f t="shared" si="10"/>
        <v>809518.62049310934</v>
      </c>
      <c r="AR21" s="37">
        <f t="shared" si="10"/>
        <v>821661.39980050584</v>
      </c>
      <c r="AS21" s="37">
        <f t="shared" si="10"/>
        <v>833986.32079751347</v>
      </c>
      <c r="AT21" s="37">
        <f t="shared" si="10"/>
        <v>846496.11560947599</v>
      </c>
      <c r="AU21" s="37">
        <f t="shared" si="10"/>
        <v>859193.5573436179</v>
      </c>
      <c r="AV21" s="37">
        <f t="shared" si="10"/>
        <v>872081.46070377214</v>
      </c>
      <c r="AW21" s="37">
        <f t="shared" si="10"/>
        <v>885162.68261432857</v>
      </c>
      <c r="AX21" s="37">
        <f t="shared" si="10"/>
        <v>898440.12285354338</v>
      </c>
      <c r="AY21" s="37">
        <f t="shared" si="10"/>
        <v>911916.72469634644</v>
      </c>
      <c r="AZ21" s="37">
        <f t="shared" si="10"/>
        <v>925595.47556679137</v>
      </c>
      <c r="BA21" s="37">
        <f t="shared" si="10"/>
        <v>939479.40770029335</v>
      </c>
      <c r="BB21" s="37">
        <f t="shared" si="10"/>
        <v>953571.59881579736</v>
      </c>
      <c r="BC21" s="37">
        <f t="shared" si="10"/>
        <v>967875.17279803439</v>
      </c>
      <c r="BD21" s="37">
        <f t="shared" si="10"/>
        <v>982393.30039000465</v>
      </c>
      <c r="BE21" s="37">
        <f t="shared" si="10"/>
        <v>997129.19989585457</v>
      </c>
      <c r="BF21" s="37">
        <f t="shared" si="10"/>
        <v>1012086.1378942925</v>
      </c>
      <c r="BG21" s="37">
        <f t="shared" si="10"/>
        <v>1027267.4299627066</v>
      </c>
      <c r="BH21" s="37">
        <f t="shared" si="10"/>
        <v>1042676.4414121469</v>
      </c>
      <c r="BI21" s="37">
        <f t="shared" si="10"/>
        <v>1058316.588033329</v>
      </c>
      <c r="BJ21" s="37">
        <f t="shared" si="10"/>
        <v>0</v>
      </c>
      <c r="BK21" s="37">
        <f t="shared" si="10"/>
        <v>0</v>
      </c>
      <c r="BL21" s="37">
        <f t="shared" si="10"/>
        <v>0</v>
      </c>
      <c r="BM21" s="37">
        <f t="shared" si="10"/>
        <v>0</v>
      </c>
      <c r="BN21" s="37">
        <f t="shared" si="10"/>
        <v>0</v>
      </c>
      <c r="BO21" s="37">
        <f t="shared" si="10"/>
        <v>0</v>
      </c>
      <c r="BP21" s="37">
        <f t="shared" si="10"/>
        <v>0</v>
      </c>
      <c r="BQ21" s="37">
        <f t="shared" ref="BQ21:CV21" si="11">BQ15-BQ18</f>
        <v>0</v>
      </c>
      <c r="BR21" s="37">
        <f t="shared" si="11"/>
        <v>0</v>
      </c>
      <c r="BS21" s="37">
        <f t="shared" si="11"/>
        <v>0</v>
      </c>
      <c r="BT21" s="37">
        <f t="shared" si="11"/>
        <v>0</v>
      </c>
      <c r="BU21" s="37">
        <f t="shared" si="11"/>
        <v>0</v>
      </c>
      <c r="BV21" s="37">
        <f t="shared" si="11"/>
        <v>0</v>
      </c>
      <c r="BW21" s="37">
        <f t="shared" si="11"/>
        <v>0</v>
      </c>
      <c r="BX21" s="37">
        <f t="shared" si="11"/>
        <v>0</v>
      </c>
      <c r="BY21" s="37">
        <f t="shared" si="11"/>
        <v>0</v>
      </c>
      <c r="BZ21" s="37">
        <f t="shared" si="11"/>
        <v>0</v>
      </c>
      <c r="CA21" s="37">
        <f t="shared" si="11"/>
        <v>0</v>
      </c>
      <c r="CB21" s="37">
        <f t="shared" si="11"/>
        <v>0</v>
      </c>
      <c r="CC21" s="37">
        <f t="shared" si="11"/>
        <v>0</v>
      </c>
      <c r="CD21" s="37">
        <f t="shared" si="11"/>
        <v>0</v>
      </c>
      <c r="CE21" s="37">
        <f t="shared" si="11"/>
        <v>0</v>
      </c>
      <c r="CF21" s="37">
        <f t="shared" si="11"/>
        <v>0</v>
      </c>
      <c r="CG21" s="37">
        <f t="shared" si="11"/>
        <v>0</v>
      </c>
      <c r="CH21" s="37">
        <f t="shared" si="11"/>
        <v>0</v>
      </c>
      <c r="CI21" s="37">
        <f t="shared" si="11"/>
        <v>0</v>
      </c>
      <c r="CJ21" s="37">
        <f t="shared" si="11"/>
        <v>0</v>
      </c>
      <c r="CK21" s="37">
        <f t="shared" si="11"/>
        <v>0</v>
      </c>
      <c r="CL21" s="37">
        <f t="shared" si="11"/>
        <v>0</v>
      </c>
      <c r="CM21" s="37">
        <f t="shared" si="11"/>
        <v>0</v>
      </c>
      <c r="CN21" s="37">
        <f t="shared" si="11"/>
        <v>0</v>
      </c>
      <c r="CO21" s="37">
        <f t="shared" si="11"/>
        <v>0</v>
      </c>
      <c r="CP21" s="37">
        <f t="shared" si="11"/>
        <v>0</v>
      </c>
      <c r="CQ21" s="37">
        <f t="shared" si="11"/>
        <v>0</v>
      </c>
      <c r="CR21" s="37">
        <f t="shared" si="11"/>
        <v>0</v>
      </c>
      <c r="CS21" s="37">
        <f t="shared" si="11"/>
        <v>0</v>
      </c>
      <c r="CT21" s="37">
        <f t="shared" si="11"/>
        <v>0</v>
      </c>
      <c r="CU21" s="37">
        <f t="shared" si="11"/>
        <v>0</v>
      </c>
      <c r="CV21" s="37">
        <f t="shared" si="11"/>
        <v>0</v>
      </c>
    </row>
    <row r="22" spans="3:100" ht="20.25" customHeight="1">
      <c r="C22" s="20" t="s">
        <v>78</v>
      </c>
      <c r="D22" s="5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</row>
    <row r="23" spans="3:100" ht="20.25" customHeight="1">
      <c r="C23" s="20"/>
      <c r="D23" s="56"/>
      <c r="E23" s="37">
        <f t="shared" ref="E23:AJ23" si="12">E20+E21</f>
        <v>0</v>
      </c>
      <c r="F23" s="37">
        <f t="shared" si="12"/>
        <v>0</v>
      </c>
      <c r="G23" s="37">
        <f t="shared" si="12"/>
        <v>0</v>
      </c>
      <c r="H23" s="37">
        <f t="shared" ref="H23:R23" si="13">H20+H21+H8</f>
        <v>4707675.5014750957</v>
      </c>
      <c r="I23" s="37">
        <f t="shared" si="13"/>
        <v>4745665.6339972224</v>
      </c>
      <c r="J23" s="37">
        <f t="shared" si="13"/>
        <v>4784225.6185071804</v>
      </c>
      <c r="K23" s="37">
        <f t="shared" si="13"/>
        <v>4823364.0027847877</v>
      </c>
      <c r="L23" s="37">
        <f t="shared" si="13"/>
        <v>4863089.4628265593</v>
      </c>
      <c r="M23" s="37">
        <f t="shared" si="13"/>
        <v>4903410.8047689572</v>
      </c>
      <c r="N23" s="37">
        <f t="shared" si="13"/>
        <v>4944336.9668404907</v>
      </c>
      <c r="O23" s="37">
        <f t="shared" si="13"/>
        <v>4985877.021343098</v>
      </c>
      <c r="P23" s="37">
        <f t="shared" si="13"/>
        <v>5028040.1766632441</v>
      </c>
      <c r="Q23" s="37">
        <f t="shared" si="13"/>
        <v>5070835.7793131927</v>
      </c>
      <c r="R23" s="37">
        <f t="shared" si="13"/>
        <v>5114273.3160028905</v>
      </c>
      <c r="S23" s="37">
        <f t="shared" si="12"/>
        <v>2983362.4157429328</v>
      </c>
      <c r="T23" s="37">
        <f t="shared" si="12"/>
        <v>3028112.8519790759</v>
      </c>
      <c r="U23" s="37">
        <f t="shared" si="12"/>
        <v>3073534.5447587622</v>
      </c>
      <c r="V23" s="37">
        <f t="shared" si="12"/>
        <v>3119637.562930143</v>
      </c>
      <c r="W23" s="37">
        <f t="shared" si="12"/>
        <v>3166432.1263740943</v>
      </c>
      <c r="X23" s="37">
        <f t="shared" si="12"/>
        <v>3213928.6082697054</v>
      </c>
      <c r="Y23" s="37">
        <f t="shared" si="12"/>
        <v>3262137.5373937511</v>
      </c>
      <c r="Z23" s="37">
        <f t="shared" si="12"/>
        <v>3311069.6004546564</v>
      </c>
      <c r="AA23" s="37">
        <f t="shared" si="12"/>
        <v>3360735.6444614762</v>
      </c>
      <c r="AB23" s="37">
        <f t="shared" si="12"/>
        <v>3411146.6791283973</v>
      </c>
      <c r="AC23" s="37">
        <f t="shared" si="12"/>
        <v>3462313.8793153223</v>
      </c>
      <c r="AD23" s="37">
        <f t="shared" si="12"/>
        <v>3514248.5875050519</v>
      </c>
      <c r="AE23" s="37">
        <f t="shared" si="12"/>
        <v>3566962.3163176272</v>
      </c>
      <c r="AF23" s="37">
        <f t="shared" si="12"/>
        <v>3620466.7510623909</v>
      </c>
      <c r="AG23" s="37">
        <f t="shared" si="12"/>
        <v>3674773.7523283274</v>
      </c>
      <c r="AH23" s="37">
        <f t="shared" si="12"/>
        <v>3729895.3586132512</v>
      </c>
      <c r="AI23" s="37">
        <f t="shared" si="12"/>
        <v>3785843.7889924496</v>
      </c>
      <c r="AJ23" s="37">
        <f t="shared" si="12"/>
        <v>3842631.4458273356</v>
      </c>
      <c r="AK23" s="37">
        <f t="shared" ref="AK23:BP23" si="14">AK20+AK21</f>
        <v>3900270.9175147451</v>
      </c>
      <c r="AL23" s="37">
        <f t="shared" si="14"/>
        <v>3958774.9812774654</v>
      </c>
      <c r="AM23" s="37">
        <f t="shared" si="14"/>
        <v>4018156.6059966274</v>
      </c>
      <c r="AN23" s="37">
        <f t="shared" si="14"/>
        <v>4078428.9550865763</v>
      </c>
      <c r="AO23" s="37">
        <f t="shared" si="14"/>
        <v>4139605.3894128744</v>
      </c>
      <c r="AP23" s="37">
        <f t="shared" si="14"/>
        <v>4201699.4702540664</v>
      </c>
      <c r="AQ23" s="37">
        <f t="shared" si="14"/>
        <v>4264724.9623078769</v>
      </c>
      <c r="AR23" s="37">
        <f t="shared" si="14"/>
        <v>4328695.8367424943</v>
      </c>
      <c r="AS23" s="37">
        <f t="shared" si="14"/>
        <v>4393626.2742936313</v>
      </c>
      <c r="AT23" s="37">
        <f t="shared" si="14"/>
        <v>4459530.6684080353</v>
      </c>
      <c r="AU23" s="37">
        <f t="shared" si="14"/>
        <v>4526423.6284341551</v>
      </c>
      <c r="AV23" s="37">
        <f t="shared" si="14"/>
        <v>4594319.9828606676</v>
      </c>
      <c r="AW23" s="37">
        <f t="shared" si="14"/>
        <v>4663234.7826035768</v>
      </c>
      <c r="AX23" s="37">
        <f t="shared" si="14"/>
        <v>4733183.3043426294</v>
      </c>
      <c r="AY23" s="37">
        <f t="shared" si="14"/>
        <v>4804181.0539077688</v>
      </c>
      <c r="AZ23" s="37">
        <f t="shared" si="14"/>
        <v>4876243.7697163839</v>
      </c>
      <c r="BA23" s="37">
        <f t="shared" si="14"/>
        <v>4949387.42626213</v>
      </c>
      <c r="BB23" s="37">
        <f t="shared" si="14"/>
        <v>5023628.2376560606</v>
      </c>
      <c r="BC23" s="37">
        <f t="shared" si="14"/>
        <v>5098982.6612209007</v>
      </c>
      <c r="BD23" s="37">
        <f t="shared" si="14"/>
        <v>5175467.4011392128</v>
      </c>
      <c r="BE23" s="37">
        <f t="shared" si="14"/>
        <v>5253099.4121563006</v>
      </c>
      <c r="BF23" s="37">
        <f t="shared" si="14"/>
        <v>5331895.9033386456</v>
      </c>
      <c r="BG23" s="37">
        <f t="shared" si="14"/>
        <v>5411874.3418887239</v>
      </c>
      <c r="BH23" s="37">
        <f t="shared" si="14"/>
        <v>5493052.4570170529</v>
      </c>
      <c r="BI23" s="37">
        <f t="shared" si="14"/>
        <v>5575448.2438723072</v>
      </c>
      <c r="BJ23" s="37">
        <f t="shared" si="14"/>
        <v>0</v>
      </c>
      <c r="BK23" s="37">
        <f t="shared" si="14"/>
        <v>0</v>
      </c>
      <c r="BL23" s="37">
        <f t="shared" si="14"/>
        <v>0</v>
      </c>
      <c r="BM23" s="37">
        <f t="shared" si="14"/>
        <v>0</v>
      </c>
      <c r="BN23" s="37">
        <f t="shared" si="14"/>
        <v>0</v>
      </c>
      <c r="BO23" s="37">
        <f t="shared" si="14"/>
        <v>0</v>
      </c>
      <c r="BP23" s="37">
        <f t="shared" si="14"/>
        <v>0</v>
      </c>
      <c r="BQ23" s="37">
        <f t="shared" ref="BQ23:CV23" si="15">BQ20+BQ21</f>
        <v>0</v>
      </c>
      <c r="BR23" s="37">
        <f t="shared" si="15"/>
        <v>0</v>
      </c>
      <c r="BS23" s="37">
        <f t="shared" si="15"/>
        <v>0</v>
      </c>
      <c r="BT23" s="37">
        <f t="shared" si="15"/>
        <v>0</v>
      </c>
      <c r="BU23" s="37">
        <f t="shared" si="15"/>
        <v>0</v>
      </c>
      <c r="BV23" s="37">
        <f t="shared" si="15"/>
        <v>0</v>
      </c>
      <c r="BW23" s="37">
        <f t="shared" si="15"/>
        <v>0</v>
      </c>
      <c r="BX23" s="37">
        <f t="shared" si="15"/>
        <v>0</v>
      </c>
      <c r="BY23" s="37">
        <f t="shared" si="15"/>
        <v>0</v>
      </c>
      <c r="BZ23" s="37">
        <f t="shared" si="15"/>
        <v>0</v>
      </c>
      <c r="CA23" s="37">
        <f t="shared" si="15"/>
        <v>0</v>
      </c>
      <c r="CB23" s="37">
        <f t="shared" si="15"/>
        <v>0</v>
      </c>
      <c r="CC23" s="37">
        <f t="shared" si="15"/>
        <v>0</v>
      </c>
      <c r="CD23" s="37">
        <f t="shared" si="15"/>
        <v>0</v>
      </c>
      <c r="CE23" s="37">
        <f t="shared" si="15"/>
        <v>0</v>
      </c>
      <c r="CF23" s="37">
        <f t="shared" si="15"/>
        <v>0</v>
      </c>
      <c r="CG23" s="37">
        <f t="shared" si="15"/>
        <v>0</v>
      </c>
      <c r="CH23" s="37">
        <f t="shared" si="15"/>
        <v>0</v>
      </c>
      <c r="CI23" s="37">
        <f t="shared" si="15"/>
        <v>0</v>
      </c>
      <c r="CJ23" s="37">
        <f t="shared" si="15"/>
        <v>0</v>
      </c>
      <c r="CK23" s="37">
        <f t="shared" si="15"/>
        <v>0</v>
      </c>
      <c r="CL23" s="37">
        <f t="shared" si="15"/>
        <v>0</v>
      </c>
      <c r="CM23" s="37">
        <f t="shared" si="15"/>
        <v>0</v>
      </c>
      <c r="CN23" s="37">
        <f t="shared" si="15"/>
        <v>0</v>
      </c>
      <c r="CO23" s="37">
        <f t="shared" si="15"/>
        <v>0</v>
      </c>
      <c r="CP23" s="37">
        <f t="shared" si="15"/>
        <v>0</v>
      </c>
      <c r="CQ23" s="37">
        <f t="shared" si="15"/>
        <v>0</v>
      </c>
      <c r="CR23" s="37">
        <f t="shared" si="15"/>
        <v>0</v>
      </c>
      <c r="CS23" s="37">
        <f t="shared" si="15"/>
        <v>0</v>
      </c>
      <c r="CT23" s="37">
        <f t="shared" si="15"/>
        <v>0</v>
      </c>
      <c r="CU23" s="37">
        <f t="shared" si="15"/>
        <v>0</v>
      </c>
      <c r="CV23" s="37">
        <f t="shared" si="15"/>
        <v>0</v>
      </c>
    </row>
    <row r="24" spans="3:100" ht="20.25" customHeight="1">
      <c r="C24" s="20" t="s">
        <v>80</v>
      </c>
      <c r="D24" s="5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</row>
    <row r="25" spans="3:100" ht="20.25" customHeight="1">
      <c r="C25" s="20"/>
      <c r="D25" s="56"/>
      <c r="E25" s="37">
        <f>IF(COLUMN()-COLUMN($E$1) = 'Residential Assumptions'!$I$5, E23 / 'Residential Assumptions'!$I$4, 0)</f>
        <v>0</v>
      </c>
      <c r="F25" s="37">
        <f>IF(COLUMN()-COLUMN($E$1) = 'Residential Assumptions'!$I$5, F23 / 'Residential Assumptions'!$I$4, 0)</f>
        <v>0</v>
      </c>
      <c r="G25" s="37">
        <f>IF(COLUMN()-COLUMN($E$1) = 'Residential Assumptions'!$I$5, G23 / 'Residential Assumptions'!$I$4, 0)</f>
        <v>0</v>
      </c>
      <c r="H25" s="37">
        <f>IF(COLUMN()-COLUMN($E$1) = 'Residential Assumptions'!$I$5, H23 / 'Residential Assumptions'!$I$4, 0)</f>
        <v>0</v>
      </c>
      <c r="I25" s="37">
        <f>IF(COLUMN()-COLUMN($E$1) = 'Residential Assumptions'!$I$5, I23 / 'Residential Assumptions'!$I$4, 0)</f>
        <v>0</v>
      </c>
      <c r="J25" s="37">
        <f>IF(COLUMN()-COLUMN($E$1) = 'Residential Assumptions'!$I$5, J23 / 'Residential Assumptions'!$I$4, 0)</f>
        <v>0</v>
      </c>
      <c r="K25" s="37">
        <f>IF(COLUMN()-COLUMN($E$1) = 'Residential Assumptions'!$I$5, K23 / 'Residential Assumptions'!$I$4, 0)</f>
        <v>0</v>
      </c>
      <c r="L25" s="37">
        <f>IF(COLUMN()-COLUMN($E$1) = 'Residential Assumptions'!$I$5, L23 / 'Residential Assumptions'!$I$4, 0)</f>
        <v>0</v>
      </c>
      <c r="M25" s="37">
        <f>IF(COLUMN()-COLUMN($E$1) = 'Residential Assumptions'!$I$5, M23 / 'Residential Assumptions'!$I$4, 0)</f>
        <v>0</v>
      </c>
      <c r="N25" s="37">
        <f>IF(COLUMN()-COLUMN($E$1) = 'Residential Assumptions'!$I$5, N23 / 'Residential Assumptions'!$I$4, 0)</f>
        <v>0</v>
      </c>
      <c r="O25" s="37">
        <f>IF(COLUMN()-COLUMN($E$1) = 'Residential Assumptions'!$I$5, O23 / 'Residential Assumptions'!$I$4, 0)</f>
        <v>0</v>
      </c>
      <c r="P25" s="37">
        <f>IF(COLUMN()-COLUMN($E$1) = 'Residential Assumptions'!$I$5, P23 / 'Residential Assumptions'!$I$4, 0)</f>
        <v>0</v>
      </c>
      <c r="Q25" s="37">
        <f>IF(COLUMN()-COLUMN($E$1) = 'Residential Assumptions'!$I$5, Q23 / 'Residential Assumptions'!$I$4, 0)</f>
        <v>0</v>
      </c>
      <c r="R25" s="37">
        <f>IF(COLUMN()-COLUMN($E$1) = 'Residential Assumptions'!$I$5, R23 / 'Residential Assumptions'!$I$4, 0)</f>
        <v>0</v>
      </c>
      <c r="S25" s="37">
        <f>IF(COLUMN()-COLUMN($E$1) = 'Residential Assumptions'!$I$5, S23 / 'Residential Assumptions'!$I$4, 0)</f>
        <v>0</v>
      </c>
      <c r="T25" s="37">
        <f>IF(COLUMN()-COLUMN($E$1) = 'Residential Assumptions'!$I$5, T23 / 'Residential Assumptions'!$I$4, 0)</f>
        <v>0</v>
      </c>
      <c r="U25" s="37">
        <f>IF(COLUMN()-COLUMN($E$1) = 'Residential Assumptions'!$I$5, U23 / 'Residential Assumptions'!$I$4, 0)</f>
        <v>0</v>
      </c>
      <c r="V25" s="37">
        <f>IF(COLUMN()-COLUMN($E$1) = 'Residential Assumptions'!$I$5, V23 / 'Residential Assumptions'!$I$4, 0)</f>
        <v>0</v>
      </c>
      <c r="W25" s="37">
        <f>IF(COLUMN()-COLUMN($E$1) = 'Residential Assumptions'!$I$5, W23 / 'Residential Assumptions'!$I$4, 0)</f>
        <v>0</v>
      </c>
      <c r="X25" s="37">
        <f>IF(COLUMN()-COLUMN($E$1) = 'Residential Assumptions'!$I$5, X23 / 'Residential Assumptions'!$I$4, 0)</f>
        <v>0</v>
      </c>
      <c r="Y25" s="37">
        <f>IF(COLUMN()-COLUMN($E$1) = 'Residential Assumptions'!$I$5, Y23 / 'Residential Assumptions'!$I$4, 0)</f>
        <v>0</v>
      </c>
      <c r="Z25" s="37">
        <f>IF(COLUMN()-COLUMN($E$1) = 'Residential Assumptions'!$I$5, Z23 / 'Residential Assumptions'!$I$4, 0)</f>
        <v>0</v>
      </c>
      <c r="AA25" s="37">
        <f>IF(COLUMN()-COLUMN($E$1) = 'Residential Assumptions'!$I$5, AA23 / 'Residential Assumptions'!$I$4, 0)</f>
        <v>0</v>
      </c>
      <c r="AB25" s="37">
        <f>IF(COLUMN()-COLUMN($E$1) = 'Residential Assumptions'!$I$5, AB23 / 'Residential Assumptions'!$I$4, 0)</f>
        <v>0</v>
      </c>
      <c r="AC25" s="37">
        <f>IF(COLUMN()-COLUMN($E$1) = 'Residential Assumptions'!$I$5, AC23 / 'Residential Assumptions'!$I$4, 0)</f>
        <v>0</v>
      </c>
      <c r="AD25" s="37">
        <f>IF(COLUMN()-COLUMN($E$1) = 'Residential Assumptions'!$I$5, AD23 / 'Residential Assumptions'!$I$4, 0)</f>
        <v>0</v>
      </c>
      <c r="AE25" s="37">
        <f>IF(COLUMN()-COLUMN($E$1) = 'Residential Assumptions'!$I$5, AE23 / 'Residential Assumptions'!$I$4, 0)</f>
        <v>0</v>
      </c>
      <c r="AF25" s="37">
        <f>IF(COLUMN()-COLUMN($E$1) = 'Residential Assumptions'!$I$5, AF23 / 'Residential Assumptions'!$I$4, 0)</f>
        <v>0</v>
      </c>
      <c r="AG25" s="37">
        <f>IF(COLUMN()-COLUMN($E$1) = 'Residential Assumptions'!$I$5, AG23 / 'Residential Assumptions'!$I$4, 0)</f>
        <v>0</v>
      </c>
      <c r="AH25" s="37">
        <f>IF(COLUMN()-COLUMN($E$1) = 'Residential Assumptions'!$I$5, AH23 / 'Residential Assumptions'!$I$4, 0)</f>
        <v>0</v>
      </c>
      <c r="AI25" s="37">
        <f>IF(COLUMN()-COLUMN($E$1) = 'Residential Assumptions'!$I$5, AI23 / 'Residential Assumptions'!$I$4, 0)</f>
        <v>0</v>
      </c>
      <c r="AJ25" s="37">
        <f>IF(COLUMN()-COLUMN($E$1) = 'Residential Assumptions'!$I$5, AJ23 / 'Residential Assumptions'!$I$4, 0)</f>
        <v>0</v>
      </c>
      <c r="AK25" s="37">
        <f>IF(COLUMN()-COLUMN($E$1) = 'Residential Assumptions'!$I$5, AK23 / 'Residential Assumptions'!$I$4, 0)</f>
        <v>0</v>
      </c>
      <c r="AL25" s="37">
        <f>IF(COLUMN()-COLUMN($E$1) = 'Residential Assumptions'!$I$5, AL23 / 'Residential Assumptions'!$I$4, 0)</f>
        <v>0</v>
      </c>
      <c r="AM25" s="37">
        <f>IF(COLUMN()-COLUMN($E$1) = 'Residential Assumptions'!$I$5, AM23 / 'Residential Assumptions'!$I$4, 0)</f>
        <v>0</v>
      </c>
      <c r="AN25" s="37">
        <f>IF(COLUMN()-COLUMN($E$1) = 'Residential Assumptions'!$I$5, AN23 / 'Residential Assumptions'!$I$4, 0)</f>
        <v>0</v>
      </c>
      <c r="AO25" s="37">
        <f>IF(COLUMN()-COLUMN($E$1) = 'Residential Assumptions'!$I$5, AO23 / 'Residential Assumptions'!$I$4, 0)</f>
        <v>0</v>
      </c>
      <c r="AP25" s="37">
        <f>IF(COLUMN()-COLUMN($E$1) = 'Residential Assumptions'!$I$5, AP23 / 'Residential Assumptions'!$I$4, 0)</f>
        <v>0</v>
      </c>
      <c r="AQ25" s="37">
        <f>IF(COLUMN()-COLUMN($E$1) = 'Residential Assumptions'!$I$5, AQ23 / 'Residential Assumptions'!$I$4, 0)</f>
        <v>0</v>
      </c>
      <c r="AR25" s="37">
        <f>IF(COLUMN()-COLUMN($E$1) = 'Residential Assumptions'!$I$5, AR23 / 'Residential Assumptions'!$I$4, 0)</f>
        <v>0</v>
      </c>
      <c r="AS25" s="37">
        <f>IF(COLUMN()-COLUMN($E$1) = 'Residential Assumptions'!$I$5, AS23 / 'Residential Assumptions'!$I$4, 0)</f>
        <v>0</v>
      </c>
      <c r="AT25" s="37">
        <f>IF(COLUMN()-COLUMN($E$1) = 'Residential Assumptions'!$I$5, AT23 / 'Residential Assumptions'!$I$4, 0)</f>
        <v>0</v>
      </c>
      <c r="AU25" s="37">
        <f>IF(COLUMN()-COLUMN($E$1) = 'Residential Assumptions'!$I$5, AU23 / 'Residential Assumptions'!$I$4, 0)</f>
        <v>0</v>
      </c>
      <c r="AV25" s="37">
        <f>IF(COLUMN()-COLUMN($E$1) = 'Residential Assumptions'!$I$5, AV23 / 'Residential Assumptions'!$I$4, 0)</f>
        <v>0</v>
      </c>
      <c r="AW25" s="37">
        <f>IF(COLUMN()-COLUMN($E$1) = 'Residential Assumptions'!$I$5, AW23 / 'Residential Assumptions'!$I$4, 0)</f>
        <v>0</v>
      </c>
      <c r="AX25" s="37">
        <f>IF(COLUMN()-COLUMN($E$1) = 'Residential Assumptions'!$I$5, AX23 / 'Residential Assumptions'!$I$4, 0)</f>
        <v>0</v>
      </c>
      <c r="AY25" s="37">
        <f>IF(COLUMN()-COLUMN($E$1) = 'Residential Assumptions'!$I$5, AY23 / 'Residential Assumptions'!$I$4, 0)</f>
        <v>0</v>
      </c>
      <c r="AZ25" s="37">
        <f>IF(COLUMN()-COLUMN($E$1) = 'Residential Assumptions'!$I$5, AZ23 / 'Residential Assumptions'!$I$4, 0)</f>
        <v>0</v>
      </c>
      <c r="BA25" s="37">
        <f>IF(COLUMN()-COLUMN($E$1) = 'Residential Assumptions'!$I$5, BA23 / 'Residential Assumptions'!$I$4, 0)</f>
        <v>0</v>
      </c>
      <c r="BB25" s="37">
        <f>IF(COLUMN()-COLUMN($E$1) = 'Residential Assumptions'!$I$5, BB23 / 'Residential Assumptions'!$I$4, 0)</f>
        <v>0</v>
      </c>
      <c r="BC25" s="37">
        <f>IF(COLUMN()-COLUMN($E$1) = 'Residential Assumptions'!$I$5, BC23 / 'Residential Assumptions'!$I$4, 0)</f>
        <v>0</v>
      </c>
      <c r="BD25" s="37">
        <f>IF(COLUMN()-COLUMN($E$1) = 'Residential Assumptions'!$I$5, BD23 / 'Residential Assumptions'!$I$4, 0)</f>
        <v>0</v>
      </c>
      <c r="BE25" s="37">
        <f>IF(COLUMN()-COLUMN($E$1) = 'Residential Assumptions'!$I$5, BE23 / 'Residential Assumptions'!$I$4, 0)</f>
        <v>0</v>
      </c>
      <c r="BF25" s="37">
        <f>IF(COLUMN()-COLUMN($E$1) = 'Residential Assumptions'!$I$5, BF23 / 'Residential Assumptions'!$I$4, 0)</f>
        <v>0</v>
      </c>
      <c r="BG25" s="37">
        <f>IF(COLUMN()-COLUMN($E$1) = 'Residential Assumptions'!$I$5, BG23 / 'Residential Assumptions'!$I$4, 0)</f>
        <v>0</v>
      </c>
      <c r="BH25" s="37">
        <f>IF(COLUMN()-COLUMN($E$1) = 'Residential Assumptions'!$I$5, BH23 / 'Residential Assumptions'!$I$4, 0)</f>
        <v>109861049.14034106</v>
      </c>
      <c r="BI25" s="37">
        <f>IF(COLUMN()-COLUMN($E$1) = 'Residential Assumptions'!$I$5, BI23 / 'Residential Assumptions'!$I$4, 0)</f>
        <v>0</v>
      </c>
      <c r="BJ25" s="37">
        <f>IF(COLUMN()-COLUMN($E$1) = 'Residential Assumptions'!$I$5, BJ23 / 'Residential Assumptions'!$I$4, 0)</f>
        <v>0</v>
      </c>
      <c r="BK25" s="37">
        <f>IF(COLUMN()-COLUMN($E$1) = 'Residential Assumptions'!$I$5, BK23 / 'Residential Assumptions'!$I$4, 0)</f>
        <v>0</v>
      </c>
      <c r="BL25" s="37">
        <f>IF(COLUMN()-COLUMN($E$1) = 'Residential Assumptions'!$I$5, BL23 / 'Residential Assumptions'!$I$4, 0)</f>
        <v>0</v>
      </c>
      <c r="BM25" s="37">
        <f>IF(COLUMN()-COLUMN($E$1) = 'Residential Assumptions'!$I$5, BM23 / 'Residential Assumptions'!$I$4, 0)</f>
        <v>0</v>
      </c>
      <c r="BN25" s="37">
        <f>IF(COLUMN()-COLUMN($E$1) = 'Residential Assumptions'!$I$5, BN23 / 'Residential Assumptions'!$I$4, 0)</f>
        <v>0</v>
      </c>
      <c r="BO25" s="37">
        <f>IF(COLUMN()-COLUMN($E$1) = 'Residential Assumptions'!$I$5, BO23 / 'Residential Assumptions'!$I$4, 0)</f>
        <v>0</v>
      </c>
      <c r="BP25" s="37">
        <f>IF(COLUMN()-COLUMN($E$1) = 'Residential Assumptions'!$I$5, BP23 / 'Residential Assumptions'!$I$4, 0)</f>
        <v>0</v>
      </c>
      <c r="BQ25" s="37">
        <f>IF(COLUMN()-COLUMN($E$1) = 'Residential Assumptions'!$I$5, BQ23 / 'Residential Assumptions'!$I$4, 0)</f>
        <v>0</v>
      </c>
      <c r="BR25" s="37">
        <f>IF(COLUMN()-COLUMN($E$1) = 'Residential Assumptions'!$I$5, BR23 / 'Residential Assumptions'!$I$4, 0)</f>
        <v>0</v>
      </c>
      <c r="BS25" s="37">
        <f>IF(COLUMN()-COLUMN($E$1) = 'Residential Assumptions'!$I$5, BS23 / 'Residential Assumptions'!$I$4, 0)</f>
        <v>0</v>
      </c>
      <c r="BT25" s="37">
        <f>IF(COLUMN()-COLUMN($E$1) = 'Residential Assumptions'!$I$5, BT23 / 'Residential Assumptions'!$I$4, 0)</f>
        <v>0</v>
      </c>
      <c r="BU25" s="37">
        <f>IF(COLUMN()-COLUMN($E$1) = 'Residential Assumptions'!$I$5, BU23 / 'Residential Assumptions'!$I$4, 0)</f>
        <v>0</v>
      </c>
      <c r="BV25" s="37">
        <f>IF(COLUMN()-COLUMN($E$1) = 'Residential Assumptions'!$I$5, BV23 / 'Residential Assumptions'!$I$4, 0)</f>
        <v>0</v>
      </c>
      <c r="BW25" s="37">
        <f>IF(COLUMN()-COLUMN($E$1) = 'Residential Assumptions'!$I$5, BW23 / 'Residential Assumptions'!$I$4, 0)</f>
        <v>0</v>
      </c>
      <c r="BX25" s="37">
        <f>IF(COLUMN()-COLUMN($E$1) = 'Residential Assumptions'!$I$5, BX23 / 'Residential Assumptions'!$I$4, 0)</f>
        <v>0</v>
      </c>
      <c r="BY25" s="37">
        <f>IF(COLUMN()-COLUMN($E$1) = 'Residential Assumptions'!$I$5, BY23 / 'Residential Assumptions'!$I$4, 0)</f>
        <v>0</v>
      </c>
      <c r="BZ25" s="37">
        <f>IF(COLUMN()-COLUMN($E$1) = 'Residential Assumptions'!$I$5, BZ23 / 'Residential Assumptions'!$I$4, 0)</f>
        <v>0</v>
      </c>
      <c r="CA25" s="37">
        <f>IF(COLUMN()-COLUMN($E$1) = 'Residential Assumptions'!$I$5, CA23 / 'Residential Assumptions'!$I$4, 0)</f>
        <v>0</v>
      </c>
      <c r="CB25" s="37">
        <f>IF(COLUMN()-COLUMN($E$1) = 'Residential Assumptions'!$I$5, CB23 / 'Residential Assumptions'!$I$4, 0)</f>
        <v>0</v>
      </c>
      <c r="CC25" s="37">
        <f>IF(COLUMN()-COLUMN($E$1) = 'Residential Assumptions'!$I$5, CC23 / 'Residential Assumptions'!$I$4, 0)</f>
        <v>0</v>
      </c>
      <c r="CD25" s="37">
        <f>IF(COLUMN()-COLUMN($E$1) = 'Residential Assumptions'!$I$5, CD23 / 'Residential Assumptions'!$I$4, 0)</f>
        <v>0</v>
      </c>
      <c r="CE25" s="37">
        <f>IF(COLUMN()-COLUMN($E$1) = 'Residential Assumptions'!$I$5, CE23 / 'Residential Assumptions'!$I$4, 0)</f>
        <v>0</v>
      </c>
      <c r="CF25" s="37">
        <f>IF(COLUMN()-COLUMN($E$1) = 'Residential Assumptions'!$I$5, CF23 / 'Residential Assumptions'!$I$4, 0)</f>
        <v>0</v>
      </c>
      <c r="CG25" s="37">
        <f>IF(COLUMN()-COLUMN($E$1) = 'Residential Assumptions'!$I$5, CG23 / 'Residential Assumptions'!$I$4, 0)</f>
        <v>0</v>
      </c>
      <c r="CH25" s="37">
        <f>IF(COLUMN()-COLUMN($E$1) = 'Residential Assumptions'!$I$5, CH23 / 'Residential Assumptions'!$I$4, 0)</f>
        <v>0</v>
      </c>
      <c r="CI25" s="37">
        <f>IF(COLUMN()-COLUMN($E$1) = 'Residential Assumptions'!$I$5, CI23 / 'Residential Assumptions'!$I$4, 0)</f>
        <v>0</v>
      </c>
      <c r="CJ25" s="37">
        <f>IF(COLUMN()-COLUMN($E$1) = 'Residential Assumptions'!$I$5, CJ23 / 'Residential Assumptions'!$I$4, 0)</f>
        <v>0</v>
      </c>
      <c r="CK25" s="37">
        <f>IF(COLUMN()-COLUMN($E$1) = 'Residential Assumptions'!$I$5, CK23 / 'Residential Assumptions'!$I$4, 0)</f>
        <v>0</v>
      </c>
      <c r="CL25" s="37">
        <f>IF(COLUMN()-COLUMN($E$1) = 'Residential Assumptions'!$I$5, CL23 / 'Residential Assumptions'!$I$4, 0)</f>
        <v>0</v>
      </c>
      <c r="CM25" s="37">
        <f>IF(COLUMN()-COLUMN($E$1) = 'Residential Assumptions'!$I$5, CM23 / 'Residential Assumptions'!$I$4, 0)</f>
        <v>0</v>
      </c>
      <c r="CN25" s="37">
        <f>IF(COLUMN()-COLUMN($E$1) = 'Residential Assumptions'!$I$5, CN23 / 'Residential Assumptions'!$I$4, 0)</f>
        <v>0</v>
      </c>
      <c r="CO25" s="37">
        <f>IF(COLUMN()-COLUMN($E$1) = 'Residential Assumptions'!$I$5, CO23 / 'Residential Assumptions'!$I$4, 0)</f>
        <v>0</v>
      </c>
      <c r="CP25" s="37">
        <f>IF(COLUMN()-COLUMN($E$1) = 'Residential Assumptions'!$I$5, CP23 / 'Residential Assumptions'!$I$4, 0)</f>
        <v>0</v>
      </c>
      <c r="CQ25" s="37">
        <f>IF(COLUMN()-COLUMN($E$1) = 'Residential Assumptions'!$I$5, CQ23 / 'Residential Assumptions'!$I$4, 0)</f>
        <v>0</v>
      </c>
      <c r="CR25" s="37">
        <f>IF(COLUMN()-COLUMN($E$1) = 'Residential Assumptions'!$I$5, CR23 / 'Residential Assumptions'!$I$4, 0)</f>
        <v>0</v>
      </c>
      <c r="CS25" s="37">
        <f>IF(COLUMN()-COLUMN($E$1) = 'Residential Assumptions'!$I$5, CS23 / 'Residential Assumptions'!$I$4, 0)</f>
        <v>0</v>
      </c>
      <c r="CT25" s="37">
        <f>IF(COLUMN()-COLUMN($E$1) = 'Residential Assumptions'!$I$5, CT23 / 'Residential Assumptions'!$I$4, 0)</f>
        <v>0</v>
      </c>
      <c r="CU25" s="37">
        <f>IF(COLUMN()-COLUMN($E$1) = 'Residential Assumptions'!$I$5, CU23 / 'Residential Assumptions'!$I$4, 0)</f>
        <v>0</v>
      </c>
      <c r="CV25" s="37">
        <f>IF(COLUMN()-COLUMN($E$1) = 'Residential Assumptions'!$I$5, CV23 / 'Residential Assumptions'!$I$4, 0)</f>
        <v>0</v>
      </c>
    </row>
    <row r="26" spans="3:100" ht="20.25" customHeight="1">
      <c r="C26" s="20" t="s">
        <v>82</v>
      </c>
      <c r="D26" s="5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</row>
    <row r="27" spans="3:100" ht="20.25" customHeight="1">
      <c r="D27" s="56"/>
      <c r="E27" s="37">
        <f>IF(COLUMN()-COLUMN($E$1) &lt;= 'Residential Assumptions'!$I$5,E23+E25,0)</f>
        <v>0</v>
      </c>
      <c r="F27" s="37">
        <f>IF(COLUMN()-COLUMN($E$1) &lt;= 'Residential Assumptions'!$I$5,F23+F25,0)</f>
        <v>0</v>
      </c>
      <c r="G27" s="37">
        <f>IF(COLUMN()-COLUMN($E$1) &lt;= 'Residential Assumptions'!$I$5,G23+G25,0)</f>
        <v>0</v>
      </c>
      <c r="H27" s="37">
        <f>IF(COLUMN()-COLUMN($E$1) &lt;= 'Residential Assumptions'!$I$5,H23+H25,0)</f>
        <v>4707675.5014750957</v>
      </c>
      <c r="I27" s="37">
        <f>IF(COLUMN()-COLUMN($E$1) &lt;= 'Residential Assumptions'!$I$5,I23+I25,0)</f>
        <v>4745665.6339972224</v>
      </c>
      <c r="J27" s="37">
        <f>IF(COLUMN()-COLUMN($E$1) &lt;= 'Residential Assumptions'!$I$5,J23+J25,0)</f>
        <v>4784225.6185071804</v>
      </c>
      <c r="K27" s="37">
        <f>IF(COLUMN()-COLUMN($E$1) &lt;= 'Residential Assumptions'!$I$5,K23+K25,0)</f>
        <v>4823364.0027847877</v>
      </c>
      <c r="L27" s="37">
        <f>IF(COLUMN()-COLUMN($E$1) &lt;= 'Residential Assumptions'!$I$5,L23+L25,0)</f>
        <v>4863089.4628265593</v>
      </c>
      <c r="M27" s="37">
        <f>IF(COLUMN()-COLUMN($E$1) &lt;= 'Residential Assumptions'!$I$5,M23+M25,0)</f>
        <v>4903410.8047689572</v>
      </c>
      <c r="N27" s="37">
        <f>IF(COLUMN()-COLUMN($E$1) &lt;= 'Residential Assumptions'!$I$5,N23+N25,0)</f>
        <v>4944336.9668404907</v>
      </c>
      <c r="O27" s="37">
        <f>IF(COLUMN()-COLUMN($E$1) &lt;= 'Residential Assumptions'!$I$5,O23+O25,0)</f>
        <v>4985877.021343098</v>
      </c>
      <c r="P27" s="37">
        <f>IF(COLUMN()-COLUMN($E$1) &lt;= 'Residential Assumptions'!$I$5,P23+P25,0)</f>
        <v>5028040.1766632441</v>
      </c>
      <c r="Q27" s="37">
        <f>IF(COLUMN()-COLUMN($E$1) &lt;= 'Residential Assumptions'!$I$5,Q23+Q25,0)</f>
        <v>5070835.7793131927</v>
      </c>
      <c r="R27" s="37">
        <f>IF(COLUMN()-COLUMN($E$1) &lt;= 'Residential Assumptions'!$I$5,R23+R25,0)</f>
        <v>5114273.3160028905</v>
      </c>
      <c r="S27" s="37">
        <f>IF(COLUMN()-COLUMN($E$1) &lt;= 'Residential Assumptions'!$I$5,S23+S25,0)</f>
        <v>2983362.4157429328</v>
      </c>
      <c r="T27" s="37">
        <f>IF(COLUMN()-COLUMN($E$1) &lt;= 'Residential Assumptions'!$I$5,T23+T25,0)</f>
        <v>3028112.8519790759</v>
      </c>
      <c r="U27" s="37">
        <f>IF(COLUMN()-COLUMN($E$1) &lt;= 'Residential Assumptions'!$I$5,U23+U25,0)</f>
        <v>3073534.5447587622</v>
      </c>
      <c r="V27" s="37">
        <f>IF(COLUMN()-COLUMN($E$1) &lt;= 'Residential Assumptions'!$I$5,V23+V25,0)</f>
        <v>3119637.562930143</v>
      </c>
      <c r="W27" s="37">
        <f>IF(COLUMN()-COLUMN($E$1) &lt;= 'Residential Assumptions'!$I$5,W23+W25,0)</f>
        <v>3166432.1263740943</v>
      </c>
      <c r="X27" s="37">
        <f>IF(COLUMN()-COLUMN($E$1) &lt;= 'Residential Assumptions'!$I$5,X23+X25,0)</f>
        <v>3213928.6082697054</v>
      </c>
      <c r="Y27" s="37">
        <f>IF(COLUMN()-COLUMN($E$1) &lt;= 'Residential Assumptions'!$I$5,Y23+Y25,0)</f>
        <v>3262137.5373937511</v>
      </c>
      <c r="Z27" s="37">
        <f>IF(COLUMN()-COLUMN($E$1) &lt;= 'Residential Assumptions'!$I$5,Z23+Z25,0)</f>
        <v>3311069.6004546564</v>
      </c>
      <c r="AA27" s="37">
        <f>IF(COLUMN()-COLUMN($E$1) &lt;= 'Residential Assumptions'!$I$5,AA23+AA25,0)</f>
        <v>3360735.6444614762</v>
      </c>
      <c r="AB27" s="37">
        <f>IF(COLUMN()-COLUMN($E$1) &lt;= 'Residential Assumptions'!$I$5,AB23+AB25,0)</f>
        <v>3411146.6791283973</v>
      </c>
      <c r="AC27" s="37">
        <f>IF(COLUMN()-COLUMN($E$1) &lt;= 'Residential Assumptions'!$I$5,AC23+AC25,0)</f>
        <v>3462313.8793153223</v>
      </c>
      <c r="AD27" s="37">
        <f>IF(COLUMN()-COLUMN($E$1) &lt;= 'Residential Assumptions'!$I$5,AD23+AD25,0)</f>
        <v>3514248.5875050519</v>
      </c>
      <c r="AE27" s="37">
        <f>IF(COLUMN()-COLUMN($E$1) &lt;= 'Residential Assumptions'!$I$5,AE23+AE25,0)</f>
        <v>3566962.3163176272</v>
      </c>
      <c r="AF27" s="37">
        <f>IF(COLUMN()-COLUMN($E$1) &lt;= 'Residential Assumptions'!$I$5,AF23+AF25,0)</f>
        <v>3620466.7510623909</v>
      </c>
      <c r="AG27" s="37">
        <f>IF(COLUMN()-COLUMN($E$1) &lt;= 'Residential Assumptions'!$I$5,AG23+AG25,0)</f>
        <v>3674773.7523283274</v>
      </c>
      <c r="AH27" s="37">
        <f>IF(COLUMN()-COLUMN($E$1) &lt;= 'Residential Assumptions'!$I$5,AH23+AH25,0)</f>
        <v>3729895.3586132512</v>
      </c>
      <c r="AI27" s="37">
        <f>IF(COLUMN()-COLUMN($E$1) &lt;= 'Residential Assumptions'!$I$5,AI23+AI25,0)</f>
        <v>3785843.7889924496</v>
      </c>
      <c r="AJ27" s="37">
        <f>IF(COLUMN()-COLUMN($E$1) &lt;= 'Residential Assumptions'!$I$5,AJ23+AJ25,0)</f>
        <v>3842631.4458273356</v>
      </c>
      <c r="AK27" s="37">
        <f>IF(COLUMN()-COLUMN($E$1) &lt;= 'Residential Assumptions'!$I$5,AK23+AK25,0)</f>
        <v>3900270.9175147451</v>
      </c>
      <c r="AL27" s="37">
        <f>IF(COLUMN()-COLUMN($E$1) &lt;= 'Residential Assumptions'!$I$5,AL23+AL25,0)</f>
        <v>3958774.9812774654</v>
      </c>
      <c r="AM27" s="37">
        <f>IF(COLUMN()-COLUMN($E$1) &lt;= 'Residential Assumptions'!$I$5,AM23+AM25,0)</f>
        <v>4018156.6059966274</v>
      </c>
      <c r="AN27" s="37">
        <f>IF(COLUMN()-COLUMN($E$1) &lt;= 'Residential Assumptions'!$I$5,AN23+AN25,0)</f>
        <v>4078428.9550865763</v>
      </c>
      <c r="AO27" s="37">
        <f>IF(COLUMN()-COLUMN($E$1) &lt;= 'Residential Assumptions'!$I$5,AO23+AO25,0)</f>
        <v>4139605.3894128744</v>
      </c>
      <c r="AP27" s="37">
        <f>IF(COLUMN()-COLUMN($E$1) &lt;= 'Residential Assumptions'!$I$5,AP23+AP25,0)</f>
        <v>4201699.4702540664</v>
      </c>
      <c r="AQ27" s="37">
        <f>IF(COLUMN()-COLUMN($E$1) &lt;= 'Residential Assumptions'!$I$5,AQ23+AQ25,0)</f>
        <v>4264724.9623078769</v>
      </c>
      <c r="AR27" s="37">
        <f>IF(COLUMN()-COLUMN($E$1) &lt;= 'Residential Assumptions'!$I$5,AR23+AR25,0)</f>
        <v>4328695.8367424943</v>
      </c>
      <c r="AS27" s="37">
        <f>IF(COLUMN()-COLUMN($E$1) &lt;= 'Residential Assumptions'!$I$5,AS23+AS25,0)</f>
        <v>4393626.2742936313</v>
      </c>
      <c r="AT27" s="37">
        <f>IF(COLUMN()-COLUMN($E$1) &lt;= 'Residential Assumptions'!$I$5,AT23+AT25,0)</f>
        <v>4459530.6684080353</v>
      </c>
      <c r="AU27" s="37">
        <f>IF(COLUMN()-COLUMN($E$1) &lt;= 'Residential Assumptions'!$I$5,AU23+AU25,0)</f>
        <v>4526423.6284341551</v>
      </c>
      <c r="AV27" s="37">
        <f>IF(COLUMN()-COLUMN($E$1) &lt;= 'Residential Assumptions'!$I$5,AV23+AV25,0)</f>
        <v>4594319.9828606676</v>
      </c>
      <c r="AW27" s="37">
        <f>IF(COLUMN()-COLUMN($E$1) &lt;= 'Residential Assumptions'!$I$5,AW23+AW25,0)</f>
        <v>4663234.7826035768</v>
      </c>
      <c r="AX27" s="37">
        <f>IF(COLUMN()-COLUMN($E$1) &lt;= 'Residential Assumptions'!$I$5,AX23+AX25,0)</f>
        <v>4733183.3043426294</v>
      </c>
      <c r="AY27" s="37">
        <f>IF(COLUMN()-COLUMN($E$1) &lt;= 'Residential Assumptions'!$I$5,AY23+AY25,0)</f>
        <v>4804181.0539077688</v>
      </c>
      <c r="AZ27" s="37">
        <f>IF(COLUMN()-COLUMN($E$1) &lt;= 'Residential Assumptions'!$I$5,AZ23+AZ25,0)</f>
        <v>4876243.7697163839</v>
      </c>
      <c r="BA27" s="37">
        <f>IF(COLUMN()-COLUMN($E$1) &lt;= 'Residential Assumptions'!$I$5,BA23+BA25,0)</f>
        <v>4949387.42626213</v>
      </c>
      <c r="BB27" s="37">
        <f>IF(COLUMN()-COLUMN($E$1) &lt;= 'Residential Assumptions'!$I$5,BB23+BB25,0)</f>
        <v>5023628.2376560606</v>
      </c>
      <c r="BC27" s="37">
        <f>IF(COLUMN()-COLUMN($E$1) &lt;= 'Residential Assumptions'!$I$5,BC23+BC25,0)</f>
        <v>5098982.6612209007</v>
      </c>
      <c r="BD27" s="37">
        <f>IF(COLUMN()-COLUMN($E$1) &lt;= 'Residential Assumptions'!$I$5,BD23+BD25,0)</f>
        <v>5175467.4011392128</v>
      </c>
      <c r="BE27" s="37">
        <f>IF(COLUMN()-COLUMN($E$1) &lt;= 'Residential Assumptions'!$I$5,BE23+BE25,0)</f>
        <v>5253099.4121563006</v>
      </c>
      <c r="BF27" s="37">
        <f>IF(COLUMN()-COLUMN($E$1) &lt;= 'Residential Assumptions'!$I$5,BF23+BF25,0)</f>
        <v>5331895.9033386456</v>
      </c>
      <c r="BG27" s="37">
        <f>IF(COLUMN()-COLUMN($E$1) &lt;= 'Residential Assumptions'!$I$5,BG23+BG25,0)</f>
        <v>5411874.3418887239</v>
      </c>
      <c r="BH27" s="37">
        <f>IF(COLUMN()-COLUMN($E$1) &lt;= 'Residential Assumptions'!$I$5,BH23+BH25,0)</f>
        <v>115354101.59735811</v>
      </c>
      <c r="BI27" s="37">
        <f>IF(COLUMN()-COLUMN($E$1) &lt;= 'Residential Assumptions'!$I$5,BI23+BI25,0)</f>
        <v>0</v>
      </c>
      <c r="BJ27" s="37">
        <f>IF(COLUMN()-COLUMN($E$1) &lt;= 'Residential Assumptions'!$I$5,BJ23+BJ25,0)</f>
        <v>0</v>
      </c>
      <c r="BK27" s="37">
        <f>IF(COLUMN()-COLUMN($E$1) &lt;= 'Residential Assumptions'!$I$5,BK23+BK25,0)</f>
        <v>0</v>
      </c>
      <c r="BL27" s="37">
        <f>IF(COLUMN()-COLUMN($E$1) &lt;= 'Residential Assumptions'!$I$5,BL23+BL25,0)</f>
        <v>0</v>
      </c>
      <c r="BM27" s="37">
        <f>IF(COLUMN()-COLUMN($E$1) &lt;= 'Residential Assumptions'!$I$5,BM23+BM25,0)</f>
        <v>0</v>
      </c>
      <c r="BN27" s="37">
        <f>IF(COLUMN()-COLUMN($E$1) &lt;= 'Residential Assumptions'!$I$5,BN23+BN25,0)</f>
        <v>0</v>
      </c>
      <c r="BO27" s="37">
        <f>IF(COLUMN()-COLUMN($E$1) &lt;= 'Residential Assumptions'!$I$5,BO23+BO25,0)</f>
        <v>0</v>
      </c>
      <c r="BP27" s="37">
        <f>IF(COLUMN()-COLUMN($E$1) &lt;= 'Residential Assumptions'!$I$5,BP23+BP25,0)</f>
        <v>0</v>
      </c>
      <c r="BQ27" s="37">
        <f>IF(COLUMN()-COLUMN($E$1) &lt;= 'Residential Assumptions'!$I$5,BQ23+BQ25,0)</f>
        <v>0</v>
      </c>
      <c r="BR27" s="37">
        <f>IF(COLUMN()-COLUMN($E$1) &lt;= 'Residential Assumptions'!$I$5,BR23+BR25,0)</f>
        <v>0</v>
      </c>
      <c r="BS27" s="37">
        <f>IF(COLUMN()-COLUMN($E$1) &lt;= 'Residential Assumptions'!$I$5,BS23+BS25,0)</f>
        <v>0</v>
      </c>
      <c r="BT27" s="37">
        <f>IF(COLUMN()-COLUMN($E$1) &lt;= 'Residential Assumptions'!$I$5,BT23+BT25,0)</f>
        <v>0</v>
      </c>
      <c r="BU27" s="37">
        <f>IF(COLUMN()-COLUMN($E$1) &lt;= 'Residential Assumptions'!$I$5,BU23+BU25,0)</f>
        <v>0</v>
      </c>
      <c r="BV27" s="37">
        <f>IF(COLUMN()-COLUMN($E$1) &lt;= 'Residential Assumptions'!$I$5,BV23+BV25,0)</f>
        <v>0</v>
      </c>
      <c r="BW27" s="37">
        <f>IF(COLUMN()-COLUMN($E$1) &lt;= 'Residential Assumptions'!$I$5,BW23+BW25,0)</f>
        <v>0</v>
      </c>
      <c r="BX27" s="37">
        <f>IF(COLUMN()-COLUMN($E$1) &lt;= 'Residential Assumptions'!$I$5,BX23+BX25,0)</f>
        <v>0</v>
      </c>
      <c r="BY27" s="37">
        <f>IF(COLUMN()-COLUMN($E$1) &lt;= 'Residential Assumptions'!$I$5,BY23+BY25,0)</f>
        <v>0</v>
      </c>
      <c r="BZ27" s="37">
        <f>IF(COLUMN()-COLUMN($E$1) &lt;= 'Residential Assumptions'!$I$5,BZ23+BZ25,0)</f>
        <v>0</v>
      </c>
      <c r="CA27" s="37">
        <f>IF(COLUMN()-COLUMN($E$1) &lt;= 'Residential Assumptions'!$I$5,CA23+CA25,0)</f>
        <v>0</v>
      </c>
      <c r="CB27" s="37">
        <f>IF(COLUMN()-COLUMN($E$1) &lt;= 'Residential Assumptions'!$I$5,CB23+CB25,0)</f>
        <v>0</v>
      </c>
      <c r="CC27" s="37">
        <f>IF(COLUMN()-COLUMN($E$1) &lt;= 'Residential Assumptions'!$I$5,CC23+CC25,0)</f>
        <v>0</v>
      </c>
      <c r="CD27" s="37">
        <f>IF(COLUMN()-COLUMN($E$1) &lt;= 'Residential Assumptions'!$I$5,CD23+CD25,0)</f>
        <v>0</v>
      </c>
      <c r="CE27" s="37">
        <f>IF(COLUMN()-COLUMN($E$1) &lt;= 'Residential Assumptions'!$I$5,CE23+CE25,0)</f>
        <v>0</v>
      </c>
      <c r="CF27" s="37">
        <f>IF(COLUMN()-COLUMN($E$1) &lt;= 'Residential Assumptions'!$I$5,CF23+CF25,0)</f>
        <v>0</v>
      </c>
      <c r="CG27" s="37">
        <f>IF(COLUMN()-COLUMN($E$1) &lt;= 'Residential Assumptions'!$I$5,CG23+CG25,0)</f>
        <v>0</v>
      </c>
      <c r="CH27" s="37">
        <f>IF(COLUMN()-COLUMN($E$1) &lt;= 'Residential Assumptions'!$I$5,CH23+CH25,0)</f>
        <v>0</v>
      </c>
      <c r="CI27" s="37">
        <f>IF(COLUMN()-COLUMN($E$1) &lt;= 'Residential Assumptions'!$I$5,CI23+CI25,0)</f>
        <v>0</v>
      </c>
      <c r="CJ27" s="37">
        <f>IF(COLUMN()-COLUMN($E$1) &lt;= 'Residential Assumptions'!$I$5,CJ23+CJ25,0)</f>
        <v>0</v>
      </c>
      <c r="CK27" s="37">
        <f>IF(COLUMN()-COLUMN($E$1) &lt;= 'Residential Assumptions'!$I$5,CK23+CK25,0)</f>
        <v>0</v>
      </c>
      <c r="CL27" s="37">
        <f>IF(COLUMN()-COLUMN($E$1) &lt;= 'Residential Assumptions'!$I$5,CL23+CL25,0)</f>
        <v>0</v>
      </c>
      <c r="CM27" s="37">
        <f>IF(COLUMN()-COLUMN($E$1) &lt;= 'Residential Assumptions'!$I$5,CM23+CM25,0)</f>
        <v>0</v>
      </c>
      <c r="CN27" s="37">
        <f>IF(COLUMN()-COLUMN($E$1) &lt;= 'Residential Assumptions'!$I$5,CN23+CN25,0)</f>
        <v>0</v>
      </c>
      <c r="CO27" s="37">
        <f>IF(COLUMN()-COLUMN($E$1) &lt;= 'Residential Assumptions'!$I$5,CO23+CO25,0)</f>
        <v>0</v>
      </c>
      <c r="CP27" s="37">
        <f>IF(COLUMN()-COLUMN($E$1) &lt;= 'Residential Assumptions'!$I$5,CP23+CP25,0)</f>
        <v>0</v>
      </c>
      <c r="CQ27" s="37">
        <f>IF(COLUMN()-COLUMN($E$1) &lt;= 'Residential Assumptions'!$I$5,CQ23+CQ25,0)</f>
        <v>0</v>
      </c>
      <c r="CR27" s="37">
        <f>IF(COLUMN()-COLUMN($E$1) &lt;= 'Residential Assumptions'!$I$5,CR23+CR25,0)</f>
        <v>0</v>
      </c>
      <c r="CS27" s="37">
        <f>IF(COLUMN()-COLUMN($E$1) &lt;= 'Residential Assumptions'!$I$5,CS23+CS25,0)</f>
        <v>0</v>
      </c>
      <c r="CT27" s="37">
        <f>IF(COLUMN()-COLUMN($E$1) &lt;= 'Residential Assumptions'!$I$5,CT23+CT25,0)</f>
        <v>0</v>
      </c>
      <c r="CU27" s="37">
        <f>IF(COLUMN()-COLUMN($E$1) &lt;= 'Residential Assumptions'!$I$5,CU23+CU25,0)</f>
        <v>0</v>
      </c>
      <c r="CV27" s="37">
        <f>IF(COLUMN()-COLUMN($E$1) &lt;= 'Residential Assumptions'!$I$5,CV23+CV25,0)</f>
        <v>0</v>
      </c>
    </row>
    <row r="28" spans="3:100" ht="20.25" customHeight="1">
      <c r="C28" s="20" t="s">
        <v>84</v>
      </c>
      <c r="D28" s="5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</row>
    <row r="29" spans="3:100" ht="20.25" customHeight="1">
      <c r="C29" s="20"/>
      <c r="D29" s="56" t="str">
        <f>D6</f>
        <v>2 Bedroom / 2 Bathroom</v>
      </c>
      <c r="E29" s="37">
        <f>IF(COLUMN()-COLUMN($E$3) &gt; 'Residential Assumptions'!$I$5, 0, IF(E4="No",-'Residential Assumptions'!$C$13*'Residential Assumptions'!$C$5*'Residential Assumptions'!$C$4/'Residential Assumptions'!$C$12, 0))</f>
        <v>-9720000</v>
      </c>
      <c r="F29" s="37">
        <f>IF(COLUMN()-COLUMN($E$3) &gt; 'Residential Assumptions'!$I$5, 0, IF(F4="No",-'Residential Assumptions'!$C$13*'Residential Assumptions'!$C$5*'Residential Assumptions'!$C$4/'Residential Assumptions'!$C$12, 0))</f>
        <v>-9720000</v>
      </c>
      <c r="G29" s="37">
        <f>IF(COLUMN()-COLUMN($E$3) &gt; 'Residential Assumptions'!$I$5, 0, IF(G4="No",-'Residential Assumptions'!$C$13*'Residential Assumptions'!$C$5*'Residential Assumptions'!$C$4/'Residential Assumptions'!$C$12, 0))</f>
        <v>-9720000</v>
      </c>
      <c r="H29" s="37">
        <f>IF(COLUMN()-COLUMN($E$3) &gt; 'Residential Assumptions'!$I$5, 0, IF(H4="No",-'Residential Assumptions'!$C$13*'Residential Assumptions'!$C$5*'Residential Assumptions'!$C$4/'Residential Assumptions'!$C$12, 0))</f>
        <v>0</v>
      </c>
      <c r="I29" s="37">
        <f>IF(COLUMN()-COLUMN($E$3) &gt; 'Residential Assumptions'!$I$5, 0, IF(I4="No",-'Residential Assumptions'!$C$13*'Residential Assumptions'!$C$5*'Residential Assumptions'!$C$4/'Residential Assumptions'!$C$12, 0))</f>
        <v>0</v>
      </c>
      <c r="J29" s="37">
        <f>IF(COLUMN()-COLUMN($E$3) &gt; 'Residential Assumptions'!$I$5, 0, IF(J4="No",-'Residential Assumptions'!$C$13*'Residential Assumptions'!$C$5*'Residential Assumptions'!$C$4/'Residential Assumptions'!$C$12, 0))</f>
        <v>0</v>
      </c>
      <c r="K29" s="37">
        <f>IF(COLUMN()-COLUMN($E$3) &gt; 'Residential Assumptions'!$I$5, 0, IF(K4="No",-'Residential Assumptions'!$C$13*'Residential Assumptions'!$C$5*'Residential Assumptions'!$C$4/'Residential Assumptions'!$C$12, 0))</f>
        <v>0</v>
      </c>
      <c r="L29" s="37">
        <f>IF(COLUMN()-COLUMN($E$3) &gt; 'Residential Assumptions'!$I$5, 0, IF(L4="No",-'Residential Assumptions'!$C$13*'Residential Assumptions'!$C$5*'Residential Assumptions'!$C$4/'Residential Assumptions'!$C$12, 0))</f>
        <v>0</v>
      </c>
      <c r="M29" s="37">
        <f>IF(COLUMN()-COLUMN($E$3) &gt; 'Residential Assumptions'!$I$5, 0, IF(M4="No",-'Residential Assumptions'!$C$13*'Residential Assumptions'!$C$5*'Residential Assumptions'!$C$4/'Residential Assumptions'!$C$12, 0))</f>
        <v>0</v>
      </c>
      <c r="N29" s="37">
        <f>IF(COLUMN()-COLUMN($E$3) &gt; 'Residential Assumptions'!$I$5, 0, IF(N4="No",-'Residential Assumptions'!$C$13*'Residential Assumptions'!$C$5*'Residential Assumptions'!$C$4/'Residential Assumptions'!$C$12, 0))</f>
        <v>0</v>
      </c>
      <c r="O29" s="37">
        <f>IF(COLUMN()-COLUMN($E$3) &gt; 'Residential Assumptions'!$I$5, 0, IF(O4="No",-'Residential Assumptions'!$C$13*'Residential Assumptions'!$C$5*'Residential Assumptions'!$C$4/'Residential Assumptions'!$C$12, 0))</f>
        <v>0</v>
      </c>
      <c r="P29" s="37">
        <f>IF(COLUMN()-COLUMN($E$3) &gt; 'Residential Assumptions'!$I$5, 0, IF(P4="No",-'Residential Assumptions'!$C$13*'Residential Assumptions'!$C$5*'Residential Assumptions'!$C$4/'Residential Assumptions'!$C$12, 0))</f>
        <v>0</v>
      </c>
      <c r="Q29" s="37">
        <f>IF(COLUMN()-COLUMN($E$3) &gt; 'Residential Assumptions'!$I$5, 0, IF(Q4="No",-'Residential Assumptions'!$C$13*'Residential Assumptions'!$C$5*'Residential Assumptions'!$C$4/'Residential Assumptions'!$C$12, 0))</f>
        <v>0</v>
      </c>
      <c r="R29" s="37">
        <f>IF(COLUMN()-COLUMN($E$3) &gt; 'Residential Assumptions'!$I$5, 0, IF(R4="No",-'Residential Assumptions'!$C$13*'Residential Assumptions'!$C$5*'Residential Assumptions'!$C$4/'Residential Assumptions'!$C$12, 0))</f>
        <v>0</v>
      </c>
      <c r="S29" s="37">
        <f>IF(COLUMN()-COLUMN($E$3) &gt; 'Residential Assumptions'!$I$5, 0, IF(S4="No",-'Residential Assumptions'!$C$13*'Residential Assumptions'!$C$5*'Residential Assumptions'!$C$4/'Residential Assumptions'!$C$12, 0))</f>
        <v>0</v>
      </c>
      <c r="T29" s="37">
        <f>IF(COLUMN()-COLUMN($E$3) &gt; 'Residential Assumptions'!$I$5, 0, IF(T4="No",-'Residential Assumptions'!$C$13*'Residential Assumptions'!$C$5*'Residential Assumptions'!$C$4/'Residential Assumptions'!$C$12, 0))</f>
        <v>0</v>
      </c>
      <c r="U29" s="37">
        <f>IF(COLUMN()-COLUMN($E$3) &gt; 'Residential Assumptions'!$I$5, 0, IF(U4="No",-'Residential Assumptions'!$C$13*'Residential Assumptions'!$C$5*'Residential Assumptions'!$C$4/'Residential Assumptions'!$C$12, 0))</f>
        <v>0</v>
      </c>
      <c r="V29" s="37">
        <f>IF(COLUMN()-COLUMN($E$3) &gt; 'Residential Assumptions'!$I$5, 0, IF(V4="No",-'Residential Assumptions'!$C$13*'Residential Assumptions'!$C$5*'Residential Assumptions'!$C$4/'Residential Assumptions'!$C$12, 0))</f>
        <v>0</v>
      </c>
      <c r="W29" s="37">
        <f>IF(COLUMN()-COLUMN($E$3) &gt; 'Residential Assumptions'!$I$5, 0, IF(W4="No",-'Residential Assumptions'!$C$13*'Residential Assumptions'!$C$5*'Residential Assumptions'!$C$4/'Residential Assumptions'!$C$12, 0))</f>
        <v>0</v>
      </c>
      <c r="X29" s="37">
        <f>IF(COLUMN()-COLUMN($E$3) &gt; 'Residential Assumptions'!$I$5, 0, IF(X4="No",-'Residential Assumptions'!$C$13*'Residential Assumptions'!$C$5*'Residential Assumptions'!$C$4/'Residential Assumptions'!$C$12, 0))</f>
        <v>0</v>
      </c>
      <c r="Y29" s="37">
        <f>IF(COLUMN()-COLUMN($E$3) &gt; 'Residential Assumptions'!$I$5, 0, IF(Y4="No",-'Residential Assumptions'!$C$13*'Residential Assumptions'!$C$5*'Residential Assumptions'!$C$4/'Residential Assumptions'!$C$12, 0))</f>
        <v>0</v>
      </c>
      <c r="Z29" s="37">
        <f>IF(COLUMN()-COLUMN($E$3) &gt; 'Residential Assumptions'!$I$5, 0, IF(Z4="No",-'Residential Assumptions'!$C$13*'Residential Assumptions'!$C$5*'Residential Assumptions'!$C$4/'Residential Assumptions'!$C$12, 0))</f>
        <v>0</v>
      </c>
      <c r="AA29" s="37">
        <f>IF(COLUMN()-COLUMN($E$3) &gt; 'Residential Assumptions'!$I$5, 0, IF(AA4="No",-'Residential Assumptions'!$C$13*'Residential Assumptions'!$C$5*'Residential Assumptions'!$C$4/'Residential Assumptions'!$C$12, 0))</f>
        <v>0</v>
      </c>
      <c r="AB29" s="37">
        <f>IF(COLUMN()-COLUMN($E$3) &gt; 'Residential Assumptions'!$I$5, 0, IF(AB4="No",-'Residential Assumptions'!$C$13*'Residential Assumptions'!$C$5*'Residential Assumptions'!$C$4/'Residential Assumptions'!$C$12, 0))</f>
        <v>0</v>
      </c>
      <c r="AC29" s="37">
        <f>IF(COLUMN()-COLUMN($E$3) &gt; 'Residential Assumptions'!$I$5, 0, IF(AC4="No",-'Residential Assumptions'!$C$13*'Residential Assumptions'!$C$5*'Residential Assumptions'!$C$4/'Residential Assumptions'!$C$12, 0))</f>
        <v>0</v>
      </c>
      <c r="AD29" s="37">
        <f>IF(COLUMN()-COLUMN($E$3) &gt; 'Residential Assumptions'!$I$5, 0, IF(AD4="No",-'Residential Assumptions'!$C$13*'Residential Assumptions'!$C$5*'Residential Assumptions'!$C$4/'Residential Assumptions'!$C$12, 0))</f>
        <v>0</v>
      </c>
      <c r="AE29" s="37">
        <f>IF(COLUMN()-COLUMN($E$3) &gt; 'Residential Assumptions'!$I$5, 0, IF(AE4="No",-'Residential Assumptions'!$C$13*'Residential Assumptions'!$C$5*'Residential Assumptions'!$C$4/'Residential Assumptions'!$C$12, 0))</f>
        <v>0</v>
      </c>
      <c r="AF29" s="37">
        <f>IF(COLUMN()-COLUMN($E$3) &gt; 'Residential Assumptions'!$I$5, 0, IF(AF4="No",-'Residential Assumptions'!$C$13*'Residential Assumptions'!$C$5*'Residential Assumptions'!$C$4/'Residential Assumptions'!$C$12, 0))</f>
        <v>0</v>
      </c>
      <c r="AG29" s="37">
        <f>IF(COLUMN()-COLUMN($E$3) &gt; 'Residential Assumptions'!$I$5, 0, IF(AG4="No",-'Residential Assumptions'!$C$13*'Residential Assumptions'!$C$5*'Residential Assumptions'!$C$4/'Residential Assumptions'!$C$12, 0))</f>
        <v>0</v>
      </c>
      <c r="AH29" s="37">
        <f>IF(COLUMN()-COLUMN($E$3) &gt; 'Residential Assumptions'!$I$5, 0, IF(AH4="No",-'Residential Assumptions'!$C$13*'Residential Assumptions'!$C$5*'Residential Assumptions'!$C$4/'Residential Assumptions'!$C$12, 0))</f>
        <v>0</v>
      </c>
      <c r="AI29" s="37">
        <f>IF(COLUMN()-COLUMN($E$3) &gt; 'Residential Assumptions'!$I$5, 0, IF(AI4="No",-'Residential Assumptions'!$C$13*'Residential Assumptions'!$C$5*'Residential Assumptions'!$C$4/'Residential Assumptions'!$C$12, 0))</f>
        <v>0</v>
      </c>
      <c r="AJ29" s="37">
        <f>IF(COLUMN()-COLUMN($E$3) &gt; 'Residential Assumptions'!$I$5, 0, IF(AJ4="No",-'Residential Assumptions'!$C$13*'Residential Assumptions'!$C$5*'Residential Assumptions'!$C$4/'Residential Assumptions'!$C$12, 0))</f>
        <v>0</v>
      </c>
      <c r="AK29" s="37">
        <f>IF(COLUMN()-COLUMN($E$3) &gt; 'Residential Assumptions'!$I$5, 0, IF(AK4="No",-'Residential Assumptions'!$C$13*'Residential Assumptions'!$C$5*'Residential Assumptions'!$C$4/'Residential Assumptions'!$C$12, 0))</f>
        <v>0</v>
      </c>
      <c r="AL29" s="37">
        <f>IF(COLUMN()-COLUMN($E$3) &gt; 'Residential Assumptions'!$I$5, 0, IF(AL4="No",-'Residential Assumptions'!$C$13*'Residential Assumptions'!$C$5*'Residential Assumptions'!$C$4/'Residential Assumptions'!$C$12, 0))</f>
        <v>0</v>
      </c>
      <c r="AM29" s="37">
        <f>IF(COLUMN()-COLUMN($E$3) &gt; 'Residential Assumptions'!$I$5, 0, IF(AM4="No",-'Residential Assumptions'!$C$13*'Residential Assumptions'!$C$5*'Residential Assumptions'!$C$4/'Residential Assumptions'!$C$12, 0))</f>
        <v>0</v>
      </c>
      <c r="AN29" s="37">
        <f>IF(COLUMN()-COLUMN($E$3) &gt; 'Residential Assumptions'!$I$5, 0, IF(AN4="No",-'Residential Assumptions'!$C$13*'Residential Assumptions'!$C$5*'Residential Assumptions'!$C$4/'Residential Assumptions'!$C$12, 0))</f>
        <v>0</v>
      </c>
      <c r="AO29" s="37">
        <f>IF(COLUMN()-COLUMN($E$3) &gt; 'Residential Assumptions'!$I$5, 0, IF(AO4="No",-'Residential Assumptions'!$C$13*'Residential Assumptions'!$C$5*'Residential Assumptions'!$C$4/'Residential Assumptions'!$C$12, 0))</f>
        <v>0</v>
      </c>
      <c r="AP29" s="37">
        <f>IF(COLUMN()-COLUMN($E$3) &gt; 'Residential Assumptions'!$I$5, 0, IF(AP4="No",-'Residential Assumptions'!$C$13*'Residential Assumptions'!$C$5*'Residential Assumptions'!$C$4/'Residential Assumptions'!$C$12, 0))</f>
        <v>0</v>
      </c>
      <c r="AQ29" s="37">
        <f>IF(COLUMN()-COLUMN($E$3) &gt; 'Residential Assumptions'!$I$5, 0, IF(AQ4="No",-'Residential Assumptions'!$C$13*'Residential Assumptions'!$C$5*'Residential Assumptions'!$C$4/'Residential Assumptions'!$C$12, 0))</f>
        <v>0</v>
      </c>
      <c r="AR29" s="37">
        <f>IF(COLUMN()-COLUMN($E$3) &gt; 'Residential Assumptions'!$I$5, 0, IF(AR4="No",-'Residential Assumptions'!$C$13*'Residential Assumptions'!$C$5*'Residential Assumptions'!$C$4/'Residential Assumptions'!$C$12, 0))</f>
        <v>0</v>
      </c>
      <c r="AS29" s="37">
        <f>IF(COLUMN()-COLUMN($E$3) &gt; 'Residential Assumptions'!$I$5, 0, IF(AS4="No",-'Residential Assumptions'!$C$13*'Residential Assumptions'!$C$5*'Residential Assumptions'!$C$4/'Residential Assumptions'!$C$12, 0))</f>
        <v>0</v>
      </c>
      <c r="AT29" s="37">
        <f>IF(COLUMN()-COLUMN($E$3) &gt; 'Residential Assumptions'!$I$5, 0, IF(AT4="No",-'Residential Assumptions'!$C$13*'Residential Assumptions'!$C$5*'Residential Assumptions'!$C$4/'Residential Assumptions'!$C$12, 0))</f>
        <v>0</v>
      </c>
      <c r="AU29" s="37">
        <f>IF(COLUMN()-COLUMN($E$3) &gt; 'Residential Assumptions'!$I$5, 0, IF(AU4="No",-'Residential Assumptions'!$C$13*'Residential Assumptions'!$C$5*'Residential Assumptions'!$C$4/'Residential Assumptions'!$C$12, 0))</f>
        <v>0</v>
      </c>
      <c r="AV29" s="37">
        <f>IF(COLUMN()-COLUMN($E$3) &gt; 'Residential Assumptions'!$I$5, 0, IF(AV4="No",-'Residential Assumptions'!$C$13*'Residential Assumptions'!$C$5*'Residential Assumptions'!$C$4/'Residential Assumptions'!$C$12, 0))</f>
        <v>0</v>
      </c>
      <c r="AW29" s="37">
        <f>IF(COLUMN()-COLUMN($E$3) &gt; 'Residential Assumptions'!$I$5, 0, IF(AW4="No",-'Residential Assumptions'!$C$13*'Residential Assumptions'!$C$5*'Residential Assumptions'!$C$4/'Residential Assumptions'!$C$12, 0))</f>
        <v>0</v>
      </c>
      <c r="AX29" s="37">
        <f>IF(COLUMN()-COLUMN($E$3) &gt; 'Residential Assumptions'!$I$5, 0, IF(AX4="No",-'Residential Assumptions'!$C$13*'Residential Assumptions'!$C$5*'Residential Assumptions'!$C$4/'Residential Assumptions'!$C$12, 0))</f>
        <v>0</v>
      </c>
      <c r="AY29" s="37">
        <f>IF(COLUMN()-COLUMN($E$3) &gt; 'Residential Assumptions'!$I$5, 0, IF(AY4="No",-'Residential Assumptions'!$C$13*'Residential Assumptions'!$C$5*'Residential Assumptions'!$C$4/'Residential Assumptions'!$C$12, 0))</f>
        <v>0</v>
      </c>
      <c r="AZ29" s="37">
        <f>IF(COLUMN()-COLUMN($E$3) &gt; 'Residential Assumptions'!$I$5, 0, IF(AZ4="No",-'Residential Assumptions'!$C$13*'Residential Assumptions'!$C$5*'Residential Assumptions'!$C$4/'Residential Assumptions'!$C$12, 0))</f>
        <v>0</v>
      </c>
      <c r="BA29" s="37">
        <f>IF(COLUMN()-COLUMN($E$3) &gt; 'Residential Assumptions'!$I$5, 0, IF(BA4="No",-'Residential Assumptions'!$C$13*'Residential Assumptions'!$C$5*'Residential Assumptions'!$C$4/'Residential Assumptions'!$C$12, 0))</f>
        <v>0</v>
      </c>
      <c r="BB29" s="37">
        <f>IF(COLUMN()-COLUMN($E$3) &gt; 'Residential Assumptions'!$I$5, 0, IF(BB4="No",-'Residential Assumptions'!$C$13*'Residential Assumptions'!$C$5*'Residential Assumptions'!$C$4/'Residential Assumptions'!$C$12, 0))</f>
        <v>0</v>
      </c>
      <c r="BC29" s="37">
        <f>IF(COLUMN()-COLUMN($E$3) &gt; 'Residential Assumptions'!$I$5, 0, IF(BC4="No",-'Residential Assumptions'!$C$13*'Residential Assumptions'!$C$5*'Residential Assumptions'!$C$4/'Residential Assumptions'!$C$12, 0))</f>
        <v>0</v>
      </c>
      <c r="BD29" s="37">
        <f>IF(COLUMN()-COLUMN($E$3) &gt; 'Residential Assumptions'!$I$5, 0, IF(BD4="No",-'Residential Assumptions'!$C$13*'Residential Assumptions'!$C$5*'Residential Assumptions'!$C$4/'Residential Assumptions'!$C$12, 0))</f>
        <v>0</v>
      </c>
      <c r="BE29" s="37">
        <f>IF(COLUMN()-COLUMN($E$3) &gt; 'Residential Assumptions'!$I$5, 0, IF(BE4="No",-'Residential Assumptions'!$C$13*'Residential Assumptions'!$C$5*'Residential Assumptions'!$C$4/'Residential Assumptions'!$C$12, 0))</f>
        <v>0</v>
      </c>
      <c r="BF29" s="37">
        <f>IF(COLUMN()-COLUMN($E$3) &gt; 'Residential Assumptions'!$I$5, 0, IF(BF4="No",-'Residential Assumptions'!$C$13*'Residential Assumptions'!$C$5*'Residential Assumptions'!$C$4/'Residential Assumptions'!$C$12, 0))</f>
        <v>0</v>
      </c>
      <c r="BG29" s="37">
        <f>IF(COLUMN()-COLUMN($E$3) &gt; 'Residential Assumptions'!$I$5, 0, IF(BG4="No",-'Residential Assumptions'!$C$13*'Residential Assumptions'!$C$5*'Residential Assumptions'!$C$4/'Residential Assumptions'!$C$12, 0))</f>
        <v>0</v>
      </c>
      <c r="BH29" s="37">
        <f>IF(COLUMN()-COLUMN($E$3) &gt; 'Residential Assumptions'!$I$5, 0, IF(BH4="No",-'Residential Assumptions'!$C$13*'Residential Assumptions'!$C$5*'Residential Assumptions'!$C$4/'Residential Assumptions'!$C$12, 0))</f>
        <v>0</v>
      </c>
      <c r="BI29" s="37">
        <f>IF(COLUMN()-COLUMN($E$3) &gt; 'Residential Assumptions'!$I$5, 0, IF(BI4="No",-'Residential Assumptions'!$C$13*'Residential Assumptions'!$C$5*'Residential Assumptions'!$C$4/'Residential Assumptions'!$C$12, 0))</f>
        <v>0</v>
      </c>
      <c r="BJ29" s="37">
        <f>IF(COLUMN()-COLUMN($E$3) &gt; 'Residential Assumptions'!$I$5, 0, IF(BJ4="No",-'Residential Assumptions'!$C$13*'Residential Assumptions'!$C$5*'Residential Assumptions'!$C$4/'Residential Assumptions'!$C$12, 0))</f>
        <v>0</v>
      </c>
      <c r="BK29" s="37">
        <f>IF(COLUMN()-COLUMN($E$3) &gt; 'Residential Assumptions'!$I$5, 0, IF(BK4="No",-'Residential Assumptions'!$C$13*'Residential Assumptions'!$C$5*'Residential Assumptions'!$C$4/'Residential Assumptions'!$C$12, 0))</f>
        <v>0</v>
      </c>
      <c r="BL29" s="37">
        <f>IF(COLUMN()-COLUMN($E$3) &gt; 'Residential Assumptions'!$I$5, 0, IF(BL4="No",-'Residential Assumptions'!$C$13*'Residential Assumptions'!$C$5*'Residential Assumptions'!$C$4/'Residential Assumptions'!$C$12, 0))</f>
        <v>0</v>
      </c>
      <c r="BM29" s="37">
        <f>IF(COLUMN()-COLUMN($E$3) &gt; 'Residential Assumptions'!$I$5, 0, IF(BM4="No",-'Residential Assumptions'!$C$13*'Residential Assumptions'!$C$5*'Residential Assumptions'!$C$4/'Residential Assumptions'!$C$12, 0))</f>
        <v>0</v>
      </c>
      <c r="BN29" s="37">
        <f>IF(COLUMN()-COLUMN($E$3) &gt; 'Residential Assumptions'!$I$5, 0, IF(BN4="No",-'Residential Assumptions'!$C$13*'Residential Assumptions'!$C$5*'Residential Assumptions'!$C$4/'Residential Assumptions'!$C$12, 0))</f>
        <v>0</v>
      </c>
      <c r="BO29" s="37">
        <f>IF(COLUMN()-COLUMN($E$3) &gt; 'Residential Assumptions'!$I$5, 0, IF(BO4="No",-'Residential Assumptions'!$C$13*'Residential Assumptions'!$C$5*'Residential Assumptions'!$C$4/'Residential Assumptions'!$C$12, 0))</f>
        <v>0</v>
      </c>
      <c r="BP29" s="37">
        <f>IF(COLUMN()-COLUMN($E$3) &gt; 'Residential Assumptions'!$I$5, 0, IF(BP4="No",-'Residential Assumptions'!$C$13*'Residential Assumptions'!$C$5*'Residential Assumptions'!$C$4/'Residential Assumptions'!$C$12, 0))</f>
        <v>0</v>
      </c>
      <c r="BQ29" s="37">
        <f>IF(COLUMN()-COLUMN($E$3) &gt; 'Residential Assumptions'!$I$5, 0, IF(BQ4="No",-'Residential Assumptions'!$C$13*'Residential Assumptions'!$C$5*'Residential Assumptions'!$C$4/'Residential Assumptions'!$C$12, 0))</f>
        <v>0</v>
      </c>
      <c r="BR29" s="37">
        <f>IF(COLUMN()-COLUMN($E$3) &gt; 'Residential Assumptions'!$I$5, 0, IF(BR4="No",-'Residential Assumptions'!$C$13*'Residential Assumptions'!$C$5*'Residential Assumptions'!$C$4/'Residential Assumptions'!$C$12, 0))</f>
        <v>0</v>
      </c>
      <c r="BS29" s="37">
        <f>IF(COLUMN()-COLUMN($E$3) &gt; 'Residential Assumptions'!$I$5, 0, IF(BS4="No",-'Residential Assumptions'!$C$13*'Residential Assumptions'!$C$5*'Residential Assumptions'!$C$4/'Residential Assumptions'!$C$12, 0))</f>
        <v>0</v>
      </c>
      <c r="BT29" s="37">
        <f>IF(COLUMN()-COLUMN($E$3) &gt; 'Residential Assumptions'!$I$5, 0, IF(BT4="No",-'Residential Assumptions'!$C$13*'Residential Assumptions'!$C$5*'Residential Assumptions'!$C$4/'Residential Assumptions'!$C$12, 0))</f>
        <v>0</v>
      </c>
      <c r="BU29" s="37">
        <f>IF(COLUMN()-COLUMN($E$3) &gt; 'Residential Assumptions'!$I$5, 0, IF(BU4="No",-'Residential Assumptions'!$C$13*'Residential Assumptions'!$C$5*'Residential Assumptions'!$C$4/'Residential Assumptions'!$C$12, 0))</f>
        <v>0</v>
      </c>
      <c r="BV29" s="37">
        <f>IF(COLUMN()-COLUMN($E$3) &gt; 'Residential Assumptions'!$I$5, 0, IF(BV4="No",-'Residential Assumptions'!$C$13*'Residential Assumptions'!$C$5*'Residential Assumptions'!$C$4/'Residential Assumptions'!$C$12, 0))</f>
        <v>0</v>
      </c>
      <c r="BW29" s="37">
        <f>IF(COLUMN()-COLUMN($E$3) &gt; 'Residential Assumptions'!$I$5, 0, IF(BW4="No",-'Residential Assumptions'!$C$13*'Residential Assumptions'!$C$5*'Residential Assumptions'!$C$4/'Residential Assumptions'!$C$12, 0))</f>
        <v>0</v>
      </c>
      <c r="BX29" s="37">
        <f>IF(COLUMN()-COLUMN($E$3) &gt; 'Residential Assumptions'!$I$5, 0, IF(BX4="No",-'Residential Assumptions'!$C$13*'Residential Assumptions'!$C$5*'Residential Assumptions'!$C$4/'Residential Assumptions'!$C$12, 0))</f>
        <v>0</v>
      </c>
      <c r="BY29" s="37">
        <f>IF(COLUMN()-COLUMN($E$3) &gt; 'Residential Assumptions'!$I$5, 0, IF(BY4="No",-'Residential Assumptions'!$C$13*'Residential Assumptions'!$C$5*'Residential Assumptions'!$C$4/'Residential Assumptions'!$C$12, 0))</f>
        <v>0</v>
      </c>
      <c r="BZ29" s="37">
        <f>IF(COLUMN()-COLUMN($E$3) &gt; 'Residential Assumptions'!$I$5, 0, IF(BZ4="No",-'Residential Assumptions'!$C$13*'Residential Assumptions'!$C$5*'Residential Assumptions'!$C$4/'Residential Assumptions'!$C$12, 0))</f>
        <v>0</v>
      </c>
      <c r="CA29" s="37">
        <f>IF(COLUMN()-COLUMN($E$3) &gt; 'Residential Assumptions'!$I$5, 0, IF(CA4="No",-'Residential Assumptions'!$C$13*'Residential Assumptions'!$C$5*'Residential Assumptions'!$C$4/'Residential Assumptions'!$C$12, 0))</f>
        <v>0</v>
      </c>
      <c r="CB29" s="37">
        <f>IF(COLUMN()-COLUMN($E$3) &gt; 'Residential Assumptions'!$I$5, 0, IF(CB4="No",-'Residential Assumptions'!$C$13*'Residential Assumptions'!$C$5*'Residential Assumptions'!$C$4/'Residential Assumptions'!$C$12, 0))</f>
        <v>0</v>
      </c>
      <c r="CC29" s="37">
        <f>IF(COLUMN()-COLUMN($E$3) &gt; 'Residential Assumptions'!$I$5, 0, IF(CC4="No",-'Residential Assumptions'!$C$13*'Residential Assumptions'!$C$5*'Residential Assumptions'!$C$4/'Residential Assumptions'!$C$12, 0))</f>
        <v>0</v>
      </c>
      <c r="CD29" s="37">
        <f>IF(COLUMN()-COLUMN($E$3) &gt; 'Residential Assumptions'!$I$5, 0, IF(CD4="No",-'Residential Assumptions'!$C$13*'Residential Assumptions'!$C$5*'Residential Assumptions'!$C$4/'Residential Assumptions'!$C$12, 0))</f>
        <v>0</v>
      </c>
      <c r="CE29" s="37">
        <f>IF(COLUMN()-COLUMN($E$3) &gt; 'Residential Assumptions'!$I$5, 0, IF(CE4="No",-'Residential Assumptions'!$C$13*'Residential Assumptions'!$C$5*'Residential Assumptions'!$C$4/'Residential Assumptions'!$C$12, 0))</f>
        <v>0</v>
      </c>
      <c r="CF29" s="37">
        <f>IF(COLUMN()-COLUMN($E$3) &gt; 'Residential Assumptions'!$I$5, 0, IF(CF4="No",-'Residential Assumptions'!$C$13*'Residential Assumptions'!$C$5*'Residential Assumptions'!$C$4/'Residential Assumptions'!$C$12, 0))</f>
        <v>0</v>
      </c>
      <c r="CG29" s="37">
        <f>IF(COLUMN()-COLUMN($E$3) &gt; 'Residential Assumptions'!$I$5, 0, IF(CG4="No",-'Residential Assumptions'!$C$13*'Residential Assumptions'!$C$5*'Residential Assumptions'!$C$4/'Residential Assumptions'!$C$12, 0))</f>
        <v>0</v>
      </c>
      <c r="CH29" s="37">
        <f>IF(COLUMN()-COLUMN($E$3) &gt; 'Residential Assumptions'!$I$5, 0, IF(CH4="No",-'Residential Assumptions'!$C$13*'Residential Assumptions'!$C$5*'Residential Assumptions'!$C$4/'Residential Assumptions'!$C$12, 0))</f>
        <v>0</v>
      </c>
      <c r="CI29" s="37">
        <f>IF(COLUMN()-COLUMN($E$3) &gt; 'Residential Assumptions'!$I$5, 0, IF(CI4="No",-'Residential Assumptions'!$C$13*'Residential Assumptions'!$C$5*'Residential Assumptions'!$C$4/'Residential Assumptions'!$C$12, 0))</f>
        <v>0</v>
      </c>
      <c r="CJ29" s="37">
        <f>IF(COLUMN()-COLUMN($E$3) &gt; 'Residential Assumptions'!$I$5, 0, IF(CJ4="No",-'Residential Assumptions'!$C$13*'Residential Assumptions'!$C$5*'Residential Assumptions'!$C$4/'Residential Assumptions'!$C$12, 0))</f>
        <v>0</v>
      </c>
      <c r="CK29" s="37">
        <f>IF(COLUMN()-COLUMN($E$3) &gt; 'Residential Assumptions'!$I$5, 0, IF(CK4="No",-'Residential Assumptions'!$C$13*'Residential Assumptions'!$C$5*'Residential Assumptions'!$C$4/'Residential Assumptions'!$C$12, 0))</f>
        <v>0</v>
      </c>
      <c r="CL29" s="37">
        <f>IF(COLUMN()-COLUMN($E$3) &gt; 'Residential Assumptions'!$I$5, 0, IF(CL4="No",-'Residential Assumptions'!$C$13*'Residential Assumptions'!$C$5*'Residential Assumptions'!$C$4/'Residential Assumptions'!$C$12, 0))</f>
        <v>0</v>
      </c>
      <c r="CM29" s="37">
        <f>IF(COLUMN()-COLUMN($E$3) &gt; 'Residential Assumptions'!$I$5, 0, IF(CM4="No",-'Residential Assumptions'!$C$13*'Residential Assumptions'!$C$5*'Residential Assumptions'!$C$4/'Residential Assumptions'!$C$12, 0))</f>
        <v>0</v>
      </c>
      <c r="CN29" s="37">
        <f>IF(COLUMN()-COLUMN($E$3) &gt; 'Residential Assumptions'!$I$5, 0, IF(CN4="No",-'Residential Assumptions'!$C$13*'Residential Assumptions'!$C$5*'Residential Assumptions'!$C$4/'Residential Assumptions'!$C$12, 0))</f>
        <v>0</v>
      </c>
      <c r="CO29" s="37">
        <f>IF(COLUMN()-COLUMN($E$3) &gt; 'Residential Assumptions'!$I$5, 0, IF(CO4="No",-'Residential Assumptions'!$C$13*'Residential Assumptions'!$C$5*'Residential Assumptions'!$C$4/'Residential Assumptions'!$C$12, 0))</f>
        <v>0</v>
      </c>
      <c r="CP29" s="37">
        <f>IF(COLUMN()-COLUMN($E$3) &gt; 'Residential Assumptions'!$I$5, 0, IF(CP4="No",-'Residential Assumptions'!$C$13*'Residential Assumptions'!$C$5*'Residential Assumptions'!$C$4/'Residential Assumptions'!$C$12, 0))</f>
        <v>0</v>
      </c>
      <c r="CQ29" s="37">
        <f>IF(COLUMN()-COLUMN($E$3) &gt; 'Residential Assumptions'!$I$5, 0, IF(CQ4="No",-'Residential Assumptions'!$C$13*'Residential Assumptions'!$C$5*'Residential Assumptions'!$C$4/'Residential Assumptions'!$C$12, 0))</f>
        <v>0</v>
      </c>
      <c r="CR29" s="37">
        <f>IF(COLUMN()-COLUMN($E$3) &gt; 'Residential Assumptions'!$I$5, 0, IF(CR4="No",-'Residential Assumptions'!$C$13*'Residential Assumptions'!$C$5*'Residential Assumptions'!$C$4/'Residential Assumptions'!$C$12, 0))</f>
        <v>0</v>
      </c>
      <c r="CS29" s="37">
        <f>IF(COLUMN()-COLUMN($E$3) &gt; 'Residential Assumptions'!$I$5, 0, IF(CS4="No",-'Residential Assumptions'!$C$13*'Residential Assumptions'!$C$5*'Residential Assumptions'!$C$4/'Residential Assumptions'!$C$12, 0))</f>
        <v>0</v>
      </c>
      <c r="CT29" s="37">
        <f>IF(COLUMN()-COLUMN($E$3) &gt; 'Residential Assumptions'!$I$5, 0, IF(CT4="No",-'Residential Assumptions'!$C$13*'Residential Assumptions'!$C$5*'Residential Assumptions'!$C$4/'Residential Assumptions'!$C$12, 0))</f>
        <v>0</v>
      </c>
      <c r="CU29" s="37">
        <f>IF(COLUMN()-COLUMN($E$3) &gt; 'Residential Assumptions'!$I$5, 0, IF(CU4="No",-'Residential Assumptions'!$C$13*'Residential Assumptions'!$C$5*'Residential Assumptions'!$C$4/'Residential Assumptions'!$C$12, 0))</f>
        <v>0</v>
      </c>
      <c r="CV29" s="37">
        <f>IF(COLUMN()-COLUMN($E$3) &gt; 'Residential Assumptions'!$I$5, 0, IF(CV4="No",-'Residential Assumptions'!$C$13*'Residential Assumptions'!$C$5*'Residential Assumptions'!$C$4/'Residential Assumptions'!$C$12, 0))</f>
        <v>0</v>
      </c>
    </row>
    <row r="30" spans="3:100" ht="20.25" customHeight="1">
      <c r="C30" s="20"/>
      <c r="D30" s="55" t="str">
        <f>D7</f>
        <v>3 Bedroom / 2 Bathroom</v>
      </c>
      <c r="E30" s="46">
        <f>IF(COLUMN()-COLUMN($E$3) &gt; 'Residential Assumptions'!$I$5, 0, IF(E4="No",-'Residential Assumptions'!$F$13*'Residential Assumptions'!$F$5*'Residential Assumptions'!$F$4/'Residential Assumptions'!$F$12, 0))</f>
        <v>-1920000</v>
      </c>
      <c r="F30" s="46">
        <f>IF(COLUMN()-COLUMN($E$3) &gt; 'Residential Assumptions'!$I$5, 0, IF(F4="No",-'Residential Assumptions'!$F$13*'Residential Assumptions'!$F$5*'Residential Assumptions'!$F$4/'Residential Assumptions'!$F$12, 0))</f>
        <v>-1920000</v>
      </c>
      <c r="G30" s="46">
        <f>IF(COLUMN()-COLUMN($E$3) &gt; 'Residential Assumptions'!$I$5, 0, IF(G4="No",-'Residential Assumptions'!$F$13*'Residential Assumptions'!$F$5*'Residential Assumptions'!$F$4/'Residential Assumptions'!$F$12, 0))</f>
        <v>-1920000</v>
      </c>
      <c r="H30" s="46">
        <f>IF(COLUMN()-COLUMN($E$3) &gt; 'Residential Assumptions'!$I$5, 0, IF(H4="No",-'Residential Assumptions'!$F$13*'Residential Assumptions'!$F$5*'Residential Assumptions'!$F$4/'Residential Assumptions'!$F$12, 0))</f>
        <v>0</v>
      </c>
      <c r="I30" s="46">
        <f>IF(COLUMN()-COLUMN($E$3) &gt; 'Residential Assumptions'!$I$5, 0, IF(I4="No",-'Residential Assumptions'!$F$13*'Residential Assumptions'!$F$5*'Residential Assumptions'!$F$4/'Residential Assumptions'!$F$12, 0))</f>
        <v>0</v>
      </c>
      <c r="J30" s="46">
        <f>IF(COLUMN()-COLUMN($E$3) &gt; 'Residential Assumptions'!$I$5, 0, IF(J4="No",-'Residential Assumptions'!$F$13*'Residential Assumptions'!$F$5*'Residential Assumptions'!$F$4/'Residential Assumptions'!$F$12, 0))</f>
        <v>0</v>
      </c>
      <c r="K30" s="46">
        <f>IF(COLUMN()-COLUMN($E$3) &gt; 'Residential Assumptions'!$I$5, 0, IF(K4="No",-'Residential Assumptions'!$F$13*'Residential Assumptions'!$F$5*'Residential Assumptions'!$F$4/'Residential Assumptions'!$F$12, 0))</f>
        <v>0</v>
      </c>
      <c r="L30" s="46">
        <f>IF(COLUMN()-COLUMN($E$3) &gt; 'Residential Assumptions'!$I$5, 0, IF(L4="No",-'Residential Assumptions'!$F$13*'Residential Assumptions'!$F$5*'Residential Assumptions'!$F$4/'Residential Assumptions'!$F$12, 0))</f>
        <v>0</v>
      </c>
      <c r="M30" s="46">
        <f>IF(COLUMN()-COLUMN($E$3) &gt; 'Residential Assumptions'!$I$5, 0, IF(M4="No",-'Residential Assumptions'!$F$13*'Residential Assumptions'!$F$5*'Residential Assumptions'!$F$4/'Residential Assumptions'!$F$12, 0))</f>
        <v>0</v>
      </c>
      <c r="N30" s="46">
        <f>IF(COLUMN()-COLUMN($E$3) &gt; 'Residential Assumptions'!$I$5, 0, IF(N4="No",-'Residential Assumptions'!$F$13*'Residential Assumptions'!$F$5*'Residential Assumptions'!$F$4/'Residential Assumptions'!$F$12, 0))</f>
        <v>0</v>
      </c>
      <c r="O30" s="46">
        <f>IF(COLUMN()-COLUMN($E$3) &gt; 'Residential Assumptions'!$I$5, 0, IF(O4="No",-'Residential Assumptions'!$F$13*'Residential Assumptions'!$F$5*'Residential Assumptions'!$F$4/'Residential Assumptions'!$F$12, 0))</f>
        <v>0</v>
      </c>
      <c r="P30" s="46">
        <f>IF(COLUMN()-COLUMN($E$3) &gt; 'Residential Assumptions'!$I$5, 0, IF(P4="No",-'Residential Assumptions'!$F$13*'Residential Assumptions'!$F$5*'Residential Assumptions'!$F$4/'Residential Assumptions'!$F$12, 0))</f>
        <v>0</v>
      </c>
      <c r="Q30" s="46">
        <f>IF(COLUMN()-COLUMN($E$3) &gt; 'Residential Assumptions'!$I$5, 0, IF(Q4="No",-'Residential Assumptions'!$F$13*'Residential Assumptions'!$F$5*'Residential Assumptions'!$F$4/'Residential Assumptions'!$F$12, 0))</f>
        <v>0</v>
      </c>
      <c r="R30" s="46">
        <f>IF(COLUMN()-COLUMN($E$3) &gt; 'Residential Assumptions'!$I$5, 0, IF(R4="No",-'Residential Assumptions'!$F$13*'Residential Assumptions'!$F$5*'Residential Assumptions'!$F$4/'Residential Assumptions'!$F$12, 0))</f>
        <v>0</v>
      </c>
      <c r="S30" s="46">
        <f>IF(COLUMN()-COLUMN($E$3) &gt; 'Residential Assumptions'!$I$5, 0, IF(S4="No",-'Residential Assumptions'!$F$13*'Residential Assumptions'!$F$5*'Residential Assumptions'!$F$4/'Residential Assumptions'!$F$12, 0))</f>
        <v>0</v>
      </c>
      <c r="T30" s="46">
        <f>IF(COLUMN()-COLUMN($E$3) &gt; 'Residential Assumptions'!$I$5, 0, IF(T4="No",-'Residential Assumptions'!$F$13*'Residential Assumptions'!$F$5*'Residential Assumptions'!$F$4/'Residential Assumptions'!$F$12, 0))</f>
        <v>0</v>
      </c>
      <c r="U30" s="46">
        <f>IF(COLUMN()-COLUMN($E$3) &gt; 'Residential Assumptions'!$I$5, 0, IF(U4="No",-'Residential Assumptions'!$F$13*'Residential Assumptions'!$F$5*'Residential Assumptions'!$F$4/'Residential Assumptions'!$F$12, 0))</f>
        <v>0</v>
      </c>
      <c r="V30" s="46">
        <f>IF(COLUMN()-COLUMN($E$3) &gt; 'Residential Assumptions'!$I$5, 0, IF(V4="No",-'Residential Assumptions'!$F$13*'Residential Assumptions'!$F$5*'Residential Assumptions'!$F$4/'Residential Assumptions'!$F$12, 0))</f>
        <v>0</v>
      </c>
      <c r="W30" s="46">
        <f>IF(COLUMN()-COLUMN($E$3) &gt; 'Residential Assumptions'!$I$5, 0, IF(W4="No",-'Residential Assumptions'!$F$13*'Residential Assumptions'!$F$5*'Residential Assumptions'!$F$4/'Residential Assumptions'!$F$12, 0))</f>
        <v>0</v>
      </c>
      <c r="X30" s="46">
        <f>IF(COLUMN()-COLUMN($E$3) &gt; 'Residential Assumptions'!$I$5, 0, IF(X4="No",-'Residential Assumptions'!$F$13*'Residential Assumptions'!$F$5*'Residential Assumptions'!$F$4/'Residential Assumptions'!$F$12, 0))</f>
        <v>0</v>
      </c>
      <c r="Y30" s="46">
        <f>IF(COLUMN()-COLUMN($E$3) &gt; 'Residential Assumptions'!$I$5, 0, IF(Y4="No",-'Residential Assumptions'!$F$13*'Residential Assumptions'!$F$5*'Residential Assumptions'!$F$4/'Residential Assumptions'!$F$12, 0))</f>
        <v>0</v>
      </c>
      <c r="Z30" s="46">
        <f>IF(COLUMN()-COLUMN($E$3) &gt; 'Residential Assumptions'!$I$5, 0, IF(Z4="No",-'Residential Assumptions'!$F$13*'Residential Assumptions'!$F$5*'Residential Assumptions'!$F$4/'Residential Assumptions'!$F$12, 0))</f>
        <v>0</v>
      </c>
      <c r="AA30" s="46">
        <f>IF(COLUMN()-COLUMN($E$3) &gt; 'Residential Assumptions'!$I$5, 0, IF(AA4="No",-'Residential Assumptions'!$F$13*'Residential Assumptions'!$F$5*'Residential Assumptions'!$F$4/'Residential Assumptions'!$F$12, 0))</f>
        <v>0</v>
      </c>
      <c r="AB30" s="46">
        <f>IF(COLUMN()-COLUMN($E$3) &gt; 'Residential Assumptions'!$I$5, 0, IF(AB4="No",-'Residential Assumptions'!$F$13*'Residential Assumptions'!$F$5*'Residential Assumptions'!$F$4/'Residential Assumptions'!$F$12, 0))</f>
        <v>0</v>
      </c>
      <c r="AC30" s="46">
        <f>IF(COLUMN()-COLUMN($E$3) &gt; 'Residential Assumptions'!$I$5, 0, IF(AC4="No",-'Residential Assumptions'!$F$13*'Residential Assumptions'!$F$5*'Residential Assumptions'!$F$4/'Residential Assumptions'!$F$12, 0))</f>
        <v>0</v>
      </c>
      <c r="AD30" s="46">
        <f>IF(COLUMN()-COLUMN($E$3) &gt; 'Residential Assumptions'!$I$5, 0, IF(AD4="No",-'Residential Assumptions'!$F$13*'Residential Assumptions'!$F$5*'Residential Assumptions'!$F$4/'Residential Assumptions'!$F$12, 0))</f>
        <v>0</v>
      </c>
      <c r="AE30" s="46">
        <f>IF(COLUMN()-COLUMN($E$3) &gt; 'Residential Assumptions'!$I$5, 0, IF(AE4="No",-'Residential Assumptions'!$F$13*'Residential Assumptions'!$F$5*'Residential Assumptions'!$F$4/'Residential Assumptions'!$F$12, 0))</f>
        <v>0</v>
      </c>
      <c r="AF30" s="46">
        <f>IF(COLUMN()-COLUMN($E$3) &gt; 'Residential Assumptions'!$I$5, 0, IF(AF4="No",-'Residential Assumptions'!$F$13*'Residential Assumptions'!$F$5*'Residential Assumptions'!$F$4/'Residential Assumptions'!$F$12, 0))</f>
        <v>0</v>
      </c>
      <c r="AG30" s="46">
        <f>IF(COLUMN()-COLUMN($E$3) &gt; 'Residential Assumptions'!$I$5, 0, IF(AG4="No",-'Residential Assumptions'!$F$13*'Residential Assumptions'!$F$5*'Residential Assumptions'!$F$4/'Residential Assumptions'!$F$12, 0))</f>
        <v>0</v>
      </c>
      <c r="AH30" s="46">
        <f>IF(COLUMN()-COLUMN($E$3) &gt; 'Residential Assumptions'!$I$5, 0, IF(AH4="No",-'Residential Assumptions'!$F$13*'Residential Assumptions'!$F$5*'Residential Assumptions'!$F$4/'Residential Assumptions'!$F$12, 0))</f>
        <v>0</v>
      </c>
      <c r="AI30" s="46">
        <f>IF(COLUMN()-COLUMN($E$3) &gt; 'Residential Assumptions'!$I$5, 0, IF(AI4="No",-'Residential Assumptions'!$F$13*'Residential Assumptions'!$F$5*'Residential Assumptions'!$F$4/'Residential Assumptions'!$F$12, 0))</f>
        <v>0</v>
      </c>
      <c r="AJ30" s="46">
        <f>IF(COLUMN()-COLUMN($E$3) &gt; 'Residential Assumptions'!$I$5, 0, IF(AJ4="No",-'Residential Assumptions'!$F$13*'Residential Assumptions'!$F$5*'Residential Assumptions'!$F$4/'Residential Assumptions'!$F$12, 0))</f>
        <v>0</v>
      </c>
      <c r="AK30" s="46">
        <f>IF(COLUMN()-COLUMN($E$3) &gt; 'Residential Assumptions'!$I$5, 0, IF(AK4="No",-'Residential Assumptions'!$F$13*'Residential Assumptions'!$F$5*'Residential Assumptions'!$F$4/'Residential Assumptions'!$F$12, 0))</f>
        <v>0</v>
      </c>
      <c r="AL30" s="46">
        <f>IF(COLUMN()-COLUMN($E$3) &gt; 'Residential Assumptions'!$I$5, 0, IF(AL4="No",-'Residential Assumptions'!$F$13*'Residential Assumptions'!$F$5*'Residential Assumptions'!$F$4/'Residential Assumptions'!$F$12, 0))</f>
        <v>0</v>
      </c>
      <c r="AM30" s="46">
        <f>IF(COLUMN()-COLUMN($E$3) &gt; 'Residential Assumptions'!$I$5, 0, IF(AM4="No",-'Residential Assumptions'!$F$13*'Residential Assumptions'!$F$5*'Residential Assumptions'!$F$4/'Residential Assumptions'!$F$12, 0))</f>
        <v>0</v>
      </c>
      <c r="AN30" s="46">
        <f>IF(COLUMN()-COLUMN($E$3) &gt; 'Residential Assumptions'!$I$5, 0, IF(AN4="No",-'Residential Assumptions'!$F$13*'Residential Assumptions'!$F$5*'Residential Assumptions'!$F$4/'Residential Assumptions'!$F$12, 0))</f>
        <v>0</v>
      </c>
      <c r="AO30" s="46">
        <f>IF(COLUMN()-COLUMN($E$3) &gt; 'Residential Assumptions'!$I$5, 0, IF(AO4="No",-'Residential Assumptions'!$F$13*'Residential Assumptions'!$F$5*'Residential Assumptions'!$F$4/'Residential Assumptions'!$F$12, 0))</f>
        <v>0</v>
      </c>
      <c r="AP30" s="46">
        <f>IF(COLUMN()-COLUMN($E$3) &gt; 'Residential Assumptions'!$I$5, 0, IF(AP4="No",-'Residential Assumptions'!$F$13*'Residential Assumptions'!$F$5*'Residential Assumptions'!$F$4/'Residential Assumptions'!$F$12, 0))</f>
        <v>0</v>
      </c>
      <c r="AQ30" s="46">
        <f>IF(COLUMN()-COLUMN($E$3) &gt; 'Residential Assumptions'!$I$5, 0, IF(AQ4="No",-'Residential Assumptions'!$F$13*'Residential Assumptions'!$F$5*'Residential Assumptions'!$F$4/'Residential Assumptions'!$F$12, 0))</f>
        <v>0</v>
      </c>
      <c r="AR30" s="46">
        <f>IF(COLUMN()-COLUMN($E$3) &gt; 'Residential Assumptions'!$I$5, 0, IF(AR4="No",-'Residential Assumptions'!$F$13*'Residential Assumptions'!$F$5*'Residential Assumptions'!$F$4/'Residential Assumptions'!$F$12, 0))</f>
        <v>0</v>
      </c>
      <c r="AS30" s="46">
        <f>IF(COLUMN()-COLUMN($E$3) &gt; 'Residential Assumptions'!$I$5, 0, IF(AS4="No",-'Residential Assumptions'!$F$13*'Residential Assumptions'!$F$5*'Residential Assumptions'!$F$4/'Residential Assumptions'!$F$12, 0))</f>
        <v>0</v>
      </c>
      <c r="AT30" s="46">
        <f>IF(COLUMN()-COLUMN($E$3) &gt; 'Residential Assumptions'!$I$5, 0, IF(AT4="No",-'Residential Assumptions'!$F$13*'Residential Assumptions'!$F$5*'Residential Assumptions'!$F$4/'Residential Assumptions'!$F$12, 0))</f>
        <v>0</v>
      </c>
      <c r="AU30" s="46">
        <f>IF(COLUMN()-COLUMN($E$3) &gt; 'Residential Assumptions'!$I$5, 0, IF(AU4="No",-'Residential Assumptions'!$F$13*'Residential Assumptions'!$F$5*'Residential Assumptions'!$F$4/'Residential Assumptions'!$F$12, 0))</f>
        <v>0</v>
      </c>
      <c r="AV30" s="46">
        <f>IF(COLUMN()-COLUMN($E$3) &gt; 'Residential Assumptions'!$I$5, 0, IF(AV4="No",-'Residential Assumptions'!$F$13*'Residential Assumptions'!$F$5*'Residential Assumptions'!$F$4/'Residential Assumptions'!$F$12, 0))</f>
        <v>0</v>
      </c>
      <c r="AW30" s="46">
        <f>IF(COLUMN()-COLUMN($E$3) &gt; 'Residential Assumptions'!$I$5, 0, IF(AW4="No",-'Residential Assumptions'!$F$13*'Residential Assumptions'!$F$5*'Residential Assumptions'!$F$4/'Residential Assumptions'!$F$12, 0))</f>
        <v>0</v>
      </c>
      <c r="AX30" s="46">
        <f>IF(COLUMN()-COLUMN($E$3) &gt; 'Residential Assumptions'!$I$5, 0, IF(AX4="No",-'Residential Assumptions'!$F$13*'Residential Assumptions'!$F$5*'Residential Assumptions'!$F$4/'Residential Assumptions'!$F$12, 0))</f>
        <v>0</v>
      </c>
      <c r="AY30" s="46">
        <f>IF(COLUMN()-COLUMN($E$3) &gt; 'Residential Assumptions'!$I$5, 0, IF(AY4="No",-'Residential Assumptions'!$F$13*'Residential Assumptions'!$F$5*'Residential Assumptions'!$F$4/'Residential Assumptions'!$F$12, 0))</f>
        <v>0</v>
      </c>
      <c r="AZ30" s="46">
        <f>IF(COLUMN()-COLUMN($E$3) &gt; 'Residential Assumptions'!$I$5, 0, IF(AZ4="No",-'Residential Assumptions'!$F$13*'Residential Assumptions'!$F$5*'Residential Assumptions'!$F$4/'Residential Assumptions'!$F$12, 0))</f>
        <v>0</v>
      </c>
      <c r="BA30" s="46">
        <f>IF(COLUMN()-COLUMN($E$3) &gt; 'Residential Assumptions'!$I$5, 0, IF(BA4="No",-'Residential Assumptions'!$F$13*'Residential Assumptions'!$F$5*'Residential Assumptions'!$F$4/'Residential Assumptions'!$F$12, 0))</f>
        <v>0</v>
      </c>
      <c r="BB30" s="46">
        <f>IF(COLUMN()-COLUMN($E$3) &gt; 'Residential Assumptions'!$I$5, 0, IF(BB4="No",-'Residential Assumptions'!$F$13*'Residential Assumptions'!$F$5*'Residential Assumptions'!$F$4/'Residential Assumptions'!$F$12, 0))</f>
        <v>0</v>
      </c>
      <c r="BC30" s="46">
        <f>IF(COLUMN()-COLUMN($E$3) &gt; 'Residential Assumptions'!$I$5, 0, IF(BC4="No",-'Residential Assumptions'!$F$13*'Residential Assumptions'!$F$5*'Residential Assumptions'!$F$4/'Residential Assumptions'!$F$12, 0))</f>
        <v>0</v>
      </c>
      <c r="BD30" s="46">
        <f>IF(COLUMN()-COLUMN($E$3) &gt; 'Residential Assumptions'!$I$5, 0, IF(BD4="No",-'Residential Assumptions'!$F$13*'Residential Assumptions'!$F$5*'Residential Assumptions'!$F$4/'Residential Assumptions'!$F$12, 0))</f>
        <v>0</v>
      </c>
      <c r="BE30" s="46">
        <f>IF(COLUMN()-COLUMN($E$3) &gt; 'Residential Assumptions'!$I$5, 0, IF(BE4="No",-'Residential Assumptions'!$F$13*'Residential Assumptions'!$F$5*'Residential Assumptions'!$F$4/'Residential Assumptions'!$F$12, 0))</f>
        <v>0</v>
      </c>
      <c r="BF30" s="46">
        <f>IF(COLUMN()-COLUMN($E$3) &gt; 'Residential Assumptions'!$I$5, 0, IF(BF4="No",-'Residential Assumptions'!$F$13*'Residential Assumptions'!$F$5*'Residential Assumptions'!$F$4/'Residential Assumptions'!$F$12, 0))</f>
        <v>0</v>
      </c>
      <c r="BG30" s="46">
        <f>IF(COLUMN()-COLUMN($E$3) &gt; 'Residential Assumptions'!$I$5, 0, IF(BG4="No",-'Residential Assumptions'!$F$13*'Residential Assumptions'!$F$5*'Residential Assumptions'!$F$4/'Residential Assumptions'!$F$12, 0))</f>
        <v>0</v>
      </c>
      <c r="BH30" s="46">
        <f>IF(COLUMN()-COLUMN($E$3) &gt; 'Residential Assumptions'!$I$5, 0, IF(BH4="No",-'Residential Assumptions'!$F$13*'Residential Assumptions'!$F$5*'Residential Assumptions'!$F$4/'Residential Assumptions'!$F$12, 0))</f>
        <v>0</v>
      </c>
      <c r="BI30" s="46">
        <f>IF(COLUMN()-COLUMN($E$3) &gt; 'Residential Assumptions'!$I$5, 0, IF(BI4="No",-'Residential Assumptions'!$F$13*'Residential Assumptions'!$F$5*'Residential Assumptions'!$F$4/'Residential Assumptions'!$F$12, 0))</f>
        <v>0</v>
      </c>
      <c r="BJ30" s="46">
        <f>IF(COLUMN()-COLUMN($E$3) &gt; 'Residential Assumptions'!$I$5, 0, IF(BJ4="No",-'Residential Assumptions'!$F$13*'Residential Assumptions'!$F$5*'Residential Assumptions'!$F$4/'Residential Assumptions'!$F$12, 0))</f>
        <v>0</v>
      </c>
      <c r="BK30" s="46">
        <f>IF(COLUMN()-COLUMN($E$3) &gt; 'Residential Assumptions'!$I$5, 0, IF(BK4="No",-'Residential Assumptions'!$F$13*'Residential Assumptions'!$F$5*'Residential Assumptions'!$F$4/'Residential Assumptions'!$F$12, 0))</f>
        <v>0</v>
      </c>
      <c r="BL30" s="46">
        <f>IF(COLUMN()-COLUMN($E$3) &gt; 'Residential Assumptions'!$I$5, 0, IF(BL4="No",-'Residential Assumptions'!$F$13*'Residential Assumptions'!$F$5*'Residential Assumptions'!$F$4/'Residential Assumptions'!$F$12, 0))</f>
        <v>0</v>
      </c>
      <c r="BM30" s="46">
        <f>IF(COLUMN()-COLUMN($E$3) &gt; 'Residential Assumptions'!$I$5, 0, IF(BM4="No",-'Residential Assumptions'!$F$13*'Residential Assumptions'!$F$5*'Residential Assumptions'!$F$4/'Residential Assumptions'!$F$12, 0))</f>
        <v>0</v>
      </c>
      <c r="BN30" s="46">
        <f>IF(COLUMN()-COLUMN($E$3) &gt; 'Residential Assumptions'!$I$5, 0, IF(BN4="No",-'Residential Assumptions'!$F$13*'Residential Assumptions'!$F$5*'Residential Assumptions'!$F$4/'Residential Assumptions'!$F$12, 0))</f>
        <v>0</v>
      </c>
      <c r="BO30" s="46">
        <f>IF(COLUMN()-COLUMN($E$3) &gt; 'Residential Assumptions'!$I$5, 0, IF(BO4="No",-'Residential Assumptions'!$F$13*'Residential Assumptions'!$F$5*'Residential Assumptions'!$F$4/'Residential Assumptions'!$F$12, 0))</f>
        <v>0</v>
      </c>
      <c r="BP30" s="46">
        <f>IF(COLUMN()-COLUMN($E$3) &gt; 'Residential Assumptions'!$I$5, 0, IF(BP4="No",-'Residential Assumptions'!$F$13*'Residential Assumptions'!$F$5*'Residential Assumptions'!$F$4/'Residential Assumptions'!$F$12, 0))</f>
        <v>0</v>
      </c>
      <c r="BQ30" s="46">
        <f>IF(COLUMN()-COLUMN($E$3) &gt; 'Residential Assumptions'!$I$5, 0, IF(BQ4="No",-'Residential Assumptions'!$F$13*'Residential Assumptions'!$F$5*'Residential Assumptions'!$F$4/'Residential Assumptions'!$F$12, 0))</f>
        <v>0</v>
      </c>
      <c r="BR30" s="46">
        <f>IF(COLUMN()-COLUMN($E$3) &gt; 'Residential Assumptions'!$I$5, 0, IF(BR4="No",-'Residential Assumptions'!$F$13*'Residential Assumptions'!$F$5*'Residential Assumptions'!$F$4/'Residential Assumptions'!$F$12, 0))</f>
        <v>0</v>
      </c>
      <c r="BS30" s="46">
        <f>IF(COLUMN()-COLUMN($E$3) &gt; 'Residential Assumptions'!$I$5, 0, IF(BS4="No",-'Residential Assumptions'!$F$13*'Residential Assumptions'!$F$5*'Residential Assumptions'!$F$4/'Residential Assumptions'!$F$12, 0))</f>
        <v>0</v>
      </c>
      <c r="BT30" s="46">
        <f>IF(COLUMN()-COLUMN($E$3) &gt; 'Residential Assumptions'!$I$5, 0, IF(BT4="No",-'Residential Assumptions'!$F$13*'Residential Assumptions'!$F$5*'Residential Assumptions'!$F$4/'Residential Assumptions'!$F$12, 0))</f>
        <v>0</v>
      </c>
      <c r="BU30" s="46">
        <f>IF(COLUMN()-COLUMN($E$3) &gt; 'Residential Assumptions'!$I$5, 0, IF(BU4="No",-'Residential Assumptions'!$F$13*'Residential Assumptions'!$F$5*'Residential Assumptions'!$F$4/'Residential Assumptions'!$F$12, 0))</f>
        <v>0</v>
      </c>
      <c r="BV30" s="46">
        <f>IF(COLUMN()-COLUMN($E$3) &gt; 'Residential Assumptions'!$I$5, 0, IF(BV4="No",-'Residential Assumptions'!$F$13*'Residential Assumptions'!$F$5*'Residential Assumptions'!$F$4/'Residential Assumptions'!$F$12, 0))</f>
        <v>0</v>
      </c>
      <c r="BW30" s="46">
        <f>IF(COLUMN()-COLUMN($E$3) &gt; 'Residential Assumptions'!$I$5, 0, IF(BW4="No",-'Residential Assumptions'!$F$13*'Residential Assumptions'!$F$5*'Residential Assumptions'!$F$4/'Residential Assumptions'!$F$12, 0))</f>
        <v>0</v>
      </c>
      <c r="BX30" s="46">
        <f>IF(COLUMN()-COLUMN($E$3) &gt; 'Residential Assumptions'!$I$5, 0, IF(BX4="No",-'Residential Assumptions'!$F$13*'Residential Assumptions'!$F$5*'Residential Assumptions'!$F$4/'Residential Assumptions'!$F$12, 0))</f>
        <v>0</v>
      </c>
      <c r="BY30" s="46">
        <f>IF(COLUMN()-COLUMN($E$3) &gt; 'Residential Assumptions'!$I$5, 0, IF(BY4="No",-'Residential Assumptions'!$F$13*'Residential Assumptions'!$F$5*'Residential Assumptions'!$F$4/'Residential Assumptions'!$F$12, 0))</f>
        <v>0</v>
      </c>
      <c r="BZ30" s="46">
        <f>IF(COLUMN()-COLUMN($E$3) &gt; 'Residential Assumptions'!$I$5, 0, IF(BZ4="No",-'Residential Assumptions'!$F$13*'Residential Assumptions'!$F$5*'Residential Assumptions'!$F$4/'Residential Assumptions'!$F$12, 0))</f>
        <v>0</v>
      </c>
      <c r="CA30" s="46">
        <f>IF(COLUMN()-COLUMN($E$3) &gt; 'Residential Assumptions'!$I$5, 0, IF(CA4="No",-'Residential Assumptions'!$F$13*'Residential Assumptions'!$F$5*'Residential Assumptions'!$F$4/'Residential Assumptions'!$F$12, 0))</f>
        <v>0</v>
      </c>
      <c r="CB30" s="46">
        <f>IF(COLUMN()-COLUMN($E$3) &gt; 'Residential Assumptions'!$I$5, 0, IF(CB4="No",-'Residential Assumptions'!$F$13*'Residential Assumptions'!$F$5*'Residential Assumptions'!$F$4/'Residential Assumptions'!$F$12, 0))</f>
        <v>0</v>
      </c>
      <c r="CC30" s="46">
        <f>IF(COLUMN()-COLUMN($E$3) &gt; 'Residential Assumptions'!$I$5, 0, IF(CC4="No",-'Residential Assumptions'!$F$13*'Residential Assumptions'!$F$5*'Residential Assumptions'!$F$4/'Residential Assumptions'!$F$12, 0))</f>
        <v>0</v>
      </c>
      <c r="CD30" s="46">
        <f>IF(COLUMN()-COLUMN($E$3) &gt; 'Residential Assumptions'!$I$5, 0, IF(CD4="No",-'Residential Assumptions'!$F$13*'Residential Assumptions'!$F$5*'Residential Assumptions'!$F$4/'Residential Assumptions'!$F$12, 0))</f>
        <v>0</v>
      </c>
      <c r="CE30" s="46">
        <f>IF(COLUMN()-COLUMN($E$3) &gt; 'Residential Assumptions'!$I$5, 0, IF(CE4="No",-'Residential Assumptions'!$F$13*'Residential Assumptions'!$F$5*'Residential Assumptions'!$F$4/'Residential Assumptions'!$F$12, 0))</f>
        <v>0</v>
      </c>
      <c r="CF30" s="46">
        <f>IF(COLUMN()-COLUMN($E$3) &gt; 'Residential Assumptions'!$I$5, 0, IF(CF4="No",-'Residential Assumptions'!$F$13*'Residential Assumptions'!$F$5*'Residential Assumptions'!$F$4/'Residential Assumptions'!$F$12, 0))</f>
        <v>0</v>
      </c>
      <c r="CG30" s="46">
        <f>IF(COLUMN()-COLUMN($E$3) &gt; 'Residential Assumptions'!$I$5, 0, IF(CG4="No",-'Residential Assumptions'!$F$13*'Residential Assumptions'!$F$5*'Residential Assumptions'!$F$4/'Residential Assumptions'!$F$12, 0))</f>
        <v>0</v>
      </c>
      <c r="CH30" s="46">
        <f>IF(COLUMN()-COLUMN($E$3) &gt; 'Residential Assumptions'!$I$5, 0, IF(CH4="No",-'Residential Assumptions'!$F$13*'Residential Assumptions'!$F$5*'Residential Assumptions'!$F$4/'Residential Assumptions'!$F$12, 0))</f>
        <v>0</v>
      </c>
      <c r="CI30" s="46">
        <f>IF(COLUMN()-COLUMN($E$3) &gt; 'Residential Assumptions'!$I$5, 0, IF(CI4="No",-'Residential Assumptions'!$F$13*'Residential Assumptions'!$F$5*'Residential Assumptions'!$F$4/'Residential Assumptions'!$F$12, 0))</f>
        <v>0</v>
      </c>
      <c r="CJ30" s="46">
        <f>IF(COLUMN()-COLUMN($E$3) &gt; 'Residential Assumptions'!$I$5, 0, IF(CJ4="No",-'Residential Assumptions'!$F$13*'Residential Assumptions'!$F$5*'Residential Assumptions'!$F$4/'Residential Assumptions'!$F$12, 0))</f>
        <v>0</v>
      </c>
      <c r="CK30" s="46">
        <f>IF(COLUMN()-COLUMN($E$3) &gt; 'Residential Assumptions'!$I$5, 0, IF(CK4="No",-'Residential Assumptions'!$F$13*'Residential Assumptions'!$F$5*'Residential Assumptions'!$F$4/'Residential Assumptions'!$F$12, 0))</f>
        <v>0</v>
      </c>
      <c r="CL30" s="46">
        <f>IF(COLUMN()-COLUMN($E$3) &gt; 'Residential Assumptions'!$I$5, 0, IF(CL4="No",-'Residential Assumptions'!$F$13*'Residential Assumptions'!$F$5*'Residential Assumptions'!$F$4/'Residential Assumptions'!$F$12, 0))</f>
        <v>0</v>
      </c>
      <c r="CM30" s="46">
        <f>IF(COLUMN()-COLUMN($E$3) &gt; 'Residential Assumptions'!$I$5, 0, IF(CM4="No",-'Residential Assumptions'!$F$13*'Residential Assumptions'!$F$5*'Residential Assumptions'!$F$4/'Residential Assumptions'!$F$12, 0))</f>
        <v>0</v>
      </c>
      <c r="CN30" s="46">
        <f>IF(COLUMN()-COLUMN($E$3) &gt; 'Residential Assumptions'!$I$5, 0, IF(CN4="No",-'Residential Assumptions'!$F$13*'Residential Assumptions'!$F$5*'Residential Assumptions'!$F$4/'Residential Assumptions'!$F$12, 0))</f>
        <v>0</v>
      </c>
      <c r="CO30" s="46">
        <f>IF(COLUMN()-COLUMN($E$3) &gt; 'Residential Assumptions'!$I$5, 0, IF(CO4="No",-'Residential Assumptions'!$F$13*'Residential Assumptions'!$F$5*'Residential Assumptions'!$F$4/'Residential Assumptions'!$F$12, 0))</f>
        <v>0</v>
      </c>
      <c r="CP30" s="46">
        <f>IF(COLUMN()-COLUMN($E$3) &gt; 'Residential Assumptions'!$I$5, 0, IF(CP4="No",-'Residential Assumptions'!$F$13*'Residential Assumptions'!$F$5*'Residential Assumptions'!$F$4/'Residential Assumptions'!$F$12, 0))</f>
        <v>0</v>
      </c>
      <c r="CQ30" s="46">
        <f>IF(COLUMN()-COLUMN($E$3) &gt; 'Residential Assumptions'!$I$5, 0, IF(CQ4="No",-'Residential Assumptions'!$F$13*'Residential Assumptions'!$F$5*'Residential Assumptions'!$F$4/'Residential Assumptions'!$F$12, 0))</f>
        <v>0</v>
      </c>
      <c r="CR30" s="46">
        <f>IF(COLUMN()-COLUMN($E$3) &gt; 'Residential Assumptions'!$I$5, 0, IF(CR4="No",-'Residential Assumptions'!$F$13*'Residential Assumptions'!$F$5*'Residential Assumptions'!$F$4/'Residential Assumptions'!$F$12, 0))</f>
        <v>0</v>
      </c>
      <c r="CS30" s="46">
        <f>IF(COLUMN()-COLUMN($E$3) &gt; 'Residential Assumptions'!$I$5, 0, IF(CS4="No",-'Residential Assumptions'!$F$13*'Residential Assumptions'!$F$5*'Residential Assumptions'!$F$4/'Residential Assumptions'!$F$12, 0))</f>
        <v>0</v>
      </c>
      <c r="CT30" s="46">
        <f>IF(COLUMN()-COLUMN($E$3) &gt; 'Residential Assumptions'!$I$5, 0, IF(CT4="No",-'Residential Assumptions'!$F$13*'Residential Assumptions'!$F$5*'Residential Assumptions'!$F$4/'Residential Assumptions'!$F$12, 0))</f>
        <v>0</v>
      </c>
      <c r="CU30" s="46">
        <f>IF(COLUMN()-COLUMN($E$3) &gt; 'Residential Assumptions'!$I$5, 0, IF(CU4="No",-'Residential Assumptions'!$F$13*'Residential Assumptions'!$F$5*'Residential Assumptions'!$F$4/'Residential Assumptions'!$F$12, 0))</f>
        <v>0</v>
      </c>
      <c r="CV30" s="46">
        <f>IF(COLUMN()-COLUMN($E$3) &gt; 'Residential Assumptions'!$I$5, 0, IF(CV4="No",-'Residential Assumptions'!$F$13*'Residential Assumptions'!$F$5*'Residential Assumptions'!$F$4/'Residential Assumptions'!$F$12, 0))</f>
        <v>0</v>
      </c>
    </row>
    <row r="31" spans="3:100" ht="20.25" customHeight="1">
      <c r="C31" s="20"/>
      <c r="D31" s="56" t="str">
        <f>'Residential Assumptions'!H9</f>
        <v xml:space="preserve">Open Space     </v>
      </c>
      <c r="E31" s="37">
        <f>IF(COLUMN()-COLUMN($E$3) &gt; 'Residential Assumptions'!$I$5, 0, IF(E4="No",-'Residential Assumptions'!$I$11*'Residential Assumptions'!$I$10/'Residential Assumptions'!$C$12, 0))</f>
        <v>-1023606</v>
      </c>
      <c r="F31" s="37">
        <f>IF(COLUMN()-COLUMN($E$3) &gt; 'Residential Assumptions'!$I$5, 0, IF(F4="No",-'Residential Assumptions'!$I$11*'Residential Assumptions'!$I$10/'Residential Assumptions'!$C$12, 0))</f>
        <v>-1023606</v>
      </c>
      <c r="G31" s="37">
        <f>IF(COLUMN()-COLUMN($E$3) &gt; 'Residential Assumptions'!$I$5, 0, IF(G4="No",-'Residential Assumptions'!$I$11*'Residential Assumptions'!$I$10/'Residential Assumptions'!$C$12, 0))</f>
        <v>-1023606</v>
      </c>
      <c r="H31" s="37">
        <f>IF(COLUMN()-COLUMN($E$3) &gt; 'Residential Assumptions'!$I$5, 0, IF(H4="No",-'Residential Assumptions'!$I$11*'Residential Assumptions'!$I$10/'Residential Assumptions'!$C$12, 0))</f>
        <v>0</v>
      </c>
      <c r="I31" s="37">
        <f>IF(COLUMN()-COLUMN($E$3) &gt; 'Residential Assumptions'!$I$5, 0, IF(I4="No",-'Residential Assumptions'!$I$11*'Residential Assumptions'!$I$10/'Residential Assumptions'!$C$12, 0))</f>
        <v>0</v>
      </c>
      <c r="J31" s="37">
        <f>IF(COLUMN()-COLUMN($E$3) &gt; 'Residential Assumptions'!$I$5, 0, IF(J4="No",-'Residential Assumptions'!$I$11*'Residential Assumptions'!$I$10/'Residential Assumptions'!$C$12, 0))</f>
        <v>0</v>
      </c>
      <c r="K31" s="37">
        <f>IF(COLUMN()-COLUMN($E$3) &gt; 'Residential Assumptions'!$I$5, 0, IF(K4="No",-'Residential Assumptions'!$I$11*'Residential Assumptions'!$I$10/'Residential Assumptions'!$C$12, 0))</f>
        <v>0</v>
      </c>
      <c r="L31" s="37">
        <f>IF(COLUMN()-COLUMN($E$3) &gt; 'Residential Assumptions'!$I$5, 0, IF(L4="No",-'Residential Assumptions'!$I$11*'Residential Assumptions'!$I$10/'Residential Assumptions'!$C$12, 0))</f>
        <v>0</v>
      </c>
      <c r="M31" s="37">
        <f>IF(COLUMN()-COLUMN($E$3) &gt; 'Residential Assumptions'!$I$5, 0, IF(M4="No",-'Residential Assumptions'!$I$11*'Residential Assumptions'!$I$10/'Residential Assumptions'!$C$12, 0))</f>
        <v>0</v>
      </c>
      <c r="N31" s="37">
        <f>IF(COLUMN()-COLUMN($E$3) &gt; 'Residential Assumptions'!$I$5, 0, IF(N4="No",-'Residential Assumptions'!$I$11*'Residential Assumptions'!$I$10/'Residential Assumptions'!$C$12, 0))</f>
        <v>0</v>
      </c>
      <c r="O31" s="37">
        <f>IF(COLUMN()-COLUMN($E$3) &gt; 'Residential Assumptions'!$I$5, 0, IF(O4="No",-'Residential Assumptions'!$I$11*'Residential Assumptions'!$I$10/'Residential Assumptions'!$C$12, 0))</f>
        <v>0</v>
      </c>
      <c r="P31" s="37">
        <f>IF(COLUMN()-COLUMN($E$3) &gt; 'Residential Assumptions'!$I$5, 0, IF(P4="No",-'Residential Assumptions'!$I$11*'Residential Assumptions'!$I$10/'Residential Assumptions'!$C$12, 0))</f>
        <v>0</v>
      </c>
      <c r="Q31" s="37">
        <f>IF(COLUMN()-COLUMN($E$3) &gt; 'Residential Assumptions'!$I$5, 0, IF(Q4="No",-'Residential Assumptions'!$I$11*'Residential Assumptions'!$I$10/'Residential Assumptions'!$C$12, 0))</f>
        <v>0</v>
      </c>
      <c r="R31" s="37">
        <f>IF(COLUMN()-COLUMN($E$3) &gt; 'Residential Assumptions'!$I$5, 0, IF(R4="No",-'Residential Assumptions'!$I$11*'Residential Assumptions'!$I$10/'Residential Assumptions'!$C$12, 0))</f>
        <v>0</v>
      </c>
      <c r="S31" s="37">
        <f>IF(COLUMN()-COLUMN($E$3) &gt; 'Residential Assumptions'!$I$5, 0, IF(S4="No",-'Residential Assumptions'!$I$11*'Residential Assumptions'!$I$10/'Residential Assumptions'!$C$12, 0))</f>
        <v>0</v>
      </c>
      <c r="T31" s="37">
        <f>IF(COLUMN()-COLUMN($E$3) &gt; 'Residential Assumptions'!$I$5, 0, IF(T4="No",-'Residential Assumptions'!$I$11*'Residential Assumptions'!$I$10/'Residential Assumptions'!$C$12, 0))</f>
        <v>0</v>
      </c>
      <c r="U31" s="37">
        <f>IF(COLUMN()-COLUMN($E$3) &gt; 'Residential Assumptions'!$I$5, 0, IF(U4="No",-'Residential Assumptions'!$I$11*'Residential Assumptions'!$I$10/'Residential Assumptions'!$C$12, 0))</f>
        <v>0</v>
      </c>
      <c r="V31" s="37">
        <f>IF(COLUMN()-COLUMN($E$3) &gt; 'Residential Assumptions'!$I$5, 0, IF(V4="No",-'Residential Assumptions'!$I$11*'Residential Assumptions'!$I$10/'Residential Assumptions'!$C$12, 0))</f>
        <v>0</v>
      </c>
      <c r="W31" s="37">
        <f>IF(COLUMN()-COLUMN($E$3) &gt; 'Residential Assumptions'!$I$5, 0, IF(W4="No",-'Residential Assumptions'!$I$11*'Residential Assumptions'!$I$10/'Residential Assumptions'!$C$12, 0))</f>
        <v>0</v>
      </c>
      <c r="X31" s="37">
        <f>IF(COLUMN()-COLUMN($E$3) &gt; 'Residential Assumptions'!$I$5, 0, IF(X4="No",-'Residential Assumptions'!$I$11*'Residential Assumptions'!$I$10/'Residential Assumptions'!$C$12, 0))</f>
        <v>0</v>
      </c>
      <c r="Y31" s="37">
        <f>IF(COLUMN()-COLUMN($E$3) &gt; 'Residential Assumptions'!$I$5, 0, IF(Y4="No",-'Residential Assumptions'!$I$11*'Residential Assumptions'!$I$10/'Residential Assumptions'!$C$12, 0))</f>
        <v>0</v>
      </c>
      <c r="Z31" s="37">
        <f>IF(COLUMN()-COLUMN($E$3) &gt; 'Residential Assumptions'!$I$5, 0, IF(Z4="No",-'Residential Assumptions'!$I$11*'Residential Assumptions'!$I$10/'Residential Assumptions'!$C$12, 0))</f>
        <v>0</v>
      </c>
      <c r="AA31" s="37">
        <f>IF(COLUMN()-COLUMN($E$3) &gt; 'Residential Assumptions'!$I$5, 0, IF(AA4="No",-'Residential Assumptions'!$I$11*'Residential Assumptions'!$I$10/'Residential Assumptions'!$C$12, 0))</f>
        <v>0</v>
      </c>
      <c r="AB31" s="37">
        <f>IF(COLUMN()-COLUMN($E$3) &gt; 'Residential Assumptions'!$I$5, 0, IF(AB4="No",-'Residential Assumptions'!$I$11*'Residential Assumptions'!$I$10/'Residential Assumptions'!$C$12, 0))</f>
        <v>0</v>
      </c>
      <c r="AC31" s="37">
        <f>IF(COLUMN()-COLUMN($E$3) &gt; 'Residential Assumptions'!$I$5, 0, IF(AC4="No",-'Residential Assumptions'!$I$11*'Residential Assumptions'!$I$10/'Residential Assumptions'!$C$12, 0))</f>
        <v>0</v>
      </c>
      <c r="AD31" s="37">
        <f>IF(COLUMN()-COLUMN($E$3) &gt; 'Residential Assumptions'!$I$5, 0, IF(AD4="No",-'Residential Assumptions'!$I$11*'Residential Assumptions'!$I$10/'Residential Assumptions'!$C$12, 0))</f>
        <v>0</v>
      </c>
      <c r="AE31" s="37">
        <f>IF(COLUMN()-COLUMN($E$3) &gt; 'Residential Assumptions'!$I$5, 0, IF(AE4="No",-'Residential Assumptions'!$I$11*'Residential Assumptions'!$I$10/'Residential Assumptions'!$C$12, 0))</f>
        <v>0</v>
      </c>
      <c r="AF31" s="37">
        <f>IF(COLUMN()-COLUMN($E$3) &gt; 'Residential Assumptions'!$I$5, 0, IF(AF4="No",-'Residential Assumptions'!$I$11*'Residential Assumptions'!$I$10/'Residential Assumptions'!$C$12, 0))</f>
        <v>0</v>
      </c>
      <c r="AG31" s="37">
        <f>IF(COLUMN()-COLUMN($E$3) &gt; 'Residential Assumptions'!$I$5, 0, IF(AG4="No",-'Residential Assumptions'!$I$11*'Residential Assumptions'!$I$10/'Residential Assumptions'!$C$12, 0))</f>
        <v>0</v>
      </c>
      <c r="AH31" s="37">
        <f>IF(COLUMN()-COLUMN($E$3) &gt; 'Residential Assumptions'!$I$5, 0, IF(AH4="No",-'Residential Assumptions'!$I$11*'Residential Assumptions'!$I$10/'Residential Assumptions'!$C$12, 0))</f>
        <v>0</v>
      </c>
      <c r="AI31" s="37">
        <f>IF(COLUMN()-COLUMN($E$3) &gt; 'Residential Assumptions'!$I$5, 0, IF(AI4="No",-'Residential Assumptions'!$I$11*'Residential Assumptions'!$I$10/'Residential Assumptions'!$C$12, 0))</f>
        <v>0</v>
      </c>
      <c r="AJ31" s="37">
        <f>IF(COLUMN()-COLUMN($E$3) &gt; 'Residential Assumptions'!$I$5, 0, IF(AJ4="No",-'Residential Assumptions'!$I$11*'Residential Assumptions'!$I$10/'Residential Assumptions'!$C$12, 0))</f>
        <v>0</v>
      </c>
      <c r="AK31" s="37">
        <f>IF(COLUMN()-COLUMN($E$3) &gt; 'Residential Assumptions'!$I$5, 0, IF(AK4="No",-'Residential Assumptions'!$I$11*'Residential Assumptions'!$I$10/'Residential Assumptions'!$C$12, 0))</f>
        <v>0</v>
      </c>
      <c r="AL31" s="37">
        <f>IF(COLUMN()-COLUMN($E$3) &gt; 'Residential Assumptions'!$I$5, 0, IF(AL4="No",-'Residential Assumptions'!$I$11*'Residential Assumptions'!$I$10/'Residential Assumptions'!$C$12, 0))</f>
        <v>0</v>
      </c>
      <c r="AM31" s="37">
        <f>IF(COLUMN()-COLUMN($E$3) &gt; 'Residential Assumptions'!$I$5, 0, IF(AM4="No",-'Residential Assumptions'!$I$11*'Residential Assumptions'!$I$10/'Residential Assumptions'!$C$12, 0))</f>
        <v>0</v>
      </c>
      <c r="AN31" s="37">
        <f>IF(COLUMN()-COLUMN($E$3) &gt; 'Residential Assumptions'!$I$5, 0, IF(AN4="No",-'Residential Assumptions'!$I$11*'Residential Assumptions'!$I$10/'Residential Assumptions'!$C$12, 0))</f>
        <v>0</v>
      </c>
      <c r="AO31" s="37">
        <f>IF(COLUMN()-COLUMN($E$3) &gt; 'Residential Assumptions'!$I$5, 0, IF(AO4="No",-'Residential Assumptions'!$I$11*'Residential Assumptions'!$I$10/'Residential Assumptions'!$C$12, 0))</f>
        <v>0</v>
      </c>
      <c r="AP31" s="37">
        <f>IF(COLUMN()-COLUMN($E$3) &gt; 'Residential Assumptions'!$I$5, 0, IF(AP4="No",-'Residential Assumptions'!$I$11*'Residential Assumptions'!$I$10/'Residential Assumptions'!$C$12, 0))</f>
        <v>0</v>
      </c>
      <c r="AQ31" s="37">
        <f>IF(COLUMN()-COLUMN($E$3) &gt; 'Residential Assumptions'!$I$5, 0, IF(AQ4="No",-'Residential Assumptions'!$I$11*'Residential Assumptions'!$I$10/'Residential Assumptions'!$C$12, 0))</f>
        <v>0</v>
      </c>
      <c r="AR31" s="37">
        <f>IF(COLUMN()-COLUMN($E$3) &gt; 'Residential Assumptions'!$I$5, 0, IF(AR4="No",-'Residential Assumptions'!$I$11*'Residential Assumptions'!$I$10/'Residential Assumptions'!$C$12, 0))</f>
        <v>0</v>
      </c>
      <c r="AS31" s="37">
        <f>IF(COLUMN()-COLUMN($E$3) &gt; 'Residential Assumptions'!$I$5, 0, IF(AS4="No",-'Residential Assumptions'!$I$11*'Residential Assumptions'!$I$10/'Residential Assumptions'!$C$12, 0))</f>
        <v>0</v>
      </c>
      <c r="AT31" s="37">
        <f>IF(COLUMN()-COLUMN($E$3) &gt; 'Residential Assumptions'!$I$5, 0, IF(AT4="No",-'Residential Assumptions'!$I$11*'Residential Assumptions'!$I$10/'Residential Assumptions'!$C$12, 0))</f>
        <v>0</v>
      </c>
      <c r="AU31" s="37">
        <f>IF(COLUMN()-COLUMN($E$3) &gt; 'Residential Assumptions'!$I$5, 0, IF(AU4="No",-'Residential Assumptions'!$I$11*'Residential Assumptions'!$I$10/'Residential Assumptions'!$C$12, 0))</f>
        <v>0</v>
      </c>
      <c r="AV31" s="37">
        <f>IF(COLUMN()-COLUMN($E$3) &gt; 'Residential Assumptions'!$I$5, 0, IF(AV4="No",-'Residential Assumptions'!$I$11*'Residential Assumptions'!$I$10/'Residential Assumptions'!$C$12, 0))</f>
        <v>0</v>
      </c>
      <c r="AW31" s="37">
        <f>IF(COLUMN()-COLUMN($E$3) &gt; 'Residential Assumptions'!$I$5, 0, IF(AW4="No",-'Residential Assumptions'!$I$11*'Residential Assumptions'!$I$10/'Residential Assumptions'!$C$12, 0))</f>
        <v>0</v>
      </c>
      <c r="AX31" s="37">
        <f>IF(COLUMN()-COLUMN($E$3) &gt; 'Residential Assumptions'!$I$5, 0, IF(AX4="No",-'Residential Assumptions'!$I$11*'Residential Assumptions'!$I$10/'Residential Assumptions'!$C$12, 0))</f>
        <v>0</v>
      </c>
      <c r="AY31" s="37">
        <f>IF(COLUMN()-COLUMN($E$3) &gt; 'Residential Assumptions'!$I$5, 0, IF(AY4="No",-'Residential Assumptions'!$I$11*'Residential Assumptions'!$I$10/'Residential Assumptions'!$C$12, 0))</f>
        <v>0</v>
      </c>
      <c r="AZ31" s="37">
        <f>IF(COLUMN()-COLUMN($E$3) &gt; 'Residential Assumptions'!$I$5, 0, IF(AZ4="No",-'Residential Assumptions'!$I$11*'Residential Assumptions'!$I$10/'Residential Assumptions'!$C$12, 0))</f>
        <v>0</v>
      </c>
      <c r="BA31" s="37">
        <f>IF(COLUMN()-COLUMN($E$3) &gt; 'Residential Assumptions'!$I$5, 0, IF(BA4="No",-'Residential Assumptions'!$I$11*'Residential Assumptions'!$I$10/'Residential Assumptions'!$C$12, 0))</f>
        <v>0</v>
      </c>
      <c r="BB31" s="37">
        <f>IF(COLUMN()-COLUMN($E$3) &gt; 'Residential Assumptions'!$I$5, 0, IF(BB4="No",-'Residential Assumptions'!$I$11*'Residential Assumptions'!$I$10/'Residential Assumptions'!$C$12, 0))</f>
        <v>0</v>
      </c>
      <c r="BC31" s="37">
        <f>IF(COLUMN()-COLUMN($E$3) &gt; 'Residential Assumptions'!$I$5, 0, IF(BC4="No",-'Residential Assumptions'!$I$11*'Residential Assumptions'!$I$10/'Residential Assumptions'!$C$12, 0))</f>
        <v>0</v>
      </c>
      <c r="BD31" s="37">
        <f>IF(COLUMN()-COLUMN($E$3) &gt; 'Residential Assumptions'!$I$5, 0, IF(BD4="No",-'Residential Assumptions'!$I$11*'Residential Assumptions'!$I$10/'Residential Assumptions'!$C$12, 0))</f>
        <v>0</v>
      </c>
      <c r="BE31" s="37">
        <f>IF(COLUMN()-COLUMN($E$3) &gt; 'Residential Assumptions'!$I$5, 0, IF(BE4="No",-'Residential Assumptions'!$I$11*'Residential Assumptions'!$I$10/'Residential Assumptions'!$C$12, 0))</f>
        <v>0</v>
      </c>
      <c r="BF31" s="37">
        <f>IF(COLUMN()-COLUMN($E$3) &gt; 'Residential Assumptions'!$I$5, 0, IF(BF4="No",-'Residential Assumptions'!$I$11*'Residential Assumptions'!$I$10/'Residential Assumptions'!$C$12, 0))</f>
        <v>0</v>
      </c>
      <c r="BG31" s="37">
        <f>IF(COLUMN()-COLUMN($E$3) &gt; 'Residential Assumptions'!$I$5, 0, IF(BG4="No",-'Residential Assumptions'!$I$11*'Residential Assumptions'!$I$10/'Residential Assumptions'!$C$12, 0))</f>
        <v>0</v>
      </c>
      <c r="BH31" s="37">
        <f>IF(COLUMN()-COLUMN($E$3) &gt; 'Residential Assumptions'!$I$5, 0, IF(BH4="No",-'Residential Assumptions'!$I$11*'Residential Assumptions'!$I$10/'Residential Assumptions'!$C$12, 0))</f>
        <v>0</v>
      </c>
      <c r="BI31" s="37">
        <f>IF(COLUMN()-COLUMN($E$3) &gt; 'Residential Assumptions'!$I$5, 0, IF(BI4="No",-'Residential Assumptions'!$I$11*'Residential Assumptions'!$I$10/'Residential Assumptions'!$C$12, 0))</f>
        <v>0</v>
      </c>
      <c r="BJ31" s="37">
        <f>IF(COLUMN()-COLUMN($E$3) &gt; 'Residential Assumptions'!$I$5, 0, IF(BJ4="No",-'Residential Assumptions'!$I$11*'Residential Assumptions'!$I$10/'Residential Assumptions'!$C$12, 0))</f>
        <v>0</v>
      </c>
      <c r="BK31" s="37">
        <f>IF(COLUMN()-COLUMN($E$3) &gt; 'Residential Assumptions'!$I$5, 0, IF(BK4="No",-'Residential Assumptions'!$I$11*'Residential Assumptions'!$I$10/'Residential Assumptions'!$C$12, 0))</f>
        <v>0</v>
      </c>
      <c r="BL31" s="37">
        <f>IF(COLUMN()-COLUMN($E$3) &gt; 'Residential Assumptions'!$I$5, 0, IF(BL4="No",-'Residential Assumptions'!$I$11*'Residential Assumptions'!$I$10/'Residential Assumptions'!$C$12, 0))</f>
        <v>0</v>
      </c>
      <c r="BM31" s="37">
        <f>IF(COLUMN()-COLUMN($E$3) &gt; 'Residential Assumptions'!$I$5, 0, IF(BM4="No",-'Residential Assumptions'!$I$11*'Residential Assumptions'!$I$10/'Residential Assumptions'!$C$12, 0))</f>
        <v>0</v>
      </c>
      <c r="BN31" s="37">
        <f>IF(COLUMN()-COLUMN($E$3) &gt; 'Residential Assumptions'!$I$5, 0, IF(BN4="No",-'Residential Assumptions'!$I$11*'Residential Assumptions'!$I$10/'Residential Assumptions'!$C$12, 0))</f>
        <v>0</v>
      </c>
      <c r="BO31" s="37">
        <f>IF(COLUMN()-COLUMN($E$3) &gt; 'Residential Assumptions'!$I$5, 0, IF(BO4="No",-'Residential Assumptions'!$I$11*'Residential Assumptions'!$I$10/'Residential Assumptions'!$C$12, 0))</f>
        <v>0</v>
      </c>
      <c r="BP31" s="37">
        <f>IF(COLUMN()-COLUMN($E$3) &gt; 'Residential Assumptions'!$I$5, 0, IF(BP4="No",-'Residential Assumptions'!$I$11*'Residential Assumptions'!$I$10/'Residential Assumptions'!$C$12, 0))</f>
        <v>0</v>
      </c>
      <c r="BQ31" s="37">
        <f>IF(COLUMN()-COLUMN($E$3) &gt; 'Residential Assumptions'!$I$5, 0, IF(BQ4="No",-'Residential Assumptions'!$I$11*'Residential Assumptions'!$I$10/'Residential Assumptions'!$C$12, 0))</f>
        <v>0</v>
      </c>
      <c r="BR31" s="37">
        <f>IF(COLUMN()-COLUMN($E$3) &gt; 'Residential Assumptions'!$I$5, 0, IF(BR4="No",-'Residential Assumptions'!$I$11*'Residential Assumptions'!$I$10/'Residential Assumptions'!$C$12, 0))</f>
        <v>0</v>
      </c>
      <c r="BS31" s="37">
        <f>IF(COLUMN()-COLUMN($E$3) &gt; 'Residential Assumptions'!$I$5, 0, IF(BS4="No",-'Residential Assumptions'!$I$11*'Residential Assumptions'!$I$10/'Residential Assumptions'!$C$12, 0))</f>
        <v>0</v>
      </c>
      <c r="BT31" s="37">
        <f>IF(COLUMN()-COLUMN($E$3) &gt; 'Residential Assumptions'!$I$5, 0, IF(BT4="No",-'Residential Assumptions'!$I$11*'Residential Assumptions'!$I$10/'Residential Assumptions'!$C$12, 0))</f>
        <v>0</v>
      </c>
      <c r="BU31" s="37">
        <f>IF(COLUMN()-COLUMN($E$3) &gt; 'Residential Assumptions'!$I$5, 0, IF(BU4="No",-'Residential Assumptions'!$I$11*'Residential Assumptions'!$I$10/'Residential Assumptions'!$C$12, 0))</f>
        <v>0</v>
      </c>
      <c r="BV31" s="37">
        <f>IF(COLUMN()-COLUMN($E$3) &gt; 'Residential Assumptions'!$I$5, 0, IF(BV4="No",-'Residential Assumptions'!$I$11*'Residential Assumptions'!$I$10/'Residential Assumptions'!$C$12, 0))</f>
        <v>0</v>
      </c>
      <c r="BW31" s="37">
        <f>IF(COLUMN()-COLUMN($E$3) &gt; 'Residential Assumptions'!$I$5, 0, IF(BW4="No",-'Residential Assumptions'!$I$11*'Residential Assumptions'!$I$10/'Residential Assumptions'!$C$12, 0))</f>
        <v>0</v>
      </c>
      <c r="BX31" s="37">
        <f>IF(COLUMN()-COLUMN($E$3) &gt; 'Residential Assumptions'!$I$5, 0, IF(BX4="No",-'Residential Assumptions'!$I$11*'Residential Assumptions'!$I$10/'Residential Assumptions'!$C$12, 0))</f>
        <v>0</v>
      </c>
      <c r="BY31" s="37">
        <f>IF(COLUMN()-COLUMN($E$3) &gt; 'Residential Assumptions'!$I$5, 0, IF(BY4="No",-'Residential Assumptions'!$I$11*'Residential Assumptions'!$I$10/'Residential Assumptions'!$C$12, 0))</f>
        <v>0</v>
      </c>
      <c r="BZ31" s="37">
        <f>IF(COLUMN()-COLUMN($E$3) &gt; 'Residential Assumptions'!$I$5, 0, IF(BZ4="No",-'Residential Assumptions'!$I$11*'Residential Assumptions'!$I$10/'Residential Assumptions'!$C$12, 0))</f>
        <v>0</v>
      </c>
      <c r="CA31" s="37">
        <f>IF(COLUMN()-COLUMN($E$3) &gt; 'Residential Assumptions'!$I$5, 0, IF(CA4="No",-'Residential Assumptions'!$I$11*'Residential Assumptions'!$I$10/'Residential Assumptions'!$C$12, 0))</f>
        <v>0</v>
      </c>
      <c r="CB31" s="37">
        <f>IF(COLUMN()-COLUMN($E$3) &gt; 'Residential Assumptions'!$I$5, 0, IF(CB4="No",-'Residential Assumptions'!$I$11*'Residential Assumptions'!$I$10/'Residential Assumptions'!$C$12, 0))</f>
        <v>0</v>
      </c>
      <c r="CC31" s="37">
        <f>IF(COLUMN()-COLUMN($E$3) &gt; 'Residential Assumptions'!$I$5, 0, IF(CC4="No",-'Residential Assumptions'!$I$11*'Residential Assumptions'!$I$10/'Residential Assumptions'!$C$12, 0))</f>
        <v>0</v>
      </c>
      <c r="CD31" s="37">
        <f>IF(COLUMN()-COLUMN($E$3) &gt; 'Residential Assumptions'!$I$5, 0, IF(CD4="No",-'Residential Assumptions'!$I$11*'Residential Assumptions'!$I$10/'Residential Assumptions'!$C$12, 0))</f>
        <v>0</v>
      </c>
      <c r="CE31" s="37">
        <f>IF(COLUMN()-COLUMN($E$3) &gt; 'Residential Assumptions'!$I$5, 0, IF(CE4="No",-'Residential Assumptions'!$I$11*'Residential Assumptions'!$I$10/'Residential Assumptions'!$C$12, 0))</f>
        <v>0</v>
      </c>
      <c r="CF31" s="37">
        <f>IF(COLUMN()-COLUMN($E$3) &gt; 'Residential Assumptions'!$I$5, 0, IF(CF4="No",-'Residential Assumptions'!$I$11*'Residential Assumptions'!$I$10/'Residential Assumptions'!$C$12, 0))</f>
        <v>0</v>
      </c>
      <c r="CG31" s="37">
        <f>IF(COLUMN()-COLUMN($E$3) &gt; 'Residential Assumptions'!$I$5, 0, IF(CG4="No",-'Residential Assumptions'!$I$11*'Residential Assumptions'!$I$10/'Residential Assumptions'!$C$12, 0))</f>
        <v>0</v>
      </c>
      <c r="CH31" s="37">
        <f>IF(COLUMN()-COLUMN($E$3) &gt; 'Residential Assumptions'!$I$5, 0, IF(CH4="No",-'Residential Assumptions'!$I$11*'Residential Assumptions'!$I$10/'Residential Assumptions'!$C$12, 0))</f>
        <v>0</v>
      </c>
      <c r="CI31" s="37">
        <f>IF(COLUMN()-COLUMN($E$3) &gt; 'Residential Assumptions'!$I$5, 0, IF(CI4="No",-'Residential Assumptions'!$I$11*'Residential Assumptions'!$I$10/'Residential Assumptions'!$C$12, 0))</f>
        <v>0</v>
      </c>
      <c r="CJ31" s="37">
        <f>IF(COLUMN()-COLUMN($E$3) &gt; 'Residential Assumptions'!$I$5, 0, IF(CJ4="No",-'Residential Assumptions'!$I$11*'Residential Assumptions'!$I$10/'Residential Assumptions'!$C$12, 0))</f>
        <v>0</v>
      </c>
      <c r="CK31" s="37">
        <f>IF(COLUMN()-COLUMN($E$3) &gt; 'Residential Assumptions'!$I$5, 0, IF(CK4="No",-'Residential Assumptions'!$I$11*'Residential Assumptions'!$I$10/'Residential Assumptions'!$C$12, 0))</f>
        <v>0</v>
      </c>
      <c r="CL31" s="37">
        <f>IF(COLUMN()-COLUMN($E$3) &gt; 'Residential Assumptions'!$I$5, 0, IF(CL4="No",-'Residential Assumptions'!$I$11*'Residential Assumptions'!$I$10/'Residential Assumptions'!$C$12, 0))</f>
        <v>0</v>
      </c>
      <c r="CM31" s="37">
        <f>IF(COLUMN()-COLUMN($E$3) &gt; 'Residential Assumptions'!$I$5, 0, IF(CM4="No",-'Residential Assumptions'!$I$11*'Residential Assumptions'!$I$10/'Residential Assumptions'!$C$12, 0))</f>
        <v>0</v>
      </c>
      <c r="CN31" s="37">
        <f>IF(COLUMN()-COLUMN($E$3) &gt; 'Residential Assumptions'!$I$5, 0, IF(CN4="No",-'Residential Assumptions'!$I$11*'Residential Assumptions'!$I$10/'Residential Assumptions'!$C$12, 0))</f>
        <v>0</v>
      </c>
      <c r="CO31" s="37">
        <f>IF(COLUMN()-COLUMN($E$3) &gt; 'Residential Assumptions'!$I$5, 0, IF(CO4="No",-'Residential Assumptions'!$I$11*'Residential Assumptions'!$I$10/'Residential Assumptions'!$C$12, 0))</f>
        <v>0</v>
      </c>
      <c r="CP31" s="37">
        <f>IF(COLUMN()-COLUMN($E$3) &gt; 'Residential Assumptions'!$I$5, 0, IF(CP4="No",-'Residential Assumptions'!$I$11*'Residential Assumptions'!$I$10/'Residential Assumptions'!$C$12, 0))</f>
        <v>0</v>
      </c>
      <c r="CQ31" s="37">
        <f>IF(COLUMN()-COLUMN($E$3) &gt; 'Residential Assumptions'!$I$5, 0, IF(CQ4="No",-'Residential Assumptions'!$I$11*'Residential Assumptions'!$I$10/'Residential Assumptions'!$C$12, 0))</f>
        <v>0</v>
      </c>
      <c r="CR31" s="37">
        <f>IF(COLUMN()-COLUMN($E$3) &gt; 'Residential Assumptions'!$I$5, 0, IF(CR4="No",-'Residential Assumptions'!$I$11*'Residential Assumptions'!$I$10/'Residential Assumptions'!$C$12, 0))</f>
        <v>0</v>
      </c>
      <c r="CS31" s="37">
        <f>IF(COLUMN()-COLUMN($E$3) &gt; 'Residential Assumptions'!$I$5, 0, IF(CS4="No",-'Residential Assumptions'!$I$11*'Residential Assumptions'!$I$10/'Residential Assumptions'!$C$12, 0))</f>
        <v>0</v>
      </c>
      <c r="CT31" s="37">
        <f>IF(COLUMN()-COLUMN($E$3) &gt; 'Residential Assumptions'!$I$5, 0, IF(CT4="No",-'Residential Assumptions'!$I$11*'Residential Assumptions'!$I$10/'Residential Assumptions'!$C$12, 0))</f>
        <v>0</v>
      </c>
      <c r="CU31" s="37">
        <f>IF(COLUMN()-COLUMN($E$3) &gt; 'Residential Assumptions'!$I$5, 0, IF(CU4="No",-'Residential Assumptions'!$I$11*'Residential Assumptions'!$I$10/'Residential Assumptions'!$C$12, 0))</f>
        <v>0</v>
      </c>
      <c r="CV31" s="37">
        <f>IF(COLUMN()-COLUMN($E$3) &gt; 'Residential Assumptions'!$I$5, 0, IF(CV4="No",-'Residential Assumptions'!$I$11*'Residential Assumptions'!$I$10/'Residential Assumptions'!$C$12, 0))</f>
        <v>0</v>
      </c>
    </row>
    <row r="32" spans="3:100" ht="20.25" customHeight="1">
      <c r="C32" s="20" t="s">
        <v>85</v>
      </c>
      <c r="D32" s="5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</row>
    <row r="33" spans="3:100" ht="20.25" customHeight="1">
      <c r="C33" s="20"/>
      <c r="D33" s="56" t="str">
        <f>D6</f>
        <v>2 Bedroom / 2 Bathroom</v>
      </c>
      <c r="E33" s="37">
        <f>IF(COLUMN()-COLUMN($E$3) &gt; 'Residential Assumptions'!$I$5, 0, IF(E4="No",-'Residential Assumptions'!$C$14*'Residential Assumptions'!$C$5*'Residential Assumptions'!$C$4/'Residential Assumptions'!$C$12, 0))</f>
        <v>-4104000</v>
      </c>
      <c r="F33" s="37">
        <f>IF(COLUMN()-COLUMN($E$3) &gt; 'Residential Assumptions'!$I$5, 0, IF(F4="No",-'Residential Assumptions'!$C$14*'Residential Assumptions'!$C$5*'Residential Assumptions'!$C$4/'Residential Assumptions'!$C$12, 0))</f>
        <v>-4104000</v>
      </c>
      <c r="G33" s="37">
        <f>IF(COLUMN()-COLUMN($E$3) &gt; 'Residential Assumptions'!$I$5, 0, IF(G4="No",-'Residential Assumptions'!$C$14*'Residential Assumptions'!$C$5*'Residential Assumptions'!$C$4/'Residential Assumptions'!$C$12, 0))</f>
        <v>-4104000</v>
      </c>
      <c r="H33" s="37">
        <f>IF(COLUMN()-COLUMN($E$3) &gt; 'Residential Assumptions'!$I$5, 0, IF(H4="No",-'Residential Assumptions'!$C$14*'Residential Assumptions'!$C$5*'Residential Assumptions'!$C$4/'Residential Assumptions'!$C$12, 0))</f>
        <v>0</v>
      </c>
      <c r="I33" s="37">
        <f>IF(COLUMN()-COLUMN($E$3) &gt; 'Residential Assumptions'!$I$5, 0, IF(I4="No",-'Residential Assumptions'!$C$14*'Residential Assumptions'!$C$5*'Residential Assumptions'!$C$4/'Residential Assumptions'!$C$12, 0))</f>
        <v>0</v>
      </c>
      <c r="J33" s="37">
        <f>IF(COLUMN()-COLUMN($E$3) &gt; 'Residential Assumptions'!$I$5, 0, IF(J4="No",-'Residential Assumptions'!$C$14*'Residential Assumptions'!$C$5*'Residential Assumptions'!$C$4/'Residential Assumptions'!$C$12, 0))</f>
        <v>0</v>
      </c>
      <c r="K33" s="37">
        <f>IF(COLUMN()-COLUMN($E$3) &gt; 'Residential Assumptions'!$I$5, 0, IF(K4="No",-'Residential Assumptions'!$C$14*'Residential Assumptions'!$C$5*'Residential Assumptions'!$C$4/'Residential Assumptions'!$C$12, 0))</f>
        <v>0</v>
      </c>
      <c r="L33" s="37">
        <f>IF(COLUMN()-COLUMN($E$3) &gt; 'Residential Assumptions'!$I$5, 0, IF(L4="No",-'Residential Assumptions'!$C$14*'Residential Assumptions'!$C$5*'Residential Assumptions'!$C$4/'Residential Assumptions'!$C$12, 0))</f>
        <v>0</v>
      </c>
      <c r="M33" s="37">
        <f>IF(COLUMN()-COLUMN($E$3) &gt; 'Residential Assumptions'!$I$5, 0, IF(M4="No",-'Residential Assumptions'!$C$14*'Residential Assumptions'!$C$5*'Residential Assumptions'!$C$4/'Residential Assumptions'!$C$12, 0))</f>
        <v>0</v>
      </c>
      <c r="N33" s="37">
        <f>IF(COLUMN()-COLUMN($E$3) &gt; 'Residential Assumptions'!$I$5, 0, IF(N4="No",-'Residential Assumptions'!$C$14*'Residential Assumptions'!$C$5*'Residential Assumptions'!$C$4/'Residential Assumptions'!$C$12, 0))</f>
        <v>0</v>
      </c>
      <c r="O33" s="37">
        <f>IF(COLUMN()-COLUMN($E$3) &gt; 'Residential Assumptions'!$I$5, 0, IF(O4="No",-'Residential Assumptions'!$C$14*'Residential Assumptions'!$C$5*'Residential Assumptions'!$C$4/'Residential Assumptions'!$C$12, 0))</f>
        <v>0</v>
      </c>
      <c r="P33" s="37">
        <f>IF(COLUMN()-COLUMN($E$3) &gt; 'Residential Assumptions'!$I$5, 0, IF(P4="No",-'Residential Assumptions'!$C$14*'Residential Assumptions'!$C$5*'Residential Assumptions'!$C$4/'Residential Assumptions'!$C$12, 0))</f>
        <v>0</v>
      </c>
      <c r="Q33" s="37">
        <f>IF(COLUMN()-COLUMN($E$3) &gt; 'Residential Assumptions'!$I$5, 0, IF(Q4="No",-'Residential Assumptions'!$C$14*'Residential Assumptions'!$C$5*'Residential Assumptions'!$C$4/'Residential Assumptions'!$C$12, 0))</f>
        <v>0</v>
      </c>
      <c r="R33" s="37">
        <f>IF(COLUMN()-COLUMN($E$3) &gt; 'Residential Assumptions'!$I$5, 0, IF(R4="No",-'Residential Assumptions'!$C$14*'Residential Assumptions'!$C$5*'Residential Assumptions'!$C$4/'Residential Assumptions'!$C$12, 0))</f>
        <v>0</v>
      </c>
      <c r="S33" s="37">
        <f>IF(COLUMN()-COLUMN($E$3) &gt; 'Residential Assumptions'!$I$5, 0, IF(S4="No",-'Residential Assumptions'!$C$14*'Residential Assumptions'!$C$5*'Residential Assumptions'!$C$4/'Residential Assumptions'!$C$12, 0))</f>
        <v>0</v>
      </c>
      <c r="T33" s="37">
        <f>IF(COLUMN()-COLUMN($E$3) &gt; 'Residential Assumptions'!$I$5, 0, IF(T4="No",-'Residential Assumptions'!$C$14*'Residential Assumptions'!$C$5*'Residential Assumptions'!$C$4/'Residential Assumptions'!$C$12, 0))</f>
        <v>0</v>
      </c>
      <c r="U33" s="37">
        <f>IF(COLUMN()-COLUMN($E$3) &gt; 'Residential Assumptions'!$I$5, 0, IF(U4="No",-'Residential Assumptions'!$C$14*'Residential Assumptions'!$C$5*'Residential Assumptions'!$C$4/'Residential Assumptions'!$C$12, 0))</f>
        <v>0</v>
      </c>
      <c r="V33" s="37">
        <f>IF(COLUMN()-COLUMN($E$3) &gt; 'Residential Assumptions'!$I$5, 0, IF(V4="No",-'Residential Assumptions'!$C$14*'Residential Assumptions'!$C$5*'Residential Assumptions'!$C$4/'Residential Assumptions'!$C$12, 0))</f>
        <v>0</v>
      </c>
      <c r="W33" s="37">
        <f>IF(COLUMN()-COLUMN($E$3) &gt; 'Residential Assumptions'!$I$5, 0, IF(W4="No",-'Residential Assumptions'!$C$14*'Residential Assumptions'!$C$5*'Residential Assumptions'!$C$4/'Residential Assumptions'!$C$12, 0))</f>
        <v>0</v>
      </c>
      <c r="X33" s="37">
        <f>IF(COLUMN()-COLUMN($E$3) &gt; 'Residential Assumptions'!$I$5, 0, IF(X4="No",-'Residential Assumptions'!$C$14*'Residential Assumptions'!$C$5*'Residential Assumptions'!$C$4/'Residential Assumptions'!$C$12, 0))</f>
        <v>0</v>
      </c>
      <c r="Y33" s="37">
        <f>IF(COLUMN()-COLUMN($E$3) &gt; 'Residential Assumptions'!$I$5, 0, IF(Y4="No",-'Residential Assumptions'!$C$14*'Residential Assumptions'!$C$5*'Residential Assumptions'!$C$4/'Residential Assumptions'!$C$12, 0))</f>
        <v>0</v>
      </c>
      <c r="Z33" s="37">
        <f>IF(COLUMN()-COLUMN($E$3) &gt; 'Residential Assumptions'!$I$5, 0, IF(Z4="No",-'Residential Assumptions'!$C$14*'Residential Assumptions'!$C$5*'Residential Assumptions'!$C$4/'Residential Assumptions'!$C$12, 0))</f>
        <v>0</v>
      </c>
      <c r="AA33" s="37">
        <f>IF(COLUMN()-COLUMN($E$3) &gt; 'Residential Assumptions'!$I$5, 0, IF(AA4="No",-'Residential Assumptions'!$C$14*'Residential Assumptions'!$C$5*'Residential Assumptions'!$C$4/'Residential Assumptions'!$C$12, 0))</f>
        <v>0</v>
      </c>
      <c r="AB33" s="37">
        <f>IF(COLUMN()-COLUMN($E$3) &gt; 'Residential Assumptions'!$I$5, 0, IF(AB4="No",-'Residential Assumptions'!$C$14*'Residential Assumptions'!$C$5*'Residential Assumptions'!$C$4/'Residential Assumptions'!$C$12, 0))</f>
        <v>0</v>
      </c>
      <c r="AC33" s="37">
        <f>IF(COLUMN()-COLUMN($E$3) &gt; 'Residential Assumptions'!$I$5, 0, IF(AC4="No",-'Residential Assumptions'!$C$14*'Residential Assumptions'!$C$5*'Residential Assumptions'!$C$4/'Residential Assumptions'!$C$12, 0))</f>
        <v>0</v>
      </c>
      <c r="AD33" s="37">
        <f>IF(COLUMN()-COLUMN($E$3) &gt; 'Residential Assumptions'!$I$5, 0, IF(AD4="No",-'Residential Assumptions'!$C$14*'Residential Assumptions'!$C$5*'Residential Assumptions'!$C$4/'Residential Assumptions'!$C$12, 0))</f>
        <v>0</v>
      </c>
      <c r="AE33" s="37">
        <f>IF(COLUMN()-COLUMN($E$3) &gt; 'Residential Assumptions'!$I$5, 0, IF(AE4="No",-'Residential Assumptions'!$C$14*'Residential Assumptions'!$C$5*'Residential Assumptions'!$C$4/'Residential Assumptions'!$C$12, 0))</f>
        <v>0</v>
      </c>
      <c r="AF33" s="37">
        <f>IF(COLUMN()-COLUMN($E$3) &gt; 'Residential Assumptions'!$I$5, 0, IF(AF4="No",-'Residential Assumptions'!$C$14*'Residential Assumptions'!$C$5*'Residential Assumptions'!$C$4/'Residential Assumptions'!$C$12, 0))</f>
        <v>0</v>
      </c>
      <c r="AG33" s="37">
        <f>IF(COLUMN()-COLUMN($E$3) &gt; 'Residential Assumptions'!$I$5, 0, IF(AG4="No",-'Residential Assumptions'!$C$14*'Residential Assumptions'!$C$5*'Residential Assumptions'!$C$4/'Residential Assumptions'!$C$12, 0))</f>
        <v>0</v>
      </c>
      <c r="AH33" s="37">
        <f>IF(COLUMN()-COLUMN($E$3) &gt; 'Residential Assumptions'!$I$5, 0, IF(AH4="No",-'Residential Assumptions'!$C$14*'Residential Assumptions'!$C$5*'Residential Assumptions'!$C$4/'Residential Assumptions'!$C$12, 0))</f>
        <v>0</v>
      </c>
      <c r="AI33" s="37">
        <f>IF(COLUMN()-COLUMN($E$3) &gt; 'Residential Assumptions'!$I$5, 0, IF(AI4="No",-'Residential Assumptions'!$C$14*'Residential Assumptions'!$C$5*'Residential Assumptions'!$C$4/'Residential Assumptions'!$C$12, 0))</f>
        <v>0</v>
      </c>
      <c r="AJ33" s="37">
        <f>IF(COLUMN()-COLUMN($E$3) &gt; 'Residential Assumptions'!$I$5, 0, IF(AJ4="No",-'Residential Assumptions'!$C$14*'Residential Assumptions'!$C$5*'Residential Assumptions'!$C$4/'Residential Assumptions'!$C$12, 0))</f>
        <v>0</v>
      </c>
      <c r="AK33" s="37">
        <f>IF(COLUMN()-COLUMN($E$3) &gt; 'Residential Assumptions'!$I$5, 0, IF(AK4="No",-'Residential Assumptions'!$C$14*'Residential Assumptions'!$C$5*'Residential Assumptions'!$C$4/'Residential Assumptions'!$C$12, 0))</f>
        <v>0</v>
      </c>
      <c r="AL33" s="37">
        <f>IF(COLUMN()-COLUMN($E$3) &gt; 'Residential Assumptions'!$I$5, 0, IF(AL4="No",-'Residential Assumptions'!$C$14*'Residential Assumptions'!$C$5*'Residential Assumptions'!$C$4/'Residential Assumptions'!$C$12, 0))</f>
        <v>0</v>
      </c>
      <c r="AM33" s="37">
        <f>IF(COLUMN()-COLUMN($E$3) &gt; 'Residential Assumptions'!$I$5, 0, IF(AM4="No",-'Residential Assumptions'!$C$14*'Residential Assumptions'!$C$5*'Residential Assumptions'!$C$4/'Residential Assumptions'!$C$12, 0))</f>
        <v>0</v>
      </c>
      <c r="AN33" s="37">
        <f>IF(COLUMN()-COLUMN($E$3) &gt; 'Residential Assumptions'!$I$5, 0, IF(AN4="No",-'Residential Assumptions'!$C$14*'Residential Assumptions'!$C$5*'Residential Assumptions'!$C$4/'Residential Assumptions'!$C$12, 0))</f>
        <v>0</v>
      </c>
      <c r="AO33" s="37">
        <f>IF(COLUMN()-COLUMN($E$3) &gt; 'Residential Assumptions'!$I$5, 0, IF(AO4="No",-'Residential Assumptions'!$C$14*'Residential Assumptions'!$C$5*'Residential Assumptions'!$C$4/'Residential Assumptions'!$C$12, 0))</f>
        <v>0</v>
      </c>
      <c r="AP33" s="37">
        <f>IF(COLUMN()-COLUMN($E$3) &gt; 'Residential Assumptions'!$I$5, 0, IF(AP4="No",-'Residential Assumptions'!$C$14*'Residential Assumptions'!$C$5*'Residential Assumptions'!$C$4/'Residential Assumptions'!$C$12, 0))</f>
        <v>0</v>
      </c>
      <c r="AQ33" s="37">
        <f>IF(COLUMN()-COLUMN($E$3) &gt; 'Residential Assumptions'!$I$5, 0, IF(AQ4="No",-'Residential Assumptions'!$C$14*'Residential Assumptions'!$C$5*'Residential Assumptions'!$C$4/'Residential Assumptions'!$C$12, 0))</f>
        <v>0</v>
      </c>
      <c r="AR33" s="37">
        <f>IF(COLUMN()-COLUMN($E$3) &gt; 'Residential Assumptions'!$I$5, 0, IF(AR4="No",-'Residential Assumptions'!$C$14*'Residential Assumptions'!$C$5*'Residential Assumptions'!$C$4/'Residential Assumptions'!$C$12, 0))</f>
        <v>0</v>
      </c>
      <c r="AS33" s="37">
        <f>IF(COLUMN()-COLUMN($E$3) &gt; 'Residential Assumptions'!$I$5, 0, IF(AS4="No",-'Residential Assumptions'!$C$14*'Residential Assumptions'!$C$5*'Residential Assumptions'!$C$4/'Residential Assumptions'!$C$12, 0))</f>
        <v>0</v>
      </c>
      <c r="AT33" s="37">
        <f>IF(COLUMN()-COLUMN($E$3) &gt; 'Residential Assumptions'!$I$5, 0, IF(AT4="No",-'Residential Assumptions'!$C$14*'Residential Assumptions'!$C$5*'Residential Assumptions'!$C$4/'Residential Assumptions'!$C$12, 0))</f>
        <v>0</v>
      </c>
      <c r="AU33" s="37">
        <f>IF(COLUMN()-COLUMN($E$3) &gt; 'Residential Assumptions'!$I$5, 0, IF(AU4="No",-'Residential Assumptions'!$C$14*'Residential Assumptions'!$C$5*'Residential Assumptions'!$C$4/'Residential Assumptions'!$C$12, 0))</f>
        <v>0</v>
      </c>
      <c r="AV33" s="37">
        <f>IF(COLUMN()-COLUMN($E$3) &gt; 'Residential Assumptions'!$I$5, 0, IF(AV4="No",-'Residential Assumptions'!$C$14*'Residential Assumptions'!$C$5*'Residential Assumptions'!$C$4/'Residential Assumptions'!$C$12, 0))</f>
        <v>0</v>
      </c>
      <c r="AW33" s="37">
        <f>IF(COLUMN()-COLUMN($E$3) &gt; 'Residential Assumptions'!$I$5, 0, IF(AW4="No",-'Residential Assumptions'!$C$14*'Residential Assumptions'!$C$5*'Residential Assumptions'!$C$4/'Residential Assumptions'!$C$12, 0))</f>
        <v>0</v>
      </c>
      <c r="AX33" s="37">
        <f>IF(COLUMN()-COLUMN($E$3) &gt; 'Residential Assumptions'!$I$5, 0, IF(AX4="No",-'Residential Assumptions'!$C$14*'Residential Assumptions'!$C$5*'Residential Assumptions'!$C$4/'Residential Assumptions'!$C$12, 0))</f>
        <v>0</v>
      </c>
      <c r="AY33" s="37">
        <f>IF(COLUMN()-COLUMN($E$3) &gt; 'Residential Assumptions'!$I$5, 0, IF(AY4="No",-'Residential Assumptions'!$C$14*'Residential Assumptions'!$C$5*'Residential Assumptions'!$C$4/'Residential Assumptions'!$C$12, 0))</f>
        <v>0</v>
      </c>
      <c r="AZ33" s="37">
        <f>IF(COLUMN()-COLUMN($E$3) &gt; 'Residential Assumptions'!$I$5, 0, IF(AZ4="No",-'Residential Assumptions'!$C$14*'Residential Assumptions'!$C$5*'Residential Assumptions'!$C$4/'Residential Assumptions'!$C$12, 0))</f>
        <v>0</v>
      </c>
      <c r="BA33" s="37">
        <f>IF(COLUMN()-COLUMN($E$3) &gt; 'Residential Assumptions'!$I$5, 0, IF(BA4="No",-'Residential Assumptions'!$C$14*'Residential Assumptions'!$C$5*'Residential Assumptions'!$C$4/'Residential Assumptions'!$C$12, 0))</f>
        <v>0</v>
      </c>
      <c r="BB33" s="37">
        <f>IF(COLUMN()-COLUMN($E$3) &gt; 'Residential Assumptions'!$I$5, 0, IF(BB4="No",-'Residential Assumptions'!$C$14*'Residential Assumptions'!$C$5*'Residential Assumptions'!$C$4/'Residential Assumptions'!$C$12, 0))</f>
        <v>0</v>
      </c>
      <c r="BC33" s="37">
        <f>IF(COLUMN()-COLUMN($E$3) &gt; 'Residential Assumptions'!$I$5, 0, IF(BC4="No",-'Residential Assumptions'!$C$14*'Residential Assumptions'!$C$5*'Residential Assumptions'!$C$4/'Residential Assumptions'!$C$12, 0))</f>
        <v>0</v>
      </c>
      <c r="BD33" s="37">
        <f>IF(COLUMN()-COLUMN($E$3) &gt; 'Residential Assumptions'!$I$5, 0, IF(BD4="No",-'Residential Assumptions'!$C$14*'Residential Assumptions'!$C$5*'Residential Assumptions'!$C$4/'Residential Assumptions'!$C$12, 0))</f>
        <v>0</v>
      </c>
      <c r="BE33" s="37">
        <f>IF(COLUMN()-COLUMN($E$3) &gt; 'Residential Assumptions'!$I$5, 0, IF(BE4="No",-'Residential Assumptions'!$C$14*'Residential Assumptions'!$C$5*'Residential Assumptions'!$C$4/'Residential Assumptions'!$C$12, 0))</f>
        <v>0</v>
      </c>
      <c r="BF33" s="37">
        <f>IF(COLUMN()-COLUMN($E$3) &gt; 'Residential Assumptions'!$I$5, 0, IF(BF4="No",-'Residential Assumptions'!$C$14*'Residential Assumptions'!$C$5*'Residential Assumptions'!$C$4/'Residential Assumptions'!$C$12, 0))</f>
        <v>0</v>
      </c>
      <c r="BG33" s="37">
        <f>IF(COLUMN()-COLUMN($E$3) &gt; 'Residential Assumptions'!$I$5, 0, IF(BG4="No",-'Residential Assumptions'!$C$14*'Residential Assumptions'!$C$5*'Residential Assumptions'!$C$4/'Residential Assumptions'!$C$12, 0))</f>
        <v>0</v>
      </c>
      <c r="BH33" s="37">
        <f>IF(COLUMN()-COLUMN($E$3) &gt; 'Residential Assumptions'!$I$5, 0, IF(BH4="No",-'Residential Assumptions'!$C$14*'Residential Assumptions'!$C$5*'Residential Assumptions'!$C$4/'Residential Assumptions'!$C$12, 0))</f>
        <v>0</v>
      </c>
      <c r="BI33" s="37">
        <f>IF(COLUMN()-COLUMN($E$3) &gt; 'Residential Assumptions'!$I$5, 0, IF(BI4="No",-'Residential Assumptions'!$C$14*'Residential Assumptions'!$C$5*'Residential Assumptions'!$C$4/'Residential Assumptions'!$C$12, 0))</f>
        <v>0</v>
      </c>
      <c r="BJ33" s="37">
        <f>IF(COLUMN()-COLUMN($E$3) &gt; 'Residential Assumptions'!$I$5, 0, IF(BJ4="No",-'Residential Assumptions'!$C$14*'Residential Assumptions'!$C$5*'Residential Assumptions'!$C$4/'Residential Assumptions'!$C$12, 0))</f>
        <v>0</v>
      </c>
      <c r="BK33" s="37">
        <f>IF(COLUMN()-COLUMN($E$3) &gt; 'Residential Assumptions'!$I$5, 0, IF(BK4="No",-'Residential Assumptions'!$C$14*'Residential Assumptions'!$C$5*'Residential Assumptions'!$C$4/'Residential Assumptions'!$C$12, 0))</f>
        <v>0</v>
      </c>
      <c r="BL33" s="37">
        <f>IF(COLUMN()-COLUMN($E$3) &gt; 'Residential Assumptions'!$I$5, 0, IF(BL4="No",-'Residential Assumptions'!$C$14*'Residential Assumptions'!$C$5*'Residential Assumptions'!$C$4/'Residential Assumptions'!$C$12, 0))</f>
        <v>0</v>
      </c>
      <c r="BM33" s="37">
        <f>IF(COLUMN()-COLUMN($E$3) &gt; 'Residential Assumptions'!$I$5, 0, IF(BM4="No",-'Residential Assumptions'!$C$14*'Residential Assumptions'!$C$5*'Residential Assumptions'!$C$4/'Residential Assumptions'!$C$12, 0))</f>
        <v>0</v>
      </c>
      <c r="BN33" s="37">
        <f>IF(COLUMN()-COLUMN($E$3) &gt; 'Residential Assumptions'!$I$5, 0, IF(BN4="No",-'Residential Assumptions'!$C$14*'Residential Assumptions'!$C$5*'Residential Assumptions'!$C$4/'Residential Assumptions'!$C$12, 0))</f>
        <v>0</v>
      </c>
      <c r="BO33" s="37">
        <f>IF(COLUMN()-COLUMN($E$3) &gt; 'Residential Assumptions'!$I$5, 0, IF(BO4="No",-'Residential Assumptions'!$C$14*'Residential Assumptions'!$C$5*'Residential Assumptions'!$C$4/'Residential Assumptions'!$C$12, 0))</f>
        <v>0</v>
      </c>
      <c r="BP33" s="37">
        <f>IF(COLUMN()-COLUMN($E$3) &gt; 'Residential Assumptions'!$I$5, 0, IF(BP4="No",-'Residential Assumptions'!$C$14*'Residential Assumptions'!$C$5*'Residential Assumptions'!$C$4/'Residential Assumptions'!$C$12, 0))</f>
        <v>0</v>
      </c>
      <c r="BQ33" s="37">
        <f>IF(COLUMN()-COLUMN($E$3) &gt; 'Residential Assumptions'!$I$5, 0, IF(BQ4="No",-'Residential Assumptions'!$C$14*'Residential Assumptions'!$C$5*'Residential Assumptions'!$C$4/'Residential Assumptions'!$C$12, 0))</f>
        <v>0</v>
      </c>
      <c r="BR33" s="37">
        <f>IF(COLUMN()-COLUMN($E$3) &gt; 'Residential Assumptions'!$I$5, 0, IF(BR4="No",-'Residential Assumptions'!$C$14*'Residential Assumptions'!$C$5*'Residential Assumptions'!$C$4/'Residential Assumptions'!$C$12, 0))</f>
        <v>0</v>
      </c>
      <c r="BS33" s="37">
        <f>IF(COLUMN()-COLUMN($E$3) &gt; 'Residential Assumptions'!$I$5, 0, IF(BS4="No",-'Residential Assumptions'!$C$14*'Residential Assumptions'!$C$5*'Residential Assumptions'!$C$4/'Residential Assumptions'!$C$12, 0))</f>
        <v>0</v>
      </c>
      <c r="BT33" s="37">
        <f>IF(COLUMN()-COLUMN($E$3) &gt; 'Residential Assumptions'!$I$5, 0, IF(BT4="No",-'Residential Assumptions'!$C$14*'Residential Assumptions'!$C$5*'Residential Assumptions'!$C$4/'Residential Assumptions'!$C$12, 0))</f>
        <v>0</v>
      </c>
      <c r="BU33" s="37">
        <f>IF(COLUMN()-COLUMN($E$3) &gt; 'Residential Assumptions'!$I$5, 0, IF(BU4="No",-'Residential Assumptions'!$C$14*'Residential Assumptions'!$C$5*'Residential Assumptions'!$C$4/'Residential Assumptions'!$C$12, 0))</f>
        <v>0</v>
      </c>
      <c r="BV33" s="37">
        <f>IF(COLUMN()-COLUMN($E$3) &gt; 'Residential Assumptions'!$I$5, 0, IF(BV4="No",-'Residential Assumptions'!$C$14*'Residential Assumptions'!$C$5*'Residential Assumptions'!$C$4/'Residential Assumptions'!$C$12, 0))</f>
        <v>0</v>
      </c>
      <c r="BW33" s="37">
        <f>IF(COLUMN()-COLUMN($E$3) &gt; 'Residential Assumptions'!$I$5, 0, IF(BW4="No",-'Residential Assumptions'!$C$14*'Residential Assumptions'!$C$5*'Residential Assumptions'!$C$4/'Residential Assumptions'!$C$12, 0))</f>
        <v>0</v>
      </c>
      <c r="BX33" s="37">
        <f>IF(COLUMN()-COLUMN($E$3) &gt; 'Residential Assumptions'!$I$5, 0, IF(BX4="No",-'Residential Assumptions'!$C$14*'Residential Assumptions'!$C$5*'Residential Assumptions'!$C$4/'Residential Assumptions'!$C$12, 0))</f>
        <v>0</v>
      </c>
      <c r="BY33" s="37">
        <f>IF(COLUMN()-COLUMN($E$3) &gt; 'Residential Assumptions'!$I$5, 0, IF(BY4="No",-'Residential Assumptions'!$C$14*'Residential Assumptions'!$C$5*'Residential Assumptions'!$C$4/'Residential Assumptions'!$C$12, 0))</f>
        <v>0</v>
      </c>
      <c r="BZ33" s="37">
        <f>IF(COLUMN()-COLUMN($E$3) &gt; 'Residential Assumptions'!$I$5, 0, IF(BZ4="No",-'Residential Assumptions'!$C$14*'Residential Assumptions'!$C$5*'Residential Assumptions'!$C$4/'Residential Assumptions'!$C$12, 0))</f>
        <v>0</v>
      </c>
      <c r="CA33" s="37">
        <f>IF(COLUMN()-COLUMN($E$3) &gt; 'Residential Assumptions'!$I$5, 0, IF(CA4="No",-'Residential Assumptions'!$C$14*'Residential Assumptions'!$C$5*'Residential Assumptions'!$C$4/'Residential Assumptions'!$C$12, 0))</f>
        <v>0</v>
      </c>
      <c r="CB33" s="37">
        <f>IF(COLUMN()-COLUMN($E$3) &gt; 'Residential Assumptions'!$I$5, 0, IF(CB4="No",-'Residential Assumptions'!$C$14*'Residential Assumptions'!$C$5*'Residential Assumptions'!$C$4/'Residential Assumptions'!$C$12, 0))</f>
        <v>0</v>
      </c>
      <c r="CC33" s="37">
        <f>IF(COLUMN()-COLUMN($E$3) &gt; 'Residential Assumptions'!$I$5, 0, IF(CC4="No",-'Residential Assumptions'!$C$14*'Residential Assumptions'!$C$5*'Residential Assumptions'!$C$4/'Residential Assumptions'!$C$12, 0))</f>
        <v>0</v>
      </c>
      <c r="CD33" s="37">
        <f>IF(COLUMN()-COLUMN($E$3) &gt; 'Residential Assumptions'!$I$5, 0, IF(CD4="No",-'Residential Assumptions'!$C$14*'Residential Assumptions'!$C$5*'Residential Assumptions'!$C$4/'Residential Assumptions'!$C$12, 0))</f>
        <v>0</v>
      </c>
      <c r="CE33" s="37">
        <f>IF(COLUMN()-COLUMN($E$3) &gt; 'Residential Assumptions'!$I$5, 0, IF(CE4="No",-'Residential Assumptions'!$C$14*'Residential Assumptions'!$C$5*'Residential Assumptions'!$C$4/'Residential Assumptions'!$C$12, 0))</f>
        <v>0</v>
      </c>
      <c r="CF33" s="37">
        <f>IF(COLUMN()-COLUMN($E$3) &gt; 'Residential Assumptions'!$I$5, 0, IF(CF4="No",-'Residential Assumptions'!$C$14*'Residential Assumptions'!$C$5*'Residential Assumptions'!$C$4/'Residential Assumptions'!$C$12, 0))</f>
        <v>0</v>
      </c>
      <c r="CG33" s="37">
        <f>IF(COLUMN()-COLUMN($E$3) &gt; 'Residential Assumptions'!$I$5, 0, IF(CG4="No",-'Residential Assumptions'!$C$14*'Residential Assumptions'!$C$5*'Residential Assumptions'!$C$4/'Residential Assumptions'!$C$12, 0))</f>
        <v>0</v>
      </c>
      <c r="CH33" s="37">
        <f>IF(COLUMN()-COLUMN($E$3) &gt; 'Residential Assumptions'!$I$5, 0, IF(CH4="No",-'Residential Assumptions'!$C$14*'Residential Assumptions'!$C$5*'Residential Assumptions'!$C$4/'Residential Assumptions'!$C$12, 0))</f>
        <v>0</v>
      </c>
      <c r="CI33" s="37">
        <f>IF(COLUMN()-COLUMN($E$3) &gt; 'Residential Assumptions'!$I$5, 0, IF(CI4="No",-'Residential Assumptions'!$C$14*'Residential Assumptions'!$C$5*'Residential Assumptions'!$C$4/'Residential Assumptions'!$C$12, 0))</f>
        <v>0</v>
      </c>
      <c r="CJ33" s="37">
        <f>IF(COLUMN()-COLUMN($E$3) &gt; 'Residential Assumptions'!$I$5, 0, IF(CJ4="No",-'Residential Assumptions'!$C$14*'Residential Assumptions'!$C$5*'Residential Assumptions'!$C$4/'Residential Assumptions'!$C$12, 0))</f>
        <v>0</v>
      </c>
      <c r="CK33" s="37">
        <f>IF(COLUMN()-COLUMN($E$3) &gt; 'Residential Assumptions'!$I$5, 0, IF(CK4="No",-'Residential Assumptions'!$C$14*'Residential Assumptions'!$C$5*'Residential Assumptions'!$C$4/'Residential Assumptions'!$C$12, 0))</f>
        <v>0</v>
      </c>
      <c r="CL33" s="37">
        <f>IF(COLUMN()-COLUMN($E$3) &gt; 'Residential Assumptions'!$I$5, 0, IF(CL4="No",-'Residential Assumptions'!$C$14*'Residential Assumptions'!$C$5*'Residential Assumptions'!$C$4/'Residential Assumptions'!$C$12, 0))</f>
        <v>0</v>
      </c>
      <c r="CM33" s="37">
        <f>IF(COLUMN()-COLUMN($E$3) &gt; 'Residential Assumptions'!$I$5, 0, IF(CM4="No",-'Residential Assumptions'!$C$14*'Residential Assumptions'!$C$5*'Residential Assumptions'!$C$4/'Residential Assumptions'!$C$12, 0))</f>
        <v>0</v>
      </c>
      <c r="CN33" s="37">
        <f>IF(COLUMN()-COLUMN($E$3) &gt; 'Residential Assumptions'!$I$5, 0, IF(CN4="No",-'Residential Assumptions'!$C$14*'Residential Assumptions'!$C$5*'Residential Assumptions'!$C$4/'Residential Assumptions'!$C$12, 0))</f>
        <v>0</v>
      </c>
      <c r="CO33" s="37">
        <f>IF(COLUMN()-COLUMN($E$3) &gt; 'Residential Assumptions'!$I$5, 0, IF(CO4="No",-'Residential Assumptions'!$C$14*'Residential Assumptions'!$C$5*'Residential Assumptions'!$C$4/'Residential Assumptions'!$C$12, 0))</f>
        <v>0</v>
      </c>
      <c r="CP33" s="37">
        <f>IF(COLUMN()-COLUMN($E$3) &gt; 'Residential Assumptions'!$I$5, 0, IF(CP4="No",-'Residential Assumptions'!$C$14*'Residential Assumptions'!$C$5*'Residential Assumptions'!$C$4/'Residential Assumptions'!$C$12, 0))</f>
        <v>0</v>
      </c>
      <c r="CQ33" s="37">
        <f>IF(COLUMN()-COLUMN($E$3) &gt; 'Residential Assumptions'!$I$5, 0, IF(CQ4="No",-'Residential Assumptions'!$C$14*'Residential Assumptions'!$C$5*'Residential Assumptions'!$C$4/'Residential Assumptions'!$C$12, 0))</f>
        <v>0</v>
      </c>
      <c r="CR33" s="37">
        <f>IF(COLUMN()-COLUMN($E$3) &gt; 'Residential Assumptions'!$I$5, 0, IF(CR4="No",-'Residential Assumptions'!$C$14*'Residential Assumptions'!$C$5*'Residential Assumptions'!$C$4/'Residential Assumptions'!$C$12, 0))</f>
        <v>0</v>
      </c>
      <c r="CS33" s="37">
        <f>IF(COLUMN()-COLUMN($E$3) &gt; 'Residential Assumptions'!$I$5, 0, IF(CS4="No",-'Residential Assumptions'!$C$14*'Residential Assumptions'!$C$5*'Residential Assumptions'!$C$4/'Residential Assumptions'!$C$12, 0))</f>
        <v>0</v>
      </c>
      <c r="CT33" s="37">
        <f>IF(COLUMN()-COLUMN($E$3) &gt; 'Residential Assumptions'!$I$5, 0, IF(CT4="No",-'Residential Assumptions'!$C$14*'Residential Assumptions'!$C$5*'Residential Assumptions'!$C$4/'Residential Assumptions'!$C$12, 0))</f>
        <v>0</v>
      </c>
      <c r="CU33" s="37">
        <f>IF(COLUMN()-COLUMN($E$3) &gt; 'Residential Assumptions'!$I$5, 0, IF(CU4="No",-'Residential Assumptions'!$C$14*'Residential Assumptions'!$C$5*'Residential Assumptions'!$C$4/'Residential Assumptions'!$C$12, 0))</f>
        <v>0</v>
      </c>
      <c r="CV33" s="37">
        <f>IF(COLUMN()-COLUMN($E$3) &gt; 'Residential Assumptions'!$I$5, 0, IF(CV4="No",-'Residential Assumptions'!$C$14*'Residential Assumptions'!$C$5*'Residential Assumptions'!$C$4/'Residential Assumptions'!$C$12, 0))</f>
        <v>0</v>
      </c>
    </row>
    <row r="34" spans="3:100" ht="20.25" customHeight="1">
      <c r="D34" s="55" t="str">
        <f>D7</f>
        <v>3 Bedroom / 2 Bathroom</v>
      </c>
      <c r="E34" s="46">
        <f>IF(COLUMN()-COLUMN($E$3) &gt; 'Residential Assumptions'!$I$5, 0, IF(E4="No",-'Residential Assumptions'!$F$14*'Residential Assumptions'!$F$5*'Residential Assumptions'!$F$4/'Residential Assumptions'!$F$12, 0))</f>
        <v>-696000</v>
      </c>
      <c r="F34" s="46">
        <f>IF(COLUMN()-COLUMN($E$3) &gt; 'Residential Assumptions'!$I$5, 0, IF(F4="No",-'Residential Assumptions'!$F$14*'Residential Assumptions'!$F$5*'Residential Assumptions'!$F$4/'Residential Assumptions'!$F$12, 0))</f>
        <v>-696000</v>
      </c>
      <c r="G34" s="46">
        <f>IF(COLUMN()-COLUMN($E$3) &gt; 'Residential Assumptions'!$I$5, 0, IF(G4="No",-'Residential Assumptions'!$F$14*'Residential Assumptions'!$F$5*'Residential Assumptions'!$F$4/'Residential Assumptions'!$F$12, 0))</f>
        <v>-696000</v>
      </c>
      <c r="H34" s="46">
        <f>IF(COLUMN()-COLUMN($E$3) &gt; 'Residential Assumptions'!$I$5, 0, IF(H4="No",-'Residential Assumptions'!$F$14*'Residential Assumptions'!$F$5*'Residential Assumptions'!$F$4/'Residential Assumptions'!$F$12, 0))</f>
        <v>0</v>
      </c>
      <c r="I34" s="46">
        <f>IF(COLUMN()-COLUMN($E$3) &gt; 'Residential Assumptions'!$I$5, 0, IF(I4="No",-'Residential Assumptions'!$F$14*'Residential Assumptions'!$F$5*'Residential Assumptions'!$F$4/'Residential Assumptions'!$F$12, 0))</f>
        <v>0</v>
      </c>
      <c r="J34" s="46">
        <f>IF(COLUMN()-COLUMN($E$3) &gt; 'Residential Assumptions'!$I$5, 0, IF(J4="No",-'Residential Assumptions'!$F$14*'Residential Assumptions'!$F$5*'Residential Assumptions'!$F$4/'Residential Assumptions'!$F$12, 0))</f>
        <v>0</v>
      </c>
      <c r="K34" s="46">
        <f>IF(COLUMN()-COLUMN($E$3) &gt; 'Residential Assumptions'!$I$5, 0, IF(K4="No",-'Residential Assumptions'!$F$14*'Residential Assumptions'!$F$5*'Residential Assumptions'!$F$4/'Residential Assumptions'!$F$12, 0))</f>
        <v>0</v>
      </c>
      <c r="L34" s="46">
        <f>IF(COLUMN()-COLUMN($E$3) &gt; 'Residential Assumptions'!$I$5, 0, IF(L4="No",-'Residential Assumptions'!$F$14*'Residential Assumptions'!$F$5*'Residential Assumptions'!$F$4/'Residential Assumptions'!$F$12, 0))</f>
        <v>0</v>
      </c>
      <c r="M34" s="46">
        <f>IF(COLUMN()-COLUMN($E$3) &gt; 'Residential Assumptions'!$I$5, 0, IF(M4="No",-'Residential Assumptions'!$F$14*'Residential Assumptions'!$F$5*'Residential Assumptions'!$F$4/'Residential Assumptions'!$F$12, 0))</f>
        <v>0</v>
      </c>
      <c r="N34" s="46">
        <f>IF(COLUMN()-COLUMN($E$3) &gt; 'Residential Assumptions'!$I$5, 0, IF(N4="No",-'Residential Assumptions'!$F$14*'Residential Assumptions'!$F$5*'Residential Assumptions'!$F$4/'Residential Assumptions'!$F$12, 0))</f>
        <v>0</v>
      </c>
      <c r="O34" s="46">
        <f>IF(COLUMN()-COLUMN($E$3) &gt; 'Residential Assumptions'!$I$5, 0, IF(O4="No",-'Residential Assumptions'!$F$14*'Residential Assumptions'!$F$5*'Residential Assumptions'!$F$4/'Residential Assumptions'!$F$12, 0))</f>
        <v>0</v>
      </c>
      <c r="P34" s="46">
        <f>IF(COLUMN()-COLUMN($E$3) &gt; 'Residential Assumptions'!$I$5, 0, IF(P4="No",-'Residential Assumptions'!$F$14*'Residential Assumptions'!$F$5*'Residential Assumptions'!$F$4/'Residential Assumptions'!$F$12, 0))</f>
        <v>0</v>
      </c>
      <c r="Q34" s="46">
        <f>IF(COLUMN()-COLUMN($E$3) &gt; 'Residential Assumptions'!$I$5, 0, IF(Q4="No",-'Residential Assumptions'!$F$14*'Residential Assumptions'!$F$5*'Residential Assumptions'!$F$4/'Residential Assumptions'!$F$12, 0))</f>
        <v>0</v>
      </c>
      <c r="R34" s="46">
        <f>IF(COLUMN()-COLUMN($E$3) &gt; 'Residential Assumptions'!$I$5, 0, IF(R4="No",-'Residential Assumptions'!$F$14*'Residential Assumptions'!$F$5*'Residential Assumptions'!$F$4/'Residential Assumptions'!$F$12, 0))</f>
        <v>0</v>
      </c>
      <c r="S34" s="46">
        <f>IF(COLUMN()-COLUMN($E$3) &gt; 'Residential Assumptions'!$I$5, 0, IF(S4="No",-'Residential Assumptions'!$F$14*'Residential Assumptions'!$F$5*'Residential Assumptions'!$F$4/'Residential Assumptions'!$F$12, 0))</f>
        <v>0</v>
      </c>
      <c r="T34" s="46">
        <f>IF(COLUMN()-COLUMN($E$3) &gt; 'Residential Assumptions'!$I$5, 0, IF(T4="No",-'Residential Assumptions'!$F$14*'Residential Assumptions'!$F$5*'Residential Assumptions'!$F$4/'Residential Assumptions'!$F$12, 0))</f>
        <v>0</v>
      </c>
      <c r="U34" s="46">
        <f>IF(COLUMN()-COLUMN($E$3) &gt; 'Residential Assumptions'!$I$5, 0, IF(U4="No",-'Residential Assumptions'!$F$14*'Residential Assumptions'!$F$5*'Residential Assumptions'!$F$4/'Residential Assumptions'!$F$12, 0))</f>
        <v>0</v>
      </c>
      <c r="V34" s="46">
        <f>IF(COLUMN()-COLUMN($E$3) &gt; 'Residential Assumptions'!$I$5, 0, IF(V4="No",-'Residential Assumptions'!$F$14*'Residential Assumptions'!$F$5*'Residential Assumptions'!$F$4/'Residential Assumptions'!$F$12, 0))</f>
        <v>0</v>
      </c>
      <c r="W34" s="46">
        <f>IF(COLUMN()-COLUMN($E$3) &gt; 'Residential Assumptions'!$I$5, 0, IF(W4="No",-'Residential Assumptions'!$F$14*'Residential Assumptions'!$F$5*'Residential Assumptions'!$F$4/'Residential Assumptions'!$F$12, 0))</f>
        <v>0</v>
      </c>
      <c r="X34" s="46">
        <f>IF(COLUMN()-COLUMN($E$3) &gt; 'Residential Assumptions'!$I$5, 0, IF(X4="No",-'Residential Assumptions'!$F$14*'Residential Assumptions'!$F$5*'Residential Assumptions'!$F$4/'Residential Assumptions'!$F$12, 0))</f>
        <v>0</v>
      </c>
      <c r="Y34" s="46">
        <f>IF(COLUMN()-COLUMN($E$3) &gt; 'Residential Assumptions'!$I$5, 0, IF(Y4="No",-'Residential Assumptions'!$F$14*'Residential Assumptions'!$F$5*'Residential Assumptions'!$F$4/'Residential Assumptions'!$F$12, 0))</f>
        <v>0</v>
      </c>
      <c r="Z34" s="46">
        <f>IF(COLUMN()-COLUMN($E$3) &gt; 'Residential Assumptions'!$I$5, 0, IF(Z4="No",-'Residential Assumptions'!$F$14*'Residential Assumptions'!$F$5*'Residential Assumptions'!$F$4/'Residential Assumptions'!$F$12, 0))</f>
        <v>0</v>
      </c>
      <c r="AA34" s="46">
        <f>IF(COLUMN()-COLUMN($E$3) &gt; 'Residential Assumptions'!$I$5, 0, IF(AA4="No",-'Residential Assumptions'!$F$14*'Residential Assumptions'!$F$5*'Residential Assumptions'!$F$4/'Residential Assumptions'!$F$12, 0))</f>
        <v>0</v>
      </c>
      <c r="AB34" s="46">
        <f>IF(COLUMN()-COLUMN($E$3) &gt; 'Residential Assumptions'!$I$5, 0, IF(AB4="No",-'Residential Assumptions'!$F$14*'Residential Assumptions'!$F$5*'Residential Assumptions'!$F$4/'Residential Assumptions'!$F$12, 0))</f>
        <v>0</v>
      </c>
      <c r="AC34" s="46">
        <f>IF(COLUMN()-COLUMN($E$3) &gt; 'Residential Assumptions'!$I$5, 0, IF(AC4="No",-'Residential Assumptions'!$F$14*'Residential Assumptions'!$F$5*'Residential Assumptions'!$F$4/'Residential Assumptions'!$F$12, 0))</f>
        <v>0</v>
      </c>
      <c r="AD34" s="46">
        <f>IF(COLUMN()-COLUMN($E$3) &gt; 'Residential Assumptions'!$I$5, 0, IF(AD4="No",-'Residential Assumptions'!$F$14*'Residential Assumptions'!$F$5*'Residential Assumptions'!$F$4/'Residential Assumptions'!$F$12, 0))</f>
        <v>0</v>
      </c>
      <c r="AE34" s="46">
        <f>IF(COLUMN()-COLUMN($E$3) &gt; 'Residential Assumptions'!$I$5, 0, IF(AE4="No",-'Residential Assumptions'!$F$14*'Residential Assumptions'!$F$5*'Residential Assumptions'!$F$4/'Residential Assumptions'!$F$12, 0))</f>
        <v>0</v>
      </c>
      <c r="AF34" s="46">
        <f>IF(COLUMN()-COLUMN($E$3) &gt; 'Residential Assumptions'!$I$5, 0, IF(AF4="No",-'Residential Assumptions'!$F$14*'Residential Assumptions'!$F$5*'Residential Assumptions'!$F$4/'Residential Assumptions'!$F$12, 0))</f>
        <v>0</v>
      </c>
      <c r="AG34" s="46">
        <f>IF(COLUMN()-COLUMN($E$3) &gt; 'Residential Assumptions'!$I$5, 0, IF(AG4="No",-'Residential Assumptions'!$F$14*'Residential Assumptions'!$F$5*'Residential Assumptions'!$F$4/'Residential Assumptions'!$F$12, 0))</f>
        <v>0</v>
      </c>
      <c r="AH34" s="46">
        <f>IF(COLUMN()-COLUMN($E$3) &gt; 'Residential Assumptions'!$I$5, 0, IF(AH4="No",-'Residential Assumptions'!$F$14*'Residential Assumptions'!$F$5*'Residential Assumptions'!$F$4/'Residential Assumptions'!$F$12, 0))</f>
        <v>0</v>
      </c>
      <c r="AI34" s="46">
        <f>IF(COLUMN()-COLUMN($E$3) &gt; 'Residential Assumptions'!$I$5, 0, IF(AI4="No",-'Residential Assumptions'!$F$14*'Residential Assumptions'!$F$5*'Residential Assumptions'!$F$4/'Residential Assumptions'!$F$12, 0))</f>
        <v>0</v>
      </c>
      <c r="AJ34" s="46">
        <f>IF(COLUMN()-COLUMN($E$3) &gt; 'Residential Assumptions'!$I$5, 0, IF(AJ4="No",-'Residential Assumptions'!$F$14*'Residential Assumptions'!$F$5*'Residential Assumptions'!$F$4/'Residential Assumptions'!$F$12, 0))</f>
        <v>0</v>
      </c>
      <c r="AK34" s="46">
        <f>IF(COLUMN()-COLUMN($E$3) &gt; 'Residential Assumptions'!$I$5, 0, IF(AK4="No",-'Residential Assumptions'!$F$14*'Residential Assumptions'!$F$5*'Residential Assumptions'!$F$4/'Residential Assumptions'!$F$12, 0))</f>
        <v>0</v>
      </c>
      <c r="AL34" s="46">
        <f>IF(COLUMN()-COLUMN($E$3) &gt; 'Residential Assumptions'!$I$5, 0, IF(AL4="No",-'Residential Assumptions'!$F$14*'Residential Assumptions'!$F$5*'Residential Assumptions'!$F$4/'Residential Assumptions'!$F$12, 0))</f>
        <v>0</v>
      </c>
      <c r="AM34" s="46">
        <f>IF(COLUMN()-COLUMN($E$3) &gt; 'Residential Assumptions'!$I$5, 0, IF(AM4="No",-'Residential Assumptions'!$F$14*'Residential Assumptions'!$F$5*'Residential Assumptions'!$F$4/'Residential Assumptions'!$F$12, 0))</f>
        <v>0</v>
      </c>
      <c r="AN34" s="46">
        <f>IF(COLUMN()-COLUMN($E$3) &gt; 'Residential Assumptions'!$I$5, 0, IF(AN4="No",-'Residential Assumptions'!$F$14*'Residential Assumptions'!$F$5*'Residential Assumptions'!$F$4/'Residential Assumptions'!$F$12, 0))</f>
        <v>0</v>
      </c>
      <c r="AO34" s="46">
        <f>IF(COLUMN()-COLUMN($E$3) &gt; 'Residential Assumptions'!$I$5, 0, IF(AO4="No",-'Residential Assumptions'!$F$14*'Residential Assumptions'!$F$5*'Residential Assumptions'!$F$4/'Residential Assumptions'!$F$12, 0))</f>
        <v>0</v>
      </c>
      <c r="AP34" s="46">
        <f>IF(COLUMN()-COLUMN($E$3) &gt; 'Residential Assumptions'!$I$5, 0, IF(AP4="No",-'Residential Assumptions'!$F$14*'Residential Assumptions'!$F$5*'Residential Assumptions'!$F$4/'Residential Assumptions'!$F$12, 0))</f>
        <v>0</v>
      </c>
      <c r="AQ34" s="46">
        <f>IF(COLUMN()-COLUMN($E$3) &gt; 'Residential Assumptions'!$I$5, 0, IF(AQ4="No",-'Residential Assumptions'!$F$14*'Residential Assumptions'!$F$5*'Residential Assumptions'!$F$4/'Residential Assumptions'!$F$12, 0))</f>
        <v>0</v>
      </c>
      <c r="AR34" s="46">
        <f>IF(COLUMN()-COLUMN($E$3) &gt; 'Residential Assumptions'!$I$5, 0, IF(AR4="No",-'Residential Assumptions'!$F$14*'Residential Assumptions'!$F$5*'Residential Assumptions'!$F$4/'Residential Assumptions'!$F$12, 0))</f>
        <v>0</v>
      </c>
      <c r="AS34" s="46">
        <f>IF(COLUMN()-COLUMN($E$3) &gt; 'Residential Assumptions'!$I$5, 0, IF(AS4="No",-'Residential Assumptions'!$F$14*'Residential Assumptions'!$F$5*'Residential Assumptions'!$F$4/'Residential Assumptions'!$F$12, 0))</f>
        <v>0</v>
      </c>
      <c r="AT34" s="46">
        <f>IF(COLUMN()-COLUMN($E$3) &gt; 'Residential Assumptions'!$I$5, 0, IF(AT4="No",-'Residential Assumptions'!$F$14*'Residential Assumptions'!$F$5*'Residential Assumptions'!$F$4/'Residential Assumptions'!$F$12, 0))</f>
        <v>0</v>
      </c>
      <c r="AU34" s="46">
        <f>IF(COLUMN()-COLUMN($E$3) &gt; 'Residential Assumptions'!$I$5, 0, IF(AU4="No",-'Residential Assumptions'!$F$14*'Residential Assumptions'!$F$5*'Residential Assumptions'!$F$4/'Residential Assumptions'!$F$12, 0))</f>
        <v>0</v>
      </c>
      <c r="AV34" s="46">
        <f>IF(COLUMN()-COLUMN($E$3) &gt; 'Residential Assumptions'!$I$5, 0, IF(AV4="No",-'Residential Assumptions'!$F$14*'Residential Assumptions'!$F$5*'Residential Assumptions'!$F$4/'Residential Assumptions'!$F$12, 0))</f>
        <v>0</v>
      </c>
      <c r="AW34" s="46">
        <f>IF(COLUMN()-COLUMN($E$3) &gt; 'Residential Assumptions'!$I$5, 0, IF(AW4="No",-'Residential Assumptions'!$F$14*'Residential Assumptions'!$F$5*'Residential Assumptions'!$F$4/'Residential Assumptions'!$F$12, 0))</f>
        <v>0</v>
      </c>
      <c r="AX34" s="46">
        <f>IF(COLUMN()-COLUMN($E$3) &gt; 'Residential Assumptions'!$I$5, 0, IF(AX4="No",-'Residential Assumptions'!$F$14*'Residential Assumptions'!$F$5*'Residential Assumptions'!$F$4/'Residential Assumptions'!$F$12, 0))</f>
        <v>0</v>
      </c>
      <c r="AY34" s="46">
        <f>IF(COLUMN()-COLUMN($E$3) &gt; 'Residential Assumptions'!$I$5, 0, IF(AY4="No",-'Residential Assumptions'!$F$14*'Residential Assumptions'!$F$5*'Residential Assumptions'!$F$4/'Residential Assumptions'!$F$12, 0))</f>
        <v>0</v>
      </c>
      <c r="AZ34" s="46">
        <f>IF(COLUMN()-COLUMN($E$3) &gt; 'Residential Assumptions'!$I$5, 0, IF(AZ4="No",-'Residential Assumptions'!$F$14*'Residential Assumptions'!$F$5*'Residential Assumptions'!$F$4/'Residential Assumptions'!$F$12, 0))</f>
        <v>0</v>
      </c>
      <c r="BA34" s="46">
        <f>IF(COLUMN()-COLUMN($E$3) &gt; 'Residential Assumptions'!$I$5, 0, IF(BA4="No",-'Residential Assumptions'!$F$14*'Residential Assumptions'!$F$5*'Residential Assumptions'!$F$4/'Residential Assumptions'!$F$12, 0))</f>
        <v>0</v>
      </c>
      <c r="BB34" s="46">
        <f>IF(COLUMN()-COLUMN($E$3) &gt; 'Residential Assumptions'!$I$5, 0, IF(BB4="No",-'Residential Assumptions'!$F$14*'Residential Assumptions'!$F$5*'Residential Assumptions'!$F$4/'Residential Assumptions'!$F$12, 0))</f>
        <v>0</v>
      </c>
      <c r="BC34" s="46">
        <f>IF(COLUMN()-COLUMN($E$3) &gt; 'Residential Assumptions'!$I$5, 0, IF(BC4="No",-'Residential Assumptions'!$F$14*'Residential Assumptions'!$F$5*'Residential Assumptions'!$F$4/'Residential Assumptions'!$F$12, 0))</f>
        <v>0</v>
      </c>
      <c r="BD34" s="46">
        <f>IF(COLUMN()-COLUMN($E$3) &gt; 'Residential Assumptions'!$I$5, 0, IF(BD4="No",-'Residential Assumptions'!$F$14*'Residential Assumptions'!$F$5*'Residential Assumptions'!$F$4/'Residential Assumptions'!$F$12, 0))</f>
        <v>0</v>
      </c>
      <c r="BE34" s="46">
        <f>IF(COLUMN()-COLUMN($E$3) &gt; 'Residential Assumptions'!$I$5, 0, IF(BE4="No",-'Residential Assumptions'!$F$14*'Residential Assumptions'!$F$5*'Residential Assumptions'!$F$4/'Residential Assumptions'!$F$12, 0))</f>
        <v>0</v>
      </c>
      <c r="BF34" s="46">
        <f>IF(COLUMN()-COLUMN($E$3) &gt; 'Residential Assumptions'!$I$5, 0, IF(BF4="No",-'Residential Assumptions'!$F$14*'Residential Assumptions'!$F$5*'Residential Assumptions'!$F$4/'Residential Assumptions'!$F$12, 0))</f>
        <v>0</v>
      </c>
      <c r="BG34" s="46">
        <f>IF(COLUMN()-COLUMN($E$3) &gt; 'Residential Assumptions'!$I$5, 0, IF(BG4="No",-'Residential Assumptions'!$F$14*'Residential Assumptions'!$F$5*'Residential Assumptions'!$F$4/'Residential Assumptions'!$F$12, 0))</f>
        <v>0</v>
      </c>
      <c r="BH34" s="46">
        <f>IF(COLUMN()-COLUMN($E$3) &gt; 'Residential Assumptions'!$I$5, 0, IF(BH4="No",-'Residential Assumptions'!$F$14*'Residential Assumptions'!$F$5*'Residential Assumptions'!$F$4/'Residential Assumptions'!$F$12, 0))</f>
        <v>0</v>
      </c>
      <c r="BI34" s="46">
        <f>IF(COLUMN()-COLUMN($E$3) &gt; 'Residential Assumptions'!$I$5, 0, IF(BI4="No",-'Residential Assumptions'!$F$14*'Residential Assumptions'!$F$5*'Residential Assumptions'!$F$4/'Residential Assumptions'!$F$12, 0))</f>
        <v>0</v>
      </c>
      <c r="BJ34" s="46">
        <f>IF(COLUMN()-COLUMN($E$3) &gt; 'Residential Assumptions'!$I$5, 0, IF(BJ4="No",-'Residential Assumptions'!$F$14*'Residential Assumptions'!$F$5*'Residential Assumptions'!$F$4/'Residential Assumptions'!$F$12, 0))</f>
        <v>0</v>
      </c>
      <c r="BK34" s="46">
        <f>IF(COLUMN()-COLUMN($E$3) &gt; 'Residential Assumptions'!$I$5, 0, IF(BK4="No",-'Residential Assumptions'!$F$14*'Residential Assumptions'!$F$5*'Residential Assumptions'!$F$4/'Residential Assumptions'!$F$12, 0))</f>
        <v>0</v>
      </c>
      <c r="BL34" s="46">
        <f>IF(COLUMN()-COLUMN($E$3) &gt; 'Residential Assumptions'!$I$5, 0, IF(BL4="No",-'Residential Assumptions'!$F$14*'Residential Assumptions'!$F$5*'Residential Assumptions'!$F$4/'Residential Assumptions'!$F$12, 0))</f>
        <v>0</v>
      </c>
      <c r="BM34" s="46">
        <f>IF(COLUMN()-COLUMN($E$3) &gt; 'Residential Assumptions'!$I$5, 0, IF(BM4="No",-'Residential Assumptions'!$F$14*'Residential Assumptions'!$F$5*'Residential Assumptions'!$F$4/'Residential Assumptions'!$F$12, 0))</f>
        <v>0</v>
      </c>
      <c r="BN34" s="46">
        <f>IF(COLUMN()-COLUMN($E$3) &gt; 'Residential Assumptions'!$I$5, 0, IF(BN4="No",-'Residential Assumptions'!$F$14*'Residential Assumptions'!$F$5*'Residential Assumptions'!$F$4/'Residential Assumptions'!$F$12, 0))</f>
        <v>0</v>
      </c>
      <c r="BO34" s="46">
        <f>IF(COLUMN()-COLUMN($E$3) &gt; 'Residential Assumptions'!$I$5, 0, IF(BO4="No",-'Residential Assumptions'!$F$14*'Residential Assumptions'!$F$5*'Residential Assumptions'!$F$4/'Residential Assumptions'!$F$12, 0))</f>
        <v>0</v>
      </c>
      <c r="BP34" s="46">
        <f>IF(COLUMN()-COLUMN($E$3) &gt; 'Residential Assumptions'!$I$5, 0, IF(BP4="No",-'Residential Assumptions'!$F$14*'Residential Assumptions'!$F$5*'Residential Assumptions'!$F$4/'Residential Assumptions'!$F$12, 0))</f>
        <v>0</v>
      </c>
      <c r="BQ34" s="46">
        <f>IF(COLUMN()-COLUMN($E$3) &gt; 'Residential Assumptions'!$I$5, 0, IF(BQ4="No",-'Residential Assumptions'!$F$14*'Residential Assumptions'!$F$5*'Residential Assumptions'!$F$4/'Residential Assumptions'!$F$12, 0))</f>
        <v>0</v>
      </c>
      <c r="BR34" s="46">
        <f>IF(COLUMN()-COLUMN($E$3) &gt; 'Residential Assumptions'!$I$5, 0, IF(BR4="No",-'Residential Assumptions'!$F$14*'Residential Assumptions'!$F$5*'Residential Assumptions'!$F$4/'Residential Assumptions'!$F$12, 0))</f>
        <v>0</v>
      </c>
      <c r="BS34" s="46">
        <f>IF(COLUMN()-COLUMN($E$3) &gt; 'Residential Assumptions'!$I$5, 0, IF(BS4="No",-'Residential Assumptions'!$F$14*'Residential Assumptions'!$F$5*'Residential Assumptions'!$F$4/'Residential Assumptions'!$F$12, 0))</f>
        <v>0</v>
      </c>
      <c r="BT34" s="46">
        <f>IF(COLUMN()-COLUMN($E$3) &gt; 'Residential Assumptions'!$I$5, 0, IF(BT4="No",-'Residential Assumptions'!$F$14*'Residential Assumptions'!$F$5*'Residential Assumptions'!$F$4/'Residential Assumptions'!$F$12, 0))</f>
        <v>0</v>
      </c>
      <c r="BU34" s="46">
        <f>IF(COLUMN()-COLUMN($E$3) &gt; 'Residential Assumptions'!$I$5, 0, IF(BU4="No",-'Residential Assumptions'!$F$14*'Residential Assumptions'!$F$5*'Residential Assumptions'!$F$4/'Residential Assumptions'!$F$12, 0))</f>
        <v>0</v>
      </c>
      <c r="BV34" s="46">
        <f>IF(COLUMN()-COLUMN($E$3) &gt; 'Residential Assumptions'!$I$5, 0, IF(BV4="No",-'Residential Assumptions'!$F$14*'Residential Assumptions'!$F$5*'Residential Assumptions'!$F$4/'Residential Assumptions'!$F$12, 0))</f>
        <v>0</v>
      </c>
      <c r="BW34" s="46">
        <f>IF(COLUMN()-COLUMN($E$3) &gt; 'Residential Assumptions'!$I$5, 0, IF(BW4="No",-'Residential Assumptions'!$F$14*'Residential Assumptions'!$F$5*'Residential Assumptions'!$F$4/'Residential Assumptions'!$F$12, 0))</f>
        <v>0</v>
      </c>
      <c r="BX34" s="46">
        <f>IF(COLUMN()-COLUMN($E$3) &gt; 'Residential Assumptions'!$I$5, 0, IF(BX4="No",-'Residential Assumptions'!$F$14*'Residential Assumptions'!$F$5*'Residential Assumptions'!$F$4/'Residential Assumptions'!$F$12, 0))</f>
        <v>0</v>
      </c>
      <c r="BY34" s="46">
        <f>IF(COLUMN()-COLUMN($E$3) &gt; 'Residential Assumptions'!$I$5, 0, IF(BY4="No",-'Residential Assumptions'!$F$14*'Residential Assumptions'!$F$5*'Residential Assumptions'!$F$4/'Residential Assumptions'!$F$12, 0))</f>
        <v>0</v>
      </c>
      <c r="BZ34" s="46">
        <f>IF(COLUMN()-COLUMN($E$3) &gt; 'Residential Assumptions'!$I$5, 0, IF(BZ4="No",-'Residential Assumptions'!$F$14*'Residential Assumptions'!$F$5*'Residential Assumptions'!$F$4/'Residential Assumptions'!$F$12, 0))</f>
        <v>0</v>
      </c>
      <c r="CA34" s="46">
        <f>IF(COLUMN()-COLUMN($E$3) &gt; 'Residential Assumptions'!$I$5, 0, IF(CA4="No",-'Residential Assumptions'!$F$14*'Residential Assumptions'!$F$5*'Residential Assumptions'!$F$4/'Residential Assumptions'!$F$12, 0))</f>
        <v>0</v>
      </c>
      <c r="CB34" s="46">
        <f>IF(COLUMN()-COLUMN($E$3) &gt; 'Residential Assumptions'!$I$5, 0, IF(CB4="No",-'Residential Assumptions'!$F$14*'Residential Assumptions'!$F$5*'Residential Assumptions'!$F$4/'Residential Assumptions'!$F$12, 0))</f>
        <v>0</v>
      </c>
      <c r="CC34" s="46">
        <f>IF(COLUMN()-COLUMN($E$3) &gt; 'Residential Assumptions'!$I$5, 0, IF(CC4="No",-'Residential Assumptions'!$F$14*'Residential Assumptions'!$F$5*'Residential Assumptions'!$F$4/'Residential Assumptions'!$F$12, 0))</f>
        <v>0</v>
      </c>
      <c r="CD34" s="46">
        <f>IF(COLUMN()-COLUMN($E$3) &gt; 'Residential Assumptions'!$I$5, 0, IF(CD4="No",-'Residential Assumptions'!$F$14*'Residential Assumptions'!$F$5*'Residential Assumptions'!$F$4/'Residential Assumptions'!$F$12, 0))</f>
        <v>0</v>
      </c>
      <c r="CE34" s="46">
        <f>IF(COLUMN()-COLUMN($E$3) &gt; 'Residential Assumptions'!$I$5, 0, IF(CE4="No",-'Residential Assumptions'!$F$14*'Residential Assumptions'!$F$5*'Residential Assumptions'!$F$4/'Residential Assumptions'!$F$12, 0))</f>
        <v>0</v>
      </c>
      <c r="CF34" s="46">
        <f>IF(COLUMN()-COLUMN($E$3) &gt; 'Residential Assumptions'!$I$5, 0, IF(CF4="No",-'Residential Assumptions'!$F$14*'Residential Assumptions'!$F$5*'Residential Assumptions'!$F$4/'Residential Assumptions'!$F$12, 0))</f>
        <v>0</v>
      </c>
      <c r="CG34" s="46">
        <f>IF(COLUMN()-COLUMN($E$3) &gt; 'Residential Assumptions'!$I$5, 0, IF(CG4="No",-'Residential Assumptions'!$F$14*'Residential Assumptions'!$F$5*'Residential Assumptions'!$F$4/'Residential Assumptions'!$F$12, 0))</f>
        <v>0</v>
      </c>
      <c r="CH34" s="46">
        <f>IF(COLUMN()-COLUMN($E$3) &gt; 'Residential Assumptions'!$I$5, 0, IF(CH4="No",-'Residential Assumptions'!$F$14*'Residential Assumptions'!$F$5*'Residential Assumptions'!$F$4/'Residential Assumptions'!$F$12, 0))</f>
        <v>0</v>
      </c>
      <c r="CI34" s="46">
        <f>IF(COLUMN()-COLUMN($E$3) &gt; 'Residential Assumptions'!$I$5, 0, IF(CI4="No",-'Residential Assumptions'!$F$14*'Residential Assumptions'!$F$5*'Residential Assumptions'!$F$4/'Residential Assumptions'!$F$12, 0))</f>
        <v>0</v>
      </c>
      <c r="CJ34" s="46">
        <f>IF(COLUMN()-COLUMN($E$3) &gt; 'Residential Assumptions'!$I$5, 0, IF(CJ4="No",-'Residential Assumptions'!$F$14*'Residential Assumptions'!$F$5*'Residential Assumptions'!$F$4/'Residential Assumptions'!$F$12, 0))</f>
        <v>0</v>
      </c>
      <c r="CK34" s="46">
        <f>IF(COLUMN()-COLUMN($E$3) &gt; 'Residential Assumptions'!$I$5, 0, IF(CK4="No",-'Residential Assumptions'!$F$14*'Residential Assumptions'!$F$5*'Residential Assumptions'!$F$4/'Residential Assumptions'!$F$12, 0))</f>
        <v>0</v>
      </c>
      <c r="CL34" s="46">
        <f>IF(COLUMN()-COLUMN($E$3) &gt; 'Residential Assumptions'!$I$5, 0, IF(CL4="No",-'Residential Assumptions'!$F$14*'Residential Assumptions'!$F$5*'Residential Assumptions'!$F$4/'Residential Assumptions'!$F$12, 0))</f>
        <v>0</v>
      </c>
      <c r="CM34" s="46">
        <f>IF(COLUMN()-COLUMN($E$3) &gt; 'Residential Assumptions'!$I$5, 0, IF(CM4="No",-'Residential Assumptions'!$F$14*'Residential Assumptions'!$F$5*'Residential Assumptions'!$F$4/'Residential Assumptions'!$F$12, 0))</f>
        <v>0</v>
      </c>
      <c r="CN34" s="46">
        <f>IF(COLUMN()-COLUMN($E$3) &gt; 'Residential Assumptions'!$I$5, 0, IF(CN4="No",-'Residential Assumptions'!$F$14*'Residential Assumptions'!$F$5*'Residential Assumptions'!$F$4/'Residential Assumptions'!$F$12, 0))</f>
        <v>0</v>
      </c>
      <c r="CO34" s="46">
        <f>IF(COLUMN()-COLUMN($E$3) &gt; 'Residential Assumptions'!$I$5, 0, IF(CO4="No",-'Residential Assumptions'!$F$14*'Residential Assumptions'!$F$5*'Residential Assumptions'!$F$4/'Residential Assumptions'!$F$12, 0))</f>
        <v>0</v>
      </c>
      <c r="CP34" s="46">
        <f>IF(COLUMN()-COLUMN($E$3) &gt; 'Residential Assumptions'!$I$5, 0, IF(CP4="No",-'Residential Assumptions'!$F$14*'Residential Assumptions'!$F$5*'Residential Assumptions'!$F$4/'Residential Assumptions'!$F$12, 0))</f>
        <v>0</v>
      </c>
      <c r="CQ34" s="46">
        <f>IF(COLUMN()-COLUMN($E$3) &gt; 'Residential Assumptions'!$I$5, 0, IF(CQ4="No",-'Residential Assumptions'!$F$14*'Residential Assumptions'!$F$5*'Residential Assumptions'!$F$4/'Residential Assumptions'!$F$12, 0))</f>
        <v>0</v>
      </c>
      <c r="CR34" s="46">
        <f>IF(COLUMN()-COLUMN($E$3) &gt; 'Residential Assumptions'!$I$5, 0, IF(CR4="No",-'Residential Assumptions'!$F$14*'Residential Assumptions'!$F$5*'Residential Assumptions'!$F$4/'Residential Assumptions'!$F$12, 0))</f>
        <v>0</v>
      </c>
      <c r="CS34" s="46">
        <f>IF(COLUMN()-COLUMN($E$3) &gt; 'Residential Assumptions'!$I$5, 0, IF(CS4="No",-'Residential Assumptions'!$F$14*'Residential Assumptions'!$F$5*'Residential Assumptions'!$F$4/'Residential Assumptions'!$F$12, 0))</f>
        <v>0</v>
      </c>
      <c r="CT34" s="46">
        <f>IF(COLUMN()-COLUMN($E$3) &gt; 'Residential Assumptions'!$I$5, 0, IF(CT4="No",-'Residential Assumptions'!$F$14*'Residential Assumptions'!$F$5*'Residential Assumptions'!$F$4/'Residential Assumptions'!$F$12, 0))</f>
        <v>0</v>
      </c>
      <c r="CU34" s="46">
        <f>IF(COLUMN()-COLUMN($E$3) &gt; 'Residential Assumptions'!$I$5, 0, IF(CU4="No",-'Residential Assumptions'!$F$14*'Residential Assumptions'!$F$5*'Residential Assumptions'!$F$4/'Residential Assumptions'!$F$12, 0))</f>
        <v>0</v>
      </c>
      <c r="CV34" s="46">
        <f>IF(COLUMN()-COLUMN($E$3) &gt; 'Residential Assumptions'!$I$5, 0, IF(CV4="No",-'Residential Assumptions'!$F$14*'Residential Assumptions'!$F$5*'Residential Assumptions'!$F$4/'Residential Assumptions'!$F$12, 0))</f>
        <v>0</v>
      </c>
    </row>
    <row r="35" spans="3:100" ht="20.25" customHeight="1">
      <c r="D35" s="56" t="str">
        <f>'Residential Assumptions'!H9</f>
        <v xml:space="preserve">Open Space     </v>
      </c>
      <c r="E35" s="37">
        <f>IF(COLUMN()-COLUMN($E$3) &gt; 'Residential Assumptions'!$I$5, 0, IF(E4="No",-'Residential Assumptions'!$I$12*'Residential Assumptions'!$I$10/'Residential Assumptions'!$C$12, 0))</f>
        <v>-155410.5</v>
      </c>
      <c r="F35" s="37">
        <f>IF(COLUMN()-COLUMN($E$3) &gt; 'Residential Assumptions'!$I$5, 0, IF(F4="No",-'Residential Assumptions'!$I$12*'Residential Assumptions'!$I$10/'Residential Assumptions'!$C$12, 0))</f>
        <v>-155410.5</v>
      </c>
      <c r="G35" s="37">
        <f>IF(COLUMN()-COLUMN($E$3) &gt; 'Residential Assumptions'!$I$5, 0, IF(G4="No",-'Residential Assumptions'!$I$12*'Residential Assumptions'!$I$10/'Residential Assumptions'!$C$12, 0))</f>
        <v>-155410.5</v>
      </c>
      <c r="H35" s="37">
        <f>IF(COLUMN()-COLUMN($E$3) &gt; 'Residential Assumptions'!$I$5, 0, IF(H4="No",-'Residential Assumptions'!$I$12*'Residential Assumptions'!$I$10/'Residential Assumptions'!$C$12, 0))</f>
        <v>0</v>
      </c>
      <c r="I35" s="37">
        <f>IF(COLUMN()-COLUMN($E$3) &gt; 'Residential Assumptions'!$I$5, 0, IF(I4="No",-'Residential Assumptions'!$I$12*'Residential Assumptions'!$I$10/'Residential Assumptions'!$C$12, 0))</f>
        <v>0</v>
      </c>
      <c r="J35" s="37">
        <f>IF(COLUMN()-COLUMN($E$3) &gt; 'Residential Assumptions'!$I$5, 0, IF(J4="No",-'Residential Assumptions'!$I$12*'Residential Assumptions'!$I$10/'Residential Assumptions'!$C$12, 0))</f>
        <v>0</v>
      </c>
      <c r="K35" s="37">
        <f>IF(COLUMN()-COLUMN($E$3) &gt; 'Residential Assumptions'!$I$5, 0, IF(K4="No",-'Residential Assumptions'!$I$12*'Residential Assumptions'!$I$10/'Residential Assumptions'!$C$12, 0))</f>
        <v>0</v>
      </c>
      <c r="L35" s="37">
        <f>IF(COLUMN()-COLUMN($E$3) &gt; 'Residential Assumptions'!$I$5, 0, IF(L4="No",-'Residential Assumptions'!$I$12*'Residential Assumptions'!$I$10/'Residential Assumptions'!$C$12, 0))</f>
        <v>0</v>
      </c>
      <c r="M35" s="37">
        <f>IF(COLUMN()-COLUMN($E$3) &gt; 'Residential Assumptions'!$I$5, 0, IF(M4="No",-'Residential Assumptions'!$I$12*'Residential Assumptions'!$I$10/'Residential Assumptions'!$C$12, 0))</f>
        <v>0</v>
      </c>
      <c r="N35" s="37">
        <f>IF(COLUMN()-COLUMN($E$3) &gt; 'Residential Assumptions'!$I$5, 0, IF(N4="No",-'Residential Assumptions'!$I$12*'Residential Assumptions'!$I$10/'Residential Assumptions'!$C$12, 0))</f>
        <v>0</v>
      </c>
      <c r="O35" s="37">
        <f>IF(COLUMN()-COLUMN($E$3) &gt; 'Residential Assumptions'!$I$5, 0, IF(O4="No",-'Residential Assumptions'!$I$12*'Residential Assumptions'!$I$10/'Residential Assumptions'!$C$12, 0))</f>
        <v>0</v>
      </c>
      <c r="P35" s="37">
        <f>IF(COLUMN()-COLUMN($E$3) &gt; 'Residential Assumptions'!$I$5, 0, IF(P4="No",-'Residential Assumptions'!$I$12*'Residential Assumptions'!$I$10/'Residential Assumptions'!$C$12, 0))</f>
        <v>0</v>
      </c>
      <c r="Q35" s="37">
        <f>IF(COLUMN()-COLUMN($E$3) &gt; 'Residential Assumptions'!$I$5, 0, IF(Q4="No",-'Residential Assumptions'!$I$12*'Residential Assumptions'!$I$10/'Residential Assumptions'!$C$12, 0))</f>
        <v>0</v>
      </c>
      <c r="R35" s="37">
        <f>IF(COLUMN()-COLUMN($E$3) &gt; 'Residential Assumptions'!$I$5, 0, IF(R4="No",-'Residential Assumptions'!$I$12*'Residential Assumptions'!$I$10/'Residential Assumptions'!$C$12, 0))</f>
        <v>0</v>
      </c>
      <c r="S35" s="37">
        <f>IF(COLUMN()-COLUMN($E$3) &gt; 'Residential Assumptions'!$I$5, 0, IF(S4="No",-'Residential Assumptions'!$I$12*'Residential Assumptions'!$I$10/'Residential Assumptions'!$C$12, 0))</f>
        <v>0</v>
      </c>
      <c r="T35" s="37">
        <f>IF(COLUMN()-COLUMN($E$3) &gt; 'Residential Assumptions'!$I$5, 0, IF(T4="No",-'Residential Assumptions'!$I$12*'Residential Assumptions'!$I$10/'Residential Assumptions'!$C$12, 0))</f>
        <v>0</v>
      </c>
      <c r="U35" s="37">
        <f>IF(COLUMN()-COLUMN($E$3) &gt; 'Residential Assumptions'!$I$5, 0, IF(U4="No",-'Residential Assumptions'!$I$12*'Residential Assumptions'!$I$10/'Residential Assumptions'!$C$12, 0))</f>
        <v>0</v>
      </c>
      <c r="V35" s="37">
        <f>IF(COLUMN()-COLUMN($E$3) &gt; 'Residential Assumptions'!$I$5, 0, IF(V4="No",-'Residential Assumptions'!$I$12*'Residential Assumptions'!$I$10/'Residential Assumptions'!$C$12, 0))</f>
        <v>0</v>
      </c>
      <c r="W35" s="37">
        <f>IF(COLUMN()-COLUMN($E$3) &gt; 'Residential Assumptions'!$I$5, 0, IF(W4="No",-'Residential Assumptions'!$I$12*'Residential Assumptions'!$I$10/'Residential Assumptions'!$C$12, 0))</f>
        <v>0</v>
      </c>
      <c r="X35" s="37">
        <f>IF(COLUMN()-COLUMN($E$3) &gt; 'Residential Assumptions'!$I$5, 0, IF(X4="No",-'Residential Assumptions'!$I$12*'Residential Assumptions'!$I$10/'Residential Assumptions'!$C$12, 0))</f>
        <v>0</v>
      </c>
      <c r="Y35" s="37">
        <f>IF(COLUMN()-COLUMN($E$3) &gt; 'Residential Assumptions'!$I$5, 0, IF(Y4="No",-'Residential Assumptions'!$I$12*'Residential Assumptions'!$I$10/'Residential Assumptions'!$C$12, 0))</f>
        <v>0</v>
      </c>
      <c r="Z35" s="37">
        <f>IF(COLUMN()-COLUMN($E$3) &gt; 'Residential Assumptions'!$I$5, 0, IF(Z4="No",-'Residential Assumptions'!$I$12*'Residential Assumptions'!$I$10/'Residential Assumptions'!$C$12, 0))</f>
        <v>0</v>
      </c>
      <c r="AA35" s="37">
        <f>IF(COLUMN()-COLUMN($E$3) &gt; 'Residential Assumptions'!$I$5, 0, IF(AA4="No",-'Residential Assumptions'!$I$12*'Residential Assumptions'!$I$10/'Residential Assumptions'!$C$12, 0))</f>
        <v>0</v>
      </c>
      <c r="AB35" s="37">
        <f>IF(COLUMN()-COLUMN($E$3) &gt; 'Residential Assumptions'!$I$5, 0, IF(AB4="No",-'Residential Assumptions'!$I$12*'Residential Assumptions'!$I$10/'Residential Assumptions'!$C$12, 0))</f>
        <v>0</v>
      </c>
      <c r="AC35" s="37">
        <f>IF(COLUMN()-COLUMN($E$3) &gt; 'Residential Assumptions'!$I$5, 0, IF(AC4="No",-'Residential Assumptions'!$I$12*'Residential Assumptions'!$I$10/'Residential Assumptions'!$C$12, 0))</f>
        <v>0</v>
      </c>
      <c r="AD35" s="37">
        <f>IF(COLUMN()-COLUMN($E$3) &gt; 'Residential Assumptions'!$I$5, 0, IF(AD4="No",-'Residential Assumptions'!$I$12*'Residential Assumptions'!$I$10/'Residential Assumptions'!$C$12, 0))</f>
        <v>0</v>
      </c>
      <c r="AE35" s="37">
        <f>IF(COLUMN()-COLUMN($E$3) &gt; 'Residential Assumptions'!$I$5, 0, IF(AE4="No",-'Residential Assumptions'!$I$12*'Residential Assumptions'!$I$10/'Residential Assumptions'!$C$12, 0))</f>
        <v>0</v>
      </c>
      <c r="AF35" s="37">
        <f>IF(COLUMN()-COLUMN($E$3) &gt; 'Residential Assumptions'!$I$5, 0, IF(AF4="No",-'Residential Assumptions'!$I$12*'Residential Assumptions'!$I$10/'Residential Assumptions'!$C$12, 0))</f>
        <v>0</v>
      </c>
      <c r="AG35" s="37">
        <f>IF(COLUMN()-COLUMN($E$3) &gt; 'Residential Assumptions'!$I$5, 0, IF(AG4="No",-'Residential Assumptions'!$I$12*'Residential Assumptions'!$I$10/'Residential Assumptions'!$C$12, 0))</f>
        <v>0</v>
      </c>
      <c r="AH35" s="37">
        <f>IF(COLUMN()-COLUMN($E$3) &gt; 'Residential Assumptions'!$I$5, 0, IF(AH4="No",-'Residential Assumptions'!$I$12*'Residential Assumptions'!$I$10/'Residential Assumptions'!$C$12, 0))</f>
        <v>0</v>
      </c>
      <c r="AI35" s="37">
        <f>IF(COLUMN()-COLUMN($E$3) &gt; 'Residential Assumptions'!$I$5, 0, IF(AI4="No",-'Residential Assumptions'!$I$12*'Residential Assumptions'!$I$10/'Residential Assumptions'!$C$12, 0))</f>
        <v>0</v>
      </c>
      <c r="AJ35" s="37">
        <f>IF(COLUMN()-COLUMN($E$3) &gt; 'Residential Assumptions'!$I$5, 0, IF(AJ4="No",-'Residential Assumptions'!$I$12*'Residential Assumptions'!$I$10/'Residential Assumptions'!$C$12, 0))</f>
        <v>0</v>
      </c>
      <c r="AK35" s="37">
        <f>IF(COLUMN()-COLUMN($E$3) &gt; 'Residential Assumptions'!$I$5, 0, IF(AK4="No",-'Residential Assumptions'!$I$12*'Residential Assumptions'!$I$10/'Residential Assumptions'!$C$12, 0))</f>
        <v>0</v>
      </c>
      <c r="AL35" s="37">
        <f>IF(COLUMN()-COLUMN($E$3) &gt; 'Residential Assumptions'!$I$5, 0, IF(AL4="No",-'Residential Assumptions'!$I$12*'Residential Assumptions'!$I$10/'Residential Assumptions'!$C$12, 0))</f>
        <v>0</v>
      </c>
      <c r="AM35" s="37">
        <f>IF(COLUMN()-COLUMN($E$3) &gt; 'Residential Assumptions'!$I$5, 0, IF(AM4="No",-'Residential Assumptions'!$I$12*'Residential Assumptions'!$I$10/'Residential Assumptions'!$C$12, 0))</f>
        <v>0</v>
      </c>
      <c r="AN35" s="37">
        <f>IF(COLUMN()-COLUMN($E$3) &gt; 'Residential Assumptions'!$I$5, 0, IF(AN4="No",-'Residential Assumptions'!$I$12*'Residential Assumptions'!$I$10/'Residential Assumptions'!$C$12, 0))</f>
        <v>0</v>
      </c>
      <c r="AO35" s="37">
        <f>IF(COLUMN()-COLUMN($E$3) &gt; 'Residential Assumptions'!$I$5, 0, IF(AO4="No",-'Residential Assumptions'!$I$12*'Residential Assumptions'!$I$10/'Residential Assumptions'!$C$12, 0))</f>
        <v>0</v>
      </c>
      <c r="AP35" s="37">
        <f>IF(COLUMN()-COLUMN($E$3) &gt; 'Residential Assumptions'!$I$5, 0, IF(AP4="No",-'Residential Assumptions'!$I$12*'Residential Assumptions'!$I$10/'Residential Assumptions'!$C$12, 0))</f>
        <v>0</v>
      </c>
      <c r="AQ35" s="37">
        <f>IF(COLUMN()-COLUMN($E$3) &gt; 'Residential Assumptions'!$I$5, 0, IF(AQ4="No",-'Residential Assumptions'!$I$12*'Residential Assumptions'!$I$10/'Residential Assumptions'!$C$12, 0))</f>
        <v>0</v>
      </c>
      <c r="AR35" s="37">
        <f>IF(COLUMN()-COLUMN($E$3) &gt; 'Residential Assumptions'!$I$5, 0, IF(AR4="No",-'Residential Assumptions'!$I$12*'Residential Assumptions'!$I$10/'Residential Assumptions'!$C$12, 0))</f>
        <v>0</v>
      </c>
      <c r="AS35" s="37">
        <f>IF(COLUMN()-COLUMN($E$3) &gt; 'Residential Assumptions'!$I$5, 0, IF(AS4="No",-'Residential Assumptions'!$I$12*'Residential Assumptions'!$I$10/'Residential Assumptions'!$C$12, 0))</f>
        <v>0</v>
      </c>
      <c r="AT35" s="37">
        <f>IF(COLUMN()-COLUMN($E$3) &gt; 'Residential Assumptions'!$I$5, 0, IF(AT4="No",-'Residential Assumptions'!$I$12*'Residential Assumptions'!$I$10/'Residential Assumptions'!$C$12, 0))</f>
        <v>0</v>
      </c>
      <c r="AU35" s="37">
        <f>IF(COLUMN()-COLUMN($E$3) &gt; 'Residential Assumptions'!$I$5, 0, IF(AU4="No",-'Residential Assumptions'!$I$12*'Residential Assumptions'!$I$10/'Residential Assumptions'!$C$12, 0))</f>
        <v>0</v>
      </c>
      <c r="AV35" s="37">
        <f>IF(COLUMN()-COLUMN($E$3) &gt; 'Residential Assumptions'!$I$5, 0, IF(AV4="No",-'Residential Assumptions'!$I$12*'Residential Assumptions'!$I$10/'Residential Assumptions'!$C$12, 0))</f>
        <v>0</v>
      </c>
      <c r="AW35" s="37">
        <f>IF(COLUMN()-COLUMN($E$3) &gt; 'Residential Assumptions'!$I$5, 0, IF(AW4="No",-'Residential Assumptions'!$I$12*'Residential Assumptions'!$I$10/'Residential Assumptions'!$C$12, 0))</f>
        <v>0</v>
      </c>
      <c r="AX35" s="37">
        <f>IF(COLUMN()-COLUMN($E$3) &gt; 'Residential Assumptions'!$I$5, 0, IF(AX4="No",-'Residential Assumptions'!$I$12*'Residential Assumptions'!$I$10/'Residential Assumptions'!$C$12, 0))</f>
        <v>0</v>
      </c>
      <c r="AY35" s="37">
        <f>IF(COLUMN()-COLUMN($E$3) &gt; 'Residential Assumptions'!$I$5, 0, IF(AY4="No",-'Residential Assumptions'!$I$12*'Residential Assumptions'!$I$10/'Residential Assumptions'!$C$12, 0))</f>
        <v>0</v>
      </c>
      <c r="AZ35" s="37">
        <f>IF(COLUMN()-COLUMN($E$3) &gt; 'Residential Assumptions'!$I$5, 0, IF(AZ4="No",-'Residential Assumptions'!$I$12*'Residential Assumptions'!$I$10/'Residential Assumptions'!$C$12, 0))</f>
        <v>0</v>
      </c>
      <c r="BA35" s="37">
        <f>IF(COLUMN()-COLUMN($E$3) &gt; 'Residential Assumptions'!$I$5, 0, IF(BA4="No",-'Residential Assumptions'!$I$12*'Residential Assumptions'!$I$10/'Residential Assumptions'!$C$12, 0))</f>
        <v>0</v>
      </c>
      <c r="BB35" s="37">
        <f>IF(COLUMN()-COLUMN($E$3) &gt; 'Residential Assumptions'!$I$5, 0, IF(BB4="No",-'Residential Assumptions'!$I$12*'Residential Assumptions'!$I$10/'Residential Assumptions'!$C$12, 0))</f>
        <v>0</v>
      </c>
      <c r="BC35" s="37">
        <f>IF(COLUMN()-COLUMN($E$3) &gt; 'Residential Assumptions'!$I$5, 0, IF(BC4="No",-'Residential Assumptions'!$I$12*'Residential Assumptions'!$I$10/'Residential Assumptions'!$C$12, 0))</f>
        <v>0</v>
      </c>
      <c r="BD35" s="37">
        <f>IF(COLUMN()-COLUMN($E$3) &gt; 'Residential Assumptions'!$I$5, 0, IF(BD4="No",-'Residential Assumptions'!$I$12*'Residential Assumptions'!$I$10/'Residential Assumptions'!$C$12, 0))</f>
        <v>0</v>
      </c>
      <c r="BE35" s="37">
        <f>IF(COLUMN()-COLUMN($E$3) &gt; 'Residential Assumptions'!$I$5, 0, IF(BE4="No",-'Residential Assumptions'!$I$12*'Residential Assumptions'!$I$10/'Residential Assumptions'!$C$12, 0))</f>
        <v>0</v>
      </c>
      <c r="BF35" s="37">
        <f>IF(COLUMN()-COLUMN($E$3) &gt; 'Residential Assumptions'!$I$5, 0, IF(BF4="No",-'Residential Assumptions'!$I$12*'Residential Assumptions'!$I$10/'Residential Assumptions'!$C$12, 0))</f>
        <v>0</v>
      </c>
      <c r="BG35" s="37">
        <f>IF(COLUMN()-COLUMN($E$3) &gt; 'Residential Assumptions'!$I$5, 0, IF(BG4="No",-'Residential Assumptions'!$I$12*'Residential Assumptions'!$I$10/'Residential Assumptions'!$C$12, 0))</f>
        <v>0</v>
      </c>
      <c r="BH35" s="37">
        <f>IF(COLUMN()-COLUMN($E$3) &gt; 'Residential Assumptions'!$I$5, 0, IF(BH4="No",-'Residential Assumptions'!$I$12*'Residential Assumptions'!$I$10/'Residential Assumptions'!$C$12, 0))</f>
        <v>0</v>
      </c>
      <c r="BI35" s="37">
        <f>IF(COLUMN()-COLUMN($E$3) &gt; 'Residential Assumptions'!$I$5, 0, IF(BI4="No",-'Residential Assumptions'!$I$12*'Residential Assumptions'!$I$10/'Residential Assumptions'!$C$12, 0))</f>
        <v>0</v>
      </c>
      <c r="BJ35" s="37">
        <f>IF(COLUMN()-COLUMN($E$3) &gt; 'Residential Assumptions'!$I$5, 0, IF(BJ4="No",-'Residential Assumptions'!$I$12*'Residential Assumptions'!$I$10/'Residential Assumptions'!$C$12, 0))</f>
        <v>0</v>
      </c>
      <c r="BK35" s="37">
        <f>IF(COLUMN()-COLUMN($E$3) &gt; 'Residential Assumptions'!$I$5, 0, IF(BK4="No",-'Residential Assumptions'!$I$12*'Residential Assumptions'!$I$10/'Residential Assumptions'!$C$12, 0))</f>
        <v>0</v>
      </c>
      <c r="BL35" s="37">
        <f>IF(COLUMN()-COLUMN($E$3) &gt; 'Residential Assumptions'!$I$5, 0, IF(BL4="No",-'Residential Assumptions'!$I$12*'Residential Assumptions'!$I$10/'Residential Assumptions'!$C$12, 0))</f>
        <v>0</v>
      </c>
      <c r="BM35" s="37">
        <f>IF(COLUMN()-COLUMN($E$3) &gt; 'Residential Assumptions'!$I$5, 0, IF(BM4="No",-'Residential Assumptions'!$I$12*'Residential Assumptions'!$I$10/'Residential Assumptions'!$C$12, 0))</f>
        <v>0</v>
      </c>
      <c r="BN35" s="37">
        <f>IF(COLUMN()-COLUMN($E$3) &gt; 'Residential Assumptions'!$I$5, 0, IF(BN4="No",-'Residential Assumptions'!$I$12*'Residential Assumptions'!$I$10/'Residential Assumptions'!$C$12, 0))</f>
        <v>0</v>
      </c>
      <c r="BO35" s="37">
        <f>IF(COLUMN()-COLUMN($E$3) &gt; 'Residential Assumptions'!$I$5, 0, IF(BO4="No",-'Residential Assumptions'!$I$12*'Residential Assumptions'!$I$10/'Residential Assumptions'!$C$12, 0))</f>
        <v>0</v>
      </c>
      <c r="BP35" s="37">
        <f>IF(COLUMN()-COLUMN($E$3) &gt; 'Residential Assumptions'!$I$5, 0, IF(BP4="No",-'Residential Assumptions'!$I$12*'Residential Assumptions'!$I$10/'Residential Assumptions'!$C$12, 0))</f>
        <v>0</v>
      </c>
      <c r="BQ35" s="37">
        <f>IF(COLUMN()-COLUMN($E$3) &gt; 'Residential Assumptions'!$I$5, 0, IF(BQ4="No",-'Residential Assumptions'!$I$12*'Residential Assumptions'!$I$10/'Residential Assumptions'!$C$12, 0))</f>
        <v>0</v>
      </c>
      <c r="BR35" s="37">
        <f>IF(COLUMN()-COLUMN($E$3) &gt; 'Residential Assumptions'!$I$5, 0, IF(BR4="No",-'Residential Assumptions'!$I$12*'Residential Assumptions'!$I$10/'Residential Assumptions'!$C$12, 0))</f>
        <v>0</v>
      </c>
      <c r="BS35" s="37">
        <f>IF(COLUMN()-COLUMN($E$3) &gt; 'Residential Assumptions'!$I$5, 0, IF(BS4="No",-'Residential Assumptions'!$I$12*'Residential Assumptions'!$I$10/'Residential Assumptions'!$C$12, 0))</f>
        <v>0</v>
      </c>
      <c r="BT35" s="37">
        <f>IF(COLUMN()-COLUMN($E$3) &gt; 'Residential Assumptions'!$I$5, 0, IF(BT4="No",-'Residential Assumptions'!$I$12*'Residential Assumptions'!$I$10/'Residential Assumptions'!$C$12, 0))</f>
        <v>0</v>
      </c>
      <c r="BU35" s="37">
        <f>IF(COLUMN()-COLUMN($E$3) &gt; 'Residential Assumptions'!$I$5, 0, IF(BU4="No",-'Residential Assumptions'!$I$12*'Residential Assumptions'!$I$10/'Residential Assumptions'!$C$12, 0))</f>
        <v>0</v>
      </c>
      <c r="BV35" s="37">
        <f>IF(COLUMN()-COLUMN($E$3) &gt; 'Residential Assumptions'!$I$5, 0, IF(BV4="No",-'Residential Assumptions'!$I$12*'Residential Assumptions'!$I$10/'Residential Assumptions'!$C$12, 0))</f>
        <v>0</v>
      </c>
      <c r="BW35" s="37">
        <f>IF(COLUMN()-COLUMN($E$3) &gt; 'Residential Assumptions'!$I$5, 0, IF(BW4="No",-'Residential Assumptions'!$I$12*'Residential Assumptions'!$I$10/'Residential Assumptions'!$C$12, 0))</f>
        <v>0</v>
      </c>
      <c r="BX35" s="37">
        <f>IF(COLUMN()-COLUMN($E$3) &gt; 'Residential Assumptions'!$I$5, 0, IF(BX4="No",-'Residential Assumptions'!$I$12*'Residential Assumptions'!$I$10/'Residential Assumptions'!$C$12, 0))</f>
        <v>0</v>
      </c>
      <c r="BY35" s="37">
        <f>IF(COLUMN()-COLUMN($E$3) &gt; 'Residential Assumptions'!$I$5, 0, IF(BY4="No",-'Residential Assumptions'!$I$12*'Residential Assumptions'!$I$10/'Residential Assumptions'!$C$12, 0))</f>
        <v>0</v>
      </c>
      <c r="BZ35" s="37">
        <f>IF(COLUMN()-COLUMN($E$3) &gt; 'Residential Assumptions'!$I$5, 0, IF(BZ4="No",-'Residential Assumptions'!$I$12*'Residential Assumptions'!$I$10/'Residential Assumptions'!$C$12, 0))</f>
        <v>0</v>
      </c>
      <c r="CA35" s="37">
        <f>IF(COLUMN()-COLUMN($E$3) &gt; 'Residential Assumptions'!$I$5, 0, IF(CA4="No",-'Residential Assumptions'!$I$12*'Residential Assumptions'!$I$10/'Residential Assumptions'!$C$12, 0))</f>
        <v>0</v>
      </c>
      <c r="CB35" s="37">
        <f>IF(COLUMN()-COLUMN($E$3) &gt; 'Residential Assumptions'!$I$5, 0, IF(CB4="No",-'Residential Assumptions'!$I$12*'Residential Assumptions'!$I$10/'Residential Assumptions'!$C$12, 0))</f>
        <v>0</v>
      </c>
      <c r="CC35" s="37">
        <f>IF(COLUMN()-COLUMN($E$3) &gt; 'Residential Assumptions'!$I$5, 0, IF(CC4="No",-'Residential Assumptions'!$I$12*'Residential Assumptions'!$I$10/'Residential Assumptions'!$C$12, 0))</f>
        <v>0</v>
      </c>
      <c r="CD35" s="37">
        <f>IF(COLUMN()-COLUMN($E$3) &gt; 'Residential Assumptions'!$I$5, 0, IF(CD4="No",-'Residential Assumptions'!$I$12*'Residential Assumptions'!$I$10/'Residential Assumptions'!$C$12, 0))</f>
        <v>0</v>
      </c>
      <c r="CE35" s="37">
        <f>IF(COLUMN()-COLUMN($E$3) &gt; 'Residential Assumptions'!$I$5, 0, IF(CE4="No",-'Residential Assumptions'!$I$12*'Residential Assumptions'!$I$10/'Residential Assumptions'!$C$12, 0))</f>
        <v>0</v>
      </c>
      <c r="CF35" s="37">
        <f>IF(COLUMN()-COLUMN($E$3) &gt; 'Residential Assumptions'!$I$5, 0, IF(CF4="No",-'Residential Assumptions'!$I$12*'Residential Assumptions'!$I$10/'Residential Assumptions'!$C$12, 0))</f>
        <v>0</v>
      </c>
      <c r="CG35" s="37">
        <f>IF(COLUMN()-COLUMN($E$3) &gt; 'Residential Assumptions'!$I$5, 0, IF(CG4="No",-'Residential Assumptions'!$I$12*'Residential Assumptions'!$I$10/'Residential Assumptions'!$C$12, 0))</f>
        <v>0</v>
      </c>
      <c r="CH35" s="37">
        <f>IF(COLUMN()-COLUMN($E$3) &gt; 'Residential Assumptions'!$I$5, 0, IF(CH4="No",-'Residential Assumptions'!$I$12*'Residential Assumptions'!$I$10/'Residential Assumptions'!$C$12, 0))</f>
        <v>0</v>
      </c>
      <c r="CI35" s="37">
        <f>IF(COLUMN()-COLUMN($E$3) &gt; 'Residential Assumptions'!$I$5, 0, IF(CI4="No",-'Residential Assumptions'!$I$12*'Residential Assumptions'!$I$10/'Residential Assumptions'!$C$12, 0))</f>
        <v>0</v>
      </c>
      <c r="CJ35" s="37">
        <f>IF(COLUMN()-COLUMN($E$3) &gt; 'Residential Assumptions'!$I$5, 0, IF(CJ4="No",-'Residential Assumptions'!$I$12*'Residential Assumptions'!$I$10/'Residential Assumptions'!$C$12, 0))</f>
        <v>0</v>
      </c>
      <c r="CK35" s="37">
        <f>IF(COLUMN()-COLUMN($E$3) &gt; 'Residential Assumptions'!$I$5, 0, IF(CK4="No",-'Residential Assumptions'!$I$12*'Residential Assumptions'!$I$10/'Residential Assumptions'!$C$12, 0))</f>
        <v>0</v>
      </c>
      <c r="CL35" s="37">
        <f>IF(COLUMN()-COLUMN($E$3) &gt; 'Residential Assumptions'!$I$5, 0, IF(CL4="No",-'Residential Assumptions'!$I$12*'Residential Assumptions'!$I$10/'Residential Assumptions'!$C$12, 0))</f>
        <v>0</v>
      </c>
      <c r="CM35" s="37">
        <f>IF(COLUMN()-COLUMN($E$3) &gt; 'Residential Assumptions'!$I$5, 0, IF(CM4="No",-'Residential Assumptions'!$I$12*'Residential Assumptions'!$I$10/'Residential Assumptions'!$C$12, 0))</f>
        <v>0</v>
      </c>
      <c r="CN35" s="37">
        <f>IF(COLUMN()-COLUMN($E$3) &gt; 'Residential Assumptions'!$I$5, 0, IF(CN4="No",-'Residential Assumptions'!$I$12*'Residential Assumptions'!$I$10/'Residential Assumptions'!$C$12, 0))</f>
        <v>0</v>
      </c>
      <c r="CO35" s="37">
        <f>IF(COLUMN()-COLUMN($E$3) &gt; 'Residential Assumptions'!$I$5, 0, IF(CO4="No",-'Residential Assumptions'!$I$12*'Residential Assumptions'!$I$10/'Residential Assumptions'!$C$12, 0))</f>
        <v>0</v>
      </c>
      <c r="CP35" s="37">
        <f>IF(COLUMN()-COLUMN($E$3) &gt; 'Residential Assumptions'!$I$5, 0, IF(CP4="No",-'Residential Assumptions'!$I$12*'Residential Assumptions'!$I$10/'Residential Assumptions'!$C$12, 0))</f>
        <v>0</v>
      </c>
      <c r="CQ35" s="37">
        <f>IF(COLUMN()-COLUMN($E$3) &gt; 'Residential Assumptions'!$I$5, 0, IF(CQ4="No",-'Residential Assumptions'!$I$12*'Residential Assumptions'!$I$10/'Residential Assumptions'!$C$12, 0))</f>
        <v>0</v>
      </c>
      <c r="CR35" s="37">
        <f>IF(COLUMN()-COLUMN($E$3) &gt; 'Residential Assumptions'!$I$5, 0, IF(CR4="No",-'Residential Assumptions'!$I$12*'Residential Assumptions'!$I$10/'Residential Assumptions'!$C$12, 0))</f>
        <v>0</v>
      </c>
      <c r="CS35" s="37">
        <f>IF(COLUMN()-COLUMN($E$3) &gt; 'Residential Assumptions'!$I$5, 0, IF(CS4="No",-'Residential Assumptions'!$I$12*'Residential Assumptions'!$I$10/'Residential Assumptions'!$C$12, 0))</f>
        <v>0</v>
      </c>
      <c r="CT35" s="37">
        <f>IF(COLUMN()-COLUMN($E$3) &gt; 'Residential Assumptions'!$I$5, 0, IF(CT4="No",-'Residential Assumptions'!$I$12*'Residential Assumptions'!$I$10/'Residential Assumptions'!$C$12, 0))</f>
        <v>0</v>
      </c>
      <c r="CU35" s="37">
        <f>IF(COLUMN()-COLUMN($E$3) &gt; 'Residential Assumptions'!$I$5, 0, IF(CU4="No",-'Residential Assumptions'!$I$12*'Residential Assumptions'!$I$10/'Residential Assumptions'!$C$12, 0))</f>
        <v>0</v>
      </c>
      <c r="CV35" s="37">
        <f>IF(COLUMN()-COLUMN($E$3) &gt; 'Residential Assumptions'!$I$5, 0, IF(CV4="No",-'Residential Assumptions'!$I$12*'Residential Assumptions'!$I$10/'Residential Assumptions'!$C$12, 0))</f>
        <v>0</v>
      </c>
    </row>
    <row r="36" spans="3:100" ht="20.25" customHeight="1">
      <c r="C36" s="20" t="s">
        <v>86</v>
      </c>
      <c r="D36" s="5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</row>
    <row r="37" spans="3:100" ht="20.25" customHeight="1">
      <c r="D37" s="56" t="str">
        <f>D6</f>
        <v>2 Bedroom / 2 Bathroom</v>
      </c>
      <c r="E37" s="37">
        <f>IF(E4 = "Yes",-'Residential Assumptions'!$I$6*'Residential Assumptions'!$C$13*'Residential Assumptions'!$C$5,0)</f>
        <v>0</v>
      </c>
      <c r="F37" s="37">
        <f>IF(F4 = "Yes",-'Residential Assumptions'!$I$6*'Residential Assumptions'!$C$13*'Residential Assumptions'!$C$5,0)</f>
        <v>0</v>
      </c>
      <c r="G37" s="37">
        <f>IF(G4 = "Yes",-'Residential Assumptions'!$I$6*'Residential Assumptions'!$C$13*'Residential Assumptions'!$C$5,0)</f>
        <v>0</v>
      </c>
      <c r="H37" s="37">
        <f>IF(H4 = "Yes",-'Residential Assumptions'!$I$6*'Residential Assumptions'!$C$13*'Residential Assumptions'!$C$5,0)</f>
        <v>-12150</v>
      </c>
      <c r="I37" s="37">
        <f>IF(I4 = "Yes",-'Residential Assumptions'!$I$6*'Residential Assumptions'!$C$13*'Residential Assumptions'!$C$5,0)</f>
        <v>-12150</v>
      </c>
      <c r="J37" s="37">
        <f>IF(J4 = "Yes",-'Residential Assumptions'!$I$6*'Residential Assumptions'!$C$13*'Residential Assumptions'!$C$5,0)</f>
        <v>-12150</v>
      </c>
      <c r="K37" s="37">
        <f>IF(K4 = "Yes",-'Residential Assumptions'!$I$6*'Residential Assumptions'!$C$13*'Residential Assumptions'!$C$5,0)</f>
        <v>-12150</v>
      </c>
      <c r="L37" s="37">
        <f>IF(L4 = "Yes",-'Residential Assumptions'!$I$6*'Residential Assumptions'!$C$13*'Residential Assumptions'!$C$5,0)</f>
        <v>-12150</v>
      </c>
      <c r="M37" s="37">
        <f>IF(M4 = "Yes",-'Residential Assumptions'!$I$6*'Residential Assumptions'!$C$13*'Residential Assumptions'!$C$5,0)</f>
        <v>-12150</v>
      </c>
      <c r="N37" s="37">
        <f>IF(N4 = "Yes",-'Residential Assumptions'!$I$6*'Residential Assumptions'!$C$13*'Residential Assumptions'!$C$5,0)</f>
        <v>-12150</v>
      </c>
      <c r="O37" s="37">
        <f>IF(O4 = "Yes",-'Residential Assumptions'!$I$6*'Residential Assumptions'!$C$13*'Residential Assumptions'!$C$5,0)</f>
        <v>-12150</v>
      </c>
      <c r="P37" s="37">
        <f>IF(P4 = "Yes",-'Residential Assumptions'!$I$6*'Residential Assumptions'!$C$13*'Residential Assumptions'!$C$5,0)</f>
        <v>-12150</v>
      </c>
      <c r="Q37" s="37">
        <f>IF(Q4 = "Yes",-'Residential Assumptions'!$I$6*'Residential Assumptions'!$C$13*'Residential Assumptions'!$C$5,0)</f>
        <v>-12150</v>
      </c>
      <c r="R37" s="37">
        <f>IF(R4 = "Yes",-'Residential Assumptions'!$I$6*'Residential Assumptions'!$C$13*'Residential Assumptions'!$C$5,0)</f>
        <v>-12150</v>
      </c>
      <c r="S37" s="37">
        <f>IF(S4 = "Yes",-'Residential Assumptions'!$I$6*'Residential Assumptions'!$C$13*'Residential Assumptions'!$C$5,0)</f>
        <v>-12150</v>
      </c>
      <c r="T37" s="37">
        <f>IF(T4 = "Yes",-'Residential Assumptions'!$I$6*'Residential Assumptions'!$C$13*'Residential Assumptions'!$C$5,0)</f>
        <v>-12150</v>
      </c>
      <c r="U37" s="37">
        <f>IF(U4 = "Yes",-'Residential Assumptions'!$I$6*'Residential Assumptions'!$C$13*'Residential Assumptions'!$C$5,0)</f>
        <v>-12150</v>
      </c>
      <c r="V37" s="37">
        <f>IF(V4 = "Yes",-'Residential Assumptions'!$I$6*'Residential Assumptions'!$C$13*'Residential Assumptions'!$C$5,0)</f>
        <v>-12150</v>
      </c>
      <c r="W37" s="37">
        <f>IF(W4 = "Yes",-'Residential Assumptions'!$I$6*'Residential Assumptions'!$C$13*'Residential Assumptions'!$C$5,0)</f>
        <v>-12150</v>
      </c>
      <c r="X37" s="37">
        <f>IF(X4 = "Yes",-'Residential Assumptions'!$I$6*'Residential Assumptions'!$C$13*'Residential Assumptions'!$C$5,0)</f>
        <v>-12150</v>
      </c>
      <c r="Y37" s="37">
        <f>IF(Y4 = "Yes",-'Residential Assumptions'!$I$6*'Residential Assumptions'!$C$13*'Residential Assumptions'!$C$5,0)</f>
        <v>-12150</v>
      </c>
      <c r="Z37" s="37">
        <f>IF(Z4 = "Yes",-'Residential Assumptions'!$I$6*'Residential Assumptions'!$C$13*'Residential Assumptions'!$C$5,0)</f>
        <v>-12150</v>
      </c>
      <c r="AA37" s="37">
        <f>IF(AA4 = "Yes",-'Residential Assumptions'!$I$6*'Residential Assumptions'!$C$13*'Residential Assumptions'!$C$5,0)</f>
        <v>-12150</v>
      </c>
      <c r="AB37" s="37">
        <f>IF(AB4 = "Yes",-'Residential Assumptions'!$I$6*'Residential Assumptions'!$C$13*'Residential Assumptions'!$C$5,0)</f>
        <v>-12150</v>
      </c>
      <c r="AC37" s="37">
        <f>IF(AC4 = "Yes",-'Residential Assumptions'!$I$6*'Residential Assumptions'!$C$13*'Residential Assumptions'!$C$5,0)</f>
        <v>-12150</v>
      </c>
      <c r="AD37" s="37">
        <f>IF(AD4 = "Yes",-'Residential Assumptions'!$I$6*'Residential Assumptions'!$C$13*'Residential Assumptions'!$C$5,0)</f>
        <v>-12150</v>
      </c>
      <c r="AE37" s="37">
        <f>IF(AE4 = "Yes",-'Residential Assumptions'!$I$6*'Residential Assumptions'!$C$13*'Residential Assumptions'!$C$5,0)</f>
        <v>-12150</v>
      </c>
      <c r="AF37" s="37">
        <f>IF(AF4 = "Yes",-'Residential Assumptions'!$I$6*'Residential Assumptions'!$C$13*'Residential Assumptions'!$C$5,0)</f>
        <v>-12150</v>
      </c>
      <c r="AG37" s="37">
        <f>IF(AG4 = "Yes",-'Residential Assumptions'!$I$6*'Residential Assumptions'!$C$13*'Residential Assumptions'!$C$5,0)</f>
        <v>-12150</v>
      </c>
      <c r="AH37" s="37">
        <f>IF(AH4 = "Yes",-'Residential Assumptions'!$I$6*'Residential Assumptions'!$C$13*'Residential Assumptions'!$C$5,0)</f>
        <v>-12150</v>
      </c>
      <c r="AI37" s="37">
        <f>IF(AI4 = "Yes",-'Residential Assumptions'!$I$6*'Residential Assumptions'!$C$13*'Residential Assumptions'!$C$5,0)</f>
        <v>-12150</v>
      </c>
      <c r="AJ37" s="37">
        <f>IF(AJ4 = "Yes",-'Residential Assumptions'!$I$6*'Residential Assumptions'!$C$13*'Residential Assumptions'!$C$5,0)</f>
        <v>-12150</v>
      </c>
      <c r="AK37" s="37">
        <f>IF(AK4 = "Yes",-'Residential Assumptions'!$I$6*'Residential Assumptions'!$C$13*'Residential Assumptions'!$C$5,0)</f>
        <v>-12150</v>
      </c>
      <c r="AL37" s="37">
        <f>IF(AL4 = "Yes",-'Residential Assumptions'!$I$6*'Residential Assumptions'!$C$13*'Residential Assumptions'!$C$5,0)</f>
        <v>-12150</v>
      </c>
      <c r="AM37" s="37">
        <f>IF(AM4 = "Yes",-'Residential Assumptions'!$I$6*'Residential Assumptions'!$C$13*'Residential Assumptions'!$C$5,0)</f>
        <v>-12150</v>
      </c>
      <c r="AN37" s="37">
        <f>IF(AN4 = "Yes",-'Residential Assumptions'!$I$6*'Residential Assumptions'!$C$13*'Residential Assumptions'!$C$5,0)</f>
        <v>-12150</v>
      </c>
      <c r="AO37" s="37">
        <f>IF(AO4 = "Yes",-'Residential Assumptions'!$I$6*'Residential Assumptions'!$C$13*'Residential Assumptions'!$C$5,0)</f>
        <v>-12150</v>
      </c>
      <c r="AP37" s="37">
        <f>IF(AP4 = "Yes",-'Residential Assumptions'!$I$6*'Residential Assumptions'!$C$13*'Residential Assumptions'!$C$5,0)</f>
        <v>-12150</v>
      </c>
      <c r="AQ37" s="37">
        <f>IF(AQ4 = "Yes",-'Residential Assumptions'!$I$6*'Residential Assumptions'!$C$13*'Residential Assumptions'!$C$5,0)</f>
        <v>-12150</v>
      </c>
      <c r="AR37" s="37">
        <f>IF(AR4 = "Yes",-'Residential Assumptions'!$I$6*'Residential Assumptions'!$C$13*'Residential Assumptions'!$C$5,0)</f>
        <v>-12150</v>
      </c>
      <c r="AS37" s="37">
        <f>IF(AS4 = "Yes",-'Residential Assumptions'!$I$6*'Residential Assumptions'!$C$13*'Residential Assumptions'!$C$5,0)</f>
        <v>-12150</v>
      </c>
      <c r="AT37" s="37">
        <f>IF(AT4 = "Yes",-'Residential Assumptions'!$I$6*'Residential Assumptions'!$C$13*'Residential Assumptions'!$C$5,0)</f>
        <v>-12150</v>
      </c>
      <c r="AU37" s="37">
        <f>IF(AU4 = "Yes",-'Residential Assumptions'!$I$6*'Residential Assumptions'!$C$13*'Residential Assumptions'!$C$5,0)</f>
        <v>-12150</v>
      </c>
      <c r="AV37" s="37">
        <f>IF(AV4 = "Yes",-'Residential Assumptions'!$I$6*'Residential Assumptions'!$C$13*'Residential Assumptions'!$C$5,0)</f>
        <v>-12150</v>
      </c>
      <c r="AW37" s="37">
        <f>IF(AW4 = "Yes",-'Residential Assumptions'!$I$6*'Residential Assumptions'!$C$13*'Residential Assumptions'!$C$5,0)</f>
        <v>-12150</v>
      </c>
      <c r="AX37" s="37">
        <f>IF(AX4 = "Yes",-'Residential Assumptions'!$I$6*'Residential Assumptions'!$C$13*'Residential Assumptions'!$C$5,0)</f>
        <v>-12150</v>
      </c>
      <c r="AY37" s="37">
        <f>IF(AY4 = "Yes",-'Residential Assumptions'!$I$6*'Residential Assumptions'!$C$13*'Residential Assumptions'!$C$5,0)</f>
        <v>-12150</v>
      </c>
      <c r="AZ37" s="37">
        <f>IF(AZ4 = "Yes",-'Residential Assumptions'!$I$6*'Residential Assumptions'!$C$13*'Residential Assumptions'!$C$5,0)</f>
        <v>-12150</v>
      </c>
      <c r="BA37" s="37">
        <f>IF(BA4 = "Yes",-'Residential Assumptions'!$I$6*'Residential Assumptions'!$C$13*'Residential Assumptions'!$C$5,0)</f>
        <v>-12150</v>
      </c>
      <c r="BB37" s="37">
        <f>IF(BB4 = "Yes",-'Residential Assumptions'!$I$6*'Residential Assumptions'!$C$13*'Residential Assumptions'!$C$5,0)</f>
        <v>-12150</v>
      </c>
      <c r="BC37" s="37">
        <f>IF(BC4 = "Yes",-'Residential Assumptions'!$I$6*'Residential Assumptions'!$C$13*'Residential Assumptions'!$C$5,0)</f>
        <v>-12150</v>
      </c>
      <c r="BD37" s="37">
        <f>IF(BD4 = "Yes",-'Residential Assumptions'!$I$6*'Residential Assumptions'!$C$13*'Residential Assumptions'!$C$5,0)</f>
        <v>-12150</v>
      </c>
      <c r="BE37" s="37">
        <f>IF(BE4 = "Yes",-'Residential Assumptions'!$I$6*'Residential Assumptions'!$C$13*'Residential Assumptions'!$C$5,0)</f>
        <v>-12150</v>
      </c>
      <c r="BF37" s="37">
        <f>IF(BF4 = "Yes",-'Residential Assumptions'!$I$6*'Residential Assumptions'!$C$13*'Residential Assumptions'!$C$5,0)</f>
        <v>-12150</v>
      </c>
      <c r="BG37" s="37">
        <f>IF(BG4 = "Yes",-'Residential Assumptions'!$I$6*'Residential Assumptions'!$C$13*'Residential Assumptions'!$C$5,0)</f>
        <v>-12150</v>
      </c>
      <c r="BH37" s="37">
        <f>IF(BH4 = "Yes",-'Residential Assumptions'!$I$6*'Residential Assumptions'!$C$13*'Residential Assumptions'!$C$5,0)</f>
        <v>-12150</v>
      </c>
      <c r="BI37" s="37">
        <f>IF(BI4 = "Yes",-'Residential Assumptions'!$I$6*'Residential Assumptions'!$C$13*'Residential Assumptions'!$C$5,0)</f>
        <v>-12150</v>
      </c>
      <c r="BJ37" s="37">
        <f>IF(BJ4 = "Yes",-'Residential Assumptions'!$I$6*'Residential Assumptions'!$C$13*'Residential Assumptions'!$C$5,0)</f>
        <v>0</v>
      </c>
      <c r="BK37" s="37">
        <f>IF(BK4 = "Yes",-'Residential Assumptions'!$I$6*'Residential Assumptions'!$C$13*'Residential Assumptions'!$C$5,0)</f>
        <v>0</v>
      </c>
      <c r="BL37" s="37">
        <f>IF(BL4 = "Yes",-'Residential Assumptions'!$I$6*'Residential Assumptions'!$C$13*'Residential Assumptions'!$C$5,0)</f>
        <v>0</v>
      </c>
      <c r="BM37" s="37">
        <f>IF(BM4 = "Yes",-'Residential Assumptions'!$I$6*'Residential Assumptions'!$C$13*'Residential Assumptions'!$C$5,0)</f>
        <v>0</v>
      </c>
      <c r="BN37" s="37">
        <f>IF(BN4 = "Yes",-'Residential Assumptions'!$I$6*'Residential Assumptions'!$C$13*'Residential Assumptions'!$C$5,0)</f>
        <v>0</v>
      </c>
      <c r="BO37" s="37">
        <f>IF(BO4 = "Yes",-'Residential Assumptions'!$I$6*'Residential Assumptions'!$C$13*'Residential Assumptions'!$C$5,0)</f>
        <v>0</v>
      </c>
      <c r="BP37" s="37">
        <f>IF(BP4 = "Yes",-'Residential Assumptions'!$I$6*'Residential Assumptions'!$C$13*'Residential Assumptions'!$C$5,0)</f>
        <v>0</v>
      </c>
      <c r="BQ37" s="37">
        <f>IF(BQ4 = "Yes",-'Residential Assumptions'!$I$6*'Residential Assumptions'!$C$13*'Residential Assumptions'!$C$5,0)</f>
        <v>0</v>
      </c>
      <c r="BR37" s="37">
        <f>IF(BR4 = "Yes",-'Residential Assumptions'!$I$6*'Residential Assumptions'!$C$13*'Residential Assumptions'!$C$5,0)</f>
        <v>0</v>
      </c>
      <c r="BS37" s="37">
        <f>IF(BS4 = "Yes",-'Residential Assumptions'!$I$6*'Residential Assumptions'!$C$13*'Residential Assumptions'!$C$5,0)</f>
        <v>0</v>
      </c>
      <c r="BT37" s="37">
        <f>IF(BT4 = "Yes",-'Residential Assumptions'!$I$6*'Residential Assumptions'!$C$13*'Residential Assumptions'!$C$5,0)</f>
        <v>0</v>
      </c>
      <c r="BU37" s="37">
        <f>IF(BU4 = "Yes",-'Residential Assumptions'!$I$6*'Residential Assumptions'!$C$13*'Residential Assumptions'!$C$5,0)</f>
        <v>0</v>
      </c>
      <c r="BV37" s="37">
        <f>IF(BV4 = "Yes",-'Residential Assumptions'!$I$6*'Residential Assumptions'!$C$13*'Residential Assumptions'!$C$5,0)</f>
        <v>0</v>
      </c>
      <c r="BW37" s="37">
        <f>IF(BW4 = "Yes",-'Residential Assumptions'!$I$6*'Residential Assumptions'!$C$13*'Residential Assumptions'!$C$5,0)</f>
        <v>0</v>
      </c>
      <c r="BX37" s="37">
        <f>IF(BX4 = "Yes",-'Residential Assumptions'!$I$6*'Residential Assumptions'!$C$13*'Residential Assumptions'!$C$5,0)</f>
        <v>0</v>
      </c>
      <c r="BY37" s="37">
        <f>IF(BY4 = "Yes",-'Residential Assumptions'!$I$6*'Residential Assumptions'!$C$13*'Residential Assumptions'!$C$5,0)</f>
        <v>0</v>
      </c>
      <c r="BZ37" s="37">
        <f>IF(BZ4 = "Yes",-'Residential Assumptions'!$I$6*'Residential Assumptions'!$C$13*'Residential Assumptions'!$C$5,0)</f>
        <v>0</v>
      </c>
      <c r="CA37" s="37">
        <f>IF(CA4 = "Yes",-'Residential Assumptions'!$I$6*'Residential Assumptions'!$C$13*'Residential Assumptions'!$C$5,0)</f>
        <v>0</v>
      </c>
      <c r="CB37" s="37">
        <f>IF(CB4 = "Yes",-'Residential Assumptions'!$I$6*'Residential Assumptions'!$C$13*'Residential Assumptions'!$C$5,0)</f>
        <v>0</v>
      </c>
      <c r="CC37" s="37">
        <f>IF(CC4 = "Yes",-'Residential Assumptions'!$I$6*'Residential Assumptions'!$C$13*'Residential Assumptions'!$C$5,0)</f>
        <v>0</v>
      </c>
      <c r="CD37" s="37">
        <f>IF(CD4 = "Yes",-'Residential Assumptions'!$I$6*'Residential Assumptions'!$C$13*'Residential Assumptions'!$C$5,0)</f>
        <v>0</v>
      </c>
      <c r="CE37" s="37">
        <f>IF(CE4 = "Yes",-'Residential Assumptions'!$I$6*'Residential Assumptions'!$C$13*'Residential Assumptions'!$C$5,0)</f>
        <v>0</v>
      </c>
      <c r="CF37" s="37">
        <f>IF(CF4 = "Yes",-'Residential Assumptions'!$I$6*'Residential Assumptions'!$C$13*'Residential Assumptions'!$C$5,0)</f>
        <v>0</v>
      </c>
      <c r="CG37" s="37">
        <f>IF(CG4 = "Yes",-'Residential Assumptions'!$I$6*'Residential Assumptions'!$C$13*'Residential Assumptions'!$C$5,0)</f>
        <v>0</v>
      </c>
      <c r="CH37" s="37">
        <f>IF(CH4 = "Yes",-'Residential Assumptions'!$I$6*'Residential Assumptions'!$C$13*'Residential Assumptions'!$C$5,0)</f>
        <v>0</v>
      </c>
      <c r="CI37" s="37">
        <f>IF(CI4 = "Yes",-'Residential Assumptions'!$I$6*'Residential Assumptions'!$C$13*'Residential Assumptions'!$C$5,0)</f>
        <v>0</v>
      </c>
      <c r="CJ37" s="37">
        <f>IF(CJ4 = "Yes",-'Residential Assumptions'!$I$6*'Residential Assumptions'!$C$13*'Residential Assumptions'!$C$5,0)</f>
        <v>0</v>
      </c>
      <c r="CK37" s="37">
        <f>IF(CK4 = "Yes",-'Residential Assumptions'!$I$6*'Residential Assumptions'!$C$13*'Residential Assumptions'!$C$5,0)</f>
        <v>0</v>
      </c>
      <c r="CL37" s="37">
        <f>IF(CL4 = "Yes",-'Residential Assumptions'!$I$6*'Residential Assumptions'!$C$13*'Residential Assumptions'!$C$5,0)</f>
        <v>0</v>
      </c>
      <c r="CM37" s="37">
        <f>IF(CM4 = "Yes",-'Residential Assumptions'!$I$6*'Residential Assumptions'!$C$13*'Residential Assumptions'!$C$5,0)</f>
        <v>0</v>
      </c>
      <c r="CN37" s="37">
        <f>IF(CN4 = "Yes",-'Residential Assumptions'!$I$6*'Residential Assumptions'!$C$13*'Residential Assumptions'!$C$5,0)</f>
        <v>0</v>
      </c>
      <c r="CO37" s="37">
        <f>IF(CO4 = "Yes",-'Residential Assumptions'!$I$6*'Residential Assumptions'!$C$13*'Residential Assumptions'!$C$5,0)</f>
        <v>0</v>
      </c>
      <c r="CP37" s="37">
        <f>IF(CP4 = "Yes",-'Residential Assumptions'!$I$6*'Residential Assumptions'!$C$13*'Residential Assumptions'!$C$5,0)</f>
        <v>0</v>
      </c>
      <c r="CQ37" s="37">
        <f>IF(CQ4 = "Yes",-'Residential Assumptions'!$I$6*'Residential Assumptions'!$C$13*'Residential Assumptions'!$C$5,0)</f>
        <v>0</v>
      </c>
      <c r="CR37" s="37">
        <f>IF(CR4 = "Yes",-'Residential Assumptions'!$I$6*'Residential Assumptions'!$C$13*'Residential Assumptions'!$C$5,0)</f>
        <v>0</v>
      </c>
      <c r="CS37" s="37">
        <f>IF(CS4 = "Yes",-'Residential Assumptions'!$I$6*'Residential Assumptions'!$C$13*'Residential Assumptions'!$C$5,0)</f>
        <v>0</v>
      </c>
      <c r="CT37" s="37">
        <f>IF(CT4 = "Yes",-'Residential Assumptions'!$I$6*'Residential Assumptions'!$C$13*'Residential Assumptions'!$C$5,0)</f>
        <v>0</v>
      </c>
      <c r="CU37" s="37">
        <f>IF(CU4 = "Yes",-'Residential Assumptions'!$I$6*'Residential Assumptions'!$C$13*'Residential Assumptions'!$C$5,0)</f>
        <v>0</v>
      </c>
      <c r="CV37" s="37">
        <f>IF(CV4 = "Yes",-'Residential Assumptions'!$I$6*'Residential Assumptions'!$C$13*'Residential Assumptions'!$C$5,0)</f>
        <v>0</v>
      </c>
    </row>
    <row r="38" spans="3:100" ht="20.25" customHeight="1">
      <c r="C38" s="20"/>
      <c r="D38" s="55" t="str">
        <f>D7</f>
        <v>3 Bedroom / 2 Bathroom</v>
      </c>
      <c r="E38" s="46">
        <f>IF(E4 = "Yes",-'Residential Assumptions'!$I$6*'Residential Assumptions'!$F$13*'Residential Assumptions'!$F$5,0)</f>
        <v>0</v>
      </c>
      <c r="F38" s="46">
        <f>IF(F4 = "Yes",-'Residential Assumptions'!$I$6*'Residential Assumptions'!$F$13*'Residential Assumptions'!$F$5,0)</f>
        <v>0</v>
      </c>
      <c r="G38" s="46">
        <f>IF(G4 = "Yes",-'Residential Assumptions'!$I$6*'Residential Assumptions'!$F$13*'Residential Assumptions'!$F$5,0)</f>
        <v>0</v>
      </c>
      <c r="H38" s="46">
        <f>IF(H4 = "Yes",-'Residential Assumptions'!$I$6*'Residential Assumptions'!$F$13*'Residential Assumptions'!$F$5,0)</f>
        <v>-14400</v>
      </c>
      <c r="I38" s="46">
        <f>IF(I4 = "Yes",-'Residential Assumptions'!$I$6*'Residential Assumptions'!$F$13*'Residential Assumptions'!$F$5,0)</f>
        <v>-14400</v>
      </c>
      <c r="J38" s="46">
        <f>IF(J4 = "Yes",-'Residential Assumptions'!$I$6*'Residential Assumptions'!$F$13*'Residential Assumptions'!$F$5,0)</f>
        <v>-14400</v>
      </c>
      <c r="K38" s="46">
        <f>IF(K4 = "Yes",-'Residential Assumptions'!$I$6*'Residential Assumptions'!$F$13*'Residential Assumptions'!$F$5,0)</f>
        <v>-14400</v>
      </c>
      <c r="L38" s="46">
        <f>IF(L4 = "Yes",-'Residential Assumptions'!$I$6*'Residential Assumptions'!$F$13*'Residential Assumptions'!$F$5,0)</f>
        <v>-14400</v>
      </c>
      <c r="M38" s="46">
        <f>IF(M4 = "Yes",-'Residential Assumptions'!$I$6*'Residential Assumptions'!$F$13*'Residential Assumptions'!$F$5,0)</f>
        <v>-14400</v>
      </c>
      <c r="N38" s="46">
        <f>IF(N4 = "Yes",-'Residential Assumptions'!$I$6*'Residential Assumptions'!$F$13*'Residential Assumptions'!$F$5,0)</f>
        <v>-14400</v>
      </c>
      <c r="O38" s="46">
        <f>IF(O4 = "Yes",-'Residential Assumptions'!$I$6*'Residential Assumptions'!$F$13*'Residential Assumptions'!$F$5,0)</f>
        <v>-14400</v>
      </c>
      <c r="P38" s="46">
        <f>IF(P4 = "Yes",-'Residential Assumptions'!$I$6*'Residential Assumptions'!$F$13*'Residential Assumptions'!$F$5,0)</f>
        <v>-14400</v>
      </c>
      <c r="Q38" s="46">
        <f>IF(Q4 = "Yes",-'Residential Assumptions'!$I$6*'Residential Assumptions'!$F$13*'Residential Assumptions'!$F$5,0)</f>
        <v>-14400</v>
      </c>
      <c r="R38" s="46">
        <f>IF(R4 = "Yes",-'Residential Assumptions'!$I$6*'Residential Assumptions'!$F$13*'Residential Assumptions'!$F$5,0)</f>
        <v>-14400</v>
      </c>
      <c r="S38" s="46">
        <f>IF(S4 = "Yes",-'Residential Assumptions'!$I$6*'Residential Assumptions'!$F$13*'Residential Assumptions'!$F$5,0)</f>
        <v>-14400</v>
      </c>
      <c r="T38" s="46">
        <f>IF(T4 = "Yes",-'Residential Assumptions'!$I$6*'Residential Assumptions'!$F$13*'Residential Assumptions'!$F$5,0)</f>
        <v>-14400</v>
      </c>
      <c r="U38" s="46">
        <f>IF(U4 = "Yes",-'Residential Assumptions'!$I$6*'Residential Assumptions'!$F$13*'Residential Assumptions'!$F$5,0)</f>
        <v>-14400</v>
      </c>
      <c r="V38" s="46">
        <f>IF(V4 = "Yes",-'Residential Assumptions'!$I$6*'Residential Assumptions'!$F$13*'Residential Assumptions'!$F$5,0)</f>
        <v>-14400</v>
      </c>
      <c r="W38" s="46">
        <f>IF(W4 = "Yes",-'Residential Assumptions'!$I$6*'Residential Assumptions'!$F$13*'Residential Assumptions'!$F$5,0)</f>
        <v>-14400</v>
      </c>
      <c r="X38" s="46">
        <f>IF(X4 = "Yes",-'Residential Assumptions'!$I$6*'Residential Assumptions'!$F$13*'Residential Assumptions'!$F$5,0)</f>
        <v>-14400</v>
      </c>
      <c r="Y38" s="46">
        <f>IF(Y4 = "Yes",-'Residential Assumptions'!$I$6*'Residential Assumptions'!$F$13*'Residential Assumptions'!$F$5,0)</f>
        <v>-14400</v>
      </c>
      <c r="Z38" s="46">
        <f>IF(Z4 = "Yes",-'Residential Assumptions'!$I$6*'Residential Assumptions'!$F$13*'Residential Assumptions'!$F$5,0)</f>
        <v>-14400</v>
      </c>
      <c r="AA38" s="46">
        <f>IF(AA4 = "Yes",-'Residential Assumptions'!$I$6*'Residential Assumptions'!$F$13*'Residential Assumptions'!$F$5,0)</f>
        <v>-14400</v>
      </c>
      <c r="AB38" s="46">
        <f>IF(AB4 = "Yes",-'Residential Assumptions'!$I$6*'Residential Assumptions'!$F$13*'Residential Assumptions'!$F$5,0)</f>
        <v>-14400</v>
      </c>
      <c r="AC38" s="46">
        <f>IF(AC4 = "Yes",-'Residential Assumptions'!$I$6*'Residential Assumptions'!$F$13*'Residential Assumptions'!$F$5,0)</f>
        <v>-14400</v>
      </c>
      <c r="AD38" s="46">
        <f>IF(AD4 = "Yes",-'Residential Assumptions'!$I$6*'Residential Assumptions'!$F$13*'Residential Assumptions'!$F$5,0)</f>
        <v>-14400</v>
      </c>
      <c r="AE38" s="46">
        <f>IF(AE4 = "Yes",-'Residential Assumptions'!$I$6*'Residential Assumptions'!$F$13*'Residential Assumptions'!$F$5,0)</f>
        <v>-14400</v>
      </c>
      <c r="AF38" s="46">
        <f>IF(AF4 = "Yes",-'Residential Assumptions'!$I$6*'Residential Assumptions'!$F$13*'Residential Assumptions'!$F$5,0)</f>
        <v>-14400</v>
      </c>
      <c r="AG38" s="46">
        <f>IF(AG4 = "Yes",-'Residential Assumptions'!$I$6*'Residential Assumptions'!$F$13*'Residential Assumptions'!$F$5,0)</f>
        <v>-14400</v>
      </c>
      <c r="AH38" s="46">
        <f>IF(AH4 = "Yes",-'Residential Assumptions'!$I$6*'Residential Assumptions'!$F$13*'Residential Assumptions'!$F$5,0)</f>
        <v>-14400</v>
      </c>
      <c r="AI38" s="46">
        <f>IF(AI4 = "Yes",-'Residential Assumptions'!$I$6*'Residential Assumptions'!$F$13*'Residential Assumptions'!$F$5,0)</f>
        <v>-14400</v>
      </c>
      <c r="AJ38" s="46">
        <f>IF(AJ4 = "Yes",-'Residential Assumptions'!$I$6*'Residential Assumptions'!$F$13*'Residential Assumptions'!$F$5,0)</f>
        <v>-14400</v>
      </c>
      <c r="AK38" s="46">
        <f>IF(AK4 = "Yes",-'Residential Assumptions'!$I$6*'Residential Assumptions'!$F$13*'Residential Assumptions'!$F$5,0)</f>
        <v>-14400</v>
      </c>
      <c r="AL38" s="46">
        <f>IF(AL4 = "Yes",-'Residential Assumptions'!$I$6*'Residential Assumptions'!$F$13*'Residential Assumptions'!$F$5,0)</f>
        <v>-14400</v>
      </c>
      <c r="AM38" s="46">
        <f>IF(AM4 = "Yes",-'Residential Assumptions'!$I$6*'Residential Assumptions'!$F$13*'Residential Assumptions'!$F$5,0)</f>
        <v>-14400</v>
      </c>
      <c r="AN38" s="46">
        <f>IF(AN4 = "Yes",-'Residential Assumptions'!$I$6*'Residential Assumptions'!$F$13*'Residential Assumptions'!$F$5,0)</f>
        <v>-14400</v>
      </c>
      <c r="AO38" s="46">
        <f>IF(AO4 = "Yes",-'Residential Assumptions'!$I$6*'Residential Assumptions'!$F$13*'Residential Assumptions'!$F$5,0)</f>
        <v>-14400</v>
      </c>
      <c r="AP38" s="46">
        <f>IF(AP4 = "Yes",-'Residential Assumptions'!$I$6*'Residential Assumptions'!$F$13*'Residential Assumptions'!$F$5,0)</f>
        <v>-14400</v>
      </c>
      <c r="AQ38" s="46">
        <f>IF(AQ4 = "Yes",-'Residential Assumptions'!$I$6*'Residential Assumptions'!$F$13*'Residential Assumptions'!$F$5,0)</f>
        <v>-14400</v>
      </c>
      <c r="AR38" s="46">
        <f>IF(AR4 = "Yes",-'Residential Assumptions'!$I$6*'Residential Assumptions'!$F$13*'Residential Assumptions'!$F$5,0)</f>
        <v>-14400</v>
      </c>
      <c r="AS38" s="46">
        <f>IF(AS4 = "Yes",-'Residential Assumptions'!$I$6*'Residential Assumptions'!$F$13*'Residential Assumptions'!$F$5,0)</f>
        <v>-14400</v>
      </c>
      <c r="AT38" s="46">
        <f>IF(AT4 = "Yes",-'Residential Assumptions'!$I$6*'Residential Assumptions'!$F$13*'Residential Assumptions'!$F$5,0)</f>
        <v>-14400</v>
      </c>
      <c r="AU38" s="46">
        <f>IF(AU4 = "Yes",-'Residential Assumptions'!$I$6*'Residential Assumptions'!$F$13*'Residential Assumptions'!$F$5,0)</f>
        <v>-14400</v>
      </c>
      <c r="AV38" s="46">
        <f>IF(AV4 = "Yes",-'Residential Assumptions'!$I$6*'Residential Assumptions'!$F$13*'Residential Assumptions'!$F$5,0)</f>
        <v>-14400</v>
      </c>
      <c r="AW38" s="46">
        <f>IF(AW4 = "Yes",-'Residential Assumptions'!$I$6*'Residential Assumptions'!$F$13*'Residential Assumptions'!$F$5,0)</f>
        <v>-14400</v>
      </c>
      <c r="AX38" s="46">
        <f>IF(AX4 = "Yes",-'Residential Assumptions'!$I$6*'Residential Assumptions'!$F$13*'Residential Assumptions'!$F$5,0)</f>
        <v>-14400</v>
      </c>
      <c r="AY38" s="46">
        <f>IF(AY4 = "Yes",-'Residential Assumptions'!$I$6*'Residential Assumptions'!$F$13*'Residential Assumptions'!$F$5,0)</f>
        <v>-14400</v>
      </c>
      <c r="AZ38" s="46">
        <f>IF(AZ4 = "Yes",-'Residential Assumptions'!$I$6*'Residential Assumptions'!$F$13*'Residential Assumptions'!$F$5,0)</f>
        <v>-14400</v>
      </c>
      <c r="BA38" s="46">
        <f>IF(BA4 = "Yes",-'Residential Assumptions'!$I$6*'Residential Assumptions'!$F$13*'Residential Assumptions'!$F$5,0)</f>
        <v>-14400</v>
      </c>
      <c r="BB38" s="46">
        <f>IF(BB4 = "Yes",-'Residential Assumptions'!$I$6*'Residential Assumptions'!$F$13*'Residential Assumptions'!$F$5,0)</f>
        <v>-14400</v>
      </c>
      <c r="BC38" s="46">
        <f>IF(BC4 = "Yes",-'Residential Assumptions'!$I$6*'Residential Assumptions'!$F$13*'Residential Assumptions'!$F$5,0)</f>
        <v>-14400</v>
      </c>
      <c r="BD38" s="46">
        <f>IF(BD4 = "Yes",-'Residential Assumptions'!$I$6*'Residential Assumptions'!$F$13*'Residential Assumptions'!$F$5,0)</f>
        <v>-14400</v>
      </c>
      <c r="BE38" s="46">
        <f>IF(BE4 = "Yes",-'Residential Assumptions'!$I$6*'Residential Assumptions'!$F$13*'Residential Assumptions'!$F$5,0)</f>
        <v>-14400</v>
      </c>
      <c r="BF38" s="46">
        <f>IF(BF4 = "Yes",-'Residential Assumptions'!$I$6*'Residential Assumptions'!$F$13*'Residential Assumptions'!$F$5,0)</f>
        <v>-14400</v>
      </c>
      <c r="BG38" s="46">
        <f>IF(BG4 = "Yes",-'Residential Assumptions'!$I$6*'Residential Assumptions'!$F$13*'Residential Assumptions'!$F$5,0)</f>
        <v>-14400</v>
      </c>
      <c r="BH38" s="46">
        <f>IF(BH4 = "Yes",-'Residential Assumptions'!$I$6*'Residential Assumptions'!$F$13*'Residential Assumptions'!$F$5,0)</f>
        <v>-14400</v>
      </c>
      <c r="BI38" s="46">
        <f>IF(BI4 = "Yes",-'Residential Assumptions'!$I$6*'Residential Assumptions'!$F$13*'Residential Assumptions'!$F$5,0)</f>
        <v>-14400</v>
      </c>
      <c r="BJ38" s="46">
        <f>IF(BJ4 = "Yes",-'Residential Assumptions'!$I$6*'Residential Assumptions'!$F$13*'Residential Assumptions'!$F$5,0)</f>
        <v>0</v>
      </c>
      <c r="BK38" s="46">
        <f>IF(BK4 = "Yes",-'Residential Assumptions'!$I$6*'Residential Assumptions'!$F$13*'Residential Assumptions'!$F$5,0)</f>
        <v>0</v>
      </c>
      <c r="BL38" s="46">
        <f>IF(BL4 = "Yes",-'Residential Assumptions'!$I$6*'Residential Assumptions'!$F$13*'Residential Assumptions'!$F$5,0)</f>
        <v>0</v>
      </c>
      <c r="BM38" s="46">
        <f>IF(BM4 = "Yes",-'Residential Assumptions'!$I$6*'Residential Assumptions'!$F$13*'Residential Assumptions'!$F$5,0)</f>
        <v>0</v>
      </c>
      <c r="BN38" s="46">
        <f>IF(BN4 = "Yes",-'Residential Assumptions'!$I$6*'Residential Assumptions'!$F$13*'Residential Assumptions'!$F$5,0)</f>
        <v>0</v>
      </c>
      <c r="BO38" s="46">
        <f>IF(BO4 = "Yes",-'Residential Assumptions'!$I$6*'Residential Assumptions'!$F$13*'Residential Assumptions'!$F$5,0)</f>
        <v>0</v>
      </c>
      <c r="BP38" s="46">
        <f>IF(BP4 = "Yes",-'Residential Assumptions'!$I$6*'Residential Assumptions'!$F$13*'Residential Assumptions'!$F$5,0)</f>
        <v>0</v>
      </c>
      <c r="BQ38" s="46">
        <f>IF(BQ4 = "Yes",-'Residential Assumptions'!$I$6*'Residential Assumptions'!$F$13*'Residential Assumptions'!$F$5,0)</f>
        <v>0</v>
      </c>
      <c r="BR38" s="46">
        <f>IF(BR4 = "Yes",-'Residential Assumptions'!$I$6*'Residential Assumptions'!$F$13*'Residential Assumptions'!$F$5,0)</f>
        <v>0</v>
      </c>
      <c r="BS38" s="46">
        <f>IF(BS4 = "Yes",-'Residential Assumptions'!$I$6*'Residential Assumptions'!$F$13*'Residential Assumptions'!$F$5,0)</f>
        <v>0</v>
      </c>
      <c r="BT38" s="46">
        <f>IF(BT4 = "Yes",-'Residential Assumptions'!$I$6*'Residential Assumptions'!$F$13*'Residential Assumptions'!$F$5,0)</f>
        <v>0</v>
      </c>
      <c r="BU38" s="46">
        <f>IF(BU4 = "Yes",-'Residential Assumptions'!$I$6*'Residential Assumptions'!$F$13*'Residential Assumptions'!$F$5,0)</f>
        <v>0</v>
      </c>
      <c r="BV38" s="46">
        <f>IF(BV4 = "Yes",-'Residential Assumptions'!$I$6*'Residential Assumptions'!$F$13*'Residential Assumptions'!$F$5,0)</f>
        <v>0</v>
      </c>
      <c r="BW38" s="46">
        <f>IF(BW4 = "Yes",-'Residential Assumptions'!$I$6*'Residential Assumptions'!$F$13*'Residential Assumptions'!$F$5,0)</f>
        <v>0</v>
      </c>
      <c r="BX38" s="46">
        <f>IF(BX4 = "Yes",-'Residential Assumptions'!$I$6*'Residential Assumptions'!$F$13*'Residential Assumptions'!$F$5,0)</f>
        <v>0</v>
      </c>
      <c r="BY38" s="46">
        <f>IF(BY4 = "Yes",-'Residential Assumptions'!$I$6*'Residential Assumptions'!$F$13*'Residential Assumptions'!$F$5,0)</f>
        <v>0</v>
      </c>
      <c r="BZ38" s="46">
        <f>IF(BZ4 = "Yes",-'Residential Assumptions'!$I$6*'Residential Assumptions'!$F$13*'Residential Assumptions'!$F$5,0)</f>
        <v>0</v>
      </c>
      <c r="CA38" s="46">
        <f>IF(CA4 = "Yes",-'Residential Assumptions'!$I$6*'Residential Assumptions'!$F$13*'Residential Assumptions'!$F$5,0)</f>
        <v>0</v>
      </c>
      <c r="CB38" s="46">
        <f>IF(CB4 = "Yes",-'Residential Assumptions'!$I$6*'Residential Assumptions'!$F$13*'Residential Assumptions'!$F$5,0)</f>
        <v>0</v>
      </c>
      <c r="CC38" s="46">
        <f>IF(CC4 = "Yes",-'Residential Assumptions'!$I$6*'Residential Assumptions'!$F$13*'Residential Assumptions'!$F$5,0)</f>
        <v>0</v>
      </c>
      <c r="CD38" s="46">
        <f>IF(CD4 = "Yes",-'Residential Assumptions'!$I$6*'Residential Assumptions'!$F$13*'Residential Assumptions'!$F$5,0)</f>
        <v>0</v>
      </c>
      <c r="CE38" s="46">
        <f>IF(CE4 = "Yes",-'Residential Assumptions'!$I$6*'Residential Assumptions'!$F$13*'Residential Assumptions'!$F$5,0)</f>
        <v>0</v>
      </c>
      <c r="CF38" s="46">
        <f>IF(CF4 = "Yes",-'Residential Assumptions'!$I$6*'Residential Assumptions'!$F$13*'Residential Assumptions'!$F$5,0)</f>
        <v>0</v>
      </c>
      <c r="CG38" s="46">
        <f>IF(CG4 = "Yes",-'Residential Assumptions'!$I$6*'Residential Assumptions'!$F$13*'Residential Assumptions'!$F$5,0)</f>
        <v>0</v>
      </c>
      <c r="CH38" s="46">
        <f>IF(CH4 = "Yes",-'Residential Assumptions'!$I$6*'Residential Assumptions'!$F$13*'Residential Assumptions'!$F$5,0)</f>
        <v>0</v>
      </c>
      <c r="CI38" s="46">
        <f>IF(CI4 = "Yes",-'Residential Assumptions'!$I$6*'Residential Assumptions'!$F$13*'Residential Assumptions'!$F$5,0)</f>
        <v>0</v>
      </c>
      <c r="CJ38" s="46">
        <f>IF(CJ4 = "Yes",-'Residential Assumptions'!$I$6*'Residential Assumptions'!$F$13*'Residential Assumptions'!$F$5,0)</f>
        <v>0</v>
      </c>
      <c r="CK38" s="46">
        <f>IF(CK4 = "Yes",-'Residential Assumptions'!$I$6*'Residential Assumptions'!$F$13*'Residential Assumptions'!$F$5,0)</f>
        <v>0</v>
      </c>
      <c r="CL38" s="46">
        <f>IF(CL4 = "Yes",-'Residential Assumptions'!$I$6*'Residential Assumptions'!$F$13*'Residential Assumptions'!$F$5,0)</f>
        <v>0</v>
      </c>
      <c r="CM38" s="46">
        <f>IF(CM4 = "Yes",-'Residential Assumptions'!$I$6*'Residential Assumptions'!$F$13*'Residential Assumptions'!$F$5,0)</f>
        <v>0</v>
      </c>
      <c r="CN38" s="46">
        <f>IF(CN4 = "Yes",-'Residential Assumptions'!$I$6*'Residential Assumptions'!$F$13*'Residential Assumptions'!$F$5,0)</f>
        <v>0</v>
      </c>
      <c r="CO38" s="46">
        <f>IF(CO4 = "Yes",-'Residential Assumptions'!$I$6*'Residential Assumptions'!$F$13*'Residential Assumptions'!$F$5,0)</f>
        <v>0</v>
      </c>
      <c r="CP38" s="46">
        <f>IF(CP4 = "Yes",-'Residential Assumptions'!$I$6*'Residential Assumptions'!$F$13*'Residential Assumptions'!$F$5,0)</f>
        <v>0</v>
      </c>
      <c r="CQ38" s="46">
        <f>IF(CQ4 = "Yes",-'Residential Assumptions'!$I$6*'Residential Assumptions'!$F$13*'Residential Assumptions'!$F$5,0)</f>
        <v>0</v>
      </c>
      <c r="CR38" s="46">
        <f>IF(CR4 = "Yes",-'Residential Assumptions'!$I$6*'Residential Assumptions'!$F$13*'Residential Assumptions'!$F$5,0)</f>
        <v>0</v>
      </c>
      <c r="CS38" s="46">
        <f>IF(CS4 = "Yes",-'Residential Assumptions'!$I$6*'Residential Assumptions'!$F$13*'Residential Assumptions'!$F$5,0)</f>
        <v>0</v>
      </c>
      <c r="CT38" s="46">
        <f>IF(CT4 = "Yes",-'Residential Assumptions'!$I$6*'Residential Assumptions'!$F$13*'Residential Assumptions'!$F$5,0)</f>
        <v>0</v>
      </c>
      <c r="CU38" s="46">
        <f>IF(CU4 = "Yes",-'Residential Assumptions'!$I$6*'Residential Assumptions'!$F$13*'Residential Assumptions'!$F$5,0)</f>
        <v>0</v>
      </c>
      <c r="CV38" s="46">
        <f>IF(CV4 = "Yes",-'Residential Assumptions'!$I$6*'Residential Assumptions'!$F$13*'Residential Assumptions'!$F$5,0)</f>
        <v>0</v>
      </c>
    </row>
    <row r="39" spans="3:100" ht="20.25" customHeight="1">
      <c r="C39" s="20" t="s">
        <v>87</v>
      </c>
      <c r="D39" s="56"/>
    </row>
    <row r="40" spans="3:100" ht="20.25" customHeight="1">
      <c r="C40" s="20"/>
      <c r="D40" s="55" t="s">
        <v>88</v>
      </c>
      <c r="E40" s="46">
        <f>IF(COLUMN()-COLUMN($E$1) &lt;= 'Residential Assumptions'!$I$5,E27+E29+E30+E33+E34+E37+E38+E31+E35,0)</f>
        <v>-17619016.5</v>
      </c>
      <c r="F40" s="46">
        <f>IF(COLUMN()-COLUMN($E$1) &lt;= 'Residential Assumptions'!$I$5,F27+F29+F30+F33+F34+F37+F38+F31+F35,0)</f>
        <v>-17619016.5</v>
      </c>
      <c r="G40" s="46">
        <f>IF(COLUMN()-COLUMN($E$1) &lt;= 'Residential Assumptions'!$I$5,G27+G29+G30+G33+G34+G37+G38+G31+G35,0)</f>
        <v>-17619016.5</v>
      </c>
      <c r="H40" s="46">
        <f>IF(COLUMN()-COLUMN($E$1) &lt;= 'Residential Assumptions'!$I$5,H27+H29+H30+H33+H34+H37+H38+H31+H35,0)</f>
        <v>4681125.5014750957</v>
      </c>
      <c r="I40" s="46">
        <f>IF(COLUMN()-COLUMN($E$1) &lt;= 'Residential Assumptions'!$I$5,I27+I29+I30+I33+I34+I37+I38+I31+I35,0)</f>
        <v>4719115.6339972224</v>
      </c>
      <c r="J40" s="46">
        <f>IF(COLUMN()-COLUMN($E$1) &lt;= 'Residential Assumptions'!$I$5,J27+J29+J30+J33+J34+J37+J38+J31+J35,0)</f>
        <v>4757675.6185071804</v>
      </c>
      <c r="K40" s="46">
        <f>IF(COLUMN()-COLUMN($E$1) &lt;= 'Residential Assumptions'!$I$5,K27+K29+K30+K33+K34+K37+K38+K31+K35,0)</f>
        <v>4796814.0027847877</v>
      </c>
      <c r="L40" s="46">
        <f>IF(COLUMN()-COLUMN($E$1) &lt;= 'Residential Assumptions'!$I$5,L27+L29+L30+L33+L34+L37+L38+L31+L35,0)</f>
        <v>4836539.4628265593</v>
      </c>
      <c r="M40" s="46">
        <f>IF(COLUMN()-COLUMN($E$1) &lt;= 'Residential Assumptions'!$I$5,M27+M29+M30+M33+M34+M37+M38+M31+M35,0)</f>
        <v>4876860.8047689572</v>
      </c>
      <c r="N40" s="46">
        <f>IF(COLUMN()-COLUMN($E$1) &lt;= 'Residential Assumptions'!$I$5,N27+N29+N30+N33+N34+N37+N38+N31+N35,0)</f>
        <v>4917786.9668404907</v>
      </c>
      <c r="O40" s="46">
        <f>IF(COLUMN()-COLUMN($E$1) &lt;= 'Residential Assumptions'!$I$5,O27+O29+O30+O33+O34+O37+O38+O31+O35,0)</f>
        <v>4959327.021343098</v>
      </c>
      <c r="P40" s="46">
        <f>IF(COLUMN()-COLUMN($E$1) &lt;= 'Residential Assumptions'!$I$5,P27+P29+P30+P33+P34+P37+P38+P31+P35,0)</f>
        <v>5001490.1766632441</v>
      </c>
      <c r="Q40" s="46">
        <f>IF(COLUMN()-COLUMN($E$1) &lt;= 'Residential Assumptions'!$I$5,Q27+Q29+Q30+Q33+Q34+Q37+Q38+Q31+Q35,0)</f>
        <v>5044285.7793131927</v>
      </c>
      <c r="R40" s="46">
        <f>IF(COLUMN()-COLUMN($E$1) &lt;= 'Residential Assumptions'!$I$5,R27+R29+R30+R33+R34+R37+R38+R31+R35,0)</f>
        <v>5087723.3160028905</v>
      </c>
      <c r="S40" s="46">
        <f>IF(COLUMN()-COLUMN($E$1) &lt;= 'Residential Assumptions'!$I$5,S27+S29+S30+S33+S34+S37+S38+S31+S35,0)</f>
        <v>2956812.4157429328</v>
      </c>
      <c r="T40" s="46">
        <f>IF(COLUMN()-COLUMN($E$1) &lt;= 'Residential Assumptions'!$I$5,T27+T29+T30+T33+T34+T37+T38+T31+T35,0)</f>
        <v>3001562.8519790759</v>
      </c>
      <c r="U40" s="46">
        <f>IF(COLUMN()-COLUMN($E$1) &lt;= 'Residential Assumptions'!$I$5,U27+U29+U30+U33+U34+U37+U38+U31+U35,0)</f>
        <v>3046984.5447587622</v>
      </c>
      <c r="V40" s="46">
        <f>IF(COLUMN()-COLUMN($E$1) &lt;= 'Residential Assumptions'!$I$5,V27+V29+V30+V33+V34+V37+V38+V31+V35,0)</f>
        <v>3093087.562930143</v>
      </c>
      <c r="W40" s="46">
        <f>IF(COLUMN()-COLUMN($E$1) &lt;= 'Residential Assumptions'!$I$5,W27+W29+W30+W33+W34+W37+W38+W31+W35,0)</f>
        <v>3139882.1263740943</v>
      </c>
      <c r="X40" s="46">
        <f>IF(COLUMN()-COLUMN($E$1) &lt;= 'Residential Assumptions'!$I$5,X27+X29+X30+X33+X34+X37+X38+X31+X35,0)</f>
        <v>3187378.6082697054</v>
      </c>
      <c r="Y40" s="46">
        <f>IF(COLUMN()-COLUMN($E$1) &lt;= 'Residential Assumptions'!$I$5,Y27+Y29+Y30+Y33+Y34+Y37+Y38+Y31+Y35,0)</f>
        <v>3235587.5373937511</v>
      </c>
      <c r="Z40" s="46">
        <f>IF(COLUMN()-COLUMN($E$1) &lt;= 'Residential Assumptions'!$I$5,Z27+Z29+Z30+Z33+Z34+Z37+Z38+Z31+Z35,0)</f>
        <v>3284519.6004546564</v>
      </c>
      <c r="AA40" s="46">
        <f>IF(COLUMN()-COLUMN($E$1) &lt;= 'Residential Assumptions'!$I$5,AA27+AA29+AA30+AA33+AA34+AA37+AA38+AA31+AA35,0)</f>
        <v>3334185.6444614762</v>
      </c>
      <c r="AB40" s="46">
        <f>IF(COLUMN()-COLUMN($E$1) &lt;= 'Residential Assumptions'!$I$5,AB27+AB29+AB30+AB33+AB34+AB37+AB38+AB31+AB35,0)</f>
        <v>3384596.6791283973</v>
      </c>
      <c r="AC40" s="46">
        <f>IF(COLUMN()-COLUMN($E$1) &lt;= 'Residential Assumptions'!$I$5,AC27+AC29+AC30+AC33+AC34+AC37+AC38+AC31+AC35,0)</f>
        <v>3435763.8793153223</v>
      </c>
      <c r="AD40" s="46">
        <f>IF(COLUMN()-COLUMN($E$1) &lt;= 'Residential Assumptions'!$I$5,AD27+AD29+AD30+AD33+AD34+AD37+AD38+AD31+AD35,0)</f>
        <v>3487698.5875050519</v>
      </c>
      <c r="AE40" s="46">
        <f>IF(COLUMN()-COLUMN($E$1) &lt;= 'Residential Assumptions'!$I$5,AE27+AE29+AE30+AE33+AE34+AE37+AE38+AE31+AE35,0)</f>
        <v>3540412.3163176272</v>
      </c>
      <c r="AF40" s="46">
        <f>IF(COLUMN()-COLUMN($E$1) &lt;= 'Residential Assumptions'!$I$5,AF27+AF29+AF30+AF33+AF34+AF37+AF38+AF31+AF35,0)</f>
        <v>3593916.7510623909</v>
      </c>
      <c r="AG40" s="46">
        <f>IF(COLUMN()-COLUMN($E$1) &lt;= 'Residential Assumptions'!$I$5,AG27+AG29+AG30+AG33+AG34+AG37+AG38+AG31+AG35,0)</f>
        <v>3648223.7523283274</v>
      </c>
      <c r="AH40" s="46">
        <f>IF(COLUMN()-COLUMN($E$1) &lt;= 'Residential Assumptions'!$I$5,AH27+AH29+AH30+AH33+AH34+AH37+AH38+AH31+AH35,0)</f>
        <v>3703345.3586132512</v>
      </c>
      <c r="AI40" s="46">
        <f>IF(COLUMN()-COLUMN($E$1) &lt;= 'Residential Assumptions'!$I$5,AI27+AI29+AI30+AI33+AI34+AI37+AI38+AI31+AI35,0)</f>
        <v>3759293.7889924496</v>
      </c>
      <c r="AJ40" s="46">
        <f>IF(COLUMN()-COLUMN($E$1) &lt;= 'Residential Assumptions'!$I$5,AJ27+AJ29+AJ30+AJ33+AJ34+AJ37+AJ38+AJ31+AJ35,0)</f>
        <v>3816081.4458273356</v>
      </c>
      <c r="AK40" s="46">
        <f>IF(COLUMN()-COLUMN($E$1) &lt;= 'Residential Assumptions'!$I$5,AK27+AK29+AK30+AK33+AK34+AK37+AK38+AK31+AK35,0)</f>
        <v>3873720.9175147451</v>
      </c>
      <c r="AL40" s="46">
        <f>IF(COLUMN()-COLUMN($E$1) &lt;= 'Residential Assumptions'!$I$5,AL27+AL29+AL30+AL33+AL34+AL37+AL38+AL31+AL35,0)</f>
        <v>3932224.9812774654</v>
      </c>
      <c r="AM40" s="46">
        <f>IF(COLUMN()-COLUMN($E$1) &lt;= 'Residential Assumptions'!$I$5,AM27+AM29+AM30+AM33+AM34+AM37+AM38+AM31+AM35,0)</f>
        <v>3991606.6059966274</v>
      </c>
      <c r="AN40" s="46">
        <f>IF(COLUMN()-COLUMN($E$1) &lt;= 'Residential Assumptions'!$I$5,AN27+AN29+AN30+AN33+AN34+AN37+AN38+AN31+AN35,0)</f>
        <v>4051878.9550865763</v>
      </c>
      <c r="AO40" s="46">
        <f>IF(COLUMN()-COLUMN($E$1) &lt;= 'Residential Assumptions'!$I$5,AO27+AO29+AO30+AO33+AO34+AO37+AO38+AO31+AO35,0)</f>
        <v>4113055.3894128744</v>
      </c>
      <c r="AP40" s="46">
        <f>IF(COLUMN()-COLUMN($E$1) &lt;= 'Residential Assumptions'!$I$5,AP27+AP29+AP30+AP33+AP34+AP37+AP38+AP31+AP35,0)</f>
        <v>4175149.4702540664</v>
      </c>
      <c r="AQ40" s="46">
        <f>IF(COLUMN()-COLUMN($E$1) &lt;= 'Residential Assumptions'!$I$5,AQ27+AQ29+AQ30+AQ33+AQ34+AQ37+AQ38+AQ31+AQ35,0)</f>
        <v>4238174.9623078769</v>
      </c>
      <c r="AR40" s="46">
        <f>IF(COLUMN()-COLUMN($E$1) &lt;= 'Residential Assumptions'!$I$5,AR27+AR29+AR30+AR33+AR34+AR37+AR38+AR31+AR35,0)</f>
        <v>4302145.8367424943</v>
      </c>
      <c r="AS40" s="46">
        <f>IF(COLUMN()-COLUMN($E$1) &lt;= 'Residential Assumptions'!$I$5,AS27+AS29+AS30+AS33+AS34+AS37+AS38+AS31+AS35,0)</f>
        <v>4367076.2742936313</v>
      </c>
      <c r="AT40" s="46">
        <f>IF(COLUMN()-COLUMN($E$1) &lt;= 'Residential Assumptions'!$I$5,AT27+AT29+AT30+AT33+AT34+AT37+AT38+AT31+AT35,0)</f>
        <v>4432980.6684080353</v>
      </c>
      <c r="AU40" s="46">
        <f>IF(COLUMN()-COLUMN($E$1) &lt;= 'Residential Assumptions'!$I$5,AU27+AU29+AU30+AU33+AU34+AU37+AU38+AU31+AU35,0)</f>
        <v>4499873.6284341551</v>
      </c>
      <c r="AV40" s="46">
        <f>IF(COLUMN()-COLUMN($E$1) &lt;= 'Residential Assumptions'!$I$5,AV27+AV29+AV30+AV33+AV34+AV37+AV38+AV31+AV35,0)</f>
        <v>4567769.9828606676</v>
      </c>
      <c r="AW40" s="46">
        <f>IF(COLUMN()-COLUMN($E$1) &lt;= 'Residential Assumptions'!$I$5,AW27+AW29+AW30+AW33+AW34+AW37+AW38+AW31+AW35,0)</f>
        <v>4636684.7826035768</v>
      </c>
      <c r="AX40" s="46">
        <f>IF(COLUMN()-COLUMN($E$1) &lt;= 'Residential Assumptions'!$I$5,AX27+AX29+AX30+AX33+AX34+AX37+AX38+AX31+AX35,0)</f>
        <v>4706633.3043426294</v>
      </c>
      <c r="AY40" s="46">
        <f>IF(COLUMN()-COLUMN($E$1) &lt;= 'Residential Assumptions'!$I$5,AY27+AY29+AY30+AY33+AY34+AY37+AY38+AY31+AY35,0)</f>
        <v>4777631.0539077688</v>
      </c>
      <c r="AZ40" s="46">
        <f>IF(COLUMN()-COLUMN($E$1) &lt;= 'Residential Assumptions'!$I$5,AZ27+AZ29+AZ30+AZ33+AZ34+AZ37+AZ38+AZ31+AZ35,0)</f>
        <v>4849693.7697163839</v>
      </c>
      <c r="BA40" s="46">
        <f>IF(COLUMN()-COLUMN($E$1) &lt;= 'Residential Assumptions'!$I$5,BA27+BA29+BA30+BA33+BA34+BA37+BA38+BA31+BA35,0)</f>
        <v>4922837.42626213</v>
      </c>
      <c r="BB40" s="46">
        <f>IF(COLUMN()-COLUMN($E$1) &lt;= 'Residential Assumptions'!$I$5,BB27+BB29+BB30+BB33+BB34+BB37+BB38+BB31+BB35,0)</f>
        <v>4997078.2376560606</v>
      </c>
      <c r="BC40" s="46">
        <f>IF(COLUMN()-COLUMN($E$1) &lt;= 'Residential Assumptions'!$I$5,BC27+BC29+BC30+BC33+BC34+BC37+BC38+BC31+BC35,0)</f>
        <v>5072432.6612209007</v>
      </c>
      <c r="BD40" s="46">
        <f>IF(COLUMN()-COLUMN($E$1) &lt;= 'Residential Assumptions'!$I$5,BD27+BD29+BD30+BD33+BD34+BD37+BD38+BD31+BD35,0)</f>
        <v>5148917.4011392128</v>
      </c>
      <c r="BE40" s="46">
        <f>IF(COLUMN()-COLUMN($E$1) &lt;= 'Residential Assumptions'!$I$5,BE27+BE29+BE30+BE33+BE34+BE37+BE38+BE31+BE35,0)</f>
        <v>5226549.4121563006</v>
      </c>
      <c r="BF40" s="46">
        <f>IF(COLUMN()-COLUMN($E$1) &lt;= 'Residential Assumptions'!$I$5,BF27+BF29+BF30+BF33+BF34+BF37+BF38+BF31+BF35,0)</f>
        <v>5305345.9033386456</v>
      </c>
      <c r="BG40" s="46">
        <f>IF(COLUMN()-COLUMN($E$1) &lt;= 'Residential Assumptions'!$I$5,BG27+BG29+BG30+BG33+BG34+BG37+BG38+BG31+BG35,0)</f>
        <v>5385324.3418887239</v>
      </c>
      <c r="BH40" s="46">
        <f>IF(COLUMN()-COLUMN($E$1) &lt;= 'Residential Assumptions'!$I$5,BH27+BH29+BH30+BH33+BH34+BH37+BH38+BH31+BH35,0)</f>
        <v>115327551.59735811</v>
      </c>
      <c r="BI40" s="46">
        <f>IF(COLUMN()-COLUMN($E$1) &lt;= 'Residential Assumptions'!$I$5,BI27+BI29+BI30+BI33+BI34+BI37+BI38+BI31+BI35,0)</f>
        <v>0</v>
      </c>
      <c r="BJ40" s="46">
        <f>IF(COLUMN()-COLUMN($E$1) &lt;= 'Residential Assumptions'!$I$5,BJ27+BJ29+BJ30+BJ33+BJ34+BJ37+BJ38+BJ31+BJ35,0)</f>
        <v>0</v>
      </c>
      <c r="BK40" s="46">
        <f>IF(COLUMN()-COLUMN($E$1) &lt;= 'Residential Assumptions'!$I$5,BK27+BK29+BK30+BK33+BK34+BK37+BK38+BK31+BK35,0)</f>
        <v>0</v>
      </c>
      <c r="BL40" s="46">
        <f>IF(COLUMN()-COLUMN($E$1) &lt;= 'Residential Assumptions'!$I$5,BL27+BL29+BL30+BL33+BL34+BL37+BL38+BL31+BL35,0)</f>
        <v>0</v>
      </c>
      <c r="BM40" s="46">
        <f>IF(COLUMN()-COLUMN($E$1) &lt;= 'Residential Assumptions'!$I$5,BM27+BM29+BM30+BM33+BM34+BM37+BM38+BM31+BM35,0)</f>
        <v>0</v>
      </c>
      <c r="BN40" s="46">
        <f>IF(COLUMN()-COLUMN($E$1) &lt;= 'Residential Assumptions'!$I$5,BN27+BN29+BN30+BN33+BN34+BN37+BN38+BN31+BN35,0)</f>
        <v>0</v>
      </c>
      <c r="BO40" s="46">
        <f>IF(COLUMN()-COLUMN($E$1) &lt;= 'Residential Assumptions'!$I$5,BO27+BO29+BO30+BO33+BO34+BO37+BO38+BO31+BO35,0)</f>
        <v>0</v>
      </c>
      <c r="BP40" s="46">
        <f>IF(COLUMN()-COLUMN($E$1) &lt;= 'Residential Assumptions'!$I$5,BP27+BP29+BP30+BP33+BP34+BP37+BP38+BP31+BP35,0)</f>
        <v>0</v>
      </c>
      <c r="BQ40" s="46">
        <f>IF(COLUMN()-COLUMN($E$1) &lt;= 'Residential Assumptions'!$I$5,BQ27+BQ29+BQ30+BQ33+BQ34+BQ37+BQ38+BQ31+BQ35,0)</f>
        <v>0</v>
      </c>
      <c r="BR40" s="46">
        <f>IF(COLUMN()-COLUMN($E$1) &lt;= 'Residential Assumptions'!$I$5,BR27+BR29+BR30+BR33+BR34+BR37+BR38+BR31+BR35,0)</f>
        <v>0</v>
      </c>
      <c r="BS40" s="46">
        <f>IF(COLUMN()-COLUMN($E$1) &lt;= 'Residential Assumptions'!$I$5,BS27+BS29+BS30+BS33+BS34+BS37+BS38+BS31+BS35,0)</f>
        <v>0</v>
      </c>
      <c r="BT40" s="46">
        <f>IF(COLUMN()-COLUMN($E$1) &lt;= 'Residential Assumptions'!$I$5,BT27+BT29+BT30+BT33+BT34+BT37+BT38+BT31+BT35,0)</f>
        <v>0</v>
      </c>
      <c r="BU40" s="46">
        <f>IF(COLUMN()-COLUMN($E$1) &lt;= 'Residential Assumptions'!$I$5,BU27+BU29+BU30+BU33+BU34+BU37+BU38+BU31+BU35,0)</f>
        <v>0</v>
      </c>
      <c r="BV40" s="46">
        <f>IF(COLUMN()-COLUMN($E$1) &lt;= 'Residential Assumptions'!$I$5,BV27+BV29+BV30+BV33+BV34+BV37+BV38+BV31+BV35,0)</f>
        <v>0</v>
      </c>
      <c r="BW40" s="46">
        <f>IF(COLUMN()-COLUMN($E$1) &lt;= 'Residential Assumptions'!$I$5,BW27+BW29+BW30+BW33+BW34+BW37+BW38+BW31+BW35,0)</f>
        <v>0</v>
      </c>
      <c r="BX40" s="46">
        <f>IF(COLUMN()-COLUMN($E$1) &lt;= 'Residential Assumptions'!$I$5,BX27+BX29+BX30+BX33+BX34+BX37+BX38+BX31+BX35,0)</f>
        <v>0</v>
      </c>
      <c r="BY40" s="46">
        <f>IF(COLUMN()-COLUMN($E$1) &lt;= 'Residential Assumptions'!$I$5,BY27+BY29+BY30+BY33+BY34+BY37+BY38+BY31+BY35,0)</f>
        <v>0</v>
      </c>
      <c r="BZ40" s="46">
        <f>IF(COLUMN()-COLUMN($E$1) &lt;= 'Residential Assumptions'!$I$5,BZ27+BZ29+BZ30+BZ33+BZ34+BZ37+BZ38+BZ31+BZ35,0)</f>
        <v>0</v>
      </c>
      <c r="CA40" s="46">
        <f>IF(COLUMN()-COLUMN($E$1) &lt;= 'Residential Assumptions'!$I$5,CA27+CA29+CA30+CA33+CA34+CA37+CA38+CA31+CA35,0)</f>
        <v>0</v>
      </c>
      <c r="CB40" s="46">
        <f>IF(COLUMN()-COLUMN($E$1) &lt;= 'Residential Assumptions'!$I$5,CB27+CB29+CB30+CB33+CB34+CB37+CB38+CB31+CB35,0)</f>
        <v>0</v>
      </c>
      <c r="CC40" s="46">
        <f>IF(COLUMN()-COLUMN($E$1) &lt;= 'Residential Assumptions'!$I$5,CC27+CC29+CC30+CC33+CC34+CC37+CC38+CC31+CC35,0)</f>
        <v>0</v>
      </c>
      <c r="CD40" s="46">
        <f>IF(COLUMN()-COLUMN($E$1) &lt;= 'Residential Assumptions'!$I$5,CD27+CD29+CD30+CD33+CD34+CD37+CD38+CD31+CD35,0)</f>
        <v>0</v>
      </c>
      <c r="CE40" s="46">
        <f>IF(COLUMN()-COLUMN($E$1) &lt;= 'Residential Assumptions'!$I$5,CE27+CE29+CE30+CE33+CE34+CE37+CE38+CE31+CE35,0)</f>
        <v>0</v>
      </c>
      <c r="CF40" s="46">
        <f>IF(COLUMN()-COLUMN($E$1) &lt;= 'Residential Assumptions'!$I$5,CF27+CF29+CF30+CF33+CF34+CF37+CF38+CF31+CF35,0)</f>
        <v>0</v>
      </c>
      <c r="CG40" s="46">
        <f>IF(COLUMN()-COLUMN($E$1) &lt;= 'Residential Assumptions'!$I$5,CG27+CG29+CG30+CG33+CG34+CG37+CG38+CG31+CG35,0)</f>
        <v>0</v>
      </c>
      <c r="CH40" s="46">
        <f>IF(COLUMN()-COLUMN($E$1) &lt;= 'Residential Assumptions'!$I$5,CH27+CH29+CH30+CH33+CH34+CH37+CH38+CH31+CH35,0)</f>
        <v>0</v>
      </c>
      <c r="CI40" s="46">
        <f>IF(COLUMN()-COLUMN($E$1) &lt;= 'Residential Assumptions'!$I$5,CI27+CI29+CI30+CI33+CI34+CI37+CI38+CI31+CI35,0)</f>
        <v>0</v>
      </c>
      <c r="CJ40" s="46">
        <f>IF(COLUMN()-COLUMN($E$1) &lt;= 'Residential Assumptions'!$I$5,CJ27+CJ29+CJ30+CJ33+CJ34+CJ37+CJ38+CJ31+CJ35,0)</f>
        <v>0</v>
      </c>
      <c r="CK40" s="46">
        <f>IF(COLUMN()-COLUMN($E$1) &lt;= 'Residential Assumptions'!$I$5,CK27+CK29+CK30+CK33+CK34+CK37+CK38+CK31+CK35,0)</f>
        <v>0</v>
      </c>
      <c r="CL40" s="46">
        <f>IF(COLUMN()-COLUMN($E$1) &lt;= 'Residential Assumptions'!$I$5,CL27+CL29+CL30+CL33+CL34+CL37+CL38+CL31+CL35,0)</f>
        <v>0</v>
      </c>
      <c r="CM40" s="46">
        <f>IF(COLUMN()-COLUMN($E$1) &lt;= 'Residential Assumptions'!$I$5,CM27+CM29+CM30+CM33+CM34+CM37+CM38+CM31+CM35,0)</f>
        <v>0</v>
      </c>
      <c r="CN40" s="46">
        <f>IF(COLUMN()-COLUMN($E$1) &lt;= 'Residential Assumptions'!$I$5,CN27+CN29+CN30+CN33+CN34+CN37+CN38+CN31+CN35,0)</f>
        <v>0</v>
      </c>
      <c r="CO40" s="46">
        <f>IF(COLUMN()-COLUMN($E$1) &lt;= 'Residential Assumptions'!$I$5,CO27+CO29+CO30+CO33+CO34+CO37+CO38+CO31+CO35,0)</f>
        <v>0</v>
      </c>
      <c r="CP40" s="46">
        <f>IF(COLUMN()-COLUMN($E$1) &lt;= 'Residential Assumptions'!$I$5,CP27+CP29+CP30+CP33+CP34+CP37+CP38+CP31+CP35,0)</f>
        <v>0</v>
      </c>
      <c r="CQ40" s="46">
        <f>IF(COLUMN()-COLUMN($E$1) &lt;= 'Residential Assumptions'!$I$5,CQ27+CQ29+CQ30+CQ33+CQ34+CQ37+CQ38+CQ31+CQ35,0)</f>
        <v>0</v>
      </c>
      <c r="CR40" s="46">
        <f>IF(COLUMN()-COLUMN($E$1) &lt;= 'Residential Assumptions'!$I$5,CR27+CR29+CR30+CR33+CR34+CR37+CR38+CR31+CR35,0)</f>
        <v>0</v>
      </c>
      <c r="CS40" s="46">
        <f>IF(COLUMN()-COLUMN($E$1) &lt;= 'Residential Assumptions'!$I$5,CS27+CS29+CS30+CS33+CS34+CS37+CS38+CS31+CS35,0)</f>
        <v>0</v>
      </c>
      <c r="CT40" s="46">
        <f>IF(COLUMN()-COLUMN($E$1) &lt;= 'Residential Assumptions'!$I$5,CT27+CT29+CT30+CT33+CT34+CT37+CT38+CT31+CT35,0)</f>
        <v>0</v>
      </c>
      <c r="CU40" s="46">
        <f>IF(COLUMN()-COLUMN($E$1) &lt;= 'Residential Assumptions'!$I$5,CU27+CU29+CU30+CU33+CU34+CU37+CU38+CU31+CU35,0)</f>
        <v>0</v>
      </c>
      <c r="CV40" s="46">
        <f>IF(COLUMN()-COLUMN($E$1) &lt;= 'Residential Assumptions'!$I$5,CV27+CV29+CV30+CV33+CV34+CV37+CV38+CV31+CV35,0)</f>
        <v>0</v>
      </c>
    </row>
    <row r="41" spans="3:100" ht="20.25" customHeight="1">
      <c r="C41" s="20"/>
      <c r="D41" s="10"/>
    </row>
    <row r="42" spans="3:100" ht="20.25" customHeight="1">
      <c r="C42" s="20"/>
      <c r="E42" s="37"/>
      <c r="F42" s="37"/>
    </row>
    <row r="43" spans="3:100" ht="20.25" customHeight="1">
      <c r="C43" s="20"/>
      <c r="E43" s="37"/>
    </row>
    <row r="45" spans="3:100" ht="20.25" customHeight="1">
      <c r="C45" s="20"/>
    </row>
    <row r="46" spans="3:100" ht="20.25" customHeight="1">
      <c r="C46" s="20"/>
    </row>
    <row r="47" spans="3:100" ht="20.25" customHeight="1">
      <c r="C47" s="20"/>
    </row>
    <row r="48" spans="3:100" ht="20.25" customHeight="1">
      <c r="C48" s="20"/>
    </row>
    <row r="50" spans="3:3" ht="20.25" customHeight="1">
      <c r="C50" s="20"/>
    </row>
    <row r="51" spans="3:3" ht="20.25" customHeight="1">
      <c r="C51" s="20"/>
    </row>
    <row r="52" spans="3:3" ht="20.25" customHeight="1">
      <c r="C52" s="20"/>
    </row>
    <row r="53" spans="3:3" ht="20.25" customHeight="1">
      <c r="C53" s="20"/>
    </row>
    <row r="55" spans="3:3" ht="20.25" customHeight="1">
      <c r="C55" s="20"/>
    </row>
  </sheetData>
  <mergeCells count="1">
    <mergeCell ref="D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6BDF-308F-4D40-8B32-24BC599771B9}">
  <sheetPr>
    <tabColor theme="6" tint="0.59999389629810485"/>
  </sheetPr>
  <dimension ref="A1:CV31"/>
  <sheetViews>
    <sheetView topLeftCell="A11" workbookViewId="0">
      <selection activeCell="D22" sqref="D22"/>
    </sheetView>
  </sheetViews>
  <sheetFormatPr defaultColWidth="20.7109375" defaultRowHeight="20.25" customHeight="1"/>
  <cols>
    <col min="1" max="1" width="5.5703125" customWidth="1"/>
    <col min="2" max="2" width="27.140625" customWidth="1"/>
  </cols>
  <sheetData>
    <row r="1" spans="1:100" ht="20.25" customHeight="1">
      <c r="A1" s="48"/>
      <c r="B1" s="265" t="s">
        <v>19</v>
      </c>
      <c r="C1" s="265"/>
      <c r="D1" s="265"/>
      <c r="E1" s="265"/>
      <c r="F1" s="265"/>
    </row>
    <row r="2" spans="1:100" ht="20.25" customHeight="1">
      <c r="A2" s="48"/>
      <c r="B2" s="48"/>
    </row>
    <row r="3" spans="1:100" ht="20.25" customHeight="1">
      <c r="C3" s="1" t="s">
        <v>69</v>
      </c>
      <c r="D3">
        <v>0</v>
      </c>
      <c r="E3">
        <f>IF(D3&lt;='Residential Assumptions'!$I$5, D3+1,"")</f>
        <v>1</v>
      </c>
      <c r="F3">
        <f>IF(E3&lt;='Residential Assumptions'!$I$5, E3+1,"")</f>
        <v>2</v>
      </c>
      <c r="G3">
        <f>IF(F3&lt;='Residential Assumptions'!$I$5, F3+1,"")</f>
        <v>3</v>
      </c>
      <c r="H3">
        <f>IF(G3&lt;='Residential Assumptions'!$I$5, G3+1,"")</f>
        <v>4</v>
      </c>
      <c r="I3">
        <f>IF(H3&lt;='Residential Assumptions'!$I$5, H3+1,"")</f>
        <v>5</v>
      </c>
      <c r="J3">
        <f>IF(I3&lt;='Residential Assumptions'!$I$5, I3+1,"")</f>
        <v>6</v>
      </c>
      <c r="K3">
        <f>IF(J3&lt;='Residential Assumptions'!$I$5, J3+1,"")</f>
        <v>7</v>
      </c>
      <c r="L3">
        <f>IF(K3&lt;='Residential Assumptions'!$I$5, K3+1,"")</f>
        <v>8</v>
      </c>
      <c r="M3">
        <f>IF(L3&lt;='Residential Assumptions'!$I$5, L3+1,"")</f>
        <v>9</v>
      </c>
      <c r="N3">
        <f>IF(M3&lt;='Residential Assumptions'!$I$5, M3+1,"")</f>
        <v>10</v>
      </c>
      <c r="O3">
        <f>IF(N3&lt;='Residential Assumptions'!$I$5, N3+1,"")</f>
        <v>11</v>
      </c>
      <c r="P3">
        <f>IF(O3&lt;='Residential Assumptions'!$I$5, O3+1,"")</f>
        <v>12</v>
      </c>
      <c r="Q3">
        <f>IF(P3&lt;='Residential Assumptions'!$I$5, P3+1,"")</f>
        <v>13</v>
      </c>
      <c r="R3">
        <f>IF(Q3&lt;='Residential Assumptions'!$I$5, Q3+1,"")</f>
        <v>14</v>
      </c>
      <c r="S3">
        <f>IF(R3&lt;='Residential Assumptions'!$I$5, R3+1,"")</f>
        <v>15</v>
      </c>
      <c r="T3">
        <f>IF(S3&lt;='Residential Assumptions'!$I$5, S3+1,"")</f>
        <v>16</v>
      </c>
      <c r="U3">
        <f>IF(T3&lt;='Residential Assumptions'!$I$5, T3+1,"")</f>
        <v>17</v>
      </c>
      <c r="V3">
        <f>IF(U3&lt;='Residential Assumptions'!$I$5, U3+1,"")</f>
        <v>18</v>
      </c>
      <c r="W3">
        <f>IF(V3&lt;='Residential Assumptions'!$I$5, V3+1,"")</f>
        <v>19</v>
      </c>
      <c r="X3">
        <f>IF(W3&lt;='Residential Assumptions'!$I$5, W3+1,"")</f>
        <v>20</v>
      </c>
      <c r="Y3">
        <f>IF(X3&lt;='Residential Assumptions'!$I$5, X3+1,"")</f>
        <v>21</v>
      </c>
      <c r="Z3">
        <f>IF(Y3&lt;='Residential Assumptions'!$I$5, Y3+1,"")</f>
        <v>22</v>
      </c>
      <c r="AA3">
        <f>IF(Z3&lt;='Residential Assumptions'!$I$5, Z3+1,"")</f>
        <v>23</v>
      </c>
      <c r="AB3">
        <f>IF(AA3&lt;='Residential Assumptions'!$I$5, AA3+1,"")</f>
        <v>24</v>
      </c>
      <c r="AC3">
        <f>IF(AB3&lt;='Residential Assumptions'!$I$5, AB3+1,"")</f>
        <v>25</v>
      </c>
      <c r="AD3">
        <f>IF(AC3&lt;='Residential Assumptions'!$I$5, AC3+1,"")</f>
        <v>26</v>
      </c>
      <c r="AE3">
        <f>IF(AD3&lt;='Residential Assumptions'!$I$5, AD3+1,"")</f>
        <v>27</v>
      </c>
      <c r="AF3">
        <f>IF(AE3&lt;='Residential Assumptions'!$I$5, AE3+1,"")</f>
        <v>28</v>
      </c>
      <c r="AG3">
        <f>IF(AF3&lt;='Residential Assumptions'!$I$5, AF3+1,"")</f>
        <v>29</v>
      </c>
      <c r="AH3">
        <f>IF(AG3&lt;='Residential Assumptions'!$I$5, AG3+1,"")</f>
        <v>30</v>
      </c>
      <c r="AI3">
        <f>IF(AH3&lt;='Residential Assumptions'!$I$5, AH3+1,"")</f>
        <v>31</v>
      </c>
      <c r="AJ3">
        <f>IF(AI3&lt;='Residential Assumptions'!$I$5, AI3+1,"")</f>
        <v>32</v>
      </c>
      <c r="AK3">
        <f>IF(AJ3&lt;='Residential Assumptions'!$I$5, AJ3+1,"")</f>
        <v>33</v>
      </c>
      <c r="AL3">
        <f>IF(AK3&lt;='Residential Assumptions'!$I$5, AK3+1,"")</f>
        <v>34</v>
      </c>
      <c r="AM3">
        <f>IF(AL3&lt;='Residential Assumptions'!$I$5, AL3+1,"")</f>
        <v>35</v>
      </c>
      <c r="AN3">
        <f>IF(AM3&lt;='Residential Assumptions'!$I$5, AM3+1,"")</f>
        <v>36</v>
      </c>
      <c r="AO3">
        <f>IF(AN3&lt;='Residential Assumptions'!$I$5, AN3+1,"")</f>
        <v>37</v>
      </c>
      <c r="AP3">
        <f>IF(AO3&lt;='Residential Assumptions'!$I$5, AO3+1,"")</f>
        <v>38</v>
      </c>
      <c r="AQ3">
        <f>IF(AP3&lt;='Residential Assumptions'!$I$5, AP3+1,"")</f>
        <v>39</v>
      </c>
      <c r="AR3">
        <f>IF(AQ3&lt;='Residential Assumptions'!$I$5, AQ3+1,"")</f>
        <v>40</v>
      </c>
      <c r="AS3">
        <f>IF(AR3&lt;='Residential Assumptions'!$I$5, AR3+1,"")</f>
        <v>41</v>
      </c>
      <c r="AT3">
        <f>IF(AS3&lt;='Residential Assumptions'!$I$5, AS3+1,"")</f>
        <v>42</v>
      </c>
      <c r="AU3">
        <f>IF(AT3&lt;='Residential Assumptions'!$I$5, AT3+1,"")</f>
        <v>43</v>
      </c>
      <c r="AV3">
        <f>IF(AU3&lt;='Residential Assumptions'!$I$5, AU3+1,"")</f>
        <v>44</v>
      </c>
      <c r="AW3">
        <f>IF(AV3&lt;='Residential Assumptions'!$I$5, AV3+1,"")</f>
        <v>45</v>
      </c>
      <c r="AX3">
        <f>IF(AW3&lt;='Residential Assumptions'!$I$5, AW3+1,"")</f>
        <v>46</v>
      </c>
      <c r="AY3">
        <f>IF(AX3&lt;='Residential Assumptions'!$I$5, AX3+1,"")</f>
        <v>47</v>
      </c>
      <c r="AZ3">
        <f>IF(AY3&lt;='Residential Assumptions'!$I$5, AY3+1,"")</f>
        <v>48</v>
      </c>
      <c r="BA3">
        <f>IF(AZ3&lt;='Residential Assumptions'!$I$5, AZ3+1,"")</f>
        <v>49</v>
      </c>
      <c r="BB3">
        <f>IF(BA3&lt;='Residential Assumptions'!$I$5, BA3+1,"")</f>
        <v>50</v>
      </c>
      <c r="BC3">
        <f>IF(BB3&lt;='Residential Assumptions'!$I$5, BB3+1,"")</f>
        <v>51</v>
      </c>
      <c r="BD3">
        <f>IF(BC3&lt;='Residential Assumptions'!$I$5, BC3+1,"")</f>
        <v>52</v>
      </c>
      <c r="BE3">
        <f>IF(BD3&lt;='Residential Assumptions'!$I$5, BD3+1,"")</f>
        <v>53</v>
      </c>
      <c r="BF3">
        <f>IF(BE3&lt;='Residential Assumptions'!$I$5, BE3+1,"")</f>
        <v>54</v>
      </c>
      <c r="BG3">
        <f>IF(BF3&lt;='Residential Assumptions'!$I$5, BF3+1,"")</f>
        <v>55</v>
      </c>
      <c r="BH3">
        <f>IF(BG3&lt;='Residential Assumptions'!$I$5, BG3+1,"")</f>
        <v>56</v>
      </c>
      <c r="BI3" t="str">
        <f>IF(BH3&lt;='Residential Assumptions'!$I$5, BH3+1,"")</f>
        <v/>
      </c>
      <c r="BJ3" t="str">
        <f>IF(BI3&lt;='Residential Assumptions'!$I$5, BI3+1,"")</f>
        <v/>
      </c>
      <c r="BK3" t="str">
        <f>IF(BJ3&lt;='Residential Assumptions'!$I$5, BJ3+1,"")</f>
        <v/>
      </c>
      <c r="BL3" t="str">
        <f>IF(BK3&lt;='Residential Assumptions'!$I$5, BK3+1,"")</f>
        <v/>
      </c>
      <c r="BM3" t="str">
        <f>IF(BL3&lt;='Residential Assumptions'!$I$5, BL3+1,"")</f>
        <v/>
      </c>
      <c r="BN3" t="str">
        <f>IF(BM3&lt;='Residential Assumptions'!$I$5, BM3+1,"")</f>
        <v/>
      </c>
      <c r="BO3" t="str">
        <f>IF(BN3&lt;='Residential Assumptions'!$I$5, BN3+1,"")</f>
        <v/>
      </c>
      <c r="BP3" t="str">
        <f>IF(BO3&lt;='Residential Assumptions'!$I$5, BO3+1,"")</f>
        <v/>
      </c>
      <c r="BQ3" t="str">
        <f>IF(BP3&lt;='Residential Assumptions'!$I$5, BP3+1,"")</f>
        <v/>
      </c>
      <c r="BR3" t="str">
        <f>IF(BQ3&lt;='Residential Assumptions'!$I$5, BQ3+1,"")</f>
        <v/>
      </c>
      <c r="BS3" t="str">
        <f>IF(BR3&lt;='Residential Assumptions'!$I$5, BR3+1,"")</f>
        <v/>
      </c>
      <c r="BT3" t="str">
        <f>IF(BS3&lt;='Residential Assumptions'!$I$5, BS3+1,"")</f>
        <v/>
      </c>
      <c r="BU3" t="str">
        <f>IF(BT3&lt;='Residential Assumptions'!$I$5, BT3+1,"")</f>
        <v/>
      </c>
      <c r="BV3" t="str">
        <f>IF(BU3&lt;='Residential Assumptions'!$I$5, BU3+1,"")</f>
        <v/>
      </c>
      <c r="BW3" t="str">
        <f>IF(BV3&lt;='Residential Assumptions'!$I$5, BV3+1,"")</f>
        <v/>
      </c>
      <c r="BX3" t="str">
        <f>IF(BW3&lt;='Residential Assumptions'!$I$5, BW3+1,"")</f>
        <v/>
      </c>
      <c r="BY3" t="str">
        <f>IF(BX3&lt;='Residential Assumptions'!$I$5, BX3+1,"")</f>
        <v/>
      </c>
      <c r="BZ3" t="str">
        <f>IF(BY3&lt;='Residential Assumptions'!$I$5, BY3+1,"")</f>
        <v/>
      </c>
      <c r="CA3" t="str">
        <f>IF(BZ3&lt;='Residential Assumptions'!$I$5, BZ3+1,"")</f>
        <v/>
      </c>
      <c r="CB3" t="str">
        <f>IF(CA3&lt;='Residential Assumptions'!$I$5, CA3+1,"")</f>
        <v/>
      </c>
      <c r="CC3" t="str">
        <f>IF(CB3&lt;='Residential Assumptions'!$I$5, CB3+1,"")</f>
        <v/>
      </c>
      <c r="CD3" t="str">
        <f>IF(CC3&lt;='Residential Assumptions'!$I$5, CC3+1,"")</f>
        <v/>
      </c>
      <c r="CE3" t="str">
        <f>IF(CD3&lt;='Residential Assumptions'!$I$5, CD3+1,"")</f>
        <v/>
      </c>
      <c r="CF3" t="str">
        <f>IF(CE3&lt;='Residential Assumptions'!$I$5, CE3+1,"")</f>
        <v/>
      </c>
      <c r="CG3" t="str">
        <f>IF(CF3&lt;='Residential Assumptions'!$I$5, CF3+1,"")</f>
        <v/>
      </c>
      <c r="CH3" t="str">
        <f>IF(CG3&lt;='Residential Assumptions'!$I$5, CG3+1,"")</f>
        <v/>
      </c>
      <c r="CI3" t="str">
        <f>IF(CH3&lt;='Residential Assumptions'!$I$5, CH3+1,"")</f>
        <v/>
      </c>
      <c r="CJ3" t="str">
        <f>IF(CI3&lt;='Residential Assumptions'!$I$5, CI3+1,"")</f>
        <v/>
      </c>
      <c r="CK3" t="str">
        <f>IF(CJ3&lt;='Residential Assumptions'!$I$5, CJ3+1,"")</f>
        <v/>
      </c>
      <c r="CL3" t="str">
        <f>IF(CK3&lt;='Residential Assumptions'!$I$5, CK3+1,"")</f>
        <v/>
      </c>
      <c r="CM3" t="str">
        <f>IF(CL3&lt;='Residential Assumptions'!$I$5, CL3+1,"")</f>
        <v/>
      </c>
      <c r="CN3" t="str">
        <f>IF(CM3&lt;='Residential Assumptions'!$I$5, CM3+1,"")</f>
        <v/>
      </c>
      <c r="CO3" t="str">
        <f>IF(CN3&lt;='Residential Assumptions'!$I$5, CN3+1,"")</f>
        <v/>
      </c>
      <c r="CP3" t="str">
        <f>IF(CO3&lt;='Residential Assumptions'!$I$5, CO3+1,"")</f>
        <v/>
      </c>
      <c r="CQ3" t="str">
        <f>IF(CP3&lt;='Residential Assumptions'!$I$5, CP3+1,"")</f>
        <v/>
      </c>
      <c r="CR3" t="str">
        <f>IF(CQ3&lt;='Residential Assumptions'!$I$5, CQ3+1,"")</f>
        <v/>
      </c>
      <c r="CS3" t="str">
        <f>IF(CR3&lt;='Residential Assumptions'!$I$5, CR3+1,"")</f>
        <v/>
      </c>
      <c r="CT3" t="str">
        <f>IF(CS3&lt;='Residential Assumptions'!$I$5, CS3+1,"")</f>
        <v/>
      </c>
      <c r="CU3" t="str">
        <f>IF(CT3&lt;='Residential Assumptions'!$I$5, CT3+1,"")</f>
        <v/>
      </c>
      <c r="CV3" t="str">
        <f>IF(CU3&lt;='Residential Assumptions'!$I$5, CU3+1,"")</f>
        <v/>
      </c>
    </row>
    <row r="4" spans="1:100" ht="20.25" customHeight="1">
      <c r="B4" s="45" t="s">
        <v>70</v>
      </c>
      <c r="C4" s="45"/>
      <c r="D4" s="45" t="str">
        <f>IF(D3 = "", "No", IF(D3+1 &gt; 'Residential Assumptions'!$C$12, "Yes", "No"))</f>
        <v>No</v>
      </c>
      <c r="E4" s="45" t="str">
        <f>IF(E3 = "", "No", IF(E3+1 &gt; 'Residential Assumptions'!$C$12, "Yes", "No"))</f>
        <v>No</v>
      </c>
      <c r="F4" s="45" t="str">
        <f>IF(F3 = "", "No", IF(F3+1 &gt; 'Residential Assumptions'!$C$12, "Yes", "No"))</f>
        <v>No</v>
      </c>
      <c r="G4" s="45" t="str">
        <f>IF(G3 = "", "No", IF(G3+1 &gt; 'Residential Assumptions'!$C$12, "Yes", "No"))</f>
        <v>Yes</v>
      </c>
      <c r="H4" s="45" t="str">
        <f>IF(H3 = "", "No", IF(H3+1 &gt; 'Residential Assumptions'!$C$12, "Yes", "No"))</f>
        <v>Yes</v>
      </c>
      <c r="I4" s="45" t="str">
        <f>IF(I3 = "", "No", IF(I3+1 &gt; 'Residential Assumptions'!$C$12, "Yes", "No"))</f>
        <v>Yes</v>
      </c>
      <c r="J4" s="45" t="str">
        <f>IF(J3 = "", "No", IF(J3+1 &gt; 'Residential Assumptions'!$C$12, "Yes", "No"))</f>
        <v>Yes</v>
      </c>
      <c r="K4" s="45" t="str">
        <f>IF(K3 = "", "No", IF(K3+1 &gt; 'Residential Assumptions'!$C$12, "Yes", "No"))</f>
        <v>Yes</v>
      </c>
      <c r="L4" s="45" t="str">
        <f>IF(L3 = "", "No", IF(L3+1 &gt; 'Residential Assumptions'!$C$12, "Yes", "No"))</f>
        <v>Yes</v>
      </c>
      <c r="M4" s="45" t="str">
        <f>IF(M3 = "", "No", IF(M3+1 &gt; 'Residential Assumptions'!$C$12, "Yes", "No"))</f>
        <v>Yes</v>
      </c>
      <c r="N4" s="45" t="str">
        <f>IF(N3 = "", "No", IF(N3+1 &gt; 'Residential Assumptions'!$C$12, "Yes", "No"))</f>
        <v>Yes</v>
      </c>
      <c r="O4" s="45" t="str">
        <f>IF(O3 = "", "No", IF(O3+1 &gt; 'Residential Assumptions'!$C$12, "Yes", "No"))</f>
        <v>Yes</v>
      </c>
      <c r="P4" s="45" t="str">
        <f>IF(P3 = "", "No", IF(P3+1 &gt; 'Residential Assumptions'!$C$12, "Yes", "No"))</f>
        <v>Yes</v>
      </c>
      <c r="Q4" s="45" t="str">
        <f>IF(Q3 = "", "No", IF(Q3+1 &gt; 'Residential Assumptions'!$C$12, "Yes", "No"))</f>
        <v>Yes</v>
      </c>
      <c r="R4" s="45" t="str">
        <f>IF(R3 = "", "No", IF(R3+1 &gt; 'Residential Assumptions'!$C$12, "Yes", "No"))</f>
        <v>Yes</v>
      </c>
      <c r="S4" s="45" t="str">
        <f>IF(S3 = "", "No", IF(S3+1 &gt; 'Residential Assumptions'!$C$12, "Yes", "No"))</f>
        <v>Yes</v>
      </c>
      <c r="T4" s="45" t="str">
        <f>IF(T3 = "", "No", IF(T3+1 &gt; 'Residential Assumptions'!$C$12, "Yes", "No"))</f>
        <v>Yes</v>
      </c>
      <c r="U4" s="45" t="str">
        <f>IF(U3 = "", "No", IF(U3+1 &gt; 'Residential Assumptions'!$C$12, "Yes", "No"))</f>
        <v>Yes</v>
      </c>
      <c r="V4" s="45" t="str">
        <f>IF(V3 = "", "No", IF(V3+1 &gt; 'Residential Assumptions'!$C$12, "Yes", "No"))</f>
        <v>Yes</v>
      </c>
      <c r="W4" s="45" t="str">
        <f>IF(W3 = "", "No", IF(W3+1 &gt; 'Residential Assumptions'!$C$12, "Yes", "No"))</f>
        <v>Yes</v>
      </c>
      <c r="X4" s="45" t="str">
        <f>IF(X3 = "", "No", IF(X3+1 &gt; 'Residential Assumptions'!$C$12, "Yes", "No"))</f>
        <v>Yes</v>
      </c>
      <c r="Y4" s="45" t="str">
        <f>IF(Y3 = "", "No", IF(Y3+1 &gt; 'Residential Assumptions'!$C$12, "Yes", "No"))</f>
        <v>Yes</v>
      </c>
      <c r="Z4" s="45" t="str">
        <f>IF(Z3 = "", "No", IF(Z3+1 &gt; 'Residential Assumptions'!$C$12, "Yes", "No"))</f>
        <v>Yes</v>
      </c>
      <c r="AA4" s="45" t="str">
        <f>IF(AA3 = "", "No", IF(AA3+1 &gt; 'Residential Assumptions'!$C$12, "Yes", "No"))</f>
        <v>Yes</v>
      </c>
      <c r="AB4" s="45" t="str">
        <f>IF(AB3 = "", "No", IF(AB3+1 &gt; 'Residential Assumptions'!$C$12, "Yes", "No"))</f>
        <v>Yes</v>
      </c>
      <c r="AC4" s="45" t="str">
        <f>IF(AC3 = "", "No", IF(AC3+1 &gt; 'Residential Assumptions'!$C$12, "Yes", "No"))</f>
        <v>Yes</v>
      </c>
      <c r="AD4" s="45" t="str">
        <f>IF(AD3 = "", "No", IF(AD3+1 &gt; 'Residential Assumptions'!$C$12, "Yes", "No"))</f>
        <v>Yes</v>
      </c>
      <c r="AE4" s="45" t="str">
        <f>IF(AE3 = "", "No", IF(AE3+1 &gt; 'Residential Assumptions'!$C$12, "Yes", "No"))</f>
        <v>Yes</v>
      </c>
      <c r="AF4" s="45" t="str">
        <f>IF(AF3 = "", "No", IF(AF3+1 &gt; 'Residential Assumptions'!$C$12, "Yes", "No"))</f>
        <v>Yes</v>
      </c>
      <c r="AG4" s="45" t="str">
        <f>IF(AG3 = "", "No", IF(AG3+1 &gt; 'Residential Assumptions'!$C$12, "Yes", "No"))</f>
        <v>Yes</v>
      </c>
      <c r="AH4" s="45" t="str">
        <f>IF(AH3 = "", "No", IF(AH3+1 &gt; 'Residential Assumptions'!$C$12, "Yes", "No"))</f>
        <v>Yes</v>
      </c>
      <c r="AI4" s="45" t="str">
        <f>IF(AI3 = "", "No", IF(AI3+1 &gt; 'Residential Assumptions'!$C$12, "Yes", "No"))</f>
        <v>Yes</v>
      </c>
      <c r="AJ4" s="45" t="str">
        <f>IF(AJ3 = "", "No", IF(AJ3+1 &gt; 'Residential Assumptions'!$C$12, "Yes", "No"))</f>
        <v>Yes</v>
      </c>
      <c r="AK4" s="45" t="str">
        <f>IF(AK3 = "", "No", IF(AK3+1 &gt; 'Residential Assumptions'!$C$12, "Yes", "No"))</f>
        <v>Yes</v>
      </c>
      <c r="AL4" s="45" t="str">
        <f>IF(AL3 = "", "No", IF(AL3+1 &gt; 'Residential Assumptions'!$C$12, "Yes", "No"))</f>
        <v>Yes</v>
      </c>
      <c r="AM4" s="45" t="str">
        <f>IF(AM3 = "", "No", IF(AM3+1 &gt; 'Residential Assumptions'!$C$12, "Yes", "No"))</f>
        <v>Yes</v>
      </c>
      <c r="AN4" s="45" t="str">
        <f>IF(AN3 = "", "No", IF(AN3+1 &gt; 'Residential Assumptions'!$C$12, "Yes", "No"))</f>
        <v>Yes</v>
      </c>
      <c r="AO4" s="45" t="str">
        <f>IF(AO3 = "", "No", IF(AO3+1 &gt; 'Residential Assumptions'!$C$12, "Yes", "No"))</f>
        <v>Yes</v>
      </c>
      <c r="AP4" s="45" t="str">
        <f>IF(AP3 = "", "No", IF(AP3+1 &gt; 'Residential Assumptions'!$C$12, "Yes", "No"))</f>
        <v>Yes</v>
      </c>
      <c r="AQ4" s="45" t="str">
        <f>IF(AQ3 = "", "No", IF(AQ3+1 &gt; 'Residential Assumptions'!$C$12, "Yes", "No"))</f>
        <v>Yes</v>
      </c>
      <c r="AR4" s="45" t="str">
        <f>IF(AR3 = "", "No", IF(AR3+1 &gt; 'Residential Assumptions'!$C$12, "Yes", "No"))</f>
        <v>Yes</v>
      </c>
      <c r="AS4" s="45" t="str">
        <f>IF(AS3 = "", "No", IF(AS3+1 &gt; 'Residential Assumptions'!$C$12, "Yes", "No"))</f>
        <v>Yes</v>
      </c>
      <c r="AT4" s="45" t="str">
        <f>IF(AT3 = "", "No", IF(AT3+1 &gt; 'Residential Assumptions'!$C$12, "Yes", "No"))</f>
        <v>Yes</v>
      </c>
      <c r="AU4" s="45" t="str">
        <f>IF(AU3 = "", "No", IF(AU3+1 &gt; 'Residential Assumptions'!$C$12, "Yes", "No"))</f>
        <v>Yes</v>
      </c>
      <c r="AV4" s="45" t="str">
        <f>IF(AV3 = "", "No", IF(AV3+1 &gt; 'Residential Assumptions'!$C$12, "Yes", "No"))</f>
        <v>Yes</v>
      </c>
      <c r="AW4" s="45" t="str">
        <f>IF(AW3 = "", "No", IF(AW3+1 &gt; 'Residential Assumptions'!$C$12, "Yes", "No"))</f>
        <v>Yes</v>
      </c>
      <c r="AX4" s="45" t="str">
        <f>IF(AX3 = "", "No", IF(AX3+1 &gt; 'Residential Assumptions'!$C$12, "Yes", "No"))</f>
        <v>Yes</v>
      </c>
      <c r="AY4" s="45" t="str">
        <f>IF(AY3 = "", "No", IF(AY3+1 &gt; 'Residential Assumptions'!$C$12, "Yes", "No"))</f>
        <v>Yes</v>
      </c>
      <c r="AZ4" s="45" t="str">
        <f>IF(AZ3 = "", "No", IF(AZ3+1 &gt; 'Residential Assumptions'!$C$12, "Yes", "No"))</f>
        <v>Yes</v>
      </c>
      <c r="BA4" s="45" t="str">
        <f>IF(BA3 = "", "No", IF(BA3+1 &gt; 'Residential Assumptions'!$C$12, "Yes", "No"))</f>
        <v>Yes</v>
      </c>
      <c r="BB4" s="45" t="str">
        <f>IF(BB3 = "", "No", IF(BB3+1 &gt; 'Residential Assumptions'!$C$12, "Yes", "No"))</f>
        <v>Yes</v>
      </c>
      <c r="BC4" s="45" t="str">
        <f>IF(BC3 = "", "No", IF(BC3+1 &gt; 'Residential Assumptions'!$C$12, "Yes", "No"))</f>
        <v>Yes</v>
      </c>
      <c r="BD4" s="45" t="str">
        <f>IF(BD3 = "", "No", IF(BD3+1 &gt; 'Residential Assumptions'!$C$12, "Yes", "No"))</f>
        <v>Yes</v>
      </c>
      <c r="BE4" s="45" t="str">
        <f>IF(BE3 = "", "No", IF(BE3+1 &gt; 'Residential Assumptions'!$C$12, "Yes", "No"))</f>
        <v>Yes</v>
      </c>
      <c r="BF4" s="45" t="str">
        <f>IF(BF3 = "", "No", IF(BF3+1 &gt; 'Residential Assumptions'!$C$12, "Yes", "No"))</f>
        <v>Yes</v>
      </c>
      <c r="BG4" s="45" t="str">
        <f>IF(BG3 = "", "No", IF(BG3+1 &gt; 'Residential Assumptions'!$C$12, "Yes", "No"))</f>
        <v>Yes</v>
      </c>
      <c r="BH4" s="45" t="str">
        <f>IF(BH3 = "", "No", IF(BH3+1 &gt; 'Residential Assumptions'!$C$12, "Yes", "No"))</f>
        <v>Yes</v>
      </c>
      <c r="BI4" s="45" t="str">
        <f>IF(BI3 = "", "No", IF(BI3+1 &gt; 'Residential Assumptions'!$C$12, "Yes", "No"))</f>
        <v>No</v>
      </c>
      <c r="BJ4" s="45" t="str">
        <f>IF(BJ3 = "", "No", IF(BJ3+1 &gt; 'Residential Assumptions'!$C$12, "Yes", "No"))</f>
        <v>No</v>
      </c>
      <c r="BK4" s="45" t="str">
        <f>IF(BK3 = "", "No", IF(BK3+1 &gt; 'Residential Assumptions'!$C$12, "Yes", "No"))</f>
        <v>No</v>
      </c>
      <c r="BL4" s="45" t="str">
        <f>IF(BL3 = "", "No", IF(BL3+1 &gt; 'Residential Assumptions'!$C$12, "Yes", "No"))</f>
        <v>No</v>
      </c>
      <c r="BM4" s="45" t="str">
        <f>IF(BM3 = "", "No", IF(BM3+1 &gt; 'Residential Assumptions'!$C$12, "Yes", "No"))</f>
        <v>No</v>
      </c>
      <c r="BN4" s="45" t="str">
        <f>IF(BN3 = "", "No", IF(BN3+1 &gt; 'Residential Assumptions'!$C$12, "Yes", "No"))</f>
        <v>No</v>
      </c>
      <c r="BO4" s="45" t="str">
        <f>IF(BO3 = "", "No", IF(BO3+1 &gt; 'Residential Assumptions'!$C$12, "Yes", "No"))</f>
        <v>No</v>
      </c>
      <c r="BP4" s="45" t="str">
        <f>IF(BP3 = "", "No", IF(BP3+1 &gt; 'Residential Assumptions'!$C$12, "Yes", "No"))</f>
        <v>No</v>
      </c>
      <c r="BQ4" s="45" t="str">
        <f>IF(BQ3 = "", "No", IF(BQ3+1 &gt; 'Residential Assumptions'!$C$12, "Yes", "No"))</f>
        <v>No</v>
      </c>
      <c r="BR4" s="45" t="str">
        <f>IF(BR3 = "", "No", IF(BR3+1 &gt; 'Residential Assumptions'!$C$12, "Yes", "No"))</f>
        <v>No</v>
      </c>
      <c r="BS4" s="45" t="str">
        <f>IF(BS3 = "", "No", IF(BS3+1 &gt; 'Residential Assumptions'!$C$12, "Yes", "No"))</f>
        <v>No</v>
      </c>
      <c r="BT4" s="45" t="str">
        <f>IF(BT3 = "", "No", IF(BT3+1 &gt; 'Residential Assumptions'!$C$12, "Yes", "No"))</f>
        <v>No</v>
      </c>
      <c r="BU4" s="45" t="str">
        <f>IF(BU3 = "", "No", IF(BU3+1 &gt; 'Residential Assumptions'!$C$12, "Yes", "No"))</f>
        <v>No</v>
      </c>
      <c r="BV4" s="45" t="str">
        <f>IF(BV3 = "", "No", IF(BV3+1 &gt; 'Residential Assumptions'!$C$12, "Yes", "No"))</f>
        <v>No</v>
      </c>
      <c r="BW4" s="45" t="str">
        <f>IF(BW3 = "", "No", IF(BW3+1 &gt; 'Residential Assumptions'!$C$12, "Yes", "No"))</f>
        <v>No</v>
      </c>
      <c r="BX4" s="45" t="str">
        <f>IF(BX3 = "", "No", IF(BX3+1 &gt; 'Residential Assumptions'!$C$12, "Yes", "No"))</f>
        <v>No</v>
      </c>
      <c r="BY4" s="45" t="str">
        <f>IF(BY3 = "", "No", IF(BY3+1 &gt; 'Residential Assumptions'!$C$12, "Yes", "No"))</f>
        <v>No</v>
      </c>
      <c r="BZ4" s="45" t="str">
        <f>IF(BZ3 = "", "No", IF(BZ3+1 &gt; 'Residential Assumptions'!$C$12, "Yes", "No"))</f>
        <v>No</v>
      </c>
      <c r="CA4" s="45" t="str">
        <f>IF(CA3 = "", "No", IF(CA3+1 &gt; 'Residential Assumptions'!$C$12, "Yes", "No"))</f>
        <v>No</v>
      </c>
      <c r="CB4" s="45" t="str">
        <f>IF(CB3 = "", "No", IF(CB3+1 &gt; 'Residential Assumptions'!$C$12, "Yes", "No"))</f>
        <v>No</v>
      </c>
      <c r="CC4" s="45" t="str">
        <f>IF(CC3 = "", "No", IF(CC3+1 &gt; 'Residential Assumptions'!$C$12, "Yes", "No"))</f>
        <v>No</v>
      </c>
      <c r="CD4" s="45" t="str">
        <f>IF(CD3 = "", "No", IF(CD3+1 &gt; 'Residential Assumptions'!$C$12, "Yes", "No"))</f>
        <v>No</v>
      </c>
      <c r="CE4" s="45" t="str">
        <f>IF(CE3 = "", "No", IF(CE3+1 &gt; 'Residential Assumptions'!$C$12, "Yes", "No"))</f>
        <v>No</v>
      </c>
      <c r="CF4" s="45" t="str">
        <f>IF(CF3 = "", "No", IF(CF3+1 &gt; 'Residential Assumptions'!$C$12, "Yes", "No"))</f>
        <v>No</v>
      </c>
      <c r="CG4" s="45" t="str">
        <f>IF(CG3 = "", "No", IF(CG3+1 &gt; 'Residential Assumptions'!$C$12, "Yes", "No"))</f>
        <v>No</v>
      </c>
      <c r="CH4" s="45" t="str">
        <f>IF(CH3 = "", "No", IF(CH3+1 &gt; 'Residential Assumptions'!$C$12, "Yes", "No"))</f>
        <v>No</v>
      </c>
      <c r="CI4" s="45" t="str">
        <f>IF(CI3 = "", "No", IF(CI3+1 &gt; 'Residential Assumptions'!$C$12, "Yes", "No"))</f>
        <v>No</v>
      </c>
      <c r="CJ4" s="45" t="str">
        <f>IF(CJ3 = "", "No", IF(CJ3+1 &gt; 'Residential Assumptions'!$C$12, "Yes", "No"))</f>
        <v>No</v>
      </c>
      <c r="CK4" s="45" t="str">
        <f>IF(CK3 = "", "No", IF(CK3+1 &gt; 'Residential Assumptions'!$C$12, "Yes", "No"))</f>
        <v>No</v>
      </c>
      <c r="CL4" s="45" t="str">
        <f>IF(CL3 = "", "No", IF(CL3+1 &gt; 'Residential Assumptions'!$C$12, "Yes", "No"))</f>
        <v>No</v>
      </c>
      <c r="CM4" s="45" t="str">
        <f>IF(CM3 = "", "No", IF(CM3+1 &gt; 'Residential Assumptions'!$C$12, "Yes", "No"))</f>
        <v>No</v>
      </c>
      <c r="CN4" s="45" t="str">
        <f>IF(CN3 = "", "No", IF(CN3+1 &gt; 'Residential Assumptions'!$C$12, "Yes", "No"))</f>
        <v>No</v>
      </c>
      <c r="CO4" s="45" t="str">
        <f>IF(CO3 = "", "No", IF(CO3+1 &gt; 'Residential Assumptions'!$C$12, "Yes", "No"))</f>
        <v>No</v>
      </c>
      <c r="CP4" s="45" t="str">
        <f>IF(CP3 = "", "No", IF(CP3+1 &gt; 'Residential Assumptions'!$C$12, "Yes", "No"))</f>
        <v>No</v>
      </c>
      <c r="CQ4" s="45" t="str">
        <f>IF(CQ3 = "", "No", IF(CQ3+1 &gt; 'Residential Assumptions'!$C$12, "Yes", "No"))</f>
        <v>No</v>
      </c>
      <c r="CR4" s="45" t="str">
        <f>IF(CR3 = "", "No", IF(CR3+1 &gt; 'Residential Assumptions'!$C$12, "Yes", "No"))</f>
        <v>No</v>
      </c>
      <c r="CS4" s="45" t="str">
        <f>IF(CS3 = "", "No", IF(CS3+1 &gt; 'Residential Assumptions'!$C$12, "Yes", "No"))</f>
        <v>No</v>
      </c>
      <c r="CT4" s="45" t="str">
        <f>IF(CT3 = "", "No", IF(CT3+1 &gt; 'Residential Assumptions'!$C$12, "Yes", "No"))</f>
        <v>No</v>
      </c>
      <c r="CU4" s="45" t="str">
        <f>IF(CU3 = "", "No", IF(CU3+1 &gt; 'Residential Assumptions'!$C$12, "Yes", "No"))</f>
        <v>No</v>
      </c>
      <c r="CV4" s="45" t="str">
        <f>IF(CV3 = "", "No", IF(CV3+1 &gt; 'Residential Assumptions'!$C$12, "Yes", "No"))</f>
        <v>No</v>
      </c>
    </row>
    <row r="5" spans="1:100" ht="20.25" customHeight="1">
      <c r="B5" s="20" t="s">
        <v>88</v>
      </c>
    </row>
    <row r="6" spans="1:100" ht="20.25" customHeight="1">
      <c r="B6" s="20"/>
      <c r="C6" s="45" t="s">
        <v>72</v>
      </c>
      <c r="D6" s="46">
        <f>'Hotel Proforma'!E46</f>
        <v>-5416666.666666666</v>
      </c>
      <c r="E6" s="46">
        <f>'Hotel Proforma'!F46</f>
        <v>-5416666.666666666</v>
      </c>
      <c r="F6" s="46">
        <f>'Hotel Proforma'!G46</f>
        <v>-5416666.666666666</v>
      </c>
      <c r="G6" s="46">
        <f>'Hotel Proforma'!H46</f>
        <v>1097722.0077220076</v>
      </c>
      <c r="H6" s="46">
        <f>'Hotel Proforma'!I46</f>
        <v>1137240</v>
      </c>
      <c r="I6" s="46">
        <f>'Hotel Proforma'!J46</f>
        <v>1178180.6400000001</v>
      </c>
      <c r="J6" s="46">
        <f>'Hotel Proforma'!K46</f>
        <v>1220595.14304</v>
      </c>
      <c r="K6" s="46">
        <f>'Hotel Proforma'!L46</f>
        <v>1264536.5681894403</v>
      </c>
      <c r="L6" s="46">
        <f>'Hotel Proforma'!M46</f>
        <v>1310059.8846442602</v>
      </c>
      <c r="M6" s="46">
        <f>'Hotel Proforma'!N46</f>
        <v>1357222.0404914534</v>
      </c>
      <c r="N6" s="46">
        <f>'Hotel Proforma'!O46</f>
        <v>1406082.0339491456</v>
      </c>
      <c r="O6" s="46">
        <f>'Hotel Proforma'!P46</f>
        <v>1456700.9871713149</v>
      </c>
      <c r="P6" s="46">
        <f>'Hotel Proforma'!Q46</f>
        <v>1509142.2227094825</v>
      </c>
      <c r="Q6" s="46">
        <f>'Hotel Proforma'!R46</f>
        <v>1563471.3427270236</v>
      </c>
      <c r="R6" s="46">
        <f>'Hotel Proforma'!S46</f>
        <v>1619756.3110651965</v>
      </c>
      <c r="S6" s="46">
        <f>'Hotel Proforma'!T46</f>
        <v>1678067.538263544</v>
      </c>
      <c r="T6" s="46">
        <f>'Hotel Proforma'!U46</f>
        <v>1738477.969641031</v>
      </c>
      <c r="U6" s="46">
        <f>'Hotel Proforma'!V46</f>
        <v>1801063.1765481089</v>
      </c>
      <c r="V6" s="46">
        <f>'Hotel Proforma'!W46</f>
        <v>1865901.4509038408</v>
      </c>
      <c r="W6" s="46">
        <f>'Hotel Proforma'!X46</f>
        <v>1933073.9031363786</v>
      </c>
      <c r="X6" s="46">
        <f>'Hotel Proforma'!Y46</f>
        <v>2002664.5636492884</v>
      </c>
      <c r="Y6" s="46">
        <f>'Hotel Proforma'!Z46</f>
        <v>2074760.487940663</v>
      </c>
      <c r="Z6" s="46">
        <f>'Hotel Proforma'!AA46</f>
        <v>2149451.865506527</v>
      </c>
      <c r="AA6" s="46">
        <f>'Hotel Proforma'!AB46</f>
        <v>2226832.132664762</v>
      </c>
      <c r="AB6" s="46">
        <f>'Hotel Proforma'!AC46</f>
        <v>2306998.0894406936</v>
      </c>
      <c r="AC6" s="46">
        <f>'Hotel Proforma'!AD46</f>
        <v>2390050.0206605587</v>
      </c>
      <c r="AD6" s="46">
        <f>'Hotel Proforma'!AE46</f>
        <v>2476091.8214043379</v>
      </c>
      <c r="AE6" s="46">
        <f>'Hotel Proforma'!AF46</f>
        <v>2565231.1269748947</v>
      </c>
      <c r="AF6" s="46">
        <f>'Hotel Proforma'!AG46</f>
        <v>2657579.4475459913</v>
      </c>
      <c r="AG6" s="46">
        <f>'Hotel Proforma'!AH46</f>
        <v>2753252.3076576465</v>
      </c>
      <c r="AH6" s="46">
        <f>'Hotel Proforma'!AI46</f>
        <v>2852369.3907333217</v>
      </c>
      <c r="AI6" s="46">
        <f>'Hotel Proforma'!AJ46</f>
        <v>2955054.6887997221</v>
      </c>
      <c r="AJ6" s="46">
        <f>'Hotel Proforma'!AK46</f>
        <v>3061436.6575965118</v>
      </c>
      <c r="AK6" s="46">
        <f>'Hotel Proforma'!AL46</f>
        <v>3171648.3772699861</v>
      </c>
      <c r="AL6" s="46">
        <f>'Hotel Proforma'!AM46</f>
        <v>3285827.718851706</v>
      </c>
      <c r="AM6" s="46">
        <f>'Hotel Proforma'!AN46</f>
        <v>3404117.5167303667</v>
      </c>
      <c r="AN6" s="46">
        <f>'Hotel Proforma'!AO46</f>
        <v>3526665.7473326614</v>
      </c>
      <c r="AO6" s="46">
        <f>'Hotel Proforma'!AP46</f>
        <v>3653625.7142366366</v>
      </c>
      <c r="AP6" s="46">
        <f>'Hotel Proforma'!AQ46</f>
        <v>3785156.2399491556</v>
      </c>
      <c r="AQ6" s="46">
        <f>'Hotel Proforma'!AR46</f>
        <v>3921421.8645873256</v>
      </c>
      <c r="AR6" s="46">
        <f>'Hotel Proforma'!AS46</f>
        <v>4062593.0517124697</v>
      </c>
      <c r="AS6" s="46">
        <f>'Hotel Proforma'!AT46</f>
        <v>4208846.4015741181</v>
      </c>
      <c r="AT6" s="46">
        <f>'Hotel Proforma'!AU46</f>
        <v>4360364.8720307872</v>
      </c>
      <c r="AU6" s="46">
        <f>'Hotel Proforma'!AV46</f>
        <v>4517338.0074238945</v>
      </c>
      <c r="AV6" s="46">
        <f>'Hotel Proforma'!AW46</f>
        <v>4679962.1756911548</v>
      </c>
      <c r="AW6" s="46">
        <f>'Hotel Proforma'!AX46</f>
        <v>4848440.8140160367</v>
      </c>
      <c r="AX6" s="46">
        <f>'Hotel Proforma'!AY46</f>
        <v>5022984.6833206136</v>
      </c>
      <c r="AY6" s="46">
        <f>'Hotel Proforma'!AZ46</f>
        <v>5203812.131920157</v>
      </c>
      <c r="AZ6" s="46">
        <f>'Hotel Proforma'!BA46</f>
        <v>5391149.3686692826</v>
      </c>
      <c r="BA6" s="46">
        <f>'Hotel Proforma'!BB46</f>
        <v>5585230.7459413782</v>
      </c>
      <c r="BB6" s="46">
        <f>'Hotel Proforma'!BC46</f>
        <v>5786299.0527952649</v>
      </c>
      <c r="BC6" s="46">
        <f>'Hotel Proforma'!BD46</f>
        <v>5994605.8186958954</v>
      </c>
      <c r="BD6" s="46">
        <f>'Hotel Proforma'!BE46</f>
        <v>6210411.6281689499</v>
      </c>
      <c r="BE6" s="46">
        <f>'Hotel Proforma'!BF46</f>
        <v>6433986.4467830323</v>
      </c>
      <c r="BF6" s="46">
        <f>'Hotel Proforma'!BG46</f>
        <v>6665609.9588672202</v>
      </c>
      <c r="BG6" s="46">
        <f>'Hotel Proforma'!BH46</f>
        <v>126141780.35759233</v>
      </c>
      <c r="BH6" s="46">
        <f>'Hotel Proforma'!BI46</f>
        <v>0</v>
      </c>
      <c r="BI6" s="46">
        <f>'Hotel Proforma'!BJ46</f>
        <v>0</v>
      </c>
      <c r="BJ6" s="46">
        <f>'Hotel Proforma'!BK46</f>
        <v>0</v>
      </c>
      <c r="BK6" s="46">
        <f>'Hotel Proforma'!BL46</f>
        <v>0</v>
      </c>
      <c r="BL6" s="46">
        <f>'Hotel Proforma'!BM46</f>
        <v>0</v>
      </c>
      <c r="BM6" s="46">
        <f>'Hotel Proforma'!BN46</f>
        <v>0</v>
      </c>
      <c r="BN6" s="46">
        <f>'Hotel Proforma'!BO46</f>
        <v>0</v>
      </c>
      <c r="BO6" s="46">
        <f>'Hotel Proforma'!BP46</f>
        <v>0</v>
      </c>
      <c r="BP6" s="46">
        <f>'Hotel Proforma'!BQ46</f>
        <v>0</v>
      </c>
      <c r="BQ6" s="46">
        <f>'Hotel Proforma'!BR46</f>
        <v>0</v>
      </c>
      <c r="BR6" s="46">
        <f>'Hotel Proforma'!BS46</f>
        <v>0</v>
      </c>
      <c r="BS6" s="46">
        <f>'Hotel Proforma'!BT46</f>
        <v>0</v>
      </c>
      <c r="BT6" s="46">
        <f>'Hotel Proforma'!BU46</f>
        <v>0</v>
      </c>
      <c r="BU6" s="46">
        <f>'Hotel Proforma'!BV46</f>
        <v>0</v>
      </c>
      <c r="BV6" s="46">
        <f>'Hotel Proforma'!BW46</f>
        <v>0</v>
      </c>
      <c r="BW6" s="46">
        <f>'Hotel Proforma'!BX46</f>
        <v>0</v>
      </c>
      <c r="BX6" s="46">
        <f>'Hotel Proforma'!BY46</f>
        <v>0</v>
      </c>
      <c r="BY6" s="46">
        <f>'Hotel Proforma'!BZ46</f>
        <v>0</v>
      </c>
      <c r="BZ6" s="46">
        <f>'Hotel Proforma'!CA46</f>
        <v>0</v>
      </c>
      <c r="CA6" s="46">
        <f>'Hotel Proforma'!CB46</f>
        <v>0</v>
      </c>
      <c r="CB6" s="46">
        <f>'Hotel Proforma'!CC46</f>
        <v>0</v>
      </c>
      <c r="CC6" s="46">
        <f>'Hotel Proforma'!CD46</f>
        <v>0</v>
      </c>
      <c r="CD6" s="46">
        <f>'Hotel Proforma'!CE46</f>
        <v>0</v>
      </c>
      <c r="CE6" s="46">
        <f>'Hotel Proforma'!CF46</f>
        <v>0</v>
      </c>
      <c r="CF6" s="46">
        <f>'Hotel Proforma'!CG46</f>
        <v>0</v>
      </c>
      <c r="CG6" s="46">
        <f>'Hotel Proforma'!CH46</f>
        <v>0</v>
      </c>
      <c r="CH6" s="46">
        <f>'Hotel Proforma'!CI46</f>
        <v>0</v>
      </c>
      <c r="CI6" s="46">
        <f>'Hotel Proforma'!CJ46</f>
        <v>0</v>
      </c>
      <c r="CJ6" s="46">
        <f>'Hotel Proforma'!CK46</f>
        <v>0</v>
      </c>
      <c r="CK6" s="46">
        <f>'Hotel Proforma'!CL46</f>
        <v>0</v>
      </c>
      <c r="CL6" s="46">
        <f>'Hotel Proforma'!CM46</f>
        <v>0</v>
      </c>
      <c r="CM6" s="46">
        <f>'Hotel Proforma'!CN46</f>
        <v>0</v>
      </c>
      <c r="CN6" s="46">
        <f>'Hotel Proforma'!CO46</f>
        <v>0</v>
      </c>
      <c r="CO6" s="46">
        <f>'Hotel Proforma'!CP46</f>
        <v>0</v>
      </c>
      <c r="CP6" s="46">
        <f>'Hotel Proforma'!CQ46</f>
        <v>0</v>
      </c>
      <c r="CQ6" s="46">
        <f>'Hotel Proforma'!CR46</f>
        <v>0</v>
      </c>
      <c r="CR6" s="46">
        <f>'Hotel Proforma'!CS46</f>
        <v>0</v>
      </c>
      <c r="CS6" s="46">
        <f>'Hotel Proforma'!CT46</f>
        <v>0</v>
      </c>
      <c r="CT6" s="46">
        <f>'Hotel Proforma'!CU46</f>
        <v>0</v>
      </c>
      <c r="CU6" s="46">
        <f>'Hotel Proforma'!CV46</f>
        <v>0</v>
      </c>
      <c r="CV6" s="46">
        <f>'Hotel Proforma'!CW46</f>
        <v>0</v>
      </c>
    </row>
    <row r="7" spans="1:100" ht="20.25" customHeight="1">
      <c r="B7" s="20"/>
      <c r="C7" t="s">
        <v>185</v>
      </c>
      <c r="D7" s="37">
        <f>'Residential Proforma'!E40</f>
        <v>-17619016.5</v>
      </c>
      <c r="E7" s="37">
        <f>'Residential Proforma'!F40</f>
        <v>-17619016.5</v>
      </c>
      <c r="F7" s="37">
        <f>'Residential Proforma'!G40</f>
        <v>-17619016.5</v>
      </c>
      <c r="G7" s="37">
        <f>'Residential Proforma'!H40</f>
        <v>4681125.5014750957</v>
      </c>
      <c r="H7" s="37">
        <f>'Residential Proforma'!I40</f>
        <v>4719115.6339972224</v>
      </c>
      <c r="I7" s="37">
        <f>'Residential Proforma'!J40</f>
        <v>4757675.6185071804</v>
      </c>
      <c r="J7" s="37">
        <f>'Residential Proforma'!K40</f>
        <v>4796814.0027847877</v>
      </c>
      <c r="K7" s="37">
        <f>'Residential Proforma'!L40</f>
        <v>4836539.4628265593</v>
      </c>
      <c r="L7" s="37">
        <f>'Residential Proforma'!M40</f>
        <v>4876860.8047689572</v>
      </c>
      <c r="M7" s="37">
        <f>'Residential Proforma'!N40</f>
        <v>4917786.9668404907</v>
      </c>
      <c r="N7" s="37">
        <f>'Residential Proforma'!O40</f>
        <v>4959327.021343098</v>
      </c>
      <c r="O7" s="37">
        <f>'Residential Proforma'!P40</f>
        <v>5001490.1766632441</v>
      </c>
      <c r="P7" s="37">
        <f>'Residential Proforma'!Q40</f>
        <v>5044285.7793131927</v>
      </c>
      <c r="Q7" s="37">
        <f>'Residential Proforma'!R40</f>
        <v>5087723.3160028905</v>
      </c>
      <c r="R7" s="37">
        <f>'Residential Proforma'!S40</f>
        <v>2956812.4157429328</v>
      </c>
      <c r="S7" s="37">
        <f>'Residential Proforma'!T40</f>
        <v>3001562.8519790759</v>
      </c>
      <c r="T7" s="37">
        <f>'Residential Proforma'!U40</f>
        <v>3046984.5447587622</v>
      </c>
      <c r="U7" s="37">
        <f>'Residential Proforma'!V40</f>
        <v>3093087.562930143</v>
      </c>
      <c r="V7" s="37">
        <f>'Residential Proforma'!W40</f>
        <v>3139882.1263740943</v>
      </c>
      <c r="W7" s="37">
        <f>'Residential Proforma'!X40</f>
        <v>3187378.6082697054</v>
      </c>
      <c r="X7" s="37">
        <f>'Residential Proforma'!Y40</f>
        <v>3235587.5373937511</v>
      </c>
      <c r="Y7" s="37">
        <f>'Residential Proforma'!Z40</f>
        <v>3284519.6004546564</v>
      </c>
      <c r="Z7" s="37">
        <f>'Residential Proforma'!AA40</f>
        <v>3334185.6444614762</v>
      </c>
      <c r="AA7" s="37">
        <f>'Residential Proforma'!AB40</f>
        <v>3384596.6791283973</v>
      </c>
      <c r="AB7" s="37">
        <f>'Residential Proforma'!AC40</f>
        <v>3435763.8793153223</v>
      </c>
      <c r="AC7" s="37">
        <f>'Residential Proforma'!AD40</f>
        <v>3487698.5875050519</v>
      </c>
      <c r="AD7" s="37">
        <f>'Residential Proforma'!AE40</f>
        <v>3540412.3163176272</v>
      </c>
      <c r="AE7" s="37">
        <f>'Residential Proforma'!AF40</f>
        <v>3593916.7510623909</v>
      </c>
      <c r="AF7" s="37">
        <f>'Residential Proforma'!AG40</f>
        <v>3648223.7523283274</v>
      </c>
      <c r="AG7" s="37">
        <f>'Residential Proforma'!AH40</f>
        <v>3703345.3586132512</v>
      </c>
      <c r="AH7" s="37">
        <f>'Residential Proforma'!AI40</f>
        <v>3759293.7889924496</v>
      </c>
      <c r="AI7" s="37">
        <f>'Residential Proforma'!AJ40</f>
        <v>3816081.4458273356</v>
      </c>
      <c r="AJ7" s="37">
        <f>'Residential Proforma'!AK40</f>
        <v>3873720.9175147451</v>
      </c>
      <c r="AK7" s="37">
        <f>'Residential Proforma'!AL40</f>
        <v>3932224.9812774654</v>
      </c>
      <c r="AL7" s="37">
        <f>'Residential Proforma'!AM40</f>
        <v>3991606.6059966274</v>
      </c>
      <c r="AM7" s="37">
        <f>'Residential Proforma'!AN40</f>
        <v>4051878.9550865763</v>
      </c>
      <c r="AN7" s="37">
        <f>'Residential Proforma'!AO40</f>
        <v>4113055.3894128744</v>
      </c>
      <c r="AO7" s="37">
        <f>'Residential Proforma'!AP40</f>
        <v>4175149.4702540664</v>
      </c>
      <c r="AP7" s="37">
        <f>'Residential Proforma'!AQ40</f>
        <v>4238174.9623078769</v>
      </c>
      <c r="AQ7" s="37">
        <f>'Residential Proforma'!AR40</f>
        <v>4302145.8367424943</v>
      </c>
      <c r="AR7" s="37">
        <f>'Residential Proforma'!AS40</f>
        <v>4367076.2742936313</v>
      </c>
      <c r="AS7" s="37">
        <f>'Residential Proforma'!AT40</f>
        <v>4432980.6684080353</v>
      </c>
      <c r="AT7" s="37">
        <f>'Residential Proforma'!AU40</f>
        <v>4499873.6284341551</v>
      </c>
      <c r="AU7" s="37">
        <f>'Residential Proforma'!AV40</f>
        <v>4567769.9828606676</v>
      </c>
      <c r="AV7" s="37">
        <f>'Residential Proforma'!AW40</f>
        <v>4636684.7826035768</v>
      </c>
      <c r="AW7" s="37">
        <f>'Residential Proforma'!AX40</f>
        <v>4706633.3043426294</v>
      </c>
      <c r="AX7" s="37">
        <f>'Residential Proforma'!AY40</f>
        <v>4777631.0539077688</v>
      </c>
      <c r="AY7" s="37">
        <f>'Residential Proforma'!AZ40</f>
        <v>4849693.7697163839</v>
      </c>
      <c r="AZ7" s="37">
        <f>'Residential Proforma'!BA40</f>
        <v>4922837.42626213</v>
      </c>
      <c r="BA7" s="37">
        <f>'Residential Proforma'!BB40</f>
        <v>4997078.2376560606</v>
      </c>
      <c r="BB7" s="37">
        <f>'Residential Proforma'!BC40</f>
        <v>5072432.6612209007</v>
      </c>
      <c r="BC7" s="37">
        <f>'Residential Proforma'!BD40</f>
        <v>5148917.4011392128</v>
      </c>
      <c r="BD7" s="37">
        <f>'Residential Proforma'!BE40</f>
        <v>5226549.4121563006</v>
      </c>
      <c r="BE7" s="37">
        <f>'Residential Proforma'!BF40</f>
        <v>5305345.9033386456</v>
      </c>
      <c r="BF7" s="37">
        <f>'Residential Proforma'!BG40</f>
        <v>5385324.3418887239</v>
      </c>
      <c r="BG7" s="37">
        <f>'Residential Proforma'!BH40</f>
        <v>115327551.59735811</v>
      </c>
      <c r="BH7" s="37">
        <f>'Residential Proforma'!BI40</f>
        <v>0</v>
      </c>
      <c r="BI7" s="37">
        <f>'Residential Proforma'!BJ40</f>
        <v>0</v>
      </c>
      <c r="BJ7" s="37">
        <f>'Residential Proforma'!BK40</f>
        <v>0</v>
      </c>
      <c r="BK7" s="37">
        <f>'Residential Proforma'!BL40</f>
        <v>0</v>
      </c>
      <c r="BL7" s="37">
        <f>'Residential Proforma'!BM40</f>
        <v>0</v>
      </c>
      <c r="BM7" s="37">
        <f>'Residential Proforma'!BN40</f>
        <v>0</v>
      </c>
      <c r="BN7" s="37">
        <f>'Residential Proforma'!BO40</f>
        <v>0</v>
      </c>
      <c r="BO7" s="37">
        <f>'Residential Proforma'!BP40</f>
        <v>0</v>
      </c>
      <c r="BP7" s="37">
        <f>'Residential Proforma'!BQ40</f>
        <v>0</v>
      </c>
      <c r="BQ7" s="37">
        <f>'Residential Proforma'!BR40</f>
        <v>0</v>
      </c>
      <c r="BR7" s="37">
        <f>'Residential Proforma'!BS40</f>
        <v>0</v>
      </c>
      <c r="BS7" s="37">
        <f>'Residential Proforma'!BT40</f>
        <v>0</v>
      </c>
      <c r="BT7" s="37">
        <f>'Residential Proforma'!BU40</f>
        <v>0</v>
      </c>
      <c r="BU7" s="37">
        <f>'Residential Proforma'!BV40</f>
        <v>0</v>
      </c>
      <c r="BV7" s="37">
        <f>'Residential Proforma'!BW40</f>
        <v>0</v>
      </c>
      <c r="BW7" s="37">
        <f>'Residential Proforma'!BX40</f>
        <v>0</v>
      </c>
      <c r="BX7" s="37">
        <f>'Residential Proforma'!BY40</f>
        <v>0</v>
      </c>
      <c r="BY7" s="37">
        <f>'Residential Proforma'!BZ40</f>
        <v>0</v>
      </c>
      <c r="BZ7" s="37">
        <f>'Residential Proforma'!CA40</f>
        <v>0</v>
      </c>
      <c r="CA7" s="37">
        <f>'Residential Proforma'!CB40</f>
        <v>0</v>
      </c>
      <c r="CB7" s="37">
        <f>'Residential Proforma'!CC40</f>
        <v>0</v>
      </c>
      <c r="CC7" s="37">
        <f>'Residential Proforma'!CD40</f>
        <v>0</v>
      </c>
      <c r="CD7" s="37">
        <f>'Residential Proforma'!CE40</f>
        <v>0</v>
      </c>
      <c r="CE7" s="37">
        <f>'Residential Proforma'!CF40</f>
        <v>0</v>
      </c>
      <c r="CF7" s="37">
        <f>'Residential Proforma'!CG40</f>
        <v>0</v>
      </c>
      <c r="CG7" s="37">
        <f>'Residential Proforma'!CH40</f>
        <v>0</v>
      </c>
      <c r="CH7" s="37">
        <f>'Residential Proforma'!CI40</f>
        <v>0</v>
      </c>
      <c r="CI7" s="37">
        <f>'Residential Proforma'!CJ40</f>
        <v>0</v>
      </c>
      <c r="CJ7" s="37">
        <f>'Residential Proforma'!CK40</f>
        <v>0</v>
      </c>
      <c r="CK7" s="37">
        <f>'Residential Proforma'!CL40</f>
        <v>0</v>
      </c>
      <c r="CL7" s="37">
        <f>'Residential Proforma'!CM40</f>
        <v>0</v>
      </c>
      <c r="CM7" s="37">
        <f>'Residential Proforma'!CN40</f>
        <v>0</v>
      </c>
      <c r="CN7" s="37">
        <f>'Residential Proforma'!CO40</f>
        <v>0</v>
      </c>
      <c r="CO7" s="37">
        <f>'Residential Proforma'!CP40</f>
        <v>0</v>
      </c>
      <c r="CP7" s="37">
        <f>'Residential Proforma'!CQ40</f>
        <v>0</v>
      </c>
      <c r="CQ7" s="37">
        <f>'Residential Proforma'!CR40</f>
        <v>0</v>
      </c>
      <c r="CR7" s="37">
        <f>'Residential Proforma'!CS40</f>
        <v>0</v>
      </c>
      <c r="CS7" s="37">
        <f>'Residential Proforma'!CT40</f>
        <v>0</v>
      </c>
      <c r="CT7" s="37">
        <f>'Residential Proforma'!CU40</f>
        <v>0</v>
      </c>
      <c r="CU7" s="37">
        <f>'Residential Proforma'!CV40</f>
        <v>0</v>
      </c>
      <c r="CV7" s="37">
        <f>'Residential Proforma'!CW40</f>
        <v>0</v>
      </c>
    </row>
    <row r="8" spans="1:100" ht="20.25" customHeight="1">
      <c r="B8" s="20"/>
      <c r="C8" s="45" t="s">
        <v>186</v>
      </c>
      <c r="D8" s="46">
        <f>IF(COLUMN()-COLUMN($D$3) &lt;= 'Residential Assumptions'!$I$5, IF(D4 = "Yes", 'Hotel Assumptions'!$L$9 * 12, 0), 0)</f>
        <v>0</v>
      </c>
      <c r="E8" s="46">
        <f>IF(COLUMN()-COLUMN($D$3) &lt;= 'Residential Assumptions'!$I$5, IF(E4 = "Yes", 'Hotel Assumptions'!$L$9 * 12, 0), 0)</f>
        <v>0</v>
      </c>
      <c r="F8" s="46">
        <f>IF(COLUMN()-COLUMN($D$3) &lt;= 'Residential Assumptions'!$I$5, IF(F4 = "Yes", 'Hotel Assumptions'!$L$9 * 12, 0), 0)</f>
        <v>0</v>
      </c>
      <c r="G8" s="46">
        <f>IF(COLUMN()-COLUMN($D$3) &lt;= 'Residential Assumptions'!$I$5, IF(G4 = "Yes", 'Hotel Assumptions'!$L$9 * 12, 0), 0)</f>
        <v>0</v>
      </c>
      <c r="H8" s="46">
        <f>IF(COLUMN()-COLUMN($D$3) &lt;= 'Residential Assumptions'!$I$5, IF(H4 = "Yes", 'Hotel Assumptions'!$L$9 * 12, 0), 0)</f>
        <v>0</v>
      </c>
      <c r="I8" s="46">
        <f>IF(COLUMN()-COLUMN($D$3) &lt;= 'Residential Assumptions'!$I$5, IF(I4 = "Yes", 'Hotel Assumptions'!$L$9 * 12, 0), 0)</f>
        <v>0</v>
      </c>
      <c r="J8" s="46">
        <f>IF(COLUMN()-COLUMN($D$3) &lt;= 'Residential Assumptions'!$I$5, IF(J4 = "Yes", 'Hotel Assumptions'!$L$9 * 12, 0), 0)</f>
        <v>0</v>
      </c>
      <c r="K8" s="46">
        <f>IF(COLUMN()-COLUMN($D$3) &lt;= 'Residential Assumptions'!$I$5, IF(K4 = "Yes", 'Hotel Assumptions'!$L$9 * 12, 0), 0)</f>
        <v>0</v>
      </c>
      <c r="L8" s="46">
        <f>IF(COLUMN()-COLUMN($D$3) &lt;= 'Residential Assumptions'!$I$5, IF(L4 = "Yes", 'Hotel Assumptions'!$L$9 * 12, 0), 0)</f>
        <v>0</v>
      </c>
      <c r="M8" s="46">
        <f>IF(COLUMN()-COLUMN($D$3) &lt;= 'Residential Assumptions'!$I$5, IF(M4 = "Yes", 'Hotel Assumptions'!$L$9 * 12, 0), 0)</f>
        <v>0</v>
      </c>
      <c r="N8" s="46">
        <f>IF(COLUMN()-COLUMN($D$3) &lt;= 'Residential Assumptions'!$I$5, IF(N4 = "Yes", 'Hotel Assumptions'!$L$9 * 12, 0), 0)</f>
        <v>0</v>
      </c>
      <c r="O8" s="46">
        <f>IF(COLUMN()-COLUMN($D$3) &lt;= 'Residential Assumptions'!$I$5, IF(O4 = "Yes", 'Hotel Assumptions'!$L$9 * 12, 0), 0)</f>
        <v>0</v>
      </c>
      <c r="P8" s="46">
        <f>IF(COLUMN()-COLUMN($D$3) &lt;= 'Residential Assumptions'!$I$5, IF(P4 = "Yes", 'Hotel Assumptions'!$L$9 * 12, 0), 0)</f>
        <v>0</v>
      </c>
      <c r="Q8" s="46">
        <f>IF(COLUMN()-COLUMN($D$3) &lt;= 'Residential Assumptions'!$I$5, IF(Q4 = "Yes", 'Hotel Assumptions'!$L$9 * 12, 0), 0)</f>
        <v>0</v>
      </c>
      <c r="R8" s="46">
        <f>IF(COLUMN()-COLUMN($D$3) &lt;= 'Residential Assumptions'!$I$5, IF(R4 = "Yes", 'Hotel Assumptions'!$L$9 * 12, 0), 0)</f>
        <v>0</v>
      </c>
      <c r="S8" s="46">
        <f>IF(COLUMN()-COLUMN($D$3) &lt;= 'Residential Assumptions'!$I$5, IF(S4 = "Yes", 'Hotel Assumptions'!$L$9 * 12, 0), 0)</f>
        <v>0</v>
      </c>
      <c r="T8" s="46">
        <f>IF(COLUMN()-COLUMN($D$3) &lt;= 'Residential Assumptions'!$I$5, IF(T4 = "Yes", 'Hotel Assumptions'!$L$9 * 12, 0), 0)</f>
        <v>0</v>
      </c>
      <c r="U8" s="46">
        <f>IF(COLUMN()-COLUMN($D$3) &lt;= 'Residential Assumptions'!$I$5, IF(U4 = "Yes", 'Hotel Assumptions'!$L$9 * 12, 0), 0)</f>
        <v>0</v>
      </c>
      <c r="V8" s="46">
        <f>IF(COLUMN()-COLUMN($D$3) &lt;= 'Residential Assumptions'!$I$5, IF(V4 = "Yes", 'Hotel Assumptions'!$L$9 * 12, 0), 0)</f>
        <v>0</v>
      </c>
      <c r="W8" s="46">
        <f>IF(COLUMN()-COLUMN($D$3) &lt;= 'Residential Assumptions'!$I$5, IF(W4 = "Yes", 'Hotel Assumptions'!$L$9 * 12, 0), 0)</f>
        <v>0</v>
      </c>
      <c r="X8" s="46">
        <f>IF(COLUMN()-COLUMN($D$3) &lt;= 'Residential Assumptions'!$I$5, IF(X4 = "Yes", 'Hotel Assumptions'!$L$9 * 12, 0), 0)</f>
        <v>0</v>
      </c>
      <c r="Y8" s="46">
        <f>IF(COLUMN()-COLUMN($D$3) &lt;= 'Residential Assumptions'!$I$5, IF(Y4 = "Yes", 'Hotel Assumptions'!$L$9 * 12, 0), 0)</f>
        <v>0</v>
      </c>
      <c r="Z8" s="46">
        <f>IF(COLUMN()-COLUMN($D$3) &lt;= 'Residential Assumptions'!$I$5, IF(Z4 = "Yes", 'Hotel Assumptions'!$L$9 * 12, 0), 0)</f>
        <v>0</v>
      </c>
      <c r="AA8" s="46">
        <f>IF(COLUMN()-COLUMN($D$3) &lt;= 'Residential Assumptions'!$I$5, IF(AA4 = "Yes", 'Hotel Assumptions'!$L$9 * 12, 0), 0)</f>
        <v>0</v>
      </c>
      <c r="AB8" s="46">
        <f>IF(COLUMN()-COLUMN($D$3) &lt;= 'Residential Assumptions'!$I$5, IF(AB4 = "Yes", 'Hotel Assumptions'!$L$9 * 12, 0), 0)</f>
        <v>0</v>
      </c>
      <c r="AC8" s="46">
        <f>IF(COLUMN()-COLUMN($D$3) &lt;= 'Residential Assumptions'!$I$5, IF(AC4 = "Yes", 'Hotel Assumptions'!$L$9 * 12, 0), 0)</f>
        <v>0</v>
      </c>
      <c r="AD8" s="46">
        <f>IF(COLUMN()-COLUMN($D$3) &lt;= 'Residential Assumptions'!$I$5, IF(AD4 = "Yes", 'Hotel Assumptions'!$L$9 * 12, 0), 0)</f>
        <v>0</v>
      </c>
      <c r="AE8" s="46">
        <f>IF(COLUMN()-COLUMN($D$3) &lt;= 'Residential Assumptions'!$I$5, IF(AE4 = "Yes", 'Hotel Assumptions'!$L$9 * 12, 0), 0)</f>
        <v>0</v>
      </c>
      <c r="AF8" s="46">
        <f>IF(COLUMN()-COLUMN($D$3) &lt;= 'Residential Assumptions'!$I$5, IF(AF4 = "Yes", 'Hotel Assumptions'!$L$9 * 12, 0), 0)</f>
        <v>0</v>
      </c>
      <c r="AG8" s="46">
        <f>IF(COLUMN()-COLUMN($D$3) &lt;= 'Residential Assumptions'!$I$5, IF(AG4 = "Yes", 'Hotel Assumptions'!$L$9 * 12, 0), 0)</f>
        <v>0</v>
      </c>
      <c r="AH8" s="46">
        <f>IF(COLUMN()-COLUMN($D$3) &lt;= 'Residential Assumptions'!$I$5, IF(AH4 = "Yes", 'Hotel Assumptions'!$L$9 * 12, 0), 0)</f>
        <v>0</v>
      </c>
      <c r="AI8" s="46">
        <f>IF(COLUMN()-COLUMN($D$3) &lt;= 'Residential Assumptions'!$I$5, IF(AI4 = "Yes", 'Hotel Assumptions'!$L$9 * 12, 0), 0)</f>
        <v>0</v>
      </c>
      <c r="AJ8" s="46">
        <f>IF(COLUMN()-COLUMN($D$3) &lt;= 'Residential Assumptions'!$I$5, IF(AJ4 = "Yes", 'Hotel Assumptions'!$L$9 * 12, 0), 0)</f>
        <v>0</v>
      </c>
      <c r="AK8" s="46">
        <f>IF(COLUMN()-COLUMN($D$3) &lt;= 'Residential Assumptions'!$I$5, IF(AK4 = "Yes", 'Hotel Assumptions'!$L$9 * 12, 0), 0)</f>
        <v>0</v>
      </c>
      <c r="AL8" s="46">
        <f>IF(COLUMN()-COLUMN($D$3) &lt;= 'Residential Assumptions'!$I$5, IF(AL4 = "Yes", 'Hotel Assumptions'!$L$9 * 12, 0), 0)</f>
        <v>0</v>
      </c>
      <c r="AM8" s="46">
        <f>IF(COLUMN()-COLUMN($D$3) &lt;= 'Residential Assumptions'!$I$5, IF(AM4 = "Yes", 'Hotel Assumptions'!$L$9 * 12, 0), 0)</f>
        <v>0</v>
      </c>
      <c r="AN8" s="46">
        <f>IF(COLUMN()-COLUMN($D$3) &lt;= 'Residential Assumptions'!$I$5, IF(AN4 = "Yes", 'Hotel Assumptions'!$L$9 * 12, 0), 0)</f>
        <v>0</v>
      </c>
      <c r="AO8" s="46">
        <f>IF(COLUMN()-COLUMN($D$3) &lt;= 'Residential Assumptions'!$I$5, IF(AO4 = "Yes", 'Hotel Assumptions'!$L$9 * 12, 0), 0)</f>
        <v>0</v>
      </c>
      <c r="AP8" s="46">
        <f>IF(COLUMN()-COLUMN($D$3) &lt;= 'Residential Assumptions'!$I$5, IF(AP4 = "Yes", 'Hotel Assumptions'!$L$9 * 12, 0), 0)</f>
        <v>0</v>
      </c>
      <c r="AQ8" s="46">
        <f>IF(COLUMN()-COLUMN($D$3) &lt;= 'Residential Assumptions'!$I$5, IF(AQ4 = "Yes", 'Hotel Assumptions'!$L$9 * 12, 0), 0)</f>
        <v>0</v>
      </c>
      <c r="AR8" s="46">
        <f>IF(COLUMN()-COLUMN($D$3) &lt;= 'Residential Assumptions'!$I$5, IF(AR4 = "Yes", 'Hotel Assumptions'!$L$9 * 12, 0), 0)</f>
        <v>0</v>
      </c>
      <c r="AS8" s="46">
        <f>IF(COLUMN()-COLUMN($D$3) &lt;= 'Residential Assumptions'!$I$5, IF(AS4 = "Yes", 'Hotel Assumptions'!$L$9 * 12, 0), 0)</f>
        <v>0</v>
      </c>
      <c r="AT8" s="46">
        <f>IF(COLUMN()-COLUMN($D$3) &lt;= 'Residential Assumptions'!$I$5, IF(AT4 = "Yes", 'Hotel Assumptions'!$L$9 * 12, 0), 0)</f>
        <v>0</v>
      </c>
      <c r="AU8" s="46">
        <f>IF(COLUMN()-COLUMN($D$3) &lt;= 'Residential Assumptions'!$I$5, IF(AU4 = "Yes", 'Hotel Assumptions'!$L$9 * 12, 0), 0)</f>
        <v>0</v>
      </c>
      <c r="AV8" s="46">
        <f>IF(COLUMN()-COLUMN($D$3) &lt;= 'Residential Assumptions'!$I$5, IF(AV4 = "Yes", 'Hotel Assumptions'!$L$9 * 12, 0), 0)</f>
        <v>0</v>
      </c>
      <c r="AW8" s="46">
        <f>IF(COLUMN()-COLUMN($D$3) &lt;= 'Residential Assumptions'!$I$5, IF(AW4 = "Yes", 'Hotel Assumptions'!$L$9 * 12, 0), 0)</f>
        <v>0</v>
      </c>
      <c r="AX8" s="46">
        <f>IF(COLUMN()-COLUMN($D$3) &lt;= 'Residential Assumptions'!$I$5, IF(AX4 = "Yes", 'Hotel Assumptions'!$L$9 * 12, 0), 0)</f>
        <v>0</v>
      </c>
      <c r="AY8" s="46">
        <f>IF(COLUMN()-COLUMN($D$3) &lt;= 'Residential Assumptions'!$I$5, IF(AY4 = "Yes", 'Hotel Assumptions'!$L$9 * 12, 0), 0)</f>
        <v>0</v>
      </c>
      <c r="AZ8" s="46">
        <f>IF(COLUMN()-COLUMN($D$3) &lt;= 'Residential Assumptions'!$I$5, IF(AZ4 = "Yes", 'Hotel Assumptions'!$L$9 * 12, 0), 0)</f>
        <v>0</v>
      </c>
      <c r="BA8" s="46">
        <f>IF(COLUMN()-COLUMN($D$3) &lt;= 'Residential Assumptions'!$I$5, IF(BA4 = "Yes", 'Hotel Assumptions'!$L$9 * 12, 0), 0)</f>
        <v>0</v>
      </c>
      <c r="BB8" s="46">
        <f>IF(COLUMN()-COLUMN($D$3) &lt;= 'Residential Assumptions'!$I$5, IF(BB4 = "Yes", 'Hotel Assumptions'!$L$9 * 12, 0), 0)</f>
        <v>0</v>
      </c>
      <c r="BC8" s="46">
        <f>IF(COLUMN()-COLUMN($D$3) &lt;= 'Residential Assumptions'!$I$5, IF(BC4 = "Yes", 'Hotel Assumptions'!$L$9 * 12, 0), 0)</f>
        <v>0</v>
      </c>
      <c r="BD8" s="46">
        <f>IF(COLUMN()-COLUMN($D$3) &lt;= 'Residential Assumptions'!$I$5, IF(BD4 = "Yes", 'Hotel Assumptions'!$L$9 * 12, 0), 0)</f>
        <v>0</v>
      </c>
      <c r="BE8" s="46">
        <f>IF(COLUMN()-COLUMN($D$3) &lt;= 'Residential Assumptions'!$I$5, IF(BE4 = "Yes", 'Hotel Assumptions'!$L$9 * 12, 0), 0)</f>
        <v>0</v>
      </c>
      <c r="BF8" s="46">
        <f>IF(COLUMN()-COLUMN($D$3) &lt;= 'Residential Assumptions'!$I$5, IF(BF4 = "Yes", 'Hotel Assumptions'!$L$9 * 12, 0), 0)</f>
        <v>0</v>
      </c>
      <c r="BG8" s="46">
        <f>IF(COLUMN()-COLUMN($D$3) &lt;= 'Residential Assumptions'!$I$5, IF(BG4 = "Yes", 'Hotel Assumptions'!$L$9 * 12, 0), 0)</f>
        <v>0</v>
      </c>
      <c r="BH8" s="46">
        <f>IF(COLUMN()-COLUMN($D$3) &lt;= 'Residential Assumptions'!$I$5, IF(BH4 = "Yes", 'Hotel Assumptions'!$L$9 * 12, 0), 0)</f>
        <v>0</v>
      </c>
      <c r="BI8" s="46">
        <f>IF(COLUMN()-COLUMN($D$3) &lt;= 'Residential Assumptions'!$I$5, IF(BI4 = "Yes", 'Hotel Assumptions'!$L$9 * 12, 0), 0)</f>
        <v>0</v>
      </c>
      <c r="BJ8" s="46">
        <f>IF(COLUMN()-COLUMN($D$3) &lt;= 'Residential Assumptions'!$I$5, IF(BJ4 = "Yes", 'Hotel Assumptions'!$L$9 * 12, 0), 0)</f>
        <v>0</v>
      </c>
      <c r="BK8" s="46">
        <f>IF(COLUMN()-COLUMN($D$3) &lt;= 'Residential Assumptions'!$I$5, IF(BK4 = "Yes", 'Hotel Assumptions'!$L$9 * 12, 0), 0)</f>
        <v>0</v>
      </c>
      <c r="BL8" s="46">
        <f>IF(COLUMN()-COLUMN($D$3) &lt;= 'Residential Assumptions'!$I$5, IF(BL4 = "Yes", 'Hotel Assumptions'!$L$9 * 12, 0), 0)</f>
        <v>0</v>
      </c>
      <c r="BM8" s="46">
        <f>IF(COLUMN()-COLUMN($D$3) &lt;= 'Residential Assumptions'!$I$5, IF(BM4 = "Yes", 'Hotel Assumptions'!$L$9 * 12, 0), 0)</f>
        <v>0</v>
      </c>
      <c r="BN8" s="46">
        <f>IF(COLUMN()-COLUMN($D$3) &lt;= 'Residential Assumptions'!$I$5, IF(BN4 = "Yes", 'Hotel Assumptions'!$L$9 * 12, 0), 0)</f>
        <v>0</v>
      </c>
      <c r="BO8" s="46">
        <f>IF(COLUMN()-COLUMN($D$3) &lt;= 'Residential Assumptions'!$I$5, IF(BO4 = "Yes", 'Hotel Assumptions'!$L$9 * 12, 0), 0)</f>
        <v>0</v>
      </c>
      <c r="BP8" s="46">
        <f>IF(COLUMN()-COLUMN($D$3) &lt;= 'Residential Assumptions'!$I$5, IF(BP4 = "Yes", 'Hotel Assumptions'!$L$9 * 12, 0), 0)</f>
        <v>0</v>
      </c>
      <c r="BQ8" s="46">
        <f>IF(COLUMN()-COLUMN($D$3) &lt;= 'Residential Assumptions'!$I$5, IF(BQ4 = "Yes", 'Hotel Assumptions'!$L$9 * 12, 0), 0)</f>
        <v>0</v>
      </c>
      <c r="BR8" s="46">
        <f>IF(COLUMN()-COLUMN($D$3) &lt;= 'Residential Assumptions'!$I$5, IF(BR4 = "Yes", 'Hotel Assumptions'!$L$9 * 12, 0), 0)</f>
        <v>0</v>
      </c>
      <c r="BS8" s="46">
        <f>IF(COLUMN()-COLUMN($D$3) &lt;= 'Residential Assumptions'!$I$5, IF(BS4 = "Yes", 'Hotel Assumptions'!$L$9 * 12, 0), 0)</f>
        <v>0</v>
      </c>
      <c r="BT8" s="46">
        <f>IF(COLUMN()-COLUMN($D$3) &lt;= 'Residential Assumptions'!$I$5, IF(BT4 = "Yes", 'Hotel Assumptions'!$L$9 * 12, 0), 0)</f>
        <v>0</v>
      </c>
      <c r="BU8" s="46">
        <f>IF(COLUMN()-COLUMN($D$3) &lt;= 'Residential Assumptions'!$I$5, IF(BU4 = "Yes", 'Hotel Assumptions'!$L$9 * 12, 0), 0)</f>
        <v>0</v>
      </c>
      <c r="BV8" s="46">
        <f>IF(COLUMN()-COLUMN($D$3) &lt;= 'Residential Assumptions'!$I$5, IF(BV4 = "Yes", 'Hotel Assumptions'!$L$9 * 12, 0), 0)</f>
        <v>0</v>
      </c>
      <c r="BW8" s="46">
        <f>IF(COLUMN()-COLUMN($D$3) &lt;= 'Residential Assumptions'!$I$5, IF(BW4 = "Yes", 'Hotel Assumptions'!$L$9 * 12, 0), 0)</f>
        <v>0</v>
      </c>
      <c r="BX8" s="46">
        <f>IF(COLUMN()-COLUMN($D$3) &lt;= 'Residential Assumptions'!$I$5, IF(BX4 = "Yes", 'Hotel Assumptions'!$L$9 * 12, 0), 0)</f>
        <v>0</v>
      </c>
      <c r="BY8" s="46">
        <f>IF(COLUMN()-COLUMN($D$3) &lt;= 'Residential Assumptions'!$I$5, IF(BY4 = "Yes", 'Hotel Assumptions'!$L$9 * 12, 0), 0)</f>
        <v>0</v>
      </c>
      <c r="BZ8" s="46">
        <f>IF(COLUMN()-COLUMN($D$3) &lt;= 'Residential Assumptions'!$I$5, IF(BZ4 = "Yes", 'Hotel Assumptions'!$L$9 * 12, 0), 0)</f>
        <v>0</v>
      </c>
      <c r="CA8" s="46">
        <f>IF(COLUMN()-COLUMN($D$3) &lt;= 'Residential Assumptions'!$I$5, IF(CA4 = "Yes", 'Hotel Assumptions'!$L$9 * 12, 0), 0)</f>
        <v>0</v>
      </c>
      <c r="CB8" s="46">
        <f>IF(COLUMN()-COLUMN($D$3) &lt;= 'Residential Assumptions'!$I$5, IF(CB4 = "Yes", 'Hotel Assumptions'!$L$9 * 12, 0), 0)</f>
        <v>0</v>
      </c>
      <c r="CC8" s="46">
        <f>IF(COLUMN()-COLUMN($D$3) &lt;= 'Residential Assumptions'!$I$5, IF(CC4 = "Yes", 'Hotel Assumptions'!$L$9 * 12, 0), 0)</f>
        <v>0</v>
      </c>
      <c r="CD8" s="46">
        <f>IF(COLUMN()-COLUMN($D$3) &lt;= 'Residential Assumptions'!$I$5, IF(CD4 = "Yes", 'Hotel Assumptions'!$L$9 * 12, 0), 0)</f>
        <v>0</v>
      </c>
      <c r="CE8" s="46">
        <f>IF(COLUMN()-COLUMN($D$3) &lt;= 'Residential Assumptions'!$I$5, IF(CE4 = "Yes", 'Hotel Assumptions'!$L$9 * 12, 0), 0)</f>
        <v>0</v>
      </c>
      <c r="CF8" s="46">
        <f>IF(COLUMN()-COLUMN($D$3) &lt;= 'Residential Assumptions'!$I$5, IF(CF4 = "Yes", 'Hotel Assumptions'!$L$9 * 12, 0), 0)</f>
        <v>0</v>
      </c>
      <c r="CG8" s="46">
        <f>IF(COLUMN()-COLUMN($D$3) &lt;= 'Residential Assumptions'!$I$5, IF(CG4 = "Yes", 'Hotel Assumptions'!$L$9 * 12, 0), 0)</f>
        <v>0</v>
      </c>
      <c r="CH8" s="46">
        <f>IF(COLUMN()-COLUMN($D$3) &lt;= 'Residential Assumptions'!$I$5, IF(CH4 = "Yes", 'Hotel Assumptions'!$L$9 * 12, 0), 0)</f>
        <v>0</v>
      </c>
      <c r="CI8" s="46">
        <f>IF(COLUMN()-COLUMN($D$3) &lt;= 'Residential Assumptions'!$I$5, IF(CI4 = "Yes", 'Hotel Assumptions'!$L$9 * 12, 0), 0)</f>
        <v>0</v>
      </c>
      <c r="CJ8" s="46">
        <f>IF(COLUMN()-COLUMN($D$3) &lt;= 'Residential Assumptions'!$I$5, IF(CJ4 = "Yes", 'Hotel Assumptions'!$L$9 * 12, 0), 0)</f>
        <v>0</v>
      </c>
      <c r="CK8" s="46">
        <f>IF(COLUMN()-COLUMN($D$3) &lt;= 'Residential Assumptions'!$I$5, IF(CK4 = "Yes", 'Hotel Assumptions'!$L$9 * 12, 0), 0)</f>
        <v>0</v>
      </c>
      <c r="CL8" s="46">
        <f>IF(COLUMN()-COLUMN($D$3) &lt;= 'Residential Assumptions'!$I$5, IF(CL4 = "Yes", 'Hotel Assumptions'!$L$9 * 12, 0), 0)</f>
        <v>0</v>
      </c>
      <c r="CM8" s="46">
        <f>IF(COLUMN()-COLUMN($D$3) &lt;= 'Residential Assumptions'!$I$5, IF(CM4 = "Yes", 'Hotel Assumptions'!$L$9 * 12, 0), 0)</f>
        <v>0</v>
      </c>
      <c r="CN8" s="46">
        <f>IF(COLUMN()-COLUMN($D$3) &lt;= 'Residential Assumptions'!$I$5, IF(CN4 = "Yes", 'Hotel Assumptions'!$L$9 * 12, 0), 0)</f>
        <v>0</v>
      </c>
      <c r="CO8" s="46">
        <f>IF(COLUMN()-COLUMN($D$3) &lt;= 'Residential Assumptions'!$I$5, IF(CO4 = "Yes", 'Hotel Assumptions'!$L$9 * 12, 0), 0)</f>
        <v>0</v>
      </c>
      <c r="CP8" s="46">
        <f>IF(COLUMN()-COLUMN($D$3) &lt;= 'Residential Assumptions'!$I$5, IF(CP4 = "Yes", 'Hotel Assumptions'!$L$9 * 12, 0), 0)</f>
        <v>0</v>
      </c>
      <c r="CQ8" s="46">
        <f>IF(COLUMN()-COLUMN($D$3) &lt;= 'Residential Assumptions'!$I$5, IF(CQ4 = "Yes", 'Hotel Assumptions'!$L$9 * 12, 0), 0)</f>
        <v>0</v>
      </c>
      <c r="CR8" s="46">
        <f>IF(COLUMN()-COLUMN($D$3) &lt;= 'Residential Assumptions'!$I$5, IF(CR4 = "Yes", 'Hotel Assumptions'!$L$9 * 12, 0), 0)</f>
        <v>0</v>
      </c>
      <c r="CS8" s="46">
        <f>IF(COLUMN()-COLUMN($D$3) &lt;= 'Residential Assumptions'!$I$5, IF(CS4 = "Yes", 'Hotel Assumptions'!$L$9 * 12, 0), 0)</f>
        <v>0</v>
      </c>
      <c r="CT8" s="46">
        <f>IF(COLUMN()-COLUMN($D$3) &lt;= 'Residential Assumptions'!$I$5, IF(CT4 = "Yes", 'Hotel Assumptions'!$L$9 * 12, 0), 0)</f>
        <v>0</v>
      </c>
      <c r="CU8" s="46">
        <f>IF(COLUMN()-COLUMN($D$3) &lt;= 'Residential Assumptions'!$I$5, IF(CU4 = "Yes", 'Hotel Assumptions'!$L$9 * 12, 0), 0)</f>
        <v>0</v>
      </c>
      <c r="CV8" s="46">
        <f>IF(COLUMN()-COLUMN($D$3) &lt;= 'Residential Assumptions'!$I$5, IF(CV4 = "Yes", 'Hotel Assumptions'!$L$9 * 12, 0), 0)</f>
        <v>0</v>
      </c>
    </row>
    <row r="9" spans="1:100" ht="20.25" customHeight="1">
      <c r="B9" s="20"/>
      <c r="C9" t="s">
        <v>183</v>
      </c>
      <c r="D9" s="37">
        <f>SUM(D6:D7)</f>
        <v>-23035683.166666664</v>
      </c>
      <c r="E9" s="37">
        <f t="shared" ref="E9:BP9" si="0">SUM(E6:E7)</f>
        <v>-23035683.166666664</v>
      </c>
      <c r="F9" s="37">
        <f t="shared" si="0"/>
        <v>-23035683.166666664</v>
      </c>
      <c r="G9" s="37">
        <f t="shared" si="0"/>
        <v>5778847.5091971029</v>
      </c>
      <c r="H9" s="37">
        <f t="shared" si="0"/>
        <v>5856355.6339972224</v>
      </c>
      <c r="I9" s="37">
        <f t="shared" si="0"/>
        <v>5935856.258507181</v>
      </c>
      <c r="J9" s="37">
        <f t="shared" si="0"/>
        <v>6017409.1458247881</v>
      </c>
      <c r="K9" s="37">
        <f t="shared" si="0"/>
        <v>6101076.0310159996</v>
      </c>
      <c r="L9" s="37">
        <f t="shared" si="0"/>
        <v>6186920.6894132178</v>
      </c>
      <c r="M9" s="37">
        <f t="shared" si="0"/>
        <v>6275009.0073319441</v>
      </c>
      <c r="N9" s="37">
        <f t="shared" si="0"/>
        <v>6365409.0552922431</v>
      </c>
      <c r="O9" s="37">
        <f t="shared" si="0"/>
        <v>6458191.1638345588</v>
      </c>
      <c r="P9" s="37">
        <f t="shared" si="0"/>
        <v>6553428.0020226752</v>
      </c>
      <c r="Q9" s="37">
        <f t="shared" si="0"/>
        <v>6651194.6587299146</v>
      </c>
      <c r="R9" s="37">
        <f t="shared" si="0"/>
        <v>4576568.7268081289</v>
      </c>
      <c r="S9" s="37">
        <f t="shared" si="0"/>
        <v>4679630.3902426194</v>
      </c>
      <c r="T9" s="37">
        <f t="shared" si="0"/>
        <v>4785462.514399793</v>
      </c>
      <c r="U9" s="37">
        <f t="shared" si="0"/>
        <v>4894150.7394782519</v>
      </c>
      <c r="V9" s="37">
        <f t="shared" si="0"/>
        <v>5005783.5772779351</v>
      </c>
      <c r="W9" s="37">
        <f t="shared" si="0"/>
        <v>5120452.5114060845</v>
      </c>
      <c r="X9" s="37">
        <f t="shared" si="0"/>
        <v>5238252.1010430399</v>
      </c>
      <c r="Y9" s="37">
        <f t="shared" si="0"/>
        <v>5359280.0883953199</v>
      </c>
      <c r="Z9" s="37">
        <f t="shared" si="0"/>
        <v>5483637.5099680033</v>
      </c>
      <c r="AA9" s="37">
        <f t="shared" si="0"/>
        <v>5611428.8117931597</v>
      </c>
      <c r="AB9" s="37">
        <f t="shared" si="0"/>
        <v>5742761.9687560163</v>
      </c>
      <c r="AC9" s="37">
        <f t="shared" si="0"/>
        <v>5877748.6081656106</v>
      </c>
      <c r="AD9" s="37">
        <f t="shared" si="0"/>
        <v>6016504.1377219651</v>
      </c>
      <c r="AE9" s="37">
        <f t="shared" si="0"/>
        <v>6159147.8780372851</v>
      </c>
      <c r="AF9" s="37">
        <f t="shared" si="0"/>
        <v>6305803.1998743191</v>
      </c>
      <c r="AG9" s="37">
        <f t="shared" si="0"/>
        <v>6456597.6662708977</v>
      </c>
      <c r="AH9" s="37">
        <f t="shared" si="0"/>
        <v>6611663.1797257718</v>
      </c>
      <c r="AI9" s="37">
        <f t="shared" si="0"/>
        <v>6771136.1346270572</v>
      </c>
      <c r="AJ9" s="37">
        <f t="shared" si="0"/>
        <v>6935157.5751112569</v>
      </c>
      <c r="AK9" s="37">
        <f t="shared" si="0"/>
        <v>7103873.358547451</v>
      </c>
      <c r="AL9" s="37">
        <f t="shared" si="0"/>
        <v>7277434.3248483334</v>
      </c>
      <c r="AM9" s="37">
        <f t="shared" si="0"/>
        <v>7455996.471816943</v>
      </c>
      <c r="AN9" s="37">
        <f t="shared" si="0"/>
        <v>7639721.1367455358</v>
      </c>
      <c r="AO9" s="37">
        <f t="shared" si="0"/>
        <v>7828775.184490703</v>
      </c>
      <c r="AP9" s="37">
        <f t="shared" si="0"/>
        <v>8023331.2022570325</v>
      </c>
      <c r="AQ9" s="37">
        <f t="shared" si="0"/>
        <v>8223567.7013298199</v>
      </c>
      <c r="AR9" s="37">
        <f t="shared" si="0"/>
        <v>8429669.3260061014</v>
      </c>
      <c r="AS9" s="37">
        <f t="shared" si="0"/>
        <v>8641827.0699821524</v>
      </c>
      <c r="AT9" s="37">
        <f t="shared" si="0"/>
        <v>8860238.5004649423</v>
      </c>
      <c r="AU9" s="37">
        <f t="shared" si="0"/>
        <v>9085107.9902845621</v>
      </c>
      <c r="AV9" s="37">
        <f t="shared" si="0"/>
        <v>9316646.9582947306</v>
      </c>
      <c r="AW9" s="37">
        <f t="shared" si="0"/>
        <v>9555074.1183586661</v>
      </c>
      <c r="AX9" s="37">
        <f t="shared" si="0"/>
        <v>9800615.7372283824</v>
      </c>
      <c r="AY9" s="37">
        <f t="shared" si="0"/>
        <v>10053505.901636541</v>
      </c>
      <c r="AZ9" s="37">
        <f t="shared" si="0"/>
        <v>10313986.794931412</v>
      </c>
      <c r="BA9" s="37">
        <f t="shared" si="0"/>
        <v>10582308.983597439</v>
      </c>
      <c r="BB9" s="37">
        <f t="shared" si="0"/>
        <v>10858731.714016166</v>
      </c>
      <c r="BC9" s="37">
        <f t="shared" si="0"/>
        <v>11143523.219835108</v>
      </c>
      <c r="BD9" s="37">
        <f t="shared" si="0"/>
        <v>11436961.04032525</v>
      </c>
      <c r="BE9" s="37">
        <f t="shared" si="0"/>
        <v>11739332.350121677</v>
      </c>
      <c r="BF9" s="37">
        <f t="shared" si="0"/>
        <v>12050934.300755944</v>
      </c>
      <c r="BG9" s="37">
        <f t="shared" si="0"/>
        <v>241469331.95495045</v>
      </c>
      <c r="BH9" s="37">
        <f t="shared" si="0"/>
        <v>0</v>
      </c>
      <c r="BI9" s="37">
        <f t="shared" si="0"/>
        <v>0</v>
      </c>
      <c r="BJ9" s="37">
        <f t="shared" si="0"/>
        <v>0</v>
      </c>
      <c r="BK9" s="37">
        <f t="shared" si="0"/>
        <v>0</v>
      </c>
      <c r="BL9" s="37">
        <f t="shared" si="0"/>
        <v>0</v>
      </c>
      <c r="BM9" s="37">
        <f t="shared" si="0"/>
        <v>0</v>
      </c>
      <c r="BN9" s="37">
        <f t="shared" si="0"/>
        <v>0</v>
      </c>
      <c r="BO9" s="37">
        <f t="shared" si="0"/>
        <v>0</v>
      </c>
      <c r="BP9" s="37">
        <f t="shared" si="0"/>
        <v>0</v>
      </c>
      <c r="BQ9" s="37">
        <f t="shared" ref="BQ9:CV9" si="1">SUM(BQ6:BQ7)</f>
        <v>0</v>
      </c>
      <c r="BR9" s="37">
        <f t="shared" si="1"/>
        <v>0</v>
      </c>
      <c r="BS9" s="37">
        <f t="shared" si="1"/>
        <v>0</v>
      </c>
      <c r="BT9" s="37">
        <f t="shared" si="1"/>
        <v>0</v>
      </c>
      <c r="BU9" s="37">
        <f t="shared" si="1"/>
        <v>0</v>
      </c>
      <c r="BV9" s="37">
        <f t="shared" si="1"/>
        <v>0</v>
      </c>
      <c r="BW9" s="37">
        <f t="shared" si="1"/>
        <v>0</v>
      </c>
      <c r="BX9" s="37">
        <f t="shared" si="1"/>
        <v>0</v>
      </c>
      <c r="BY9" s="37">
        <f t="shared" si="1"/>
        <v>0</v>
      </c>
      <c r="BZ9" s="37">
        <f t="shared" si="1"/>
        <v>0</v>
      </c>
      <c r="CA9" s="37">
        <f t="shared" si="1"/>
        <v>0</v>
      </c>
      <c r="CB9" s="37">
        <f t="shared" si="1"/>
        <v>0</v>
      </c>
      <c r="CC9" s="37">
        <f t="shared" si="1"/>
        <v>0</v>
      </c>
      <c r="CD9" s="37">
        <f t="shared" si="1"/>
        <v>0</v>
      </c>
      <c r="CE9" s="37">
        <f t="shared" si="1"/>
        <v>0</v>
      </c>
      <c r="CF9" s="37">
        <f t="shared" si="1"/>
        <v>0</v>
      </c>
      <c r="CG9" s="37">
        <f t="shared" si="1"/>
        <v>0</v>
      </c>
      <c r="CH9" s="37">
        <f t="shared" si="1"/>
        <v>0</v>
      </c>
      <c r="CI9" s="37">
        <f t="shared" si="1"/>
        <v>0</v>
      </c>
      <c r="CJ9" s="37">
        <f t="shared" si="1"/>
        <v>0</v>
      </c>
      <c r="CK9" s="37">
        <f t="shared" si="1"/>
        <v>0</v>
      </c>
      <c r="CL9" s="37">
        <f t="shared" si="1"/>
        <v>0</v>
      </c>
      <c r="CM9" s="37">
        <f t="shared" si="1"/>
        <v>0</v>
      </c>
      <c r="CN9" s="37">
        <f t="shared" si="1"/>
        <v>0</v>
      </c>
      <c r="CO9" s="37">
        <f t="shared" si="1"/>
        <v>0</v>
      </c>
      <c r="CP9" s="37">
        <f t="shared" si="1"/>
        <v>0</v>
      </c>
      <c r="CQ9" s="37">
        <f t="shared" si="1"/>
        <v>0</v>
      </c>
      <c r="CR9" s="37">
        <f t="shared" si="1"/>
        <v>0</v>
      </c>
      <c r="CS9" s="37">
        <f t="shared" si="1"/>
        <v>0</v>
      </c>
      <c r="CT9" s="37">
        <f t="shared" si="1"/>
        <v>0</v>
      </c>
      <c r="CU9" s="37">
        <f t="shared" si="1"/>
        <v>0</v>
      </c>
      <c r="CV9" s="37">
        <f t="shared" si="1"/>
        <v>0</v>
      </c>
    </row>
    <row r="10" spans="1:100" ht="20.25" customHeight="1">
      <c r="B10" s="20" t="s">
        <v>187</v>
      </c>
      <c r="C10" s="45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</row>
    <row r="11" spans="1:100" ht="20.25" customHeight="1">
      <c r="B11" s="20"/>
      <c r="C11" t="s">
        <v>188</v>
      </c>
      <c r="D11" s="37">
        <f>IF(COLUMN()-COLUMN($D$3) &gt; 'Residential Assumptions'!$I$5, 0, IF(D4="No",('Hotel Assumptions'!$F$5+'Hotel Assumptions'!$F$6)/-'Residential Assumptions'!$C$12, 0))</f>
        <v>-1749166.6666666667</v>
      </c>
      <c r="E11" s="37">
        <f>IF(COLUMN()-COLUMN($D$3) &gt; 'Residential Assumptions'!$I$5, 0, IF(E4="No",('Hotel Assumptions'!$F$5+'Hotel Assumptions'!$F$6)/-'Residential Assumptions'!$C$12, 0))</f>
        <v>-1749166.6666666667</v>
      </c>
      <c r="F11" s="37">
        <f>IF(COLUMN()-COLUMN($D$3) &gt; 'Residential Assumptions'!$I$5, 0, IF(F4="No",('Hotel Assumptions'!$F$5+'Hotel Assumptions'!$F$6)/-'Residential Assumptions'!$C$12, 0))</f>
        <v>-1749166.6666666667</v>
      </c>
      <c r="G11" s="37">
        <f>IF(COLUMN()-COLUMN($D$3) &gt; 'Residential Assumptions'!$I$5, 0, IF(G4="No",('Hotel Assumptions'!$F$5+'Hotel Assumptions'!$F$6)/-'Residential Assumptions'!$C$12, 0))</f>
        <v>0</v>
      </c>
      <c r="H11" s="37">
        <f>IF(COLUMN()-COLUMN($D$3) &gt; 'Residential Assumptions'!$I$5, 0, IF(H4="No",('Hotel Assumptions'!$F$5+'Hotel Assumptions'!$F$6)/-'Residential Assumptions'!$C$12, 0))</f>
        <v>0</v>
      </c>
      <c r="I11" s="37">
        <f>IF(COLUMN()-COLUMN($D$3) &gt; 'Residential Assumptions'!$I$5, 0, IF(I4="No",('Hotel Assumptions'!$F$5+'Hotel Assumptions'!$F$6)/-'Residential Assumptions'!$C$12, 0))</f>
        <v>0</v>
      </c>
      <c r="J11" s="37">
        <f>IF(COLUMN()-COLUMN($D$3) &gt; 'Residential Assumptions'!$I$5, 0, IF(J4="No",('Hotel Assumptions'!$F$5+'Hotel Assumptions'!$F$6)/-'Residential Assumptions'!$C$12, 0))</f>
        <v>0</v>
      </c>
      <c r="K11" s="37">
        <f>IF(COLUMN()-COLUMN($D$3) &gt; 'Residential Assumptions'!$I$5, 0, IF(K4="No",('Hotel Assumptions'!$F$5+'Hotel Assumptions'!$F$6)/-'Residential Assumptions'!$C$12, 0))</f>
        <v>0</v>
      </c>
      <c r="L11" s="37">
        <f>IF(COLUMN()-COLUMN($D$3) &gt; 'Residential Assumptions'!$I$5, 0, IF(L4="No",('Hotel Assumptions'!$F$5+'Hotel Assumptions'!$F$6)/-'Residential Assumptions'!$C$12, 0))</f>
        <v>0</v>
      </c>
      <c r="M11" s="37">
        <f>IF(COLUMN()-COLUMN($D$3) &gt; 'Residential Assumptions'!$I$5, 0, IF(M4="No",('Hotel Assumptions'!$F$5+'Hotel Assumptions'!$F$6)/-'Residential Assumptions'!$C$12, 0))</f>
        <v>0</v>
      </c>
      <c r="N11" s="37">
        <f>IF(COLUMN()-COLUMN($D$3) &gt; 'Residential Assumptions'!$I$5, 0, IF(N4="No",('Hotel Assumptions'!$F$5+'Hotel Assumptions'!$F$6)/-'Residential Assumptions'!$C$12, 0))</f>
        <v>0</v>
      </c>
      <c r="O11" s="37">
        <f>IF(COLUMN()-COLUMN($D$3) &gt; 'Residential Assumptions'!$I$5, 0, IF(O4="No",('Hotel Assumptions'!$F$5+'Hotel Assumptions'!$F$6)/-'Residential Assumptions'!$C$12, 0))</f>
        <v>0</v>
      </c>
      <c r="P11" s="37">
        <f>IF(COLUMN()-COLUMN($D$3) &gt; 'Residential Assumptions'!$I$5, 0, IF(P4="No",('Hotel Assumptions'!$F$5+'Hotel Assumptions'!$F$6)/-'Residential Assumptions'!$C$12, 0))</f>
        <v>0</v>
      </c>
      <c r="Q11" s="37">
        <f>IF(COLUMN()-COLUMN($D$3) &gt; 'Residential Assumptions'!$I$5, 0, IF(Q4="No",('Hotel Assumptions'!$F$5+'Hotel Assumptions'!$F$6)/-'Residential Assumptions'!$C$12, 0))</f>
        <v>0</v>
      </c>
      <c r="R11" s="37">
        <f>IF(COLUMN()-COLUMN($D$3) &gt; 'Residential Assumptions'!$I$5, 0, IF(R4="No",('Hotel Assumptions'!$F$5+'Hotel Assumptions'!$F$6)/-'Residential Assumptions'!$C$12, 0))</f>
        <v>0</v>
      </c>
      <c r="S11" s="37">
        <f>IF(COLUMN()-COLUMN($D$3) &gt; 'Residential Assumptions'!$I$5, 0, IF(S4="No",('Hotel Assumptions'!$F$5+'Hotel Assumptions'!$F$6)/-'Residential Assumptions'!$C$12, 0))</f>
        <v>0</v>
      </c>
      <c r="T11" s="37">
        <f>IF(COLUMN()-COLUMN($D$3) &gt; 'Residential Assumptions'!$I$5, 0, IF(T4="No",('Hotel Assumptions'!$F$5+'Hotel Assumptions'!$F$6)/-'Residential Assumptions'!$C$12, 0))</f>
        <v>0</v>
      </c>
      <c r="U11" s="37">
        <f>IF(COLUMN()-COLUMN($D$3) &gt; 'Residential Assumptions'!$I$5, 0, IF(U4="No",('Hotel Assumptions'!$F$5+'Hotel Assumptions'!$F$6)/-'Residential Assumptions'!$C$12, 0))</f>
        <v>0</v>
      </c>
      <c r="V11" s="37">
        <f>IF(COLUMN()-COLUMN($D$3) &gt; 'Residential Assumptions'!$I$5, 0, IF(V4="No",('Hotel Assumptions'!$F$5+'Hotel Assumptions'!$F$6)/-'Residential Assumptions'!$C$12, 0))</f>
        <v>0</v>
      </c>
      <c r="W11" s="37">
        <f>IF(COLUMN()-COLUMN($D$3) &gt; 'Residential Assumptions'!$I$5, 0, IF(W4="No",('Hotel Assumptions'!$F$5+'Hotel Assumptions'!$F$6)/-'Residential Assumptions'!$C$12, 0))</f>
        <v>0</v>
      </c>
      <c r="X11" s="37">
        <f>IF(COLUMN()-COLUMN($D$3) &gt; 'Residential Assumptions'!$I$5, 0, IF(X4="No",('Hotel Assumptions'!$F$5+'Hotel Assumptions'!$F$6)/-'Residential Assumptions'!$C$12, 0))</f>
        <v>0</v>
      </c>
      <c r="Y11" s="37">
        <f>IF(COLUMN()-COLUMN($D$3) &gt; 'Residential Assumptions'!$I$5, 0, IF(Y4="No",('Hotel Assumptions'!$F$5+'Hotel Assumptions'!$F$6)/-'Residential Assumptions'!$C$12, 0))</f>
        <v>0</v>
      </c>
      <c r="Z11" s="37">
        <f>IF(COLUMN()-COLUMN($D$3) &gt; 'Residential Assumptions'!$I$5, 0, IF(Z4="No",('Hotel Assumptions'!$F$5+'Hotel Assumptions'!$F$6)/-'Residential Assumptions'!$C$12, 0))</f>
        <v>0</v>
      </c>
      <c r="AA11" s="37">
        <f>IF(COLUMN()-COLUMN($D$3) &gt; 'Residential Assumptions'!$I$5, 0, IF(AA4="No",('Hotel Assumptions'!$F$5+'Hotel Assumptions'!$F$6)/-'Residential Assumptions'!$C$12, 0))</f>
        <v>0</v>
      </c>
      <c r="AB11" s="37">
        <f>IF(COLUMN()-COLUMN($D$3) &gt; 'Residential Assumptions'!$I$5, 0, IF(AB4="No",('Hotel Assumptions'!$F$5+'Hotel Assumptions'!$F$6)/-'Residential Assumptions'!$C$12, 0))</f>
        <v>0</v>
      </c>
      <c r="AC11" s="37">
        <f>IF(COLUMN()-COLUMN($D$3) &gt; 'Residential Assumptions'!$I$5, 0, IF(AC4="No",('Hotel Assumptions'!$F$5+'Hotel Assumptions'!$F$6)/-'Residential Assumptions'!$C$12, 0))</f>
        <v>0</v>
      </c>
      <c r="AD11" s="37">
        <f>IF(COLUMN()-COLUMN($D$3) &gt; 'Residential Assumptions'!$I$5, 0, IF(AD4="No",('Hotel Assumptions'!$F$5+'Hotel Assumptions'!$F$6)/-'Residential Assumptions'!$C$12, 0))</f>
        <v>0</v>
      </c>
      <c r="AE11" s="37">
        <f>IF(COLUMN()-COLUMN($D$3) &gt; 'Residential Assumptions'!$I$5, 0, IF(AE4="No",('Hotel Assumptions'!$F$5+'Hotel Assumptions'!$F$6)/-'Residential Assumptions'!$C$12, 0))</f>
        <v>0</v>
      </c>
      <c r="AF11" s="37">
        <f>IF(COLUMN()-COLUMN($D$3) &gt; 'Residential Assumptions'!$I$5, 0, IF(AF4="No",('Hotel Assumptions'!$F$5+'Hotel Assumptions'!$F$6)/-'Residential Assumptions'!$C$12, 0))</f>
        <v>0</v>
      </c>
      <c r="AG11" s="37">
        <f>IF(COLUMN()-COLUMN($D$3) &gt; 'Residential Assumptions'!$I$5, 0, IF(AG4="No",('Hotel Assumptions'!$F$5+'Hotel Assumptions'!$F$6)/-'Residential Assumptions'!$C$12, 0))</f>
        <v>0</v>
      </c>
      <c r="AH11" s="37">
        <f>IF(COLUMN()-COLUMN($D$3) &gt; 'Residential Assumptions'!$I$5, 0, IF(AH4="No",('Hotel Assumptions'!$F$5+'Hotel Assumptions'!$F$6)/-'Residential Assumptions'!$C$12, 0))</f>
        <v>0</v>
      </c>
      <c r="AI11" s="37">
        <f>IF(COLUMN()-COLUMN($D$3) &gt; 'Residential Assumptions'!$I$5, 0, IF(AI4="No",('Hotel Assumptions'!$F$5+'Hotel Assumptions'!$F$6)/-'Residential Assumptions'!$C$12, 0))</f>
        <v>0</v>
      </c>
      <c r="AJ11" s="37">
        <f>IF(COLUMN()-COLUMN($D$3) &gt; 'Residential Assumptions'!$I$5, 0, IF(AJ4="No",('Hotel Assumptions'!$F$5+'Hotel Assumptions'!$F$6)/-'Residential Assumptions'!$C$12, 0))</f>
        <v>0</v>
      </c>
      <c r="AK11" s="37">
        <f>IF(COLUMN()-COLUMN($D$3) &gt; 'Residential Assumptions'!$I$5, 0, IF(AK4="No",('Hotel Assumptions'!$F$5+'Hotel Assumptions'!$F$6)/-'Residential Assumptions'!$C$12, 0))</f>
        <v>0</v>
      </c>
      <c r="AL11" s="37">
        <f>IF(COLUMN()-COLUMN($D$3) &gt; 'Residential Assumptions'!$I$5, 0, IF(AL4="No",('Hotel Assumptions'!$F$5+'Hotel Assumptions'!$F$6)/-'Residential Assumptions'!$C$12, 0))</f>
        <v>0</v>
      </c>
      <c r="AM11" s="37">
        <f>IF(COLUMN()-COLUMN($D$3) &gt; 'Residential Assumptions'!$I$5, 0, IF(AM4="No",('Hotel Assumptions'!$F$5+'Hotel Assumptions'!$F$6)/-'Residential Assumptions'!$C$12, 0))</f>
        <v>0</v>
      </c>
      <c r="AN11" s="37">
        <f>IF(COLUMN()-COLUMN($D$3) &gt; 'Residential Assumptions'!$I$5, 0, IF(AN4="No",('Hotel Assumptions'!$F$5+'Hotel Assumptions'!$F$6)/-'Residential Assumptions'!$C$12, 0))</f>
        <v>0</v>
      </c>
      <c r="AO11" s="37">
        <f>IF(COLUMN()-COLUMN($D$3) &gt; 'Residential Assumptions'!$I$5, 0, IF(AO4="No",('Hotel Assumptions'!$F$5+'Hotel Assumptions'!$F$6)/-'Residential Assumptions'!$C$12, 0))</f>
        <v>0</v>
      </c>
      <c r="AP11" s="37">
        <f>IF(COLUMN()-COLUMN($D$3) &gt; 'Residential Assumptions'!$I$5, 0, IF(AP4="No",('Hotel Assumptions'!$F$5+'Hotel Assumptions'!$F$6)/-'Residential Assumptions'!$C$12, 0))</f>
        <v>0</v>
      </c>
      <c r="AQ11" s="37">
        <f>IF(COLUMN()-COLUMN($D$3) &gt; 'Residential Assumptions'!$I$5, 0, IF(AQ4="No",('Hotel Assumptions'!$F$5+'Hotel Assumptions'!$F$6)/-'Residential Assumptions'!$C$12, 0))</f>
        <v>0</v>
      </c>
      <c r="AR11" s="37">
        <f>IF(COLUMN()-COLUMN($D$3) &gt; 'Residential Assumptions'!$I$5, 0, IF(AR4="No",('Hotel Assumptions'!$F$5+'Hotel Assumptions'!$F$6)/-'Residential Assumptions'!$C$12, 0))</f>
        <v>0</v>
      </c>
      <c r="AS11" s="37">
        <f>IF(COLUMN()-COLUMN($D$3) &gt; 'Residential Assumptions'!$I$5, 0, IF(AS4="No",('Hotel Assumptions'!$F$5+'Hotel Assumptions'!$F$6)/-'Residential Assumptions'!$C$12, 0))</f>
        <v>0</v>
      </c>
      <c r="AT11" s="37">
        <f>IF(COLUMN()-COLUMN($D$3) &gt; 'Residential Assumptions'!$I$5, 0, IF(AT4="No",('Hotel Assumptions'!$F$5+'Hotel Assumptions'!$F$6)/-'Residential Assumptions'!$C$12, 0))</f>
        <v>0</v>
      </c>
      <c r="AU11" s="37">
        <f>IF(COLUMN()-COLUMN($D$3) &gt; 'Residential Assumptions'!$I$5, 0, IF(AU4="No",('Hotel Assumptions'!$F$5+'Hotel Assumptions'!$F$6)/-'Residential Assumptions'!$C$12, 0))</f>
        <v>0</v>
      </c>
      <c r="AV11" s="37">
        <f>IF(COLUMN()-COLUMN($D$3) &gt; 'Residential Assumptions'!$I$5, 0, IF(AV4="No",('Hotel Assumptions'!$F$5+'Hotel Assumptions'!$F$6)/-'Residential Assumptions'!$C$12, 0))</f>
        <v>0</v>
      </c>
      <c r="AW11" s="37">
        <f>IF(COLUMN()-COLUMN($D$3) &gt; 'Residential Assumptions'!$I$5, 0, IF(AW4="No",('Hotel Assumptions'!$F$5+'Hotel Assumptions'!$F$6)/-'Residential Assumptions'!$C$12, 0))</f>
        <v>0</v>
      </c>
      <c r="AX11" s="37">
        <f>IF(COLUMN()-COLUMN($D$3) &gt; 'Residential Assumptions'!$I$5, 0, IF(AX4="No",('Hotel Assumptions'!$F$5+'Hotel Assumptions'!$F$6)/-'Residential Assumptions'!$C$12, 0))</f>
        <v>0</v>
      </c>
      <c r="AY11" s="37">
        <f>IF(COLUMN()-COLUMN($D$3) &gt; 'Residential Assumptions'!$I$5, 0, IF(AY4="No",('Hotel Assumptions'!$F$5+'Hotel Assumptions'!$F$6)/-'Residential Assumptions'!$C$12, 0))</f>
        <v>0</v>
      </c>
      <c r="AZ11" s="37">
        <f>IF(COLUMN()-COLUMN($D$3) &gt; 'Residential Assumptions'!$I$5, 0, IF(AZ4="No",('Hotel Assumptions'!$F$5+'Hotel Assumptions'!$F$6)/-'Residential Assumptions'!$C$12, 0))</f>
        <v>0</v>
      </c>
      <c r="BA11" s="37">
        <f>IF(COLUMN()-COLUMN($D$3) &gt; 'Residential Assumptions'!$I$5, 0, IF(BA4="No",('Hotel Assumptions'!$F$5+'Hotel Assumptions'!$F$6)/-'Residential Assumptions'!$C$12, 0))</f>
        <v>0</v>
      </c>
      <c r="BB11" s="37">
        <f>IF(COLUMN()-COLUMN($D$3) &gt; 'Residential Assumptions'!$I$5, 0, IF(BB4="No",('Hotel Assumptions'!$F$5+'Hotel Assumptions'!$F$6)/-'Residential Assumptions'!$C$12, 0))</f>
        <v>0</v>
      </c>
      <c r="BC11" s="37">
        <f>IF(COLUMN()-COLUMN($D$3) &gt; 'Residential Assumptions'!$I$5, 0, IF(BC4="No",('Hotel Assumptions'!$F$5+'Hotel Assumptions'!$F$6)/-'Residential Assumptions'!$C$12, 0))</f>
        <v>0</v>
      </c>
      <c r="BD11" s="37">
        <f>IF(COLUMN()-COLUMN($D$3) &gt; 'Residential Assumptions'!$I$5, 0, IF(BD4="No",('Hotel Assumptions'!$F$5+'Hotel Assumptions'!$F$6)/-'Residential Assumptions'!$C$12, 0))</f>
        <v>0</v>
      </c>
      <c r="BE11" s="37">
        <f>IF(COLUMN()-COLUMN($D$3) &gt; 'Residential Assumptions'!$I$5, 0, IF(BE4="No",('Hotel Assumptions'!$F$5+'Hotel Assumptions'!$F$6)/-'Residential Assumptions'!$C$12, 0))</f>
        <v>0</v>
      </c>
      <c r="BF11" s="37">
        <f>IF(COLUMN()-COLUMN($D$3) &gt; 'Residential Assumptions'!$I$5, 0, IF(BF4="No",('Hotel Assumptions'!$F$5+'Hotel Assumptions'!$F$6)/-'Residential Assumptions'!$C$12, 0))</f>
        <v>0</v>
      </c>
      <c r="BG11" s="37">
        <f>IF(COLUMN()-COLUMN($D$3) &gt; 'Residential Assumptions'!$I$5, 0, IF(BG4="No",('Hotel Assumptions'!$F$5+'Hotel Assumptions'!$F$6)/-'Residential Assumptions'!$C$12, 0))</f>
        <v>0</v>
      </c>
      <c r="BH11" s="37">
        <f>IF(COLUMN()-COLUMN($D$3) &gt; 'Residential Assumptions'!$I$5, 0, IF(BH4="No",('Hotel Assumptions'!$F$5+'Hotel Assumptions'!$F$6)/-'Residential Assumptions'!$C$12, 0))</f>
        <v>0</v>
      </c>
      <c r="BI11" s="37">
        <f>IF(COLUMN()-COLUMN($D$3) &gt; 'Residential Assumptions'!$I$5, 0, IF(BI4="No",('Hotel Assumptions'!$F$5+'Hotel Assumptions'!$F$6)/-'Residential Assumptions'!$C$12, 0))</f>
        <v>0</v>
      </c>
      <c r="BJ11" s="37">
        <f>IF(COLUMN()-COLUMN($D$3) &gt; 'Residential Assumptions'!$I$5, 0, IF(BJ4="No",('Hotel Assumptions'!$F$5+'Hotel Assumptions'!$F$6)/-'Residential Assumptions'!$C$12, 0))</f>
        <v>0</v>
      </c>
      <c r="BK11" s="37">
        <f>IF(COLUMN()-COLUMN($D$3) &gt; 'Residential Assumptions'!$I$5, 0, IF(BK4="No",('Hotel Assumptions'!$F$5+'Hotel Assumptions'!$F$6)/-'Residential Assumptions'!$C$12, 0))</f>
        <v>0</v>
      </c>
      <c r="BL11" s="37">
        <f>IF(COLUMN()-COLUMN($D$3) &gt; 'Residential Assumptions'!$I$5, 0, IF(BL4="No",('Hotel Assumptions'!$F$5+'Hotel Assumptions'!$F$6)/-'Residential Assumptions'!$C$12, 0))</f>
        <v>0</v>
      </c>
      <c r="BM11" s="37">
        <f>IF(COLUMN()-COLUMN($D$3) &gt; 'Residential Assumptions'!$I$5, 0, IF(BM4="No",('Hotel Assumptions'!$F$5+'Hotel Assumptions'!$F$6)/-'Residential Assumptions'!$C$12, 0))</f>
        <v>0</v>
      </c>
      <c r="BN11" s="37">
        <f>IF(COLUMN()-COLUMN($D$3) &gt; 'Residential Assumptions'!$I$5, 0, IF(BN4="No",('Hotel Assumptions'!$F$5+'Hotel Assumptions'!$F$6)/-'Residential Assumptions'!$C$12, 0))</f>
        <v>0</v>
      </c>
      <c r="BO11" s="37">
        <f>IF(COLUMN()-COLUMN($D$3) &gt; 'Residential Assumptions'!$I$5, 0, IF(BO4="No",('Hotel Assumptions'!$F$5+'Hotel Assumptions'!$F$6)/-'Residential Assumptions'!$C$12, 0))</f>
        <v>0</v>
      </c>
      <c r="BP11" s="37">
        <f>IF(COLUMN()-COLUMN($D$3) &gt; 'Residential Assumptions'!$I$5, 0, IF(BP4="No",('Hotel Assumptions'!$F$5+'Hotel Assumptions'!$F$6)/-'Residential Assumptions'!$C$12, 0))</f>
        <v>0</v>
      </c>
      <c r="BQ11" s="37">
        <f>IF(COLUMN()-COLUMN($D$3) &gt; 'Residential Assumptions'!$I$5, 0, IF(BQ4="No",('Hotel Assumptions'!$F$5+'Hotel Assumptions'!$F$6)/-'Residential Assumptions'!$C$12, 0))</f>
        <v>0</v>
      </c>
      <c r="BR11" s="37">
        <f>IF(COLUMN()-COLUMN($D$3) &gt; 'Residential Assumptions'!$I$5, 0, IF(BR4="No",('Hotel Assumptions'!$F$5+'Hotel Assumptions'!$F$6)/-'Residential Assumptions'!$C$12, 0))</f>
        <v>0</v>
      </c>
      <c r="BS11" s="37">
        <f>IF(COLUMN()-COLUMN($D$3) &gt; 'Residential Assumptions'!$I$5, 0, IF(BS4="No",('Hotel Assumptions'!$F$5+'Hotel Assumptions'!$F$6)/-'Residential Assumptions'!$C$12, 0))</f>
        <v>0</v>
      </c>
      <c r="BT11" s="37">
        <f>IF(COLUMN()-COLUMN($D$3) &gt; 'Residential Assumptions'!$I$5, 0, IF(BT4="No",('Hotel Assumptions'!$F$5+'Hotel Assumptions'!$F$6)/-'Residential Assumptions'!$C$12, 0))</f>
        <v>0</v>
      </c>
      <c r="BU11" s="37">
        <f>IF(COLUMN()-COLUMN($D$3) &gt; 'Residential Assumptions'!$I$5, 0, IF(BU4="No",('Hotel Assumptions'!$F$5+'Hotel Assumptions'!$F$6)/-'Residential Assumptions'!$C$12, 0))</f>
        <v>0</v>
      </c>
      <c r="BV11" s="37">
        <f>IF(COLUMN()-COLUMN($D$3) &gt; 'Residential Assumptions'!$I$5, 0, IF(BV4="No",('Hotel Assumptions'!$F$5+'Hotel Assumptions'!$F$6)/-'Residential Assumptions'!$C$12, 0))</f>
        <v>0</v>
      </c>
      <c r="BW11" s="37">
        <f>IF(COLUMN()-COLUMN($D$3) &gt; 'Residential Assumptions'!$I$5, 0, IF(BW4="No",('Hotel Assumptions'!$F$5+'Hotel Assumptions'!$F$6)/-'Residential Assumptions'!$C$12, 0))</f>
        <v>0</v>
      </c>
      <c r="BX11" s="37">
        <f>IF(COLUMN()-COLUMN($D$3) &gt; 'Residential Assumptions'!$I$5, 0, IF(BX4="No",('Hotel Assumptions'!$F$5+'Hotel Assumptions'!$F$6)/-'Residential Assumptions'!$C$12, 0))</f>
        <v>0</v>
      </c>
      <c r="BY11" s="37">
        <f>IF(COLUMN()-COLUMN($D$3) &gt; 'Residential Assumptions'!$I$5, 0, IF(BY4="No",('Hotel Assumptions'!$F$5+'Hotel Assumptions'!$F$6)/-'Residential Assumptions'!$C$12, 0))</f>
        <v>0</v>
      </c>
      <c r="BZ11" s="37">
        <f>IF(COLUMN()-COLUMN($D$3) &gt; 'Residential Assumptions'!$I$5, 0, IF(BZ4="No",('Hotel Assumptions'!$F$5+'Hotel Assumptions'!$F$6)/-'Residential Assumptions'!$C$12, 0))</f>
        <v>0</v>
      </c>
      <c r="CA11" s="37">
        <f>IF(COLUMN()-COLUMN($D$3) &gt; 'Residential Assumptions'!$I$5, 0, IF(CA4="No",('Hotel Assumptions'!$F$5+'Hotel Assumptions'!$F$6)/-'Residential Assumptions'!$C$12, 0))</f>
        <v>0</v>
      </c>
      <c r="CB11" s="37">
        <f>IF(COLUMN()-COLUMN($D$3) &gt; 'Residential Assumptions'!$I$5, 0, IF(CB4="No",('Hotel Assumptions'!$F$5+'Hotel Assumptions'!$F$6)/-'Residential Assumptions'!$C$12, 0))</f>
        <v>0</v>
      </c>
      <c r="CC11" s="37">
        <f>IF(COLUMN()-COLUMN($D$3) &gt; 'Residential Assumptions'!$I$5, 0, IF(CC4="No",('Hotel Assumptions'!$F$5+'Hotel Assumptions'!$F$6)/-'Residential Assumptions'!$C$12, 0))</f>
        <v>0</v>
      </c>
      <c r="CD11" s="37">
        <f>IF(COLUMN()-COLUMN($D$3) &gt; 'Residential Assumptions'!$I$5, 0, IF(CD4="No",('Hotel Assumptions'!$F$5+'Hotel Assumptions'!$F$6)/-'Residential Assumptions'!$C$12, 0))</f>
        <v>0</v>
      </c>
      <c r="CE11" s="37">
        <f>IF(COLUMN()-COLUMN($D$3) &gt; 'Residential Assumptions'!$I$5, 0, IF(CE4="No",('Hotel Assumptions'!$F$5+'Hotel Assumptions'!$F$6)/-'Residential Assumptions'!$C$12, 0))</f>
        <v>0</v>
      </c>
      <c r="CF11" s="37">
        <f>IF(COLUMN()-COLUMN($D$3) &gt; 'Residential Assumptions'!$I$5, 0, IF(CF4="No",('Hotel Assumptions'!$F$5+'Hotel Assumptions'!$F$6)/-'Residential Assumptions'!$C$12, 0))</f>
        <v>0</v>
      </c>
      <c r="CG11" s="37">
        <f>IF(COLUMN()-COLUMN($D$3) &gt; 'Residential Assumptions'!$I$5, 0, IF(CG4="No",('Hotel Assumptions'!$F$5+'Hotel Assumptions'!$F$6)/-'Residential Assumptions'!$C$12, 0))</f>
        <v>0</v>
      </c>
      <c r="CH11" s="37">
        <f>IF(COLUMN()-COLUMN($D$3) &gt; 'Residential Assumptions'!$I$5, 0, IF(CH4="No",('Hotel Assumptions'!$F$5+'Hotel Assumptions'!$F$6)/-'Residential Assumptions'!$C$12, 0))</f>
        <v>0</v>
      </c>
      <c r="CI11" s="37">
        <f>IF(COLUMN()-COLUMN($D$3) &gt; 'Residential Assumptions'!$I$5, 0, IF(CI4="No",('Hotel Assumptions'!$F$5+'Hotel Assumptions'!$F$6)/-'Residential Assumptions'!$C$12, 0))</f>
        <v>0</v>
      </c>
      <c r="CJ11" s="37">
        <f>IF(COLUMN()-COLUMN($D$3) &gt; 'Residential Assumptions'!$I$5, 0, IF(CJ4="No",('Hotel Assumptions'!$F$5+'Hotel Assumptions'!$F$6)/-'Residential Assumptions'!$C$12, 0))</f>
        <v>0</v>
      </c>
      <c r="CK11" s="37">
        <f>IF(COLUMN()-COLUMN($D$3) &gt; 'Residential Assumptions'!$I$5, 0, IF(CK4="No",('Hotel Assumptions'!$F$5+'Hotel Assumptions'!$F$6)/-'Residential Assumptions'!$C$12, 0))</f>
        <v>0</v>
      </c>
      <c r="CL11" s="37">
        <f>IF(COLUMN()-COLUMN($D$3) &gt; 'Residential Assumptions'!$I$5, 0, IF(CL4="No",('Hotel Assumptions'!$F$5+'Hotel Assumptions'!$F$6)/-'Residential Assumptions'!$C$12, 0))</f>
        <v>0</v>
      </c>
      <c r="CM11" s="37">
        <f>IF(COLUMN()-COLUMN($D$3) &gt; 'Residential Assumptions'!$I$5, 0, IF(CM4="No",('Hotel Assumptions'!$F$5+'Hotel Assumptions'!$F$6)/-'Residential Assumptions'!$C$12, 0))</f>
        <v>0</v>
      </c>
      <c r="CN11" s="37">
        <f>IF(COLUMN()-COLUMN($D$3) &gt; 'Residential Assumptions'!$I$5, 0, IF(CN4="No",('Hotel Assumptions'!$F$5+'Hotel Assumptions'!$F$6)/-'Residential Assumptions'!$C$12, 0))</f>
        <v>0</v>
      </c>
      <c r="CO11" s="37">
        <f>IF(COLUMN()-COLUMN($D$3) &gt; 'Residential Assumptions'!$I$5, 0, IF(CO4="No",('Hotel Assumptions'!$F$5+'Hotel Assumptions'!$F$6)/-'Residential Assumptions'!$C$12, 0))</f>
        <v>0</v>
      </c>
      <c r="CP11" s="37">
        <f>IF(COLUMN()-COLUMN($D$3) &gt; 'Residential Assumptions'!$I$5, 0, IF(CP4="No",('Hotel Assumptions'!$F$5+'Hotel Assumptions'!$F$6)/-'Residential Assumptions'!$C$12, 0))</f>
        <v>0</v>
      </c>
      <c r="CQ11" s="37">
        <f>IF(COLUMN()-COLUMN($D$3) &gt; 'Residential Assumptions'!$I$5, 0, IF(CQ4="No",('Hotel Assumptions'!$F$5+'Hotel Assumptions'!$F$6)/-'Residential Assumptions'!$C$12, 0))</f>
        <v>0</v>
      </c>
      <c r="CR11" s="37">
        <f>IF(COLUMN()-COLUMN($D$3) &gt; 'Residential Assumptions'!$I$5, 0, IF(CR4="No",('Hotel Assumptions'!$F$5+'Hotel Assumptions'!$F$6)/-'Residential Assumptions'!$C$12, 0))</f>
        <v>0</v>
      </c>
      <c r="CS11" s="37">
        <f>IF(COLUMN()-COLUMN($D$3) &gt; 'Residential Assumptions'!$I$5, 0, IF(CS4="No",('Hotel Assumptions'!$F$5+'Hotel Assumptions'!$F$6)/-'Residential Assumptions'!$C$12, 0))</f>
        <v>0</v>
      </c>
      <c r="CT11" s="37">
        <f>IF(COLUMN()-COLUMN($D$3) &gt; 'Residential Assumptions'!$I$5, 0, IF(CT4="No",('Hotel Assumptions'!$F$5+'Hotel Assumptions'!$F$6)/-'Residential Assumptions'!$C$12, 0))</f>
        <v>0</v>
      </c>
      <c r="CU11" s="37">
        <f>IF(COLUMN()-COLUMN($D$3) &gt; 'Residential Assumptions'!$I$5, 0, IF(CU4="No",('Hotel Assumptions'!$F$5+'Hotel Assumptions'!$F$6)/-'Residential Assumptions'!$C$12, 0))</f>
        <v>0</v>
      </c>
      <c r="CV11" s="37">
        <f>IF(COLUMN()-COLUMN($D$3) &gt; 'Residential Assumptions'!$I$5, 0, IF(CV4="No",('Hotel Assumptions'!$F$5+'Hotel Assumptions'!$F$6)/-'Residential Assumptions'!$C$12, 0))</f>
        <v>0</v>
      </c>
    </row>
    <row r="12" spans="1:100" ht="20.25" customHeight="1">
      <c r="B12" s="20" t="s">
        <v>189</v>
      </c>
      <c r="C12" s="45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</row>
    <row r="13" spans="1:100" ht="20.25" customHeight="1">
      <c r="B13" s="20"/>
      <c r="C13" t="s">
        <v>190</v>
      </c>
      <c r="D13" s="37">
        <f>-IF(D3=0,'Hotel Assumptions'!$F$11,IF(D3='Residential Assumptions'!$I$5, $D$13*(1+'Hotel Assumptions'!$F$10)^'Residential Assumptions'!$I$5,0))</f>
        <v>-1</v>
      </c>
      <c r="E13" s="37">
        <f>-IF(E3=0,'Hotel Assumptions'!$F$11,IF(E3='Residential Assumptions'!$I$5, $D$13*(1+'Hotel Assumptions'!$F$10)^'Residential Assumptions'!$I$5,0))</f>
        <v>0</v>
      </c>
      <c r="F13" s="37">
        <f>-IF(F3=0,'Hotel Assumptions'!$F$11,IF(F3='Residential Assumptions'!$I$5, $D$13*(1+'Hotel Assumptions'!$F$10)^'Residential Assumptions'!$I$5,0))</f>
        <v>0</v>
      </c>
      <c r="G13" s="37">
        <f>-IF(G3=0,'Hotel Assumptions'!$F$11,IF(G3='Residential Assumptions'!$I$5, $D$13*(1+'Hotel Assumptions'!$F$10)^'Residential Assumptions'!$I$5,0))</f>
        <v>0</v>
      </c>
      <c r="H13" s="37">
        <f>-IF(H3=0,'Hotel Assumptions'!$F$11,IF(H3='Residential Assumptions'!$I$5, $D$13*(1+'Hotel Assumptions'!$F$10)^'Residential Assumptions'!$I$5,0))</f>
        <v>0</v>
      </c>
      <c r="I13" s="37">
        <f>-IF(I3=0,'Hotel Assumptions'!$F$11,IF(I3='Residential Assumptions'!$I$5, $D$13*(1+'Hotel Assumptions'!$F$10)^'Residential Assumptions'!$I$5,0))</f>
        <v>0</v>
      </c>
      <c r="J13" s="37">
        <f>-IF(J3=0,'Hotel Assumptions'!$F$11,IF(J3='Residential Assumptions'!$I$5, $D$13*(1+'Hotel Assumptions'!$F$10)^'Residential Assumptions'!$I$5,0))</f>
        <v>0</v>
      </c>
      <c r="K13" s="37">
        <f>-IF(K3=0,'Hotel Assumptions'!$F$11,IF(K3='Residential Assumptions'!$I$5, $D$13*(1+'Hotel Assumptions'!$F$10)^'Residential Assumptions'!$I$5,0))</f>
        <v>0</v>
      </c>
      <c r="L13" s="37">
        <f>-IF(L3=0,'Hotel Assumptions'!$F$11,IF(L3='Residential Assumptions'!$I$5, $D$13*(1+'Hotel Assumptions'!$F$10)^'Residential Assumptions'!$I$5,0))</f>
        <v>0</v>
      </c>
      <c r="M13" s="37">
        <f>-IF(M3=0,'Hotel Assumptions'!$F$11,IF(M3='Residential Assumptions'!$I$5, $D$13*(1+'Hotel Assumptions'!$F$10)^'Residential Assumptions'!$I$5,0))</f>
        <v>0</v>
      </c>
      <c r="N13" s="37">
        <f>-IF(N3=0,'Hotel Assumptions'!$F$11,IF(N3='Residential Assumptions'!$I$5, $D$13*(1+'Hotel Assumptions'!$F$10)^'Residential Assumptions'!$I$5,0))</f>
        <v>0</v>
      </c>
      <c r="O13" s="37">
        <f>-IF(O3=0,'Hotel Assumptions'!$F$11,IF(O3='Residential Assumptions'!$I$5, $D$13*(1+'Hotel Assumptions'!$F$10)^'Residential Assumptions'!$I$5,0))</f>
        <v>0</v>
      </c>
      <c r="P13" s="37">
        <f>-IF(P3=0,'Hotel Assumptions'!$F$11,IF(P3='Residential Assumptions'!$I$5, $D$13*(1+'Hotel Assumptions'!$F$10)^'Residential Assumptions'!$I$5,0))</f>
        <v>0</v>
      </c>
      <c r="Q13" s="37">
        <f>-IF(Q3=0,'Hotel Assumptions'!$F$11,IF(Q3='Residential Assumptions'!$I$5, $D$13*(1+'Hotel Assumptions'!$F$10)^'Residential Assumptions'!$I$5,0))</f>
        <v>0</v>
      </c>
      <c r="R13" s="37">
        <f>-IF(R3=0,'Hotel Assumptions'!$F$11,IF(R3='Residential Assumptions'!$I$5, $D$13*(1+'Hotel Assumptions'!$F$10)^'Residential Assumptions'!$I$5,0))</f>
        <v>0</v>
      </c>
      <c r="S13" s="37">
        <f>-IF(S3=0,'Hotel Assumptions'!$F$11,IF(S3='Residential Assumptions'!$I$5, $D$13*(1+'Hotel Assumptions'!$F$10)^'Residential Assumptions'!$I$5,0))</f>
        <v>0</v>
      </c>
      <c r="T13" s="37">
        <f>-IF(T3=0,'Hotel Assumptions'!$F$11,IF(T3='Residential Assumptions'!$I$5, $D$13*(1+'Hotel Assumptions'!$F$10)^'Residential Assumptions'!$I$5,0))</f>
        <v>0</v>
      </c>
      <c r="U13" s="37">
        <f>-IF(U3=0,'Hotel Assumptions'!$F$11,IF(U3='Residential Assumptions'!$I$5, $D$13*(1+'Hotel Assumptions'!$F$10)^'Residential Assumptions'!$I$5,0))</f>
        <v>0</v>
      </c>
      <c r="V13" s="37">
        <f>-IF(V3=0,'Hotel Assumptions'!$F$11,IF(V3='Residential Assumptions'!$I$5, $D$13*(1+'Hotel Assumptions'!$F$10)^'Residential Assumptions'!$I$5,0))</f>
        <v>0</v>
      </c>
      <c r="W13" s="37">
        <f>-IF(W3=0,'Hotel Assumptions'!$F$11,IF(W3='Residential Assumptions'!$I$5, $D$13*(1+'Hotel Assumptions'!$F$10)^'Residential Assumptions'!$I$5,0))</f>
        <v>0</v>
      </c>
      <c r="X13" s="37">
        <f>-IF(X3=0,'Hotel Assumptions'!$F$11,IF(X3='Residential Assumptions'!$I$5, $D$13*(1+'Hotel Assumptions'!$F$10)^'Residential Assumptions'!$I$5,0))</f>
        <v>0</v>
      </c>
      <c r="Y13" s="37">
        <f>-IF(Y3=0,'Hotel Assumptions'!$F$11,IF(Y3='Residential Assumptions'!$I$5, $D$13*(1+'Hotel Assumptions'!$F$10)^'Residential Assumptions'!$I$5,0))</f>
        <v>0</v>
      </c>
      <c r="Z13" s="37">
        <f>-IF(Z3=0,'Hotel Assumptions'!$F$11,IF(Z3='Residential Assumptions'!$I$5, $D$13*(1+'Hotel Assumptions'!$F$10)^'Residential Assumptions'!$I$5,0))</f>
        <v>0</v>
      </c>
      <c r="AA13" s="37">
        <f>-IF(AA3=0,'Hotel Assumptions'!$F$11,IF(AA3='Residential Assumptions'!$I$5, $D$13*(1+'Hotel Assumptions'!$F$10)^'Residential Assumptions'!$I$5,0))</f>
        <v>0</v>
      </c>
      <c r="AB13" s="37">
        <f>-IF(AB3=0,'Hotel Assumptions'!$F$11,IF(AB3='Residential Assumptions'!$I$5, $D$13*(1+'Hotel Assumptions'!$F$10)^'Residential Assumptions'!$I$5,0))</f>
        <v>0</v>
      </c>
      <c r="AC13" s="37">
        <f>-IF(AC3=0,'Hotel Assumptions'!$F$11,IF(AC3='Residential Assumptions'!$I$5, $D$13*(1+'Hotel Assumptions'!$F$10)^'Residential Assumptions'!$I$5,0))</f>
        <v>0</v>
      </c>
      <c r="AD13" s="37">
        <f>-IF(AD3=0,'Hotel Assumptions'!$F$11,IF(AD3='Residential Assumptions'!$I$5, $D$13*(1+'Hotel Assumptions'!$F$10)^'Residential Assumptions'!$I$5,0))</f>
        <v>0</v>
      </c>
      <c r="AE13" s="37">
        <f>-IF(AE3=0,'Hotel Assumptions'!$F$11,IF(AE3='Residential Assumptions'!$I$5, $D$13*(1+'Hotel Assumptions'!$F$10)^'Residential Assumptions'!$I$5,0))</f>
        <v>0</v>
      </c>
      <c r="AF13" s="37">
        <f>-IF(AF3=0,'Hotel Assumptions'!$F$11,IF(AF3='Residential Assumptions'!$I$5, $D$13*(1+'Hotel Assumptions'!$F$10)^'Residential Assumptions'!$I$5,0))</f>
        <v>0</v>
      </c>
      <c r="AG13" s="37">
        <f>-IF(AG3=0,'Hotel Assumptions'!$F$11,IF(AG3='Residential Assumptions'!$I$5, $D$13*(1+'Hotel Assumptions'!$F$10)^'Residential Assumptions'!$I$5,0))</f>
        <v>0</v>
      </c>
      <c r="AH13" s="37">
        <f>-IF(AH3=0,'Hotel Assumptions'!$F$11,IF(AH3='Residential Assumptions'!$I$5, $D$13*(1+'Hotel Assumptions'!$F$10)^'Residential Assumptions'!$I$5,0))</f>
        <v>0</v>
      </c>
      <c r="AI13" s="37">
        <f>-IF(AI3=0,'Hotel Assumptions'!$F$11,IF(AI3='Residential Assumptions'!$I$5, $D$13*(1+'Hotel Assumptions'!$F$10)^'Residential Assumptions'!$I$5,0))</f>
        <v>0</v>
      </c>
      <c r="AJ13" s="37">
        <f>-IF(AJ3=0,'Hotel Assumptions'!$F$11,IF(AJ3='Residential Assumptions'!$I$5, $D$13*(1+'Hotel Assumptions'!$F$10)^'Residential Assumptions'!$I$5,0))</f>
        <v>0</v>
      </c>
      <c r="AK13" s="37">
        <f>-IF(AK3=0,'Hotel Assumptions'!$F$11,IF(AK3='Residential Assumptions'!$I$5, $D$13*(1+'Hotel Assumptions'!$F$10)^'Residential Assumptions'!$I$5,0))</f>
        <v>0</v>
      </c>
      <c r="AL13" s="37">
        <f>-IF(AL3=0,'Hotel Assumptions'!$F$11,IF(AL3='Residential Assumptions'!$I$5, $D$13*(1+'Hotel Assumptions'!$F$10)^'Residential Assumptions'!$I$5,0))</f>
        <v>0</v>
      </c>
      <c r="AM13" s="37">
        <f>-IF(AM3=0,'Hotel Assumptions'!$F$11,IF(AM3='Residential Assumptions'!$I$5, $D$13*(1+'Hotel Assumptions'!$F$10)^'Residential Assumptions'!$I$5,0))</f>
        <v>0</v>
      </c>
      <c r="AN13" s="37">
        <f>-IF(AN3=0,'Hotel Assumptions'!$F$11,IF(AN3='Residential Assumptions'!$I$5, $D$13*(1+'Hotel Assumptions'!$F$10)^'Residential Assumptions'!$I$5,0))</f>
        <v>0</v>
      </c>
      <c r="AO13" s="37">
        <f>-IF(AO3=0,'Hotel Assumptions'!$F$11,IF(AO3='Residential Assumptions'!$I$5, $D$13*(1+'Hotel Assumptions'!$F$10)^'Residential Assumptions'!$I$5,0))</f>
        <v>0</v>
      </c>
      <c r="AP13" s="37">
        <f>-IF(AP3=0,'Hotel Assumptions'!$F$11,IF(AP3='Residential Assumptions'!$I$5, $D$13*(1+'Hotel Assumptions'!$F$10)^'Residential Assumptions'!$I$5,0))</f>
        <v>0</v>
      </c>
      <c r="AQ13" s="37">
        <f>-IF(AQ3=0,'Hotel Assumptions'!$F$11,IF(AQ3='Residential Assumptions'!$I$5, $D$13*(1+'Hotel Assumptions'!$F$10)^'Residential Assumptions'!$I$5,0))</f>
        <v>0</v>
      </c>
      <c r="AR13" s="37">
        <f>-IF(AR3=0,'Hotel Assumptions'!$F$11,IF(AR3='Residential Assumptions'!$I$5, $D$13*(1+'Hotel Assumptions'!$F$10)^'Residential Assumptions'!$I$5,0))</f>
        <v>0</v>
      </c>
      <c r="AS13" s="37">
        <f>-IF(AS3=0,'Hotel Assumptions'!$F$11,IF(AS3='Residential Assumptions'!$I$5, $D$13*(1+'Hotel Assumptions'!$F$10)^'Residential Assumptions'!$I$5,0))</f>
        <v>0</v>
      </c>
      <c r="AT13" s="37">
        <f>-IF(AT3=0,'Hotel Assumptions'!$F$11,IF(AT3='Residential Assumptions'!$I$5, $D$13*(1+'Hotel Assumptions'!$F$10)^'Residential Assumptions'!$I$5,0))</f>
        <v>0</v>
      </c>
      <c r="AU13" s="37">
        <f>-IF(AU3=0,'Hotel Assumptions'!$F$11,IF(AU3='Residential Assumptions'!$I$5, $D$13*(1+'Hotel Assumptions'!$F$10)^'Residential Assumptions'!$I$5,0))</f>
        <v>0</v>
      </c>
      <c r="AV13" s="37">
        <f>-IF(AV3=0,'Hotel Assumptions'!$F$11,IF(AV3='Residential Assumptions'!$I$5, $D$13*(1+'Hotel Assumptions'!$F$10)^'Residential Assumptions'!$I$5,0))</f>
        <v>0</v>
      </c>
      <c r="AW13" s="37">
        <f>-IF(AW3=0,'Hotel Assumptions'!$F$11,IF(AW3='Residential Assumptions'!$I$5, $D$13*(1+'Hotel Assumptions'!$F$10)^'Residential Assumptions'!$I$5,0))</f>
        <v>0</v>
      </c>
      <c r="AX13" s="37">
        <f>-IF(AX3=0,'Hotel Assumptions'!$F$11,IF(AX3='Residential Assumptions'!$I$5, $D$13*(1+'Hotel Assumptions'!$F$10)^'Residential Assumptions'!$I$5,0))</f>
        <v>0</v>
      </c>
      <c r="AY13" s="37">
        <f>-IF(AY3=0,'Hotel Assumptions'!$F$11,IF(AY3='Residential Assumptions'!$I$5, $D$13*(1+'Hotel Assumptions'!$F$10)^'Residential Assumptions'!$I$5,0))</f>
        <v>0</v>
      </c>
      <c r="AZ13" s="37">
        <f>-IF(AZ3=0,'Hotel Assumptions'!$F$11,IF(AZ3='Residential Assumptions'!$I$5, $D$13*(1+'Hotel Assumptions'!$F$10)^'Residential Assumptions'!$I$5,0))</f>
        <v>0</v>
      </c>
      <c r="BA13" s="37">
        <f>-IF(BA3=0,'Hotel Assumptions'!$F$11,IF(BA3='Residential Assumptions'!$I$5, $D$13*(1+'Hotel Assumptions'!$F$10)^'Residential Assumptions'!$I$5,0))</f>
        <v>0</v>
      </c>
      <c r="BB13" s="37">
        <f>-IF(BB3=0,'Hotel Assumptions'!$F$11,IF(BB3='Residential Assumptions'!$I$5, $D$13*(1+'Hotel Assumptions'!$F$10)^'Residential Assumptions'!$I$5,0))</f>
        <v>0</v>
      </c>
      <c r="BC13" s="37">
        <f>-IF(BC3=0,'Hotel Assumptions'!$F$11,IF(BC3='Residential Assumptions'!$I$5, $D$13*(1+'Hotel Assumptions'!$F$10)^'Residential Assumptions'!$I$5,0))</f>
        <v>0</v>
      </c>
      <c r="BD13" s="37">
        <f>-IF(BD3=0,'Hotel Assumptions'!$F$11,IF(BD3='Residential Assumptions'!$I$5, $D$13*(1+'Hotel Assumptions'!$F$10)^'Residential Assumptions'!$I$5,0))</f>
        <v>0</v>
      </c>
      <c r="BE13" s="37">
        <f>-IF(BE3=0,'Hotel Assumptions'!$F$11,IF(BE3='Residential Assumptions'!$I$5, $D$13*(1+'Hotel Assumptions'!$F$10)^'Residential Assumptions'!$I$5,0))</f>
        <v>0</v>
      </c>
      <c r="BF13" s="37">
        <f>-IF(BF3=0,'Hotel Assumptions'!$F$11,IF(BF3='Residential Assumptions'!$I$5, $D$13*(1+'Hotel Assumptions'!$F$10)^'Residential Assumptions'!$I$5,0))</f>
        <v>0</v>
      </c>
      <c r="BG13" s="37">
        <f>-IF(BG3=0,'Hotel Assumptions'!$F$11,IF(BG3='Residential Assumptions'!$I$5, $D$13*(1+'Hotel Assumptions'!$F$10)^'Residential Assumptions'!$I$5,0))</f>
        <v>1</v>
      </c>
      <c r="BH13" s="37">
        <f>-IF(BH3=0,'Hotel Assumptions'!$F$11,IF(BH3='Residential Assumptions'!$I$5, $D$13*(1+'Hotel Assumptions'!$F$10)^'Residential Assumptions'!$I$5,0))</f>
        <v>0</v>
      </c>
      <c r="BI13" s="37">
        <f>-IF(BI3=0,'Hotel Assumptions'!$F$11,IF(BI3='Residential Assumptions'!$I$5, $D$13*(1+'Hotel Assumptions'!$F$10)^'Residential Assumptions'!$I$5,0))</f>
        <v>0</v>
      </c>
      <c r="BJ13" s="37">
        <f>-IF(BJ3=0,'Hotel Assumptions'!$F$11,IF(BJ3='Residential Assumptions'!$I$5, $D$13*(1+'Hotel Assumptions'!$F$10)^'Residential Assumptions'!$I$5,0))</f>
        <v>0</v>
      </c>
      <c r="BK13" s="37">
        <f>-IF(BK3=0,'Hotel Assumptions'!$F$11,IF(BK3='Residential Assumptions'!$I$5, $D$13*(1+'Hotel Assumptions'!$F$10)^'Residential Assumptions'!$I$5,0))</f>
        <v>0</v>
      </c>
      <c r="BL13" s="37">
        <f>-IF(BL3=0,'Hotel Assumptions'!$F$11,IF(BL3='Residential Assumptions'!$I$5, $D$13*(1+'Hotel Assumptions'!$F$10)^'Residential Assumptions'!$I$5,0))</f>
        <v>0</v>
      </c>
      <c r="BM13" s="37">
        <f>-IF(BM3=0,'Hotel Assumptions'!$F$11,IF(BM3='Residential Assumptions'!$I$5, $D$13*(1+'Hotel Assumptions'!$F$10)^'Residential Assumptions'!$I$5,0))</f>
        <v>0</v>
      </c>
      <c r="BN13" s="37">
        <f>-IF(BN3=0,'Hotel Assumptions'!$F$11,IF(BN3='Residential Assumptions'!$I$5, $D$13*(1+'Hotel Assumptions'!$F$10)^'Residential Assumptions'!$I$5,0))</f>
        <v>0</v>
      </c>
      <c r="BO13" s="37">
        <f>-IF(BO3=0,'Hotel Assumptions'!$F$11,IF(BO3='Residential Assumptions'!$I$5, $D$13*(1+'Hotel Assumptions'!$F$10)^'Residential Assumptions'!$I$5,0))</f>
        <v>0</v>
      </c>
      <c r="BP13" s="37">
        <f>-IF(BP3=0,'Hotel Assumptions'!$F$11,IF(BP3='Residential Assumptions'!$I$5, $D$13*(1+'Hotel Assumptions'!$F$10)^'Residential Assumptions'!$I$5,0))</f>
        <v>0</v>
      </c>
      <c r="BQ13" s="37">
        <f>-IF(BQ3=0,'Hotel Assumptions'!$F$11,IF(BQ3='Residential Assumptions'!$I$5, $D$13*(1+'Hotel Assumptions'!$F$10)^'Residential Assumptions'!$I$5,0))</f>
        <v>0</v>
      </c>
      <c r="BR13" s="37">
        <f>-IF(BR3=0,'Hotel Assumptions'!$F$11,IF(BR3='Residential Assumptions'!$I$5, $D$13*(1+'Hotel Assumptions'!$F$10)^'Residential Assumptions'!$I$5,0))</f>
        <v>0</v>
      </c>
      <c r="BS13" s="37">
        <f>-IF(BS3=0,'Hotel Assumptions'!$F$11,IF(BS3='Residential Assumptions'!$I$5, $D$13*(1+'Hotel Assumptions'!$F$10)^'Residential Assumptions'!$I$5,0))</f>
        <v>0</v>
      </c>
      <c r="BT13" s="37">
        <f>-IF(BT3=0,'Hotel Assumptions'!$F$11,IF(BT3='Residential Assumptions'!$I$5, $D$13*(1+'Hotel Assumptions'!$F$10)^'Residential Assumptions'!$I$5,0))</f>
        <v>0</v>
      </c>
      <c r="BU13" s="37">
        <f>-IF(BU3=0,'Hotel Assumptions'!$F$11,IF(BU3='Residential Assumptions'!$I$5, $D$13*(1+'Hotel Assumptions'!$F$10)^'Residential Assumptions'!$I$5,0))</f>
        <v>0</v>
      </c>
      <c r="BV13" s="37">
        <f>-IF(BV3=0,'Hotel Assumptions'!$F$11,IF(BV3='Residential Assumptions'!$I$5, $D$13*(1+'Hotel Assumptions'!$F$10)^'Residential Assumptions'!$I$5,0))</f>
        <v>0</v>
      </c>
      <c r="BW13" s="37">
        <f>-IF(BW3=0,'Hotel Assumptions'!$F$11,IF(BW3='Residential Assumptions'!$I$5, $D$13*(1+'Hotel Assumptions'!$F$10)^'Residential Assumptions'!$I$5,0))</f>
        <v>0</v>
      </c>
      <c r="BX13" s="37">
        <f>-IF(BX3=0,'Hotel Assumptions'!$F$11,IF(BX3='Residential Assumptions'!$I$5, $D$13*(1+'Hotel Assumptions'!$F$10)^'Residential Assumptions'!$I$5,0))</f>
        <v>0</v>
      </c>
      <c r="BY13" s="37">
        <f>-IF(BY3=0,'Hotel Assumptions'!$F$11,IF(BY3='Residential Assumptions'!$I$5, $D$13*(1+'Hotel Assumptions'!$F$10)^'Residential Assumptions'!$I$5,0))</f>
        <v>0</v>
      </c>
      <c r="BZ13" s="37">
        <f>-IF(BZ3=0,'Hotel Assumptions'!$F$11,IF(BZ3='Residential Assumptions'!$I$5, $D$13*(1+'Hotel Assumptions'!$F$10)^'Residential Assumptions'!$I$5,0))</f>
        <v>0</v>
      </c>
      <c r="CA13" s="37">
        <f>-IF(CA3=0,'Hotel Assumptions'!$F$11,IF(CA3='Residential Assumptions'!$I$5, $D$13*(1+'Hotel Assumptions'!$F$10)^'Residential Assumptions'!$I$5,0))</f>
        <v>0</v>
      </c>
      <c r="CB13" s="37">
        <f>-IF(CB3=0,'Hotel Assumptions'!$F$11,IF(CB3='Residential Assumptions'!$I$5, $D$13*(1+'Hotel Assumptions'!$F$10)^'Residential Assumptions'!$I$5,0))</f>
        <v>0</v>
      </c>
      <c r="CC13" s="37">
        <f>-IF(CC3=0,'Hotel Assumptions'!$F$11,IF(CC3='Residential Assumptions'!$I$5, $D$13*(1+'Hotel Assumptions'!$F$10)^'Residential Assumptions'!$I$5,0))</f>
        <v>0</v>
      </c>
      <c r="CD13" s="37">
        <f>-IF(CD3=0,'Hotel Assumptions'!$F$11,IF(CD3='Residential Assumptions'!$I$5, $D$13*(1+'Hotel Assumptions'!$F$10)^'Residential Assumptions'!$I$5,0))</f>
        <v>0</v>
      </c>
      <c r="CE13" s="37">
        <f>-IF(CE3=0,'Hotel Assumptions'!$F$11,IF(CE3='Residential Assumptions'!$I$5, $D$13*(1+'Hotel Assumptions'!$F$10)^'Residential Assumptions'!$I$5,0))</f>
        <v>0</v>
      </c>
      <c r="CF13" s="37">
        <f>-IF(CF3=0,'Hotel Assumptions'!$F$11,IF(CF3='Residential Assumptions'!$I$5, $D$13*(1+'Hotel Assumptions'!$F$10)^'Residential Assumptions'!$I$5,0))</f>
        <v>0</v>
      </c>
      <c r="CG13" s="37">
        <f>-IF(CG3=0,'Hotel Assumptions'!$F$11,IF(CG3='Residential Assumptions'!$I$5, $D$13*(1+'Hotel Assumptions'!$F$10)^'Residential Assumptions'!$I$5,0))</f>
        <v>0</v>
      </c>
      <c r="CH13" s="37">
        <f>-IF(CH3=0,'Hotel Assumptions'!$F$11,IF(CH3='Residential Assumptions'!$I$5, $D$13*(1+'Hotel Assumptions'!$F$10)^'Residential Assumptions'!$I$5,0))</f>
        <v>0</v>
      </c>
      <c r="CI13" s="37">
        <f>-IF(CI3=0,'Hotel Assumptions'!$F$11,IF(CI3='Residential Assumptions'!$I$5, $D$13*(1+'Hotel Assumptions'!$F$10)^'Residential Assumptions'!$I$5,0))</f>
        <v>0</v>
      </c>
      <c r="CJ13" s="37">
        <f>-IF(CJ3=0,'Hotel Assumptions'!$F$11,IF(CJ3='Residential Assumptions'!$I$5, $D$13*(1+'Hotel Assumptions'!$F$10)^'Residential Assumptions'!$I$5,0))</f>
        <v>0</v>
      </c>
      <c r="CK13" s="37">
        <f>-IF(CK3=0,'Hotel Assumptions'!$F$11,IF(CK3='Residential Assumptions'!$I$5, $D$13*(1+'Hotel Assumptions'!$F$10)^'Residential Assumptions'!$I$5,0))</f>
        <v>0</v>
      </c>
      <c r="CL13" s="37">
        <f>-IF(CL3=0,'Hotel Assumptions'!$F$11,IF(CL3='Residential Assumptions'!$I$5, $D$13*(1+'Hotel Assumptions'!$F$10)^'Residential Assumptions'!$I$5,0))</f>
        <v>0</v>
      </c>
      <c r="CM13" s="37">
        <f>-IF(CM3=0,'Hotel Assumptions'!$F$11,IF(CM3='Residential Assumptions'!$I$5, $D$13*(1+'Hotel Assumptions'!$F$10)^'Residential Assumptions'!$I$5,0))</f>
        <v>0</v>
      </c>
      <c r="CN13" s="37">
        <f>-IF(CN3=0,'Hotel Assumptions'!$F$11,IF(CN3='Residential Assumptions'!$I$5, $D$13*(1+'Hotel Assumptions'!$F$10)^'Residential Assumptions'!$I$5,0))</f>
        <v>0</v>
      </c>
      <c r="CO13" s="37">
        <f>-IF(CO3=0,'Hotel Assumptions'!$F$11,IF(CO3='Residential Assumptions'!$I$5, $D$13*(1+'Hotel Assumptions'!$F$10)^'Residential Assumptions'!$I$5,0))</f>
        <v>0</v>
      </c>
      <c r="CP13" s="37">
        <f>-IF(CP3=0,'Hotel Assumptions'!$F$11,IF(CP3='Residential Assumptions'!$I$5, $D$13*(1+'Hotel Assumptions'!$F$10)^'Residential Assumptions'!$I$5,0))</f>
        <v>0</v>
      </c>
      <c r="CQ13" s="37">
        <f>-IF(CQ3=0,'Hotel Assumptions'!$F$11,IF(CQ3='Residential Assumptions'!$I$5, $D$13*(1+'Hotel Assumptions'!$F$10)^'Residential Assumptions'!$I$5,0))</f>
        <v>0</v>
      </c>
      <c r="CR13" s="37">
        <f>-IF(CR3=0,'Hotel Assumptions'!$F$11,IF(CR3='Residential Assumptions'!$I$5, $D$13*(1+'Hotel Assumptions'!$F$10)^'Residential Assumptions'!$I$5,0))</f>
        <v>0</v>
      </c>
      <c r="CS13" s="37">
        <f>-IF(CS3=0,'Hotel Assumptions'!$F$11,IF(CS3='Residential Assumptions'!$I$5, $D$13*(1+'Hotel Assumptions'!$F$10)^'Residential Assumptions'!$I$5,0))</f>
        <v>0</v>
      </c>
      <c r="CT13" s="37">
        <f>-IF(CT3=0,'Hotel Assumptions'!$F$11,IF(CT3='Residential Assumptions'!$I$5, $D$13*(1+'Hotel Assumptions'!$F$10)^'Residential Assumptions'!$I$5,0))</f>
        <v>0</v>
      </c>
      <c r="CU13" s="37">
        <f>-IF(CU3=0,'Hotel Assumptions'!$F$11,IF(CU3='Residential Assumptions'!$I$5, $D$13*(1+'Hotel Assumptions'!$F$10)^'Residential Assumptions'!$I$5,0))</f>
        <v>0</v>
      </c>
      <c r="CV13" s="37">
        <f>-IF(CV3=0,'Hotel Assumptions'!$F$11,IF(CV3='Residential Assumptions'!$I$5, $D$13*(1+'Hotel Assumptions'!$F$10)^'Residential Assumptions'!$I$5,0))</f>
        <v>0</v>
      </c>
    </row>
    <row r="14" spans="1:100" ht="20.25" customHeight="1">
      <c r="B14" s="20" t="s">
        <v>191</v>
      </c>
      <c r="C14" s="45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</row>
    <row r="15" spans="1:100" ht="20.25" customHeight="1">
      <c r="B15" s="19"/>
      <c r="C15" t="s">
        <v>88</v>
      </c>
      <c r="D15" s="37">
        <f t="shared" ref="D15:AI15" si="2">D9+D11+D13</f>
        <v>-24784850.833333332</v>
      </c>
      <c r="E15" s="37">
        <f t="shared" si="2"/>
        <v>-24784849.833333332</v>
      </c>
      <c r="F15" s="37">
        <f>F9+F11+F13</f>
        <v>-24784849.833333332</v>
      </c>
      <c r="G15" s="37">
        <f t="shared" si="2"/>
        <v>5778847.5091971029</v>
      </c>
      <c r="H15" s="37">
        <f t="shared" si="2"/>
        <v>5856355.6339972224</v>
      </c>
      <c r="I15" s="37">
        <f t="shared" si="2"/>
        <v>5935856.258507181</v>
      </c>
      <c r="J15" s="37">
        <f t="shared" si="2"/>
        <v>6017409.1458247881</v>
      </c>
      <c r="K15" s="37">
        <f t="shared" si="2"/>
        <v>6101076.0310159996</v>
      </c>
      <c r="L15" s="37">
        <f t="shared" si="2"/>
        <v>6186920.6894132178</v>
      </c>
      <c r="M15" s="37">
        <f t="shared" si="2"/>
        <v>6275009.0073319441</v>
      </c>
      <c r="N15" s="37">
        <f t="shared" si="2"/>
        <v>6365409.0552922431</v>
      </c>
      <c r="O15" s="37">
        <f t="shared" si="2"/>
        <v>6458191.1638345588</v>
      </c>
      <c r="P15" s="37">
        <f t="shared" si="2"/>
        <v>6553428.0020226752</v>
      </c>
      <c r="Q15" s="37">
        <f t="shared" si="2"/>
        <v>6651194.6587299146</v>
      </c>
      <c r="R15" s="37">
        <f t="shared" si="2"/>
        <v>4576568.7268081289</v>
      </c>
      <c r="S15" s="37">
        <f t="shared" si="2"/>
        <v>4679630.3902426194</v>
      </c>
      <c r="T15" s="37">
        <f t="shared" si="2"/>
        <v>4785462.514399793</v>
      </c>
      <c r="U15" s="37">
        <f t="shared" si="2"/>
        <v>4894150.7394782519</v>
      </c>
      <c r="V15" s="37">
        <f t="shared" si="2"/>
        <v>5005783.5772779351</v>
      </c>
      <c r="W15" s="37">
        <f t="shared" si="2"/>
        <v>5120452.5114060845</v>
      </c>
      <c r="X15" s="37">
        <f t="shared" si="2"/>
        <v>5238252.1010430399</v>
      </c>
      <c r="Y15" s="37">
        <f t="shared" si="2"/>
        <v>5359280.0883953199</v>
      </c>
      <c r="Z15" s="37">
        <f t="shared" si="2"/>
        <v>5483637.5099680033</v>
      </c>
      <c r="AA15" s="37">
        <f t="shared" si="2"/>
        <v>5611428.8117931597</v>
      </c>
      <c r="AB15" s="37">
        <f t="shared" si="2"/>
        <v>5742761.9687560163</v>
      </c>
      <c r="AC15" s="37">
        <f t="shared" si="2"/>
        <v>5877748.6081656106</v>
      </c>
      <c r="AD15" s="37">
        <f t="shared" si="2"/>
        <v>6016504.1377219651</v>
      </c>
      <c r="AE15" s="37">
        <f t="shared" si="2"/>
        <v>6159147.8780372851</v>
      </c>
      <c r="AF15" s="37">
        <f t="shared" si="2"/>
        <v>6305803.1998743191</v>
      </c>
      <c r="AG15" s="37">
        <f t="shared" si="2"/>
        <v>6456597.6662708977</v>
      </c>
      <c r="AH15" s="37">
        <f t="shared" si="2"/>
        <v>6611663.1797257718</v>
      </c>
      <c r="AI15" s="37">
        <f t="shared" si="2"/>
        <v>6771136.1346270572</v>
      </c>
      <c r="AJ15" s="37">
        <f t="shared" ref="AJ15:BO15" si="3">AJ9+AJ11+AJ13</f>
        <v>6935157.5751112569</v>
      </c>
      <c r="AK15" s="37">
        <f t="shared" si="3"/>
        <v>7103873.358547451</v>
      </c>
      <c r="AL15" s="37">
        <f t="shared" si="3"/>
        <v>7277434.3248483334</v>
      </c>
      <c r="AM15" s="37">
        <f t="shared" si="3"/>
        <v>7455996.471816943</v>
      </c>
      <c r="AN15" s="37">
        <f t="shared" si="3"/>
        <v>7639721.1367455358</v>
      </c>
      <c r="AO15" s="37">
        <f t="shared" si="3"/>
        <v>7828775.184490703</v>
      </c>
      <c r="AP15" s="37">
        <f t="shared" si="3"/>
        <v>8023331.2022570325</v>
      </c>
      <c r="AQ15" s="37">
        <f t="shared" si="3"/>
        <v>8223567.7013298199</v>
      </c>
      <c r="AR15" s="37">
        <f t="shared" si="3"/>
        <v>8429669.3260061014</v>
      </c>
      <c r="AS15" s="37">
        <f t="shared" si="3"/>
        <v>8641827.0699821524</v>
      </c>
      <c r="AT15" s="37">
        <f t="shared" si="3"/>
        <v>8860238.5004649423</v>
      </c>
      <c r="AU15" s="37">
        <f t="shared" si="3"/>
        <v>9085107.9902845621</v>
      </c>
      <c r="AV15" s="37">
        <f t="shared" si="3"/>
        <v>9316646.9582947306</v>
      </c>
      <c r="AW15" s="37">
        <f t="shared" si="3"/>
        <v>9555074.1183586661</v>
      </c>
      <c r="AX15" s="37">
        <f t="shared" si="3"/>
        <v>9800615.7372283824</v>
      </c>
      <c r="AY15" s="37">
        <f t="shared" si="3"/>
        <v>10053505.901636541</v>
      </c>
      <c r="AZ15" s="37">
        <f t="shared" si="3"/>
        <v>10313986.794931412</v>
      </c>
      <c r="BA15" s="37">
        <f t="shared" si="3"/>
        <v>10582308.983597439</v>
      </c>
      <c r="BB15" s="37">
        <f t="shared" si="3"/>
        <v>10858731.714016166</v>
      </c>
      <c r="BC15" s="37">
        <f t="shared" si="3"/>
        <v>11143523.219835108</v>
      </c>
      <c r="BD15" s="37">
        <f t="shared" si="3"/>
        <v>11436961.04032525</v>
      </c>
      <c r="BE15" s="37">
        <f t="shared" si="3"/>
        <v>11739332.350121677</v>
      </c>
      <c r="BF15" s="37">
        <f t="shared" si="3"/>
        <v>12050934.300755944</v>
      </c>
      <c r="BG15" s="37">
        <f t="shared" si="3"/>
        <v>241469332.95495045</v>
      </c>
      <c r="BH15" s="37">
        <f t="shared" si="3"/>
        <v>0</v>
      </c>
      <c r="BI15" s="37">
        <f t="shared" si="3"/>
        <v>0</v>
      </c>
      <c r="BJ15" s="37">
        <f t="shared" si="3"/>
        <v>0</v>
      </c>
      <c r="BK15" s="37">
        <f t="shared" si="3"/>
        <v>0</v>
      </c>
      <c r="BL15" s="37">
        <f t="shared" si="3"/>
        <v>0</v>
      </c>
      <c r="BM15" s="37">
        <f t="shared" si="3"/>
        <v>0</v>
      </c>
      <c r="BN15" s="37">
        <f t="shared" si="3"/>
        <v>0</v>
      </c>
      <c r="BO15" s="37">
        <f t="shared" si="3"/>
        <v>0</v>
      </c>
      <c r="BP15" s="37">
        <f t="shared" ref="BP15:CV15" si="4">BP9+BP11+BP13</f>
        <v>0</v>
      </c>
      <c r="BQ15" s="37">
        <f t="shared" si="4"/>
        <v>0</v>
      </c>
      <c r="BR15" s="37">
        <f t="shared" si="4"/>
        <v>0</v>
      </c>
      <c r="BS15" s="37">
        <f t="shared" si="4"/>
        <v>0</v>
      </c>
      <c r="BT15" s="37">
        <f t="shared" si="4"/>
        <v>0</v>
      </c>
      <c r="BU15" s="37">
        <f t="shared" si="4"/>
        <v>0</v>
      </c>
      <c r="BV15" s="37">
        <f t="shared" si="4"/>
        <v>0</v>
      </c>
      <c r="BW15" s="37">
        <f t="shared" si="4"/>
        <v>0</v>
      </c>
      <c r="BX15" s="37">
        <f t="shared" si="4"/>
        <v>0</v>
      </c>
      <c r="BY15" s="37">
        <f t="shared" si="4"/>
        <v>0</v>
      </c>
      <c r="BZ15" s="37">
        <f t="shared" si="4"/>
        <v>0</v>
      </c>
      <c r="CA15" s="37">
        <f t="shared" si="4"/>
        <v>0</v>
      </c>
      <c r="CB15" s="37">
        <f t="shared" si="4"/>
        <v>0</v>
      </c>
      <c r="CC15" s="37">
        <f t="shared" si="4"/>
        <v>0</v>
      </c>
      <c r="CD15" s="37">
        <f t="shared" si="4"/>
        <v>0</v>
      </c>
      <c r="CE15" s="37">
        <f t="shared" si="4"/>
        <v>0</v>
      </c>
      <c r="CF15" s="37">
        <f t="shared" si="4"/>
        <v>0</v>
      </c>
      <c r="CG15" s="37">
        <f t="shared" si="4"/>
        <v>0</v>
      </c>
      <c r="CH15" s="37">
        <f t="shared" si="4"/>
        <v>0</v>
      </c>
      <c r="CI15" s="37">
        <f t="shared" si="4"/>
        <v>0</v>
      </c>
      <c r="CJ15" s="37">
        <f t="shared" si="4"/>
        <v>0</v>
      </c>
      <c r="CK15" s="37">
        <f t="shared" si="4"/>
        <v>0</v>
      </c>
      <c r="CL15" s="37">
        <f t="shared" si="4"/>
        <v>0</v>
      </c>
      <c r="CM15" s="37">
        <f t="shared" si="4"/>
        <v>0</v>
      </c>
      <c r="CN15" s="37">
        <f t="shared" si="4"/>
        <v>0</v>
      </c>
      <c r="CO15" s="37">
        <f t="shared" si="4"/>
        <v>0</v>
      </c>
      <c r="CP15" s="37">
        <f t="shared" si="4"/>
        <v>0</v>
      </c>
      <c r="CQ15" s="37">
        <f t="shared" si="4"/>
        <v>0</v>
      </c>
      <c r="CR15" s="37">
        <f t="shared" si="4"/>
        <v>0</v>
      </c>
      <c r="CS15" s="37">
        <f t="shared" si="4"/>
        <v>0</v>
      </c>
      <c r="CT15" s="37">
        <f t="shared" si="4"/>
        <v>0</v>
      </c>
      <c r="CU15" s="37">
        <f t="shared" si="4"/>
        <v>0</v>
      </c>
      <c r="CV15" s="37">
        <f t="shared" si="4"/>
        <v>0</v>
      </c>
    </row>
    <row r="16" spans="1:100" ht="20.25" customHeight="1"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</row>
    <row r="17" spans="2:8" ht="20.25" customHeight="1">
      <c r="B17" s="266" t="s">
        <v>192</v>
      </c>
      <c r="C17" s="267"/>
      <c r="D17" s="267"/>
      <c r="E17" s="268"/>
      <c r="F17" s="6"/>
      <c r="G17" s="37"/>
    </row>
    <row r="18" spans="2:8" ht="20.25" customHeight="1">
      <c r="B18" s="82"/>
      <c r="C18" s="58" t="s">
        <v>185</v>
      </c>
      <c r="D18" s="58" t="s">
        <v>72</v>
      </c>
      <c r="E18" s="87" t="s">
        <v>193</v>
      </c>
      <c r="G18" s="37"/>
    </row>
    <row r="19" spans="2:8" ht="20.25" customHeight="1">
      <c r="B19" s="83" t="s">
        <v>194</v>
      </c>
      <c r="C19" s="76">
        <f ca="1">IRR(OFFSET('Residential Proforma'!E40, 0, 0, 1, 'Residential Assumptions'!$I$5+1))</f>
        <v>7.6523284503241751E-2</v>
      </c>
      <c r="D19" s="203">
        <f ca="1">IRR(OFFSET('Hotel Proforma'!E46, 0, 0, 1, 'Residential Assumptions'!$I$5+1))</f>
        <v>9.7446693918018745E-2</v>
      </c>
      <c r="E19" s="92">
        <f ca="1">IRR(OFFSET(D15, 0, 0, 1, 'Residential Assumptions'!$I$5+1))</f>
        <v>7.8646948935295891E-2</v>
      </c>
      <c r="G19" s="37"/>
    </row>
    <row r="20" spans="2:8" ht="20.25" customHeight="1">
      <c r="B20" s="83" t="s">
        <v>195</v>
      </c>
      <c r="C20" s="75">
        <f ca="1">-'Residential Proforma'!N40/SUM(OFFSET('Residential Proforma'!E40, 0, 0, 1, 'Residential Assumptions'!C12))</f>
        <v>9.3039377213828225E-2</v>
      </c>
      <c r="D20" s="76">
        <f ca="1">-'Hotel Proforma'!N46/SUM(OFFSET('Hotel Proforma'!E46, 0, 0, 1, 'Residential Assumptions'!C12))</f>
        <v>8.3521356337935601E-2</v>
      </c>
      <c r="E20" s="84">
        <f ca="1">-M15/SUM(OFFSET(D15, 0, 0, 1, 'Residential Assumptions'!C12))</f>
        <v>8.4393072987939646E-2</v>
      </c>
      <c r="F20" s="37"/>
      <c r="G20" s="37"/>
      <c r="H20" s="37"/>
    </row>
    <row r="21" spans="2:8" ht="20.25" customHeight="1">
      <c r="B21" s="82" t="s">
        <v>196</v>
      </c>
      <c r="C21" s="77">
        <f ca="1">NPV('Residential Assumptions'!I4, OFFSET(D7, 0, 0, 1, 'Residential Assumptions'!I5+1))</f>
        <v>26493502.636420321</v>
      </c>
      <c r="D21" s="77">
        <f ca="1">NPV('Hotel Assumptions'!F4, OFFSET(D6, 0, 0, 1, 'Hotel Assumptions'!F7+1))</f>
        <v>17079081.40847509</v>
      </c>
      <c r="E21" s="85">
        <f ca="1">NPV('Residential Assumptions'!I4, OFFSET(D9, 0, 0, 1, 'Residential Assumptions'!I5+1))</f>
        <v>53981017.281777546</v>
      </c>
      <c r="G21" s="81"/>
      <c r="H21" s="42"/>
    </row>
    <row r="22" spans="2:8" ht="20.25" customHeight="1">
      <c r="B22" s="83" t="s">
        <v>197</v>
      </c>
      <c r="C22" s="78">
        <f ca="1">-SUM(OFFSET(D7, 0, 0, 1, 'Residential Assumptions'!C12))/('Residential Assumptions'!C4+'Residential Assumptions'!F4)</f>
        <v>629250.58928571432</v>
      </c>
      <c r="D22" s="79">
        <f>-SUM(D6:F6)/'Hotel Assumptions'!C21</f>
        <v>101562.49999999999</v>
      </c>
      <c r="E22" s="86">
        <f ca="1">-(SUM(OFFSET(D7, 0, 0, 1, 'Residential Assumptions'!C12))+SUM(OFFSET(D6, 0, 0, 1, 'Residential Assumptions'!C12)))/(4+('Residential Assumptions'!C4+'Residential Assumptions'!F4))</f>
        <v>785307.38068181823</v>
      </c>
      <c r="F22" s="3"/>
      <c r="G22" s="80"/>
    </row>
    <row r="23" spans="2:8" ht="20.25" customHeight="1">
      <c r="B23" s="88" t="s">
        <v>198</v>
      </c>
      <c r="C23" s="89">
        <f ca="1">-SUM(OFFSET(D7, 0, 0, 1, 'Residential Assumptions'!C12))/(('Residential Assumptions'!C5*'Residential Assumptions'!C4)+('Residential Assumptions'!F4*'Residential Assumptions'!F5))</f>
        <v>667.38698863636364</v>
      </c>
      <c r="D23" s="89">
        <f ca="1">-SUM(OFFSET(D6, 0, 0, 1, 'Residential Assumptions'!C12))/('Hotel Assumptions'!C10+'Hotel Assumptions'!F12+'Hotel Assumptions'!I12+'Hotel Assumptions'!L12)</f>
        <v>324.99999999999994</v>
      </c>
      <c r="E23" s="90">
        <f ca="1">-(SUM(OFFSET(D6, 0, 0, 1, 'Residential Assumptions'!C12))+SUM(OFFSET(D7, 0, 0, 1, 'Residential Assumptions'!C12)))/((('Residential Assumptions'!C5*'Residential Assumptions'!C4)+('Residential Assumptions'!F4*'Residential Assumptions'!F5))+('Hotel Assumptions'!C10+'Hotel Assumptions'!F12+'Hotel Assumptions'!I12+'Hotel Assumptions'!L12))</f>
        <v>534.88428405572756</v>
      </c>
      <c r="F23" s="37"/>
    </row>
    <row r="24" spans="2:8" ht="20.25" customHeight="1" thickBot="1">
      <c r="B24" s="93" t="s">
        <v>199</v>
      </c>
      <c r="C24" s="91">
        <f>-SUM('Residential Proforma'!E40:G40)</f>
        <v>52857049.5</v>
      </c>
      <c r="D24" s="91">
        <f>-SUM('Hotel Proforma'!E46:G46)</f>
        <v>16249999.999999998</v>
      </c>
      <c r="E24" s="94">
        <f>-SUM(D15:F15)</f>
        <v>74354550.5</v>
      </c>
      <c r="F24" s="74"/>
    </row>
    <row r="25" spans="2:8" ht="20.25" customHeight="1">
      <c r="C25" s="37"/>
      <c r="D25" s="37"/>
      <c r="E25" s="37"/>
    </row>
    <row r="27" spans="2:8" ht="20.25" customHeight="1">
      <c r="C27" s="17"/>
      <c r="E27" s="17"/>
    </row>
    <row r="28" spans="2:8" ht="20.25" customHeight="1">
      <c r="C28" s="17"/>
      <c r="E28" s="17"/>
    </row>
    <row r="29" spans="2:8" ht="20.25" customHeight="1">
      <c r="C29" s="37"/>
      <c r="E29" s="37"/>
    </row>
    <row r="30" spans="2:8" ht="20.25" customHeight="1">
      <c r="C30" s="37"/>
      <c r="E30" s="37"/>
    </row>
    <row r="31" spans="2:8" ht="20.25" customHeight="1">
      <c r="C31" s="37"/>
      <c r="E31" s="37"/>
    </row>
  </sheetData>
  <mergeCells count="2">
    <mergeCell ref="B1:F1"/>
    <mergeCell ref="B17:E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85C6-B5E0-4ADF-A579-59E3AEF28042}">
  <sheetPr>
    <tabColor rgb="FFFFFF00"/>
  </sheetPr>
  <dimension ref="B1:I97"/>
  <sheetViews>
    <sheetView topLeftCell="A70" workbookViewId="0">
      <selection activeCell="Q80" sqref="Q80"/>
    </sheetView>
  </sheetViews>
  <sheetFormatPr defaultRowHeight="14.25"/>
  <cols>
    <col min="2" max="2" width="23.85546875" customWidth="1"/>
    <col min="3" max="3" width="36.28515625" customWidth="1"/>
    <col min="4" max="4" width="10.5703125" bestFit="1" customWidth="1"/>
  </cols>
  <sheetData>
    <row r="1" spans="2:9" ht="18">
      <c r="B1" s="272" t="s">
        <v>20</v>
      </c>
      <c r="C1" s="272"/>
      <c r="D1" s="272"/>
      <c r="E1" s="272"/>
      <c r="F1" s="272"/>
      <c r="G1" s="272"/>
      <c r="H1" s="272"/>
      <c r="I1" s="272"/>
    </row>
    <row r="3" spans="2:9">
      <c r="B3" s="71" t="s">
        <v>200</v>
      </c>
    </row>
    <row r="5" spans="2:9">
      <c r="B5" s="269" t="s">
        <v>201</v>
      </c>
      <c r="C5" s="269"/>
    </row>
    <row r="6" spans="2:9">
      <c r="B6" s="58" t="s">
        <v>202</v>
      </c>
      <c r="C6" s="58" t="s">
        <v>203</v>
      </c>
    </row>
    <row r="7" spans="2:9">
      <c r="B7" s="72">
        <v>0</v>
      </c>
      <c r="C7" s="13">
        <v>7.2099999999999997E-2</v>
      </c>
    </row>
    <row r="8" spans="2:9">
      <c r="B8" s="72">
        <v>5.0000000000000001E-3</v>
      </c>
      <c r="C8" s="13">
        <v>7.1900000000000006E-2</v>
      </c>
    </row>
    <row r="9" spans="2:9">
      <c r="B9" s="72">
        <v>0.01</v>
      </c>
      <c r="C9" s="13">
        <v>7.1599999999999997E-2</v>
      </c>
    </row>
    <row r="10" spans="2:9">
      <c r="B10" s="72">
        <v>1.4999999999999999E-2</v>
      </c>
      <c r="C10" s="13">
        <v>7.1300000000000002E-2</v>
      </c>
    </row>
    <row r="11" spans="2:9">
      <c r="B11" s="73">
        <v>0.02</v>
      </c>
      <c r="C11" s="59">
        <v>7.1099999999999997E-2</v>
      </c>
    </row>
    <row r="12" spans="2:9">
      <c r="B12" s="72">
        <v>2.5000000000000001E-2</v>
      </c>
      <c r="C12" s="13">
        <v>7.0800000000000002E-2</v>
      </c>
    </row>
    <row r="13" spans="2:9">
      <c r="B13" s="72">
        <v>0.03</v>
      </c>
      <c r="C13" s="13">
        <v>7.0499999999999993E-2</v>
      </c>
    </row>
    <row r="14" spans="2:9">
      <c r="B14" s="72">
        <v>3.5000000000000003E-2</v>
      </c>
      <c r="C14" s="13">
        <v>7.0300000000000001E-2</v>
      </c>
    </row>
    <row r="15" spans="2:9">
      <c r="B15" s="72">
        <v>0.04</v>
      </c>
      <c r="C15" s="13">
        <v>7.0000000000000007E-2</v>
      </c>
    </row>
    <row r="16" spans="2:9">
      <c r="B16" s="72">
        <v>4.4999999999999998E-2</v>
      </c>
      <c r="C16" s="13">
        <v>6.9699999999999998E-2</v>
      </c>
    </row>
    <row r="17" spans="2:3">
      <c r="B17" s="72">
        <v>0.05</v>
      </c>
      <c r="C17" s="13">
        <v>6.9500000000000006E-2</v>
      </c>
    </row>
    <row r="18" spans="2:3">
      <c r="B18" s="72">
        <v>5.5E-2</v>
      </c>
      <c r="C18" s="13">
        <v>6.9199999999999998E-2</v>
      </c>
    </row>
    <row r="19" spans="2:3">
      <c r="B19" s="72">
        <v>0.06</v>
      </c>
      <c r="C19" s="13">
        <v>6.8900000000000003E-2</v>
      </c>
    </row>
    <row r="20" spans="2:3">
      <c r="B20" s="17"/>
      <c r="C20" s="17"/>
    </row>
    <row r="23" spans="2:3">
      <c r="B23" s="269" t="s">
        <v>204</v>
      </c>
      <c r="C23" s="269"/>
    </row>
    <row r="24" spans="2:3">
      <c r="B24" s="58" t="s">
        <v>205</v>
      </c>
      <c r="C24" s="58" t="s">
        <v>203</v>
      </c>
    </row>
    <row r="25" spans="2:3">
      <c r="B25" s="72">
        <v>0.25</v>
      </c>
      <c r="C25" s="13">
        <v>0.1211</v>
      </c>
    </row>
    <row r="26" spans="2:3">
      <c r="B26" s="72">
        <v>0.27</v>
      </c>
      <c r="C26" s="13">
        <v>0.1162</v>
      </c>
    </row>
    <row r="27" spans="2:3">
      <c r="B27" s="72">
        <v>0.28999999999999998</v>
      </c>
      <c r="C27" s="13">
        <v>0.1114</v>
      </c>
    </row>
    <row r="28" spans="2:3">
      <c r="B28" s="72">
        <v>0.31</v>
      </c>
      <c r="C28" s="13">
        <v>0.1067</v>
      </c>
    </row>
    <row r="29" spans="2:3">
      <c r="B29" s="72">
        <v>0.33</v>
      </c>
      <c r="C29" s="13">
        <v>0.10199999999999999</v>
      </c>
    </row>
    <row r="30" spans="2:3">
      <c r="B30" s="73">
        <v>0.35</v>
      </c>
      <c r="C30" s="59">
        <v>9.74E-2</v>
      </c>
    </row>
    <row r="31" spans="2:3">
      <c r="B31" s="72">
        <v>0.37</v>
      </c>
      <c r="C31" s="13">
        <v>9.2899999999999996E-2</v>
      </c>
    </row>
    <row r="32" spans="2:3">
      <c r="B32" s="72">
        <v>0.39</v>
      </c>
      <c r="C32" s="13">
        <v>8.8499999999999995E-2</v>
      </c>
    </row>
    <row r="33" spans="2:5">
      <c r="B33" s="72">
        <v>0.41</v>
      </c>
      <c r="C33" s="13">
        <v>8.4000000000000005E-2</v>
      </c>
    </row>
    <row r="34" spans="2:5">
      <c r="B34" s="72">
        <v>0.43</v>
      </c>
      <c r="C34" s="13">
        <v>7.9600000000000004E-2</v>
      </c>
    </row>
    <row r="35" spans="2:5">
      <c r="B35" s="72">
        <v>0.45</v>
      </c>
      <c r="C35" s="13">
        <v>7.5300000000000006E-2</v>
      </c>
    </row>
    <row r="36" spans="2:5">
      <c r="B36" s="202"/>
      <c r="C36" s="17"/>
    </row>
    <row r="37" spans="2:5">
      <c r="B37" s="202"/>
      <c r="C37" s="17"/>
    </row>
    <row r="39" spans="2:5">
      <c r="B39" s="273" t="s">
        <v>206</v>
      </c>
      <c r="C39" s="273"/>
      <c r="D39" s="273"/>
      <c r="E39" s="273"/>
    </row>
    <row r="40" spans="2:5">
      <c r="B40" s="70" t="s">
        <v>205</v>
      </c>
      <c r="C40" s="70" t="s">
        <v>202</v>
      </c>
      <c r="D40" s="58" t="s">
        <v>207</v>
      </c>
      <c r="E40" s="58" t="s">
        <v>208</v>
      </c>
    </row>
    <row r="41" spans="2:5">
      <c r="B41" s="13">
        <v>0.28999999999999998</v>
      </c>
      <c r="C41" s="13">
        <v>-0.03</v>
      </c>
      <c r="D41" s="15">
        <v>-0.05</v>
      </c>
      <c r="E41" s="13">
        <v>9.8599999999999993E-2</v>
      </c>
    </row>
    <row r="42" spans="2:5">
      <c r="B42" s="13">
        <v>0.3</v>
      </c>
      <c r="C42" s="13">
        <v>-0.02</v>
      </c>
      <c r="D42" s="15">
        <v>-0.04</v>
      </c>
      <c r="E42" s="13">
        <v>9.7500000000000003E-2</v>
      </c>
    </row>
    <row r="43" spans="2:5">
      <c r="B43" s="13">
        <v>0.31</v>
      </c>
      <c r="C43" s="13">
        <v>-0.01</v>
      </c>
      <c r="D43" s="15">
        <v>-0.03</v>
      </c>
      <c r="E43" s="13">
        <v>9.64E-2</v>
      </c>
    </row>
    <row r="44" spans="2:5">
      <c r="B44" s="13">
        <v>0.32</v>
      </c>
      <c r="C44" s="13">
        <v>0</v>
      </c>
      <c r="D44" s="15">
        <v>-0.02</v>
      </c>
      <c r="E44" s="13">
        <v>9.5299999999999996E-2</v>
      </c>
    </row>
    <row r="45" spans="2:5">
      <c r="B45" s="13">
        <v>0.34</v>
      </c>
      <c r="C45" s="13">
        <v>0.01</v>
      </c>
      <c r="D45" s="15">
        <v>-0.01</v>
      </c>
      <c r="E45" s="13">
        <v>9.4200000000000006E-2</v>
      </c>
    </row>
    <row r="46" spans="2:5">
      <c r="B46" s="59">
        <v>0.35</v>
      </c>
      <c r="C46" s="59">
        <v>0.02</v>
      </c>
      <c r="D46" s="60">
        <v>0</v>
      </c>
      <c r="E46" s="59">
        <v>9.3100000000000002E-2</v>
      </c>
    </row>
    <row r="47" spans="2:5">
      <c r="B47" s="13">
        <v>0.36</v>
      </c>
      <c r="C47" s="13">
        <v>0.03</v>
      </c>
      <c r="D47" s="15">
        <v>0.01</v>
      </c>
      <c r="E47" s="13">
        <v>9.1999999999999998E-2</v>
      </c>
    </row>
    <row r="48" spans="2:5">
      <c r="B48" s="13">
        <v>0.37</v>
      </c>
      <c r="C48" s="13">
        <v>0.04</v>
      </c>
      <c r="D48" s="15">
        <v>0.02</v>
      </c>
      <c r="E48" s="13">
        <v>9.0800000000000006E-2</v>
      </c>
    </row>
    <row r="49" spans="2:5">
      <c r="B49" s="13">
        <v>0.38</v>
      </c>
      <c r="C49" s="13">
        <v>0.05</v>
      </c>
      <c r="D49" s="15">
        <v>0.03</v>
      </c>
      <c r="E49" s="13">
        <v>8.9700000000000002E-2</v>
      </c>
    </row>
    <row r="50" spans="2:5">
      <c r="B50" s="13">
        <v>0.39</v>
      </c>
      <c r="C50" s="13">
        <v>0.06</v>
      </c>
      <c r="D50" s="15">
        <v>0.04</v>
      </c>
      <c r="E50" s="13">
        <v>8.8599999999999998E-2</v>
      </c>
    </row>
    <row r="51" spans="2:5">
      <c r="B51" s="13">
        <v>0.4</v>
      </c>
      <c r="C51" s="13">
        <v>7.0000000000000007E-2</v>
      </c>
      <c r="D51" s="15">
        <v>0.05</v>
      </c>
      <c r="E51" s="13">
        <v>8.7400000000000005E-2</v>
      </c>
    </row>
    <row r="52" spans="2:5">
      <c r="B52" s="17"/>
      <c r="C52" s="17"/>
    </row>
    <row r="55" spans="2:5">
      <c r="B55" s="269" t="s">
        <v>209</v>
      </c>
      <c r="C55" s="269"/>
    </row>
    <row r="56" spans="2:5">
      <c r="B56" s="66" t="s">
        <v>210</v>
      </c>
      <c r="C56" s="67" t="s">
        <v>203</v>
      </c>
    </row>
    <row r="57" spans="2:5">
      <c r="B57" s="62">
        <v>1</v>
      </c>
      <c r="C57" s="64">
        <v>7.8700000000000006E-2</v>
      </c>
    </row>
    <row r="58" spans="2:5">
      <c r="B58" s="62">
        <v>2</v>
      </c>
      <c r="C58" s="64">
        <v>7.6899999999999996E-2</v>
      </c>
    </row>
    <row r="59" spans="2:5">
      <c r="B59" s="63">
        <v>3</v>
      </c>
      <c r="C59" s="65">
        <v>7.5200000000000003E-2</v>
      </c>
    </row>
    <row r="60" spans="2:5">
      <c r="B60" s="62">
        <v>4</v>
      </c>
      <c r="C60" s="64">
        <v>7.2599999999999998E-2</v>
      </c>
    </row>
    <row r="61" spans="2:5">
      <c r="B61" s="62">
        <v>5</v>
      </c>
      <c r="C61" s="64">
        <v>7.0099999999999996E-2</v>
      </c>
    </row>
    <row r="62" spans="2:5">
      <c r="B62" s="68">
        <v>6</v>
      </c>
      <c r="C62" s="69">
        <v>6.7699999999999996E-2</v>
      </c>
    </row>
    <row r="72" spans="2:3">
      <c r="B72" s="270" t="s">
        <v>211</v>
      </c>
      <c r="C72" s="271"/>
    </row>
    <row r="73" spans="2:3">
      <c r="B73" s="58" t="s">
        <v>212</v>
      </c>
      <c r="C73" s="58" t="s">
        <v>203</v>
      </c>
    </row>
    <row r="74" spans="2:3">
      <c r="B74" s="8">
        <v>10</v>
      </c>
      <c r="C74" s="13">
        <v>6.9400000000000003E-2</v>
      </c>
    </row>
    <row r="75" spans="2:3">
      <c r="B75" s="8">
        <v>25</v>
      </c>
      <c r="C75" s="13">
        <v>7.2900000000000006E-2</v>
      </c>
    </row>
    <row r="76" spans="2:3">
      <c r="B76" s="8">
        <v>40</v>
      </c>
      <c r="C76" s="13">
        <v>7.4499999999999997E-2</v>
      </c>
    </row>
    <row r="77" spans="2:3">
      <c r="B77" s="61">
        <v>55</v>
      </c>
      <c r="C77" s="13">
        <v>7.5200000000000003E-2</v>
      </c>
    </row>
    <row r="89" spans="2:5">
      <c r="B89" s="269" t="s">
        <v>213</v>
      </c>
      <c r="C89" s="269"/>
      <c r="D89" s="269"/>
      <c r="E89" s="269"/>
    </row>
    <row r="90" spans="2:5">
      <c r="B90" s="204" t="s">
        <v>214</v>
      </c>
      <c r="C90" s="204" t="s">
        <v>93</v>
      </c>
      <c r="D90" s="204" t="s">
        <v>207</v>
      </c>
      <c r="E90" s="204" t="s">
        <v>208</v>
      </c>
    </row>
    <row r="91" spans="2:5">
      <c r="B91" s="13">
        <f>$B$94+D91</f>
        <v>0.03</v>
      </c>
      <c r="C91" s="13">
        <f>$C$94+D91</f>
        <v>2.0000000000000004E-2</v>
      </c>
      <c r="D91" s="15">
        <v>-0.03</v>
      </c>
      <c r="E91" s="13">
        <v>7.9200000000000007E-2</v>
      </c>
    </row>
    <row r="92" spans="2:5">
      <c r="B92" s="13">
        <f>$B$94+D92</f>
        <v>3.9999999999999994E-2</v>
      </c>
      <c r="C92" s="13">
        <f>$C$94+D92</f>
        <v>3.0000000000000002E-2</v>
      </c>
      <c r="D92" s="15">
        <v>-0.02</v>
      </c>
      <c r="E92" s="13">
        <v>7.7200000000000005E-2</v>
      </c>
    </row>
    <row r="93" spans="2:5">
      <c r="B93" s="13">
        <f>$B$94+D93</f>
        <v>4.9999999999999996E-2</v>
      </c>
      <c r="C93" s="13">
        <f>$C$94+D93</f>
        <v>0.04</v>
      </c>
      <c r="D93" s="15">
        <v>-0.01</v>
      </c>
      <c r="E93" s="13">
        <v>7.6100000000000001E-2</v>
      </c>
    </row>
    <row r="94" spans="2:5">
      <c r="B94" s="59">
        <v>0.06</v>
      </c>
      <c r="C94" s="59">
        <v>0.05</v>
      </c>
      <c r="D94" s="60">
        <v>0</v>
      </c>
      <c r="E94" s="59">
        <v>7.5300000000000006E-2</v>
      </c>
    </row>
    <row r="95" spans="2:5">
      <c r="B95" s="13">
        <f>$B$94+D95</f>
        <v>6.9999999999999993E-2</v>
      </c>
      <c r="C95" s="13">
        <f>$C$94+D95</f>
        <v>6.0000000000000005E-2</v>
      </c>
      <c r="D95" s="15">
        <v>0.01</v>
      </c>
      <c r="E95" s="13">
        <v>7.4700000000000003E-2</v>
      </c>
    </row>
    <row r="96" spans="2:5">
      <c r="B96" s="13">
        <f>$B$94+D96</f>
        <v>0.08</v>
      </c>
      <c r="C96" s="13">
        <f>$C$94+D96</f>
        <v>7.0000000000000007E-2</v>
      </c>
      <c r="D96" s="15">
        <v>0.02</v>
      </c>
      <c r="E96" s="13">
        <v>7.4300000000000005E-2</v>
      </c>
    </row>
    <row r="97" spans="2:5">
      <c r="B97" s="13">
        <f>$B$94+D97</f>
        <v>0.09</v>
      </c>
      <c r="C97" s="13">
        <f>$C$94+D97</f>
        <v>0.08</v>
      </c>
      <c r="D97" s="15">
        <v>0.03</v>
      </c>
      <c r="E97" s="13">
        <v>7.3899999999999993E-2</v>
      </c>
    </row>
  </sheetData>
  <mergeCells count="7">
    <mergeCell ref="B89:E89"/>
    <mergeCell ref="B72:C72"/>
    <mergeCell ref="B1:I1"/>
    <mergeCell ref="B55:C55"/>
    <mergeCell ref="B39:E39"/>
    <mergeCell ref="B23:C23"/>
    <mergeCell ref="B5:C5"/>
  </mergeCells>
  <conditionalFormatting sqref="C7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:C7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1:E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levine</dc:creator>
  <cp:keywords/>
  <dc:description/>
  <cp:lastModifiedBy/>
  <cp:revision/>
  <dcterms:created xsi:type="dcterms:W3CDTF">2024-11-14T02:11:46Z</dcterms:created>
  <dcterms:modified xsi:type="dcterms:W3CDTF">2025-04-03T12:32:30Z</dcterms:modified>
  <cp:category/>
  <cp:contentStatus/>
</cp:coreProperties>
</file>